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810" windowHeight="7710"/>
  </bookViews>
  <sheets>
    <sheet name="Input" sheetId="6" r:id="rId1"/>
    <sheet name="Calculator" sheetId="1" r:id="rId2"/>
  </sheets>
  <calcPr calcId="145621" iterate="1" concurrentCalc="0"/>
</workbook>
</file>

<file path=xl/calcChain.xml><?xml version="1.0" encoding="utf-8"?>
<calcChain xmlns="http://schemas.openxmlformats.org/spreadsheetml/2006/main">
  <c r="F25" i="6" l="1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F62" i="6"/>
  <c r="G62" i="6"/>
  <c r="F63" i="6"/>
  <c r="G63" i="6"/>
  <c r="F64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G99" i="6"/>
  <c r="F100" i="6"/>
  <c r="G100" i="6"/>
  <c r="F101" i="6"/>
  <c r="G101" i="6"/>
  <c r="F102" i="6"/>
  <c r="G102" i="6"/>
  <c r="F103" i="6"/>
  <c r="G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F121" i="6"/>
  <c r="G121" i="6"/>
  <c r="F122" i="6"/>
  <c r="G122" i="6"/>
  <c r="F123" i="6"/>
  <c r="G123" i="6"/>
  <c r="F124" i="6"/>
  <c r="G124" i="6"/>
  <c r="F125" i="6"/>
  <c r="G125" i="6"/>
  <c r="F126" i="6"/>
  <c r="G126" i="6"/>
  <c r="F127" i="6"/>
  <c r="G127" i="6"/>
  <c r="F128" i="6"/>
  <c r="G128" i="6"/>
  <c r="F129" i="6"/>
  <c r="G129" i="6"/>
  <c r="F130" i="6"/>
  <c r="G130" i="6"/>
  <c r="F131" i="6"/>
  <c r="G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F138" i="6"/>
  <c r="G138" i="6"/>
  <c r="F139" i="6"/>
  <c r="G139" i="6"/>
  <c r="F140" i="6"/>
  <c r="G140" i="6"/>
  <c r="F141" i="6"/>
  <c r="G141" i="6"/>
  <c r="F142" i="6"/>
  <c r="G142" i="6"/>
  <c r="F143" i="6"/>
  <c r="G143" i="6"/>
  <c r="F144" i="6"/>
  <c r="G144" i="6"/>
  <c r="F145" i="6"/>
  <c r="G145" i="6"/>
  <c r="F146" i="6"/>
  <c r="G146" i="6"/>
  <c r="F147" i="6"/>
  <c r="G147" i="6"/>
  <c r="F148" i="6"/>
  <c r="G148" i="6"/>
  <c r="F149" i="6"/>
  <c r="G149" i="6"/>
  <c r="F150" i="6"/>
  <c r="G150" i="6"/>
  <c r="F151" i="6"/>
  <c r="G151" i="6"/>
  <c r="F152" i="6"/>
  <c r="G152" i="6"/>
  <c r="F153" i="6"/>
  <c r="G153" i="6"/>
  <c r="F154" i="6"/>
  <c r="G154" i="6"/>
  <c r="F155" i="6"/>
  <c r="G155" i="6"/>
  <c r="F156" i="6"/>
  <c r="G156" i="6"/>
  <c r="F157" i="6"/>
  <c r="G157" i="6"/>
  <c r="F158" i="6"/>
  <c r="G158" i="6"/>
  <c r="F159" i="6"/>
  <c r="G159" i="6"/>
  <c r="F160" i="6"/>
  <c r="G160" i="6"/>
  <c r="F161" i="6"/>
  <c r="G161" i="6"/>
  <c r="F162" i="6"/>
  <c r="G162" i="6"/>
  <c r="F163" i="6"/>
  <c r="G163" i="6"/>
  <c r="F164" i="6"/>
  <c r="G164" i="6"/>
  <c r="F165" i="6"/>
  <c r="G165" i="6"/>
  <c r="F166" i="6"/>
  <c r="G166" i="6"/>
  <c r="F167" i="6"/>
  <c r="G167" i="6"/>
  <c r="F168" i="6"/>
  <c r="G168" i="6"/>
  <c r="F169" i="6"/>
  <c r="G169" i="6"/>
  <c r="F170" i="6"/>
  <c r="G170" i="6"/>
  <c r="F171" i="6"/>
  <c r="G171" i="6"/>
  <c r="F172" i="6"/>
  <c r="G172" i="6"/>
  <c r="F173" i="6"/>
  <c r="G173" i="6"/>
  <c r="F174" i="6"/>
  <c r="G174" i="6"/>
  <c r="F175" i="6"/>
  <c r="G175" i="6"/>
  <c r="F176" i="6"/>
  <c r="G176" i="6"/>
  <c r="F177" i="6"/>
  <c r="G177" i="6"/>
  <c r="F178" i="6"/>
  <c r="G178" i="6"/>
  <c r="F179" i="6"/>
  <c r="G179" i="6"/>
  <c r="F180" i="6"/>
  <c r="G180" i="6"/>
  <c r="F181" i="6"/>
  <c r="G181" i="6"/>
  <c r="F182" i="6"/>
  <c r="G182" i="6"/>
  <c r="F183" i="6"/>
  <c r="G183" i="6"/>
  <c r="F184" i="6"/>
  <c r="G184" i="6"/>
  <c r="F185" i="6"/>
  <c r="G185" i="6"/>
  <c r="F186" i="6"/>
  <c r="G186" i="6"/>
  <c r="F187" i="6"/>
  <c r="G187" i="6"/>
  <c r="F188" i="6"/>
  <c r="G188" i="6"/>
  <c r="F189" i="6"/>
  <c r="G189" i="6"/>
  <c r="F24" i="6"/>
  <c r="G24" i="6"/>
  <c r="M16" i="6"/>
  <c r="N28" i="6"/>
  <c r="N29" i="6"/>
  <c r="N30" i="6"/>
  <c r="N27" i="6"/>
  <c r="B54" i="1"/>
  <c r="C54" i="1"/>
  <c r="C13" i="6"/>
  <c r="K37" i="6"/>
  <c r="D189" i="6"/>
  <c r="E189" i="6"/>
  <c r="D184" i="6"/>
  <c r="B179" i="1"/>
  <c r="C179" i="1"/>
  <c r="D179" i="6"/>
  <c r="E179" i="6"/>
  <c r="D174" i="6"/>
  <c r="D175" i="6"/>
  <c r="E175" i="6"/>
  <c r="D173" i="6"/>
  <c r="D169" i="6"/>
  <c r="E169" i="6"/>
  <c r="D164" i="6"/>
  <c r="D167" i="6"/>
  <c r="D159" i="6"/>
  <c r="E159" i="6"/>
  <c r="D154" i="6"/>
  <c r="B149" i="1"/>
  <c r="C149" i="1"/>
  <c r="D149" i="6"/>
  <c r="D144" i="6"/>
  <c r="D139" i="6"/>
  <c r="E139" i="6"/>
  <c r="D134" i="6"/>
  <c r="D129" i="6"/>
  <c r="D131" i="6"/>
  <c r="D124" i="6"/>
  <c r="D126" i="6"/>
  <c r="D119" i="6"/>
  <c r="E119" i="6"/>
  <c r="D114" i="6"/>
  <c r="B109" i="1"/>
  <c r="C109" i="1"/>
  <c r="D109" i="6"/>
  <c r="E109" i="6"/>
  <c r="D104" i="6"/>
  <c r="D99" i="6"/>
  <c r="E99" i="6"/>
  <c r="D94" i="6"/>
  <c r="D89" i="6"/>
  <c r="D84" i="6"/>
  <c r="D88" i="6"/>
  <c r="D79" i="6"/>
  <c r="D74" i="6"/>
  <c r="D69" i="6"/>
  <c r="E69" i="6"/>
  <c r="D64" i="6"/>
  <c r="D59" i="6"/>
  <c r="E59" i="6"/>
  <c r="D54" i="6"/>
  <c r="D53" i="6"/>
  <c r="D51" i="6"/>
  <c r="E51" i="6"/>
  <c r="D49" i="6"/>
  <c r="D44" i="6"/>
  <c r="B39" i="1"/>
  <c r="C39" i="1"/>
  <c r="D39" i="6"/>
  <c r="D34" i="6"/>
  <c r="D36" i="6"/>
  <c r="E36" i="6"/>
  <c r="D29" i="6"/>
  <c r="D24" i="6"/>
  <c r="C12" i="6"/>
  <c r="C11" i="6"/>
  <c r="C10" i="6"/>
  <c r="C9" i="6"/>
  <c r="C86" i="1"/>
  <c r="D86" i="1"/>
  <c r="K38" i="6"/>
  <c r="K39" i="6"/>
  <c r="E86" i="1"/>
  <c r="F86" i="1"/>
  <c r="E131" i="6"/>
  <c r="B126" i="1"/>
  <c r="C126" i="1"/>
  <c r="D71" i="6"/>
  <c r="D101" i="6"/>
  <c r="E101" i="6"/>
  <c r="D125" i="6"/>
  <c r="E125" i="6"/>
  <c r="E124" i="6"/>
  <c r="D177" i="6"/>
  <c r="E177" i="6"/>
  <c r="B119" i="1"/>
  <c r="C119" i="1"/>
  <c r="D76" i="6"/>
  <c r="D103" i="6"/>
  <c r="E103" i="6"/>
  <c r="D176" i="6"/>
  <c r="B174" i="1"/>
  <c r="C174" i="1"/>
  <c r="B94" i="1"/>
  <c r="C94" i="1"/>
  <c r="D116" i="6"/>
  <c r="E116" i="6"/>
  <c r="D170" i="6"/>
  <c r="E170" i="6"/>
  <c r="D183" i="6"/>
  <c r="E183" i="6"/>
  <c r="B154" i="1"/>
  <c r="C154" i="1"/>
  <c r="D181" i="6"/>
  <c r="B176" i="1"/>
  <c r="C176" i="1"/>
  <c r="B164" i="1"/>
  <c r="C164" i="1"/>
  <c r="D91" i="6"/>
  <c r="B86" i="1"/>
  <c r="D171" i="6"/>
  <c r="E167" i="6"/>
  <c r="B162" i="1"/>
  <c r="C162" i="1"/>
  <c r="E91" i="6"/>
  <c r="E88" i="6"/>
  <c r="B83" i="1"/>
  <c r="C83" i="1"/>
  <c r="B120" i="1"/>
  <c r="C120" i="1"/>
  <c r="E164" i="6"/>
  <c r="E71" i="6"/>
  <c r="B66" i="1"/>
  <c r="C66" i="1"/>
  <c r="D108" i="6"/>
  <c r="B99" i="1"/>
  <c r="C99" i="1"/>
  <c r="E176" i="6"/>
  <c r="B171" i="1"/>
  <c r="C171" i="1"/>
  <c r="D48" i="6"/>
  <c r="D87" i="6"/>
  <c r="D86" i="6"/>
  <c r="D97" i="6"/>
  <c r="D96" i="6"/>
  <c r="B89" i="1"/>
  <c r="C89" i="1"/>
  <c r="D89" i="1"/>
  <c r="E89" i="1"/>
  <c r="F89" i="1"/>
  <c r="D95" i="6"/>
  <c r="E149" i="6"/>
  <c r="B144" i="1"/>
  <c r="C144" i="1"/>
  <c r="D151" i="6"/>
  <c r="E29" i="6"/>
  <c r="B24" i="1"/>
  <c r="C24" i="1"/>
  <c r="E49" i="6"/>
  <c r="B44" i="1"/>
  <c r="C44" i="1"/>
  <c r="D61" i="6"/>
  <c r="E84" i="6"/>
  <c r="D98" i="6"/>
  <c r="D137" i="6"/>
  <c r="D138" i="6"/>
  <c r="B129" i="1"/>
  <c r="C129" i="1"/>
  <c r="D129" i="1"/>
  <c r="E129" i="1"/>
  <c r="F129" i="1"/>
  <c r="D136" i="6"/>
  <c r="B114" i="1"/>
  <c r="C114" i="1"/>
  <c r="B98" i="1"/>
  <c r="C98" i="1"/>
  <c r="B79" i="1"/>
  <c r="C79" i="1"/>
  <c r="D79" i="1"/>
  <c r="E79" i="1"/>
  <c r="F79" i="1"/>
  <c r="D31" i="6"/>
  <c r="D50" i="6"/>
  <c r="D63" i="6"/>
  <c r="D85" i="6"/>
  <c r="D128" i="6"/>
  <c r="D127" i="6"/>
  <c r="D135" i="6"/>
  <c r="E173" i="6"/>
  <c r="B168" i="1"/>
  <c r="C168" i="1"/>
  <c r="B159" i="1"/>
  <c r="C159" i="1"/>
  <c r="B111" i="1"/>
  <c r="C111" i="1"/>
  <c r="D68" i="6"/>
  <c r="B59" i="1"/>
  <c r="C59" i="1"/>
  <c r="D66" i="6"/>
  <c r="E39" i="6"/>
  <c r="B34" i="1"/>
  <c r="C34" i="1"/>
  <c r="B170" i="1"/>
  <c r="C170" i="1"/>
  <c r="D46" i="6"/>
  <c r="D45" i="6"/>
  <c r="E126" i="6"/>
  <c r="B121" i="1"/>
  <c r="C121" i="1"/>
  <c r="D143" i="6"/>
  <c r="D166" i="6"/>
  <c r="D106" i="6"/>
  <c r="E129" i="6"/>
  <c r="B124" i="1"/>
  <c r="C124" i="1"/>
  <c r="D124" i="1"/>
  <c r="E124" i="1"/>
  <c r="F124" i="1"/>
  <c r="D133" i="6"/>
  <c r="B69" i="1"/>
  <c r="C69" i="1"/>
  <c r="B46" i="1"/>
  <c r="C46" i="1"/>
  <c r="B96" i="1"/>
  <c r="C96" i="1"/>
  <c r="D165" i="6"/>
  <c r="D168" i="6"/>
  <c r="B31" i="1"/>
  <c r="C31" i="1"/>
  <c r="E53" i="6"/>
  <c r="B48" i="1"/>
  <c r="C48" i="1"/>
  <c r="E89" i="6"/>
  <c r="B84" i="1"/>
  <c r="C84" i="1"/>
  <c r="D141" i="6"/>
  <c r="D90" i="6"/>
  <c r="B29" i="1"/>
  <c r="C29" i="1"/>
  <c r="E44" i="6"/>
  <c r="D56" i="6"/>
  <c r="D47" i="6"/>
  <c r="D58" i="6"/>
  <c r="E79" i="6"/>
  <c r="B74" i="1"/>
  <c r="C74" i="1"/>
  <c r="D74" i="1"/>
  <c r="E74" i="1"/>
  <c r="F74" i="1"/>
  <c r="D93" i="6"/>
  <c r="D130" i="6"/>
  <c r="D146" i="6"/>
  <c r="E181" i="6"/>
  <c r="B134" i="1"/>
  <c r="C134" i="1"/>
  <c r="D28" i="6"/>
  <c r="D57" i="6"/>
  <c r="D178" i="6"/>
  <c r="B19" i="1"/>
  <c r="B169" i="1"/>
  <c r="C169" i="1"/>
  <c r="B49" i="1"/>
  <c r="C49" i="1"/>
  <c r="D49" i="1"/>
  <c r="E49" i="1"/>
  <c r="F49" i="1"/>
  <c r="D26" i="6"/>
  <c r="D55" i="6"/>
  <c r="D111" i="6"/>
  <c r="D156" i="6"/>
  <c r="B184" i="1"/>
  <c r="C184" i="1"/>
  <c r="B104" i="1"/>
  <c r="C104" i="1"/>
  <c r="B64" i="1"/>
  <c r="C64" i="1"/>
  <c r="D148" i="6"/>
  <c r="B139" i="1"/>
  <c r="C139" i="1"/>
  <c r="D154" i="1"/>
  <c r="E154" i="1"/>
  <c r="F154" i="1"/>
  <c r="D114" i="1"/>
  <c r="E114" i="1"/>
  <c r="F114" i="1"/>
  <c r="D174" i="1"/>
  <c r="E174" i="1"/>
  <c r="F174" i="1"/>
  <c r="D99" i="1"/>
  <c r="E99" i="1"/>
  <c r="F99" i="1"/>
  <c r="D83" i="1"/>
  <c r="E83" i="1"/>
  <c r="F83" i="1"/>
  <c r="D84" i="1"/>
  <c r="E84" i="1"/>
  <c r="F84" i="1"/>
  <c r="C19" i="1"/>
  <c r="D42" i="6"/>
  <c r="D82" i="6"/>
  <c r="D122" i="6"/>
  <c r="D162" i="6"/>
  <c r="D32" i="6"/>
  <c r="E34" i="6"/>
  <c r="D37" i="6"/>
  <c r="D40" i="6"/>
  <c r="D72" i="6"/>
  <c r="E74" i="6"/>
  <c r="D77" i="6"/>
  <c r="D80" i="6"/>
  <c r="D112" i="6"/>
  <c r="E114" i="6"/>
  <c r="D117" i="6"/>
  <c r="D120" i="6"/>
  <c r="D152" i="6"/>
  <c r="E154" i="6"/>
  <c r="D157" i="6"/>
  <c r="D160" i="6"/>
  <c r="D187" i="6"/>
  <c r="D185" i="6"/>
  <c r="D188" i="6"/>
  <c r="E24" i="6"/>
  <c r="D27" i="6"/>
  <c r="D30" i="6"/>
  <c r="D35" i="6"/>
  <c r="D38" i="6"/>
  <c r="D43" i="6"/>
  <c r="D62" i="6"/>
  <c r="E64" i="6"/>
  <c r="D67" i="6"/>
  <c r="D70" i="6"/>
  <c r="D75" i="6"/>
  <c r="D78" i="6"/>
  <c r="D83" i="6"/>
  <c r="D102" i="6"/>
  <c r="E104" i="6"/>
  <c r="D107" i="6"/>
  <c r="D110" i="6"/>
  <c r="D115" i="6"/>
  <c r="D118" i="6"/>
  <c r="D123" i="6"/>
  <c r="D142" i="6"/>
  <c r="E144" i="6"/>
  <c r="D147" i="6"/>
  <c r="D150" i="6"/>
  <c r="D155" i="6"/>
  <c r="D158" i="6"/>
  <c r="D163" i="6"/>
  <c r="D182" i="6"/>
  <c r="E184" i="6"/>
  <c r="D25" i="6"/>
  <c r="D33" i="6"/>
  <c r="D41" i="6"/>
  <c r="D52" i="6"/>
  <c r="E54" i="6"/>
  <c r="D60" i="6"/>
  <c r="D65" i="6"/>
  <c r="D73" i="6"/>
  <c r="D81" i="6"/>
  <c r="D92" i="6"/>
  <c r="E94" i="6"/>
  <c r="D100" i="6"/>
  <c r="D105" i="6"/>
  <c r="D113" i="6"/>
  <c r="D121" i="6"/>
  <c r="D132" i="6"/>
  <c r="E134" i="6"/>
  <c r="D140" i="6"/>
  <c r="D145" i="6"/>
  <c r="D153" i="6"/>
  <c r="D161" i="6"/>
  <c r="D172" i="6"/>
  <c r="E174" i="6"/>
  <c r="D180" i="6"/>
  <c r="D186" i="6"/>
  <c r="B178" i="1"/>
  <c r="C178" i="1"/>
  <c r="E171" i="6"/>
  <c r="B166" i="1"/>
  <c r="C166" i="1"/>
  <c r="B172" i="1"/>
  <c r="C172" i="1"/>
  <c r="D172" i="1"/>
  <c r="E172" i="1"/>
  <c r="F172" i="1"/>
  <c r="B165" i="1"/>
  <c r="C165" i="1"/>
  <c r="D165" i="1"/>
  <c r="E165" i="1"/>
  <c r="F165" i="1"/>
  <c r="E76" i="6"/>
  <c r="B71" i="1"/>
  <c r="C71" i="1"/>
  <c r="D71" i="1"/>
  <c r="E71" i="1"/>
  <c r="F71" i="1"/>
  <c r="E186" i="6"/>
  <c r="B181" i="1"/>
  <c r="C181" i="1"/>
  <c r="D181" i="1"/>
  <c r="E181" i="1"/>
  <c r="F181" i="1"/>
  <c r="E25" i="6"/>
  <c r="B20" i="1"/>
  <c r="E43" i="6"/>
  <c r="B38" i="1"/>
  <c r="C38" i="1"/>
  <c r="E153" i="6"/>
  <c r="B148" i="1"/>
  <c r="C148" i="1"/>
  <c r="E100" i="6"/>
  <c r="B95" i="1"/>
  <c r="C95" i="1"/>
  <c r="E52" i="6"/>
  <c r="B47" i="1"/>
  <c r="C47" i="1"/>
  <c r="E155" i="6"/>
  <c r="B150" i="1"/>
  <c r="C150" i="1"/>
  <c r="E110" i="6"/>
  <c r="B105" i="1"/>
  <c r="C105" i="1"/>
  <c r="E67" i="6"/>
  <c r="B62" i="1"/>
  <c r="C62" i="1"/>
  <c r="E120" i="6"/>
  <c r="B115" i="1"/>
  <c r="C115" i="1"/>
  <c r="E40" i="6"/>
  <c r="B35" i="1"/>
  <c r="C35" i="1"/>
  <c r="E156" i="6"/>
  <c r="B151" i="1"/>
  <c r="C151" i="1"/>
  <c r="E57" i="6"/>
  <c r="B52" i="1"/>
  <c r="C52" i="1"/>
  <c r="E93" i="6"/>
  <c r="B88" i="1"/>
  <c r="C88" i="1"/>
  <c r="E90" i="6"/>
  <c r="B85" i="1"/>
  <c r="C85" i="1"/>
  <c r="E165" i="6"/>
  <c r="B160" i="1"/>
  <c r="C160" i="1"/>
  <c r="E106" i="6"/>
  <c r="B101" i="1"/>
  <c r="C101" i="1"/>
  <c r="E48" i="6"/>
  <c r="B43" i="1"/>
  <c r="C43" i="1"/>
  <c r="E145" i="6"/>
  <c r="B140" i="1"/>
  <c r="C140" i="1"/>
  <c r="E41" i="6"/>
  <c r="B36" i="1"/>
  <c r="C36" i="1"/>
  <c r="E150" i="6"/>
  <c r="B145" i="1"/>
  <c r="C145" i="1"/>
  <c r="E107" i="6"/>
  <c r="B102" i="1"/>
  <c r="C102" i="1"/>
  <c r="E188" i="6"/>
  <c r="B183" i="1"/>
  <c r="E117" i="6"/>
  <c r="B112" i="1"/>
  <c r="C112" i="1"/>
  <c r="D112" i="1"/>
  <c r="E112" i="1"/>
  <c r="F112" i="1"/>
  <c r="E37" i="6"/>
  <c r="B32" i="1"/>
  <c r="C32" i="1"/>
  <c r="D32" i="1"/>
  <c r="E32" i="1"/>
  <c r="F32" i="1"/>
  <c r="E111" i="6"/>
  <c r="B106" i="1"/>
  <c r="C106" i="1"/>
  <c r="D106" i="1"/>
  <c r="E106" i="1"/>
  <c r="F106" i="1"/>
  <c r="E28" i="6"/>
  <c r="B23" i="1"/>
  <c r="C23" i="1"/>
  <c r="D23" i="1"/>
  <c r="E23" i="1"/>
  <c r="F23" i="1"/>
  <c r="E141" i="6"/>
  <c r="B136" i="1"/>
  <c r="C136" i="1"/>
  <c r="D136" i="1"/>
  <c r="E136" i="1"/>
  <c r="F136" i="1"/>
  <c r="E166" i="6"/>
  <c r="B161" i="1"/>
  <c r="C161" i="1"/>
  <c r="D161" i="1"/>
  <c r="E161" i="1"/>
  <c r="F161" i="1"/>
  <c r="E135" i="6"/>
  <c r="B130" i="1"/>
  <c r="C130" i="1"/>
  <c r="D130" i="1"/>
  <c r="E130" i="1"/>
  <c r="F130" i="1"/>
  <c r="E61" i="6"/>
  <c r="B56" i="1"/>
  <c r="C56" i="1"/>
  <c r="D56" i="1"/>
  <c r="E56" i="1"/>
  <c r="F56" i="1"/>
  <c r="E140" i="6"/>
  <c r="B135" i="1"/>
  <c r="C135" i="1"/>
  <c r="D135" i="1"/>
  <c r="E135" i="1"/>
  <c r="F135" i="1"/>
  <c r="E92" i="6"/>
  <c r="B87" i="1"/>
  <c r="C87" i="1"/>
  <c r="D87" i="1"/>
  <c r="E87" i="1"/>
  <c r="F87" i="1"/>
  <c r="E33" i="6"/>
  <c r="B28" i="1"/>
  <c r="C28" i="1"/>
  <c r="D28" i="1"/>
  <c r="E28" i="1"/>
  <c r="F28" i="1"/>
  <c r="E147" i="6"/>
  <c r="B142" i="1"/>
  <c r="C142" i="1"/>
  <c r="D142" i="1"/>
  <c r="E142" i="1"/>
  <c r="F142" i="1"/>
  <c r="E62" i="6"/>
  <c r="B57" i="1"/>
  <c r="C57" i="1"/>
  <c r="D57" i="1"/>
  <c r="E57" i="1"/>
  <c r="F57" i="1"/>
  <c r="E185" i="6"/>
  <c r="B180" i="1"/>
  <c r="C180" i="1"/>
  <c r="D180" i="1"/>
  <c r="E180" i="1"/>
  <c r="F180" i="1"/>
  <c r="E55" i="6"/>
  <c r="B50" i="1"/>
  <c r="C50" i="1"/>
  <c r="D50" i="1"/>
  <c r="E50" i="1"/>
  <c r="F50" i="1"/>
  <c r="E143" i="6"/>
  <c r="B138" i="1"/>
  <c r="C138" i="1"/>
  <c r="D138" i="1"/>
  <c r="E138" i="1"/>
  <c r="F138" i="1"/>
  <c r="E66" i="6"/>
  <c r="B61" i="1"/>
  <c r="C61" i="1"/>
  <c r="D61" i="1"/>
  <c r="E61" i="1"/>
  <c r="F61" i="1"/>
  <c r="E127" i="6"/>
  <c r="B122" i="1"/>
  <c r="C122" i="1"/>
  <c r="D122" i="1"/>
  <c r="E122" i="1"/>
  <c r="F122" i="1"/>
  <c r="E95" i="6"/>
  <c r="B90" i="1"/>
  <c r="C90" i="1"/>
  <c r="D90" i="1"/>
  <c r="E90" i="1"/>
  <c r="F90" i="1"/>
  <c r="E81" i="6"/>
  <c r="B76" i="1"/>
  <c r="C76" i="1"/>
  <c r="D76" i="1"/>
  <c r="E76" i="1"/>
  <c r="F76" i="1"/>
  <c r="E102" i="6"/>
  <c r="B97" i="1"/>
  <c r="C97" i="1"/>
  <c r="D97" i="1"/>
  <c r="E97" i="1"/>
  <c r="F97" i="1"/>
  <c r="E112" i="6"/>
  <c r="B107" i="1"/>
  <c r="C107" i="1"/>
  <c r="D107" i="1"/>
  <c r="E107" i="1"/>
  <c r="F107" i="1"/>
  <c r="E26" i="6"/>
  <c r="B21" i="1"/>
  <c r="C21" i="1"/>
  <c r="D21" i="1"/>
  <c r="E21" i="1"/>
  <c r="F21" i="1"/>
  <c r="E58" i="6"/>
  <c r="B53" i="1"/>
  <c r="C53" i="1"/>
  <c r="D53" i="1"/>
  <c r="E53" i="1"/>
  <c r="F53" i="1"/>
  <c r="E128" i="6"/>
  <c r="B123" i="1"/>
  <c r="C123" i="1"/>
  <c r="D123" i="1"/>
  <c r="E123" i="1"/>
  <c r="F123" i="1"/>
  <c r="E132" i="6"/>
  <c r="B127" i="1"/>
  <c r="C127" i="1"/>
  <c r="D127" i="1"/>
  <c r="E127" i="1"/>
  <c r="F127" i="1"/>
  <c r="E142" i="6"/>
  <c r="B137" i="1"/>
  <c r="C137" i="1"/>
  <c r="D137" i="1"/>
  <c r="E137" i="1"/>
  <c r="F137" i="1"/>
  <c r="E38" i="6"/>
  <c r="B33" i="1"/>
  <c r="C33" i="1"/>
  <c r="D33" i="1"/>
  <c r="E33" i="1"/>
  <c r="F33" i="1"/>
  <c r="E148" i="6"/>
  <c r="B143" i="1"/>
  <c r="C143" i="1"/>
  <c r="D143" i="1"/>
  <c r="E143" i="1"/>
  <c r="F143" i="1"/>
  <c r="E85" i="6"/>
  <c r="B80" i="1"/>
  <c r="C80" i="1"/>
  <c r="D80" i="1"/>
  <c r="E80" i="1"/>
  <c r="F80" i="1"/>
  <c r="E121" i="6"/>
  <c r="B116" i="1"/>
  <c r="C116" i="1"/>
  <c r="D116" i="1"/>
  <c r="E116" i="1"/>
  <c r="F116" i="1"/>
  <c r="E182" i="6"/>
  <c r="B177" i="1"/>
  <c r="C177" i="1"/>
  <c r="D177" i="1"/>
  <c r="E177" i="1"/>
  <c r="F177" i="1"/>
  <c r="E78" i="6"/>
  <c r="B73" i="1"/>
  <c r="C73" i="1"/>
  <c r="D73" i="1"/>
  <c r="E73" i="1"/>
  <c r="F73" i="1"/>
  <c r="E157" i="6"/>
  <c r="B152" i="1"/>
  <c r="C152" i="1"/>
  <c r="D152" i="1"/>
  <c r="E152" i="1"/>
  <c r="F152" i="1"/>
  <c r="E122" i="6"/>
  <c r="B117" i="1"/>
  <c r="C117" i="1"/>
  <c r="D117" i="1"/>
  <c r="E117" i="1"/>
  <c r="F117" i="1"/>
  <c r="E56" i="6"/>
  <c r="B51" i="1"/>
  <c r="C51" i="1"/>
  <c r="D51" i="1"/>
  <c r="E51" i="1"/>
  <c r="F51" i="1"/>
  <c r="E133" i="6"/>
  <c r="B128" i="1"/>
  <c r="C128" i="1"/>
  <c r="D128" i="1"/>
  <c r="E128" i="1"/>
  <c r="F128" i="1"/>
  <c r="E45" i="6"/>
  <c r="B40" i="1"/>
  <c r="C40" i="1"/>
  <c r="D40" i="1"/>
  <c r="E40" i="1"/>
  <c r="F40" i="1"/>
  <c r="E138" i="6"/>
  <c r="B133" i="1"/>
  <c r="C133" i="1"/>
  <c r="D133" i="1"/>
  <c r="E133" i="1"/>
  <c r="F133" i="1"/>
  <c r="E113" i="6"/>
  <c r="B108" i="1"/>
  <c r="C108" i="1"/>
  <c r="D108" i="1"/>
  <c r="E108" i="1"/>
  <c r="F108" i="1"/>
  <c r="E163" i="6"/>
  <c r="B158" i="1"/>
  <c r="C158" i="1"/>
  <c r="D158" i="1"/>
  <c r="E158" i="1"/>
  <c r="F158" i="1"/>
  <c r="E30" i="6"/>
  <c r="B25" i="1"/>
  <c r="C25" i="1"/>
  <c r="D25" i="1"/>
  <c r="E25" i="1"/>
  <c r="F25" i="1"/>
  <c r="E146" i="6"/>
  <c r="B141" i="1"/>
  <c r="C141" i="1"/>
  <c r="D141" i="1"/>
  <c r="E141" i="1"/>
  <c r="F141" i="1"/>
  <c r="E46" i="6"/>
  <c r="B41" i="1"/>
  <c r="C41" i="1"/>
  <c r="D41" i="1"/>
  <c r="E41" i="1"/>
  <c r="F41" i="1"/>
  <c r="E50" i="6"/>
  <c r="B45" i="1"/>
  <c r="C45" i="1"/>
  <c r="D45" i="1"/>
  <c r="E45" i="1"/>
  <c r="F45" i="1"/>
  <c r="E137" i="6"/>
  <c r="B132" i="1"/>
  <c r="C132" i="1"/>
  <c r="D132" i="1"/>
  <c r="E132" i="1"/>
  <c r="F132" i="1"/>
  <c r="E86" i="6"/>
  <c r="B81" i="1"/>
  <c r="C81" i="1"/>
  <c r="D81" i="1"/>
  <c r="E81" i="1"/>
  <c r="F81" i="1"/>
  <c r="E187" i="6"/>
  <c r="B182" i="1"/>
  <c r="C182" i="1"/>
  <c r="D182" i="1"/>
  <c r="E182" i="1"/>
  <c r="F182" i="1"/>
  <c r="E32" i="6"/>
  <c r="B27" i="1"/>
  <c r="C27" i="1"/>
  <c r="D27" i="1"/>
  <c r="E27" i="1"/>
  <c r="F27" i="1"/>
  <c r="E136" i="6"/>
  <c r="B131" i="1"/>
  <c r="C131" i="1"/>
  <c r="D131" i="1"/>
  <c r="E131" i="1"/>
  <c r="F131" i="1"/>
  <c r="E180" i="6"/>
  <c r="B175" i="1"/>
  <c r="C175" i="1"/>
  <c r="D175" i="1"/>
  <c r="E175" i="1"/>
  <c r="F175" i="1"/>
  <c r="E73" i="6"/>
  <c r="B68" i="1"/>
  <c r="C68" i="1"/>
  <c r="D68" i="1"/>
  <c r="E68" i="1"/>
  <c r="F68" i="1"/>
  <c r="E83" i="6"/>
  <c r="B78" i="1"/>
  <c r="C78" i="1"/>
  <c r="D78" i="1"/>
  <c r="E78" i="1"/>
  <c r="F78" i="1"/>
  <c r="E160" i="6"/>
  <c r="B155" i="1"/>
  <c r="C155" i="1"/>
  <c r="D155" i="1"/>
  <c r="E155" i="1"/>
  <c r="F155" i="1"/>
  <c r="E80" i="6"/>
  <c r="B75" i="1"/>
  <c r="C75" i="1"/>
  <c r="D75" i="1"/>
  <c r="E75" i="1"/>
  <c r="F75" i="1"/>
  <c r="E162" i="6"/>
  <c r="B157" i="1"/>
  <c r="C157" i="1"/>
  <c r="D157" i="1"/>
  <c r="E157" i="1"/>
  <c r="F157" i="1"/>
  <c r="E47" i="6"/>
  <c r="B42" i="1"/>
  <c r="C42" i="1"/>
  <c r="D42" i="1"/>
  <c r="E42" i="1"/>
  <c r="F42" i="1"/>
  <c r="E68" i="6"/>
  <c r="B63" i="1"/>
  <c r="C63" i="1"/>
  <c r="D63" i="1"/>
  <c r="E63" i="1"/>
  <c r="F63" i="1"/>
  <c r="E96" i="6"/>
  <c r="B91" i="1"/>
  <c r="C91" i="1"/>
  <c r="D91" i="1"/>
  <c r="E91" i="1"/>
  <c r="F91" i="1"/>
  <c r="E108" i="6"/>
  <c r="B103" i="1"/>
  <c r="C103" i="1"/>
  <c r="D103" i="1"/>
  <c r="E103" i="1"/>
  <c r="F103" i="1"/>
  <c r="E65" i="6"/>
  <c r="B60" i="1"/>
  <c r="C60" i="1"/>
  <c r="D60" i="1"/>
  <c r="E60" i="1"/>
  <c r="F60" i="1"/>
  <c r="E123" i="6"/>
  <c r="B118" i="1"/>
  <c r="C118" i="1"/>
  <c r="D118" i="1"/>
  <c r="E118" i="1"/>
  <c r="F118" i="1"/>
  <c r="E35" i="6"/>
  <c r="B30" i="1"/>
  <c r="C30" i="1"/>
  <c r="D30" i="1"/>
  <c r="E30" i="1"/>
  <c r="F30" i="1"/>
  <c r="E77" i="6"/>
  <c r="B72" i="1"/>
  <c r="C72" i="1"/>
  <c r="D72" i="1"/>
  <c r="E72" i="1"/>
  <c r="F72" i="1"/>
  <c r="E63" i="6"/>
  <c r="B58" i="1"/>
  <c r="C58" i="1"/>
  <c r="D58" i="1"/>
  <c r="E58" i="1"/>
  <c r="F58" i="1"/>
  <c r="E97" i="6"/>
  <c r="B92" i="1"/>
  <c r="C92" i="1"/>
  <c r="D92" i="1"/>
  <c r="E92" i="1"/>
  <c r="F92" i="1"/>
  <c r="E172" i="6"/>
  <c r="B167" i="1"/>
  <c r="C167" i="1"/>
  <c r="D167" i="1"/>
  <c r="E167" i="1"/>
  <c r="F167" i="1"/>
  <c r="E60" i="6"/>
  <c r="B55" i="1"/>
  <c r="C55" i="1"/>
  <c r="D55" i="1"/>
  <c r="E55" i="1"/>
  <c r="F55" i="1"/>
  <c r="E118" i="6"/>
  <c r="B113" i="1"/>
  <c r="C113" i="1"/>
  <c r="D113" i="1"/>
  <c r="E113" i="1"/>
  <c r="F113" i="1"/>
  <c r="E75" i="6"/>
  <c r="B70" i="1"/>
  <c r="C70" i="1"/>
  <c r="D70" i="1"/>
  <c r="E70" i="1"/>
  <c r="F70" i="1"/>
  <c r="E82" i="6"/>
  <c r="B77" i="1"/>
  <c r="C77" i="1"/>
  <c r="D77" i="1"/>
  <c r="E77" i="1"/>
  <c r="F77" i="1"/>
  <c r="E161" i="6"/>
  <c r="B156" i="1"/>
  <c r="C156" i="1"/>
  <c r="D156" i="1"/>
  <c r="E156" i="1"/>
  <c r="F156" i="1"/>
  <c r="E105" i="6"/>
  <c r="B100" i="1"/>
  <c r="C100" i="1"/>
  <c r="D100" i="1"/>
  <c r="E100" i="1"/>
  <c r="F100" i="1"/>
  <c r="E158" i="6"/>
  <c r="B153" i="1"/>
  <c r="C153" i="1"/>
  <c r="D153" i="1"/>
  <c r="E153" i="1"/>
  <c r="F153" i="1"/>
  <c r="E115" i="6"/>
  <c r="B110" i="1"/>
  <c r="C110" i="1"/>
  <c r="D110" i="1"/>
  <c r="E110" i="1"/>
  <c r="F110" i="1"/>
  <c r="E70" i="6"/>
  <c r="B65" i="1"/>
  <c r="C65" i="1"/>
  <c r="D65" i="1"/>
  <c r="E65" i="1"/>
  <c r="F65" i="1"/>
  <c r="E27" i="6"/>
  <c r="B22" i="1"/>
  <c r="C22" i="1"/>
  <c r="D22" i="1"/>
  <c r="E22" i="1"/>
  <c r="F22" i="1"/>
  <c r="E152" i="6"/>
  <c r="B147" i="1"/>
  <c r="C147" i="1"/>
  <c r="D147" i="1"/>
  <c r="E147" i="1"/>
  <c r="F147" i="1"/>
  <c r="E72" i="6"/>
  <c r="B67" i="1"/>
  <c r="C67" i="1"/>
  <c r="D67" i="1"/>
  <c r="E67" i="1"/>
  <c r="F67" i="1"/>
  <c r="E42" i="6"/>
  <c r="B37" i="1"/>
  <c r="C37" i="1"/>
  <c r="D37" i="1"/>
  <c r="E37" i="1"/>
  <c r="F37" i="1"/>
  <c r="E178" i="6"/>
  <c r="B173" i="1"/>
  <c r="C173" i="1"/>
  <c r="D173" i="1"/>
  <c r="E173" i="1"/>
  <c r="F173" i="1"/>
  <c r="E130" i="6"/>
  <c r="B125" i="1"/>
  <c r="C125" i="1"/>
  <c r="D125" i="1"/>
  <c r="E125" i="1"/>
  <c r="F125" i="1"/>
  <c r="E168" i="6"/>
  <c r="B163" i="1"/>
  <c r="C163" i="1"/>
  <c r="D163" i="1"/>
  <c r="E163" i="1"/>
  <c r="F163" i="1"/>
  <c r="E31" i="6"/>
  <c r="B26" i="1"/>
  <c r="C26" i="1"/>
  <c r="D26" i="1"/>
  <c r="E26" i="1"/>
  <c r="F26" i="1"/>
  <c r="E98" i="6"/>
  <c r="B93" i="1"/>
  <c r="C93" i="1"/>
  <c r="D93" i="1"/>
  <c r="E93" i="1"/>
  <c r="F93" i="1"/>
  <c r="E151" i="6"/>
  <c r="B146" i="1"/>
  <c r="C146" i="1"/>
  <c r="D146" i="1"/>
  <c r="E146" i="1"/>
  <c r="F146" i="1"/>
  <c r="E87" i="6"/>
  <c r="B82" i="1"/>
  <c r="C82" i="1"/>
  <c r="D82" i="1"/>
  <c r="E82" i="1"/>
  <c r="F82" i="1"/>
  <c r="C183" i="1"/>
  <c r="B185" i="1"/>
  <c r="C20" i="1"/>
  <c r="D20" i="1"/>
  <c r="E20" i="1"/>
  <c r="F20" i="1"/>
  <c r="B18" i="1"/>
  <c r="B17" i="1"/>
  <c r="C18" i="1"/>
  <c r="D18" i="1"/>
  <c r="E18" i="1"/>
  <c r="F18" i="1"/>
  <c r="C185" i="1"/>
  <c r="B186" i="1"/>
  <c r="C186" i="1"/>
  <c r="B187" i="1"/>
  <c r="C17" i="1"/>
  <c r="D17" i="1"/>
  <c r="E17" i="1"/>
  <c r="F17" i="1"/>
  <c r="B16" i="1"/>
  <c r="B15" i="1"/>
  <c r="C16" i="1"/>
  <c r="D16" i="1"/>
  <c r="E16" i="1"/>
  <c r="F16" i="1"/>
  <c r="B188" i="1"/>
  <c r="C187" i="1"/>
  <c r="D187" i="1"/>
  <c r="E187" i="1"/>
  <c r="F187" i="1"/>
  <c r="B189" i="1"/>
  <c r="C188" i="1"/>
  <c r="B14" i="1"/>
  <c r="C15" i="1"/>
  <c r="B13" i="1"/>
  <c r="C14" i="1"/>
  <c r="D14" i="1"/>
  <c r="E14" i="1"/>
  <c r="F14" i="1"/>
  <c r="B190" i="1"/>
  <c r="C189" i="1"/>
  <c r="D189" i="1"/>
  <c r="E189" i="1"/>
  <c r="F189" i="1"/>
  <c r="B191" i="1"/>
  <c r="C190" i="1"/>
  <c r="B12" i="1"/>
  <c r="C13" i="1"/>
  <c r="B11" i="1"/>
  <c r="C12" i="1"/>
  <c r="D12" i="1"/>
  <c r="E12" i="1"/>
  <c r="F12" i="1"/>
  <c r="B192" i="1"/>
  <c r="C191" i="1"/>
  <c r="D191" i="1"/>
  <c r="E191" i="1"/>
  <c r="F191" i="1"/>
  <c r="B193" i="1"/>
  <c r="C192" i="1"/>
  <c r="B10" i="1"/>
  <c r="C11" i="1"/>
  <c r="B9" i="1"/>
  <c r="C10" i="1"/>
  <c r="D10" i="1"/>
  <c r="E10" i="1"/>
  <c r="F10" i="1"/>
  <c r="B194" i="1"/>
  <c r="C193" i="1"/>
  <c r="D193" i="1"/>
  <c r="E193" i="1"/>
  <c r="F193" i="1"/>
  <c r="B195" i="1"/>
  <c r="C194" i="1"/>
  <c r="B8" i="1"/>
  <c r="C9" i="1"/>
  <c r="B7" i="1"/>
  <c r="C8" i="1"/>
  <c r="D8" i="1"/>
  <c r="E8" i="1"/>
  <c r="F8" i="1"/>
  <c r="B196" i="1"/>
  <c r="C195" i="1"/>
  <c r="D195" i="1"/>
  <c r="E195" i="1"/>
  <c r="F195" i="1"/>
  <c r="B197" i="1"/>
  <c r="C196" i="1"/>
  <c r="B6" i="1"/>
  <c r="C7" i="1"/>
  <c r="B5" i="1"/>
  <c r="C6" i="1"/>
  <c r="D6" i="1"/>
  <c r="E6" i="1"/>
  <c r="F6" i="1"/>
  <c r="B198" i="1"/>
  <c r="C197" i="1"/>
  <c r="D197" i="1"/>
  <c r="E197" i="1"/>
  <c r="F197" i="1"/>
  <c r="C198" i="1"/>
  <c r="B199" i="1"/>
  <c r="B4" i="1"/>
  <c r="C4" i="1"/>
  <c r="C5" i="1"/>
  <c r="D5" i="1"/>
  <c r="E5" i="1"/>
  <c r="F5" i="1"/>
  <c r="B200" i="1"/>
  <c r="C199" i="1"/>
  <c r="B201" i="1"/>
  <c r="C200" i="1"/>
  <c r="B202" i="1"/>
  <c r="C201" i="1"/>
  <c r="D201" i="1"/>
  <c r="E201" i="1"/>
  <c r="F201" i="1"/>
  <c r="B203" i="1"/>
  <c r="C202" i="1"/>
  <c r="D202" i="1"/>
  <c r="E202" i="1"/>
  <c r="F202" i="1"/>
  <c r="B204" i="1"/>
  <c r="C203" i="1"/>
  <c r="B205" i="1"/>
  <c r="C204" i="1"/>
  <c r="C205" i="1"/>
  <c r="D205" i="1"/>
  <c r="E205" i="1"/>
  <c r="F205" i="1"/>
  <c r="B206" i="1"/>
  <c r="B207" i="1"/>
  <c r="C206" i="1"/>
  <c r="D206" i="1"/>
  <c r="E206" i="1"/>
  <c r="F206" i="1"/>
  <c r="B208" i="1"/>
  <c r="C207" i="1"/>
  <c r="C208" i="1"/>
  <c r="C209" i="1"/>
  <c r="O3" i="1"/>
  <c r="B209" i="1"/>
  <c r="D209" i="1"/>
  <c r="E209" i="1"/>
  <c r="F209" i="1"/>
  <c r="P2" i="1"/>
  <c r="P7" i="1"/>
  <c r="Q2" i="1"/>
  <c r="P3" i="1"/>
  <c r="P5" i="1"/>
  <c r="Q3" i="1"/>
  <c r="P8" i="1"/>
  <c r="D44" i="1"/>
  <c r="E44" i="1"/>
  <c r="F44" i="1"/>
  <c r="D164" i="1"/>
  <c r="E164" i="1"/>
  <c r="F164" i="1"/>
  <c r="D139" i="1"/>
  <c r="E139" i="1"/>
  <c r="F139" i="1"/>
  <c r="D64" i="1"/>
  <c r="E64" i="1"/>
  <c r="F64" i="1"/>
  <c r="D176" i="1"/>
  <c r="E176" i="1"/>
  <c r="F176" i="1"/>
  <c r="D208" i="1"/>
  <c r="E208" i="1"/>
  <c r="F208" i="1"/>
  <c r="D204" i="1"/>
  <c r="E204" i="1"/>
  <c r="F204" i="1"/>
  <c r="D200" i="1"/>
  <c r="E200" i="1"/>
  <c r="F200" i="1"/>
  <c r="D4" i="1"/>
  <c r="E4" i="1"/>
  <c r="F4" i="1"/>
  <c r="D198" i="1"/>
  <c r="E198" i="1"/>
  <c r="F198" i="1"/>
  <c r="D7" i="1"/>
  <c r="E7" i="1"/>
  <c r="F7" i="1"/>
  <c r="D9" i="1"/>
  <c r="E9" i="1"/>
  <c r="F9" i="1"/>
  <c r="D11" i="1"/>
  <c r="E11" i="1"/>
  <c r="F11" i="1"/>
  <c r="D13" i="1"/>
  <c r="E13" i="1"/>
  <c r="F13" i="1"/>
  <c r="D15" i="1"/>
  <c r="E15" i="1"/>
  <c r="F15" i="1"/>
  <c r="D186" i="1"/>
  <c r="E186" i="1"/>
  <c r="F186" i="1"/>
  <c r="D183" i="1"/>
  <c r="E183" i="1"/>
  <c r="F183" i="1"/>
  <c r="D102" i="1"/>
  <c r="E102" i="1"/>
  <c r="F102" i="1"/>
  <c r="D145" i="1"/>
  <c r="E145" i="1"/>
  <c r="F145" i="1"/>
  <c r="D36" i="1"/>
  <c r="E36" i="1"/>
  <c r="F36" i="1"/>
  <c r="D140" i="1"/>
  <c r="E140" i="1"/>
  <c r="F140" i="1"/>
  <c r="D43" i="1"/>
  <c r="E43" i="1"/>
  <c r="F43" i="1"/>
  <c r="D101" i="1"/>
  <c r="E101" i="1"/>
  <c r="F101" i="1"/>
  <c r="D160" i="1"/>
  <c r="E160" i="1"/>
  <c r="F160" i="1"/>
  <c r="D85" i="1"/>
  <c r="E85" i="1"/>
  <c r="F85" i="1"/>
  <c r="D88" i="1"/>
  <c r="E88" i="1"/>
  <c r="F88" i="1"/>
  <c r="D52" i="1"/>
  <c r="E52" i="1"/>
  <c r="F52" i="1"/>
  <c r="D151" i="1"/>
  <c r="E151" i="1"/>
  <c r="F151" i="1"/>
  <c r="D35" i="1"/>
  <c r="E35" i="1"/>
  <c r="F35" i="1"/>
  <c r="D115" i="1"/>
  <c r="E115" i="1"/>
  <c r="F115" i="1"/>
  <c r="D62" i="1"/>
  <c r="E62" i="1"/>
  <c r="F62" i="1"/>
  <c r="D105" i="1"/>
  <c r="E105" i="1"/>
  <c r="F105" i="1"/>
  <c r="D150" i="1"/>
  <c r="E150" i="1"/>
  <c r="F150" i="1"/>
  <c r="D47" i="1"/>
  <c r="E47" i="1"/>
  <c r="F47" i="1"/>
  <c r="D95" i="1"/>
  <c r="E95" i="1"/>
  <c r="F95" i="1"/>
  <c r="D148" i="1"/>
  <c r="E148" i="1"/>
  <c r="F148" i="1"/>
  <c r="D38" i="1"/>
  <c r="E38" i="1"/>
  <c r="F38" i="1"/>
  <c r="D166" i="1"/>
  <c r="E166" i="1"/>
  <c r="F166" i="1"/>
  <c r="D178" i="1"/>
  <c r="E178" i="1"/>
  <c r="F178" i="1"/>
  <c r="D39" i="1"/>
  <c r="E39" i="1"/>
  <c r="F39" i="1"/>
  <c r="D126" i="1"/>
  <c r="E126" i="1"/>
  <c r="F126" i="1"/>
  <c r="D34" i="1"/>
  <c r="E34" i="1"/>
  <c r="F34" i="1"/>
  <c r="D54" i="1"/>
  <c r="E54" i="1"/>
  <c r="F54" i="1"/>
  <c r="D104" i="1"/>
  <c r="E104" i="1"/>
  <c r="F104" i="1"/>
  <c r="D169" i="1"/>
  <c r="E169" i="1"/>
  <c r="F169" i="1"/>
  <c r="D48" i="1"/>
  <c r="E48" i="1"/>
  <c r="F48" i="1"/>
  <c r="D31" i="1"/>
  <c r="E31" i="1"/>
  <c r="F31" i="1"/>
  <c r="D121" i="1"/>
  <c r="E121" i="1"/>
  <c r="F121" i="1"/>
  <c r="D207" i="1"/>
  <c r="E207" i="1"/>
  <c r="F207" i="1"/>
  <c r="D203" i="1"/>
  <c r="E203" i="1"/>
  <c r="F203" i="1"/>
  <c r="D199" i="1"/>
  <c r="E199" i="1"/>
  <c r="F199" i="1"/>
  <c r="D196" i="1"/>
  <c r="E196" i="1"/>
  <c r="F196" i="1"/>
  <c r="D194" i="1"/>
  <c r="E194" i="1"/>
  <c r="F194" i="1"/>
  <c r="D192" i="1"/>
  <c r="E192" i="1"/>
  <c r="F192" i="1"/>
  <c r="D190" i="1"/>
  <c r="E190" i="1"/>
  <c r="F190" i="1"/>
  <c r="D188" i="1"/>
  <c r="E188" i="1"/>
  <c r="F188" i="1"/>
  <c r="D185" i="1"/>
  <c r="E185" i="1"/>
  <c r="F185" i="1"/>
  <c r="D109" i="1"/>
  <c r="E109" i="1"/>
  <c r="F109" i="1"/>
  <c r="D179" i="1"/>
  <c r="E179" i="1"/>
  <c r="F179" i="1"/>
  <c r="D96" i="1"/>
  <c r="E96" i="1"/>
  <c r="F96" i="1"/>
  <c r="D184" i="1"/>
  <c r="E184" i="1"/>
  <c r="F184" i="1"/>
  <c r="D46" i="1"/>
  <c r="E46" i="1"/>
  <c r="F46" i="1"/>
  <c r="D111" i="1"/>
  <c r="E111" i="1"/>
  <c r="F111" i="1"/>
  <c r="D119" i="1"/>
  <c r="E119" i="1"/>
  <c r="F119" i="1"/>
  <c r="D66" i="1"/>
  <c r="E66" i="1"/>
  <c r="F66" i="1"/>
  <c r="D19" i="1"/>
  <c r="E19" i="1"/>
  <c r="F19" i="1"/>
  <c r="D29" i="1"/>
  <c r="E29" i="1"/>
  <c r="F29" i="1"/>
  <c r="D59" i="1"/>
  <c r="E59" i="1"/>
  <c r="F59" i="1"/>
  <c r="D171" i="1"/>
  <c r="E171" i="1"/>
  <c r="F171" i="1"/>
  <c r="D159" i="1"/>
  <c r="E159" i="1"/>
  <c r="F159" i="1"/>
  <c r="D98" i="1"/>
  <c r="E98" i="1"/>
  <c r="F98" i="1"/>
  <c r="D149" i="1"/>
  <c r="E149" i="1"/>
  <c r="F149" i="1"/>
  <c r="D134" i="1"/>
  <c r="E134" i="1"/>
  <c r="F134" i="1"/>
  <c r="D170" i="1"/>
  <c r="E170" i="1"/>
  <c r="F170" i="1"/>
  <c r="D144" i="1"/>
  <c r="E144" i="1"/>
  <c r="F144" i="1"/>
  <c r="D120" i="1"/>
  <c r="E120" i="1"/>
  <c r="F120" i="1"/>
  <c r="D94" i="1"/>
  <c r="E94" i="1"/>
  <c r="F94" i="1"/>
  <c r="P4" i="1"/>
  <c r="D69" i="1"/>
  <c r="E69" i="1"/>
  <c r="F69" i="1"/>
  <c r="D168" i="1"/>
  <c r="E168" i="1"/>
  <c r="F168" i="1"/>
  <c r="D24" i="1"/>
  <c r="E24" i="1"/>
  <c r="F24" i="1"/>
  <c r="D162" i="1"/>
  <c r="E162" i="1"/>
  <c r="F162" i="1"/>
  <c r="Q4" i="1"/>
  <c r="S2" i="1"/>
  <c r="S3" i="1"/>
</calcChain>
</file>

<file path=xl/sharedStrings.xml><?xml version="1.0" encoding="utf-8"?>
<sst xmlns="http://schemas.openxmlformats.org/spreadsheetml/2006/main" count="58" uniqueCount="49">
  <si>
    <t>T⁰C</t>
  </si>
  <si>
    <r>
      <t>R1, k</t>
    </r>
    <r>
      <rPr>
        <sz val="11"/>
        <color theme="1"/>
        <rFont val="Calibri"/>
        <family val="2"/>
      </rPr>
      <t>Ω</t>
    </r>
  </si>
  <si>
    <t>Rsum</t>
  </si>
  <si>
    <t>value</t>
  </si>
  <si>
    <t>internal shift, uA</t>
  </si>
  <si>
    <t>Ref Bg, V</t>
  </si>
  <si>
    <t>Itemp, uA</t>
  </si>
  <si>
    <t>Iset, uA</t>
  </si>
  <si>
    <r>
      <t>R2,k</t>
    </r>
    <r>
      <rPr>
        <sz val="11"/>
        <color theme="1"/>
        <rFont val="Calibri"/>
        <family val="2"/>
      </rPr>
      <t>Ω</t>
    </r>
  </si>
  <si>
    <t>Rntc, kΩ</t>
  </si>
  <si>
    <t>Iout, mA</t>
  </si>
  <si>
    <t>Iout,%</t>
  </si>
  <si>
    <t>Rlimit, kΩ</t>
  </si>
  <si>
    <t>EXT_TEMP_LEVEL_HIGH[3:0]</t>
  </si>
  <si>
    <t>Limit calculation</t>
  </si>
  <si>
    <t>nearest value</t>
  </si>
  <si>
    <t>temper</t>
  </si>
  <si>
    <t>deltaR</t>
  </si>
  <si>
    <t>DeltaR'</t>
  </si>
  <si>
    <t>Temp</t>
  </si>
  <si>
    <t>approximation</t>
  </si>
  <si>
    <t>value!</t>
  </si>
  <si>
    <t>EEPROM</t>
  </si>
  <si>
    <t>EXT_TEMP_MINUS[1:0]</t>
  </si>
  <si>
    <t>EXT_TEMP_GAIN[3:0]</t>
  </si>
  <si>
    <t>DRV_LED_CURRENT_SCALE[2:0]</t>
  </si>
  <si>
    <t>mA</t>
  </si>
  <si>
    <t>code</t>
  </si>
  <si>
    <t>uA</t>
  </si>
  <si>
    <t>LED_CURRENT_CTRL[12:0]</t>
  </si>
  <si>
    <t>HEX</t>
  </si>
  <si>
    <t>Resistors</t>
  </si>
  <si>
    <r>
      <t>R</t>
    </r>
    <r>
      <rPr>
        <vertAlign val="subscript"/>
        <sz val="11"/>
        <color theme="1"/>
        <rFont val="Calibri"/>
        <family val="2"/>
        <charset val="204"/>
        <scheme val="minor"/>
      </rPr>
      <t>ISET</t>
    </r>
    <r>
      <rPr>
        <sz val="11"/>
        <color theme="1"/>
        <rFont val="Calibri"/>
        <family val="2"/>
        <scheme val="minor"/>
      </rPr>
      <t>, kΩ</t>
    </r>
  </si>
  <si>
    <t>kOhm</t>
  </si>
  <si>
    <r>
      <t xml:space="preserve">NTC Resistance vs Temp </t>
    </r>
    <r>
      <rPr>
        <b/>
        <sz val="12"/>
        <color theme="1"/>
        <rFont val="Arial"/>
        <family val="2"/>
        <charset val="204"/>
      </rPr>
      <t>º</t>
    </r>
    <r>
      <rPr>
        <b/>
        <sz val="12"/>
        <color theme="1"/>
        <rFont val="Calibri"/>
        <family val="2"/>
        <charset val="204"/>
      </rPr>
      <t>C</t>
    </r>
  </si>
  <si>
    <t>extrapolation 1ºC step</t>
  </si>
  <si>
    <t>ºC</t>
  </si>
  <si>
    <r>
      <t>k</t>
    </r>
    <r>
      <rPr>
        <sz val="11"/>
        <color theme="1"/>
        <rFont val="Calibri"/>
        <family val="2"/>
        <charset val="204"/>
      </rPr>
      <t>Ω</t>
    </r>
  </si>
  <si>
    <t>Ω</t>
  </si>
  <si>
    <t>Internal parameters</t>
  </si>
  <si>
    <t>Calculated parameters</t>
  </si>
  <si>
    <t>Maximum current, mA</t>
  </si>
  <si>
    <t>Floor current, mA</t>
  </si>
  <si>
    <t xml:space="preserve">cutting off current, uA </t>
  </si>
  <si>
    <t>Iset</t>
  </si>
  <si>
    <t>Itemp</t>
  </si>
  <si>
    <t>Iled</t>
  </si>
  <si>
    <t>Total R</t>
  </si>
  <si>
    <t>VNTC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</si>
</sst>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7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thin">
        <color rgb="FF7F7F7F"/>
      </right>
      <top style="thin">
        <color rgb="FF7F7F7F"/>
      </top>
      <bottom style="medium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3" borderId="3" applyNumberFormat="0" applyFont="0" applyAlignment="0" applyProtection="0"/>
  </cellStyleXfs>
  <cellXfs count="7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2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165" fontId="0" fillId="0" borderId="0" xfId="0" applyNumberFormat="1"/>
    <xf numFmtId="0" fontId="0" fillId="0" borderId="0" xfId="0" applyAlignment="1"/>
    <xf numFmtId="0" fontId="0" fillId="3" borderId="3" xfId="2" applyFont="1"/>
    <xf numFmtId="2" fontId="0" fillId="3" borderId="3" xfId="2" applyNumberFormat="1" applyFont="1"/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7" fillId="0" borderId="0" xfId="0" applyFont="1"/>
    <xf numFmtId="0" fontId="0" fillId="0" borderId="2" xfId="0" applyBorder="1" applyAlignment="1">
      <alignment horizontal="center"/>
    </xf>
    <xf numFmtId="49" fontId="0" fillId="0" borderId="0" xfId="0" applyNumberFormat="1" applyBorder="1"/>
    <xf numFmtId="0" fontId="1" fillId="4" borderId="0" xfId="1" applyFill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8" fillId="2" borderId="5" xfId="1" applyFont="1" applyBorder="1"/>
    <xf numFmtId="0" fontId="0" fillId="0" borderId="10" xfId="0" applyBorder="1"/>
    <xf numFmtId="0" fontId="8" fillId="2" borderId="6" xfId="1" applyFont="1" applyBorder="1"/>
    <xf numFmtId="0" fontId="8" fillId="2" borderId="7" xfId="1" applyFont="1" applyBorder="1"/>
    <xf numFmtId="0" fontId="0" fillId="0" borderId="10" xfId="0" applyNumberFormat="1" applyBorder="1"/>
    <xf numFmtId="0" fontId="0" fillId="0" borderId="6" xfId="0" applyNumberFormat="1" applyBorder="1" applyAlignment="1">
      <alignment horizontal="center"/>
    </xf>
    <xf numFmtId="0" fontId="0" fillId="0" borderId="11" xfId="0" applyNumberFormat="1" applyBorder="1"/>
    <xf numFmtId="0" fontId="0" fillId="0" borderId="7" xfId="0" applyNumberFormat="1" applyBorder="1" applyAlignment="1">
      <alignment horizontal="center"/>
    </xf>
    <xf numFmtId="0" fontId="0" fillId="0" borderId="13" xfId="0" applyNumberFormat="1" applyBorder="1"/>
    <xf numFmtId="0" fontId="0" fillId="0" borderId="14" xfId="0" applyNumberFormat="1" applyBorder="1" applyAlignment="1">
      <alignment horizontal="center"/>
    </xf>
    <xf numFmtId="0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9" fillId="0" borderId="0" xfId="0" applyFont="1"/>
    <xf numFmtId="0" fontId="1" fillId="2" borderId="16" xfId="1" applyBorder="1"/>
    <xf numFmtId="0" fontId="0" fillId="0" borderId="16" xfId="0" applyBorder="1"/>
    <xf numFmtId="0" fontId="1" fillId="2" borderId="17" xfId="1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5" fillId="0" borderId="22" xfId="0" applyFont="1" applyBorder="1"/>
    <xf numFmtId="0" fontId="1" fillId="2" borderId="23" xfId="1" applyBorder="1" applyAlignment="1">
      <alignment horizontal="center"/>
    </xf>
    <xf numFmtId="3" fontId="1" fillId="2" borderId="24" xfId="1" applyNumberFormat="1" applyBorder="1"/>
    <xf numFmtId="0" fontId="1" fillId="2" borderId="25" xfId="1" applyBorder="1" applyAlignment="1">
      <alignment horizontal="center"/>
    </xf>
    <xf numFmtId="3" fontId="1" fillId="2" borderId="26" xfId="1" applyNumberFormat="1" applyBorder="1"/>
    <xf numFmtId="0" fontId="1" fillId="2" borderId="26" xfId="1" applyBorder="1"/>
    <xf numFmtId="0" fontId="1" fillId="2" borderId="27" xfId="1" applyBorder="1" applyAlignment="1">
      <alignment horizontal="center"/>
    </xf>
    <xf numFmtId="0" fontId="1" fillId="2" borderId="28" xfId="1" applyBorder="1"/>
    <xf numFmtId="0" fontId="13" fillId="0" borderId="0" xfId="0" applyFont="1" applyAlignment="1">
      <alignment horizontal="center"/>
    </xf>
    <xf numFmtId="0" fontId="14" fillId="0" borderId="2" xfId="0" applyFont="1" applyBorder="1"/>
    <xf numFmtId="0" fontId="0" fillId="0" borderId="29" xfId="0" applyBorder="1"/>
    <xf numFmtId="0" fontId="0" fillId="0" borderId="30" xfId="0" applyBorder="1" applyAlignment="1">
      <alignment horizontal="right"/>
    </xf>
    <xf numFmtId="0" fontId="0" fillId="0" borderId="31" xfId="0" applyBorder="1"/>
    <xf numFmtId="0" fontId="0" fillId="0" borderId="17" xfId="0" applyBorder="1"/>
    <xf numFmtId="0" fontId="1" fillId="2" borderId="15" xfId="1" applyBorder="1"/>
    <xf numFmtId="0" fontId="2" fillId="0" borderId="0" xfId="0" applyFont="1" applyAlignment="1"/>
    <xf numFmtId="2" fontId="0" fillId="0" borderId="6" xfId="0" applyNumberFormat="1" applyBorder="1"/>
    <xf numFmtId="2" fontId="0" fillId="0" borderId="7" xfId="0" applyNumberFormat="1" applyBorder="1"/>
    <xf numFmtId="2" fontId="0" fillId="0" borderId="14" xfId="0" applyNumberFormat="1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Input" xfId="1" builtinId="20"/>
    <cellStyle name="Normal" xfId="0" builtinId="0"/>
    <cellStyle name="Note" xfId="2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en-US" sz="2800"/>
              <a:t>Calculated current vs temperature</a:t>
            </a:r>
          </a:p>
        </c:rich>
      </c:tx>
      <c:layout/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4.7262244780894046E-2"/>
          <c:y val="1.0774480238583933E-2"/>
          <c:w val="0.88310955552357728"/>
          <c:h val="0.89010299859254161"/>
        </c:manualLayout>
      </c:layout>
      <c:scatterChart>
        <c:scatterStyle val="lineMarker"/>
        <c:varyColors val="0"/>
        <c:ser>
          <c:idx val="3"/>
          <c:order val="1"/>
          <c:marker>
            <c:symbol val="none"/>
          </c:marker>
          <c:xVal>
            <c:numRef>
              <c:f>Calculator!$A$4:$A$42</c:f>
              <c:numCache>
                <c:formatCode>General</c:formatCode>
                <c:ptCount val="39"/>
                <c:pt idx="0">
                  <c:v>-55</c:v>
                </c:pt>
                <c:pt idx="1">
                  <c:v>-54</c:v>
                </c:pt>
                <c:pt idx="2">
                  <c:v>-53</c:v>
                </c:pt>
                <c:pt idx="3">
                  <c:v>-52</c:v>
                </c:pt>
                <c:pt idx="4">
                  <c:v>-51</c:v>
                </c:pt>
                <c:pt idx="5">
                  <c:v>-50</c:v>
                </c:pt>
                <c:pt idx="6">
                  <c:v>-49</c:v>
                </c:pt>
                <c:pt idx="7">
                  <c:v>-48</c:v>
                </c:pt>
                <c:pt idx="8">
                  <c:v>-47</c:v>
                </c:pt>
                <c:pt idx="9">
                  <c:v>-46</c:v>
                </c:pt>
                <c:pt idx="10">
                  <c:v>-45</c:v>
                </c:pt>
                <c:pt idx="11">
                  <c:v>-44</c:v>
                </c:pt>
                <c:pt idx="12">
                  <c:v>-43</c:v>
                </c:pt>
                <c:pt idx="13">
                  <c:v>-42</c:v>
                </c:pt>
                <c:pt idx="14">
                  <c:v>-41</c:v>
                </c:pt>
                <c:pt idx="15">
                  <c:v>-40</c:v>
                </c:pt>
                <c:pt idx="16">
                  <c:v>-39</c:v>
                </c:pt>
                <c:pt idx="17">
                  <c:v>-38</c:v>
                </c:pt>
                <c:pt idx="18">
                  <c:v>-37</c:v>
                </c:pt>
                <c:pt idx="19">
                  <c:v>-36</c:v>
                </c:pt>
                <c:pt idx="20">
                  <c:v>-35</c:v>
                </c:pt>
                <c:pt idx="21">
                  <c:v>-34</c:v>
                </c:pt>
                <c:pt idx="22">
                  <c:v>-33</c:v>
                </c:pt>
                <c:pt idx="23">
                  <c:v>-32</c:v>
                </c:pt>
                <c:pt idx="24">
                  <c:v>-31</c:v>
                </c:pt>
                <c:pt idx="25">
                  <c:v>-30</c:v>
                </c:pt>
                <c:pt idx="26">
                  <c:v>-29</c:v>
                </c:pt>
                <c:pt idx="27">
                  <c:v>-28</c:v>
                </c:pt>
                <c:pt idx="28">
                  <c:v>-27</c:v>
                </c:pt>
                <c:pt idx="29">
                  <c:v>-26</c:v>
                </c:pt>
                <c:pt idx="30">
                  <c:v>-25</c:v>
                </c:pt>
                <c:pt idx="31">
                  <c:v>-24</c:v>
                </c:pt>
                <c:pt idx="32">
                  <c:v>-23</c:v>
                </c:pt>
                <c:pt idx="33">
                  <c:v>-22</c:v>
                </c:pt>
                <c:pt idx="34">
                  <c:v>-21</c:v>
                </c:pt>
                <c:pt idx="35">
                  <c:v>-20</c:v>
                </c:pt>
                <c:pt idx="36">
                  <c:v>-19</c:v>
                </c:pt>
                <c:pt idx="37">
                  <c:v>-18</c:v>
                </c:pt>
                <c:pt idx="38">
                  <c:v>-17</c:v>
                </c:pt>
              </c:numCache>
            </c:numRef>
          </c:xVal>
          <c:yVal>
            <c:numRef>
              <c:f>Calculator!$F$4:$F$42</c:f>
              <c:numCache>
                <c:formatCode>0.0</c:formatCode>
                <c:ptCount val="3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</c:numCache>
            </c:numRef>
          </c:yVal>
          <c:smooth val="0"/>
        </c:ser>
        <c:ser>
          <c:idx val="4"/>
          <c:order val="2"/>
          <c:marker>
            <c:symbol val="none"/>
          </c:marker>
          <c:xVal>
            <c:numRef>
              <c:f>Calculator!$S$2:$S$3</c:f>
              <c:numCache>
                <c:formatCode>General</c:formatCode>
                <c:ptCount val="2"/>
                <c:pt idx="0">
                  <c:v>84.462767594649691</c:v>
                </c:pt>
                <c:pt idx="1">
                  <c:v>84.462767594649691</c:v>
                </c:pt>
              </c:numCache>
            </c:numRef>
          </c:xVal>
          <c:yVal>
            <c:numRef>
              <c:f>Calculator!$T$2:$T$3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2"/>
          <c:order val="0"/>
          <c:marker>
            <c:symbol val="none"/>
          </c:marker>
          <c:xVal>
            <c:numRef>
              <c:f>Calculator!$A$4:$A$209</c:f>
              <c:numCache>
                <c:formatCode>General</c:formatCode>
                <c:ptCount val="206"/>
                <c:pt idx="0">
                  <c:v>-55</c:v>
                </c:pt>
                <c:pt idx="1">
                  <c:v>-54</c:v>
                </c:pt>
                <c:pt idx="2">
                  <c:v>-53</c:v>
                </c:pt>
                <c:pt idx="3">
                  <c:v>-52</c:v>
                </c:pt>
                <c:pt idx="4">
                  <c:v>-51</c:v>
                </c:pt>
                <c:pt idx="5">
                  <c:v>-50</c:v>
                </c:pt>
                <c:pt idx="6">
                  <c:v>-49</c:v>
                </c:pt>
                <c:pt idx="7">
                  <c:v>-48</c:v>
                </c:pt>
                <c:pt idx="8">
                  <c:v>-47</c:v>
                </c:pt>
                <c:pt idx="9">
                  <c:v>-46</c:v>
                </c:pt>
                <c:pt idx="10">
                  <c:v>-45</c:v>
                </c:pt>
                <c:pt idx="11">
                  <c:v>-44</c:v>
                </c:pt>
                <c:pt idx="12">
                  <c:v>-43</c:v>
                </c:pt>
                <c:pt idx="13">
                  <c:v>-42</c:v>
                </c:pt>
                <c:pt idx="14">
                  <c:v>-41</c:v>
                </c:pt>
                <c:pt idx="15">
                  <c:v>-40</c:v>
                </c:pt>
                <c:pt idx="16">
                  <c:v>-39</c:v>
                </c:pt>
                <c:pt idx="17">
                  <c:v>-38</c:v>
                </c:pt>
                <c:pt idx="18">
                  <c:v>-37</c:v>
                </c:pt>
                <c:pt idx="19">
                  <c:v>-36</c:v>
                </c:pt>
                <c:pt idx="20">
                  <c:v>-35</c:v>
                </c:pt>
                <c:pt idx="21">
                  <c:v>-34</c:v>
                </c:pt>
                <c:pt idx="22">
                  <c:v>-33</c:v>
                </c:pt>
                <c:pt idx="23">
                  <c:v>-32</c:v>
                </c:pt>
                <c:pt idx="24">
                  <c:v>-31</c:v>
                </c:pt>
                <c:pt idx="25">
                  <c:v>-30</c:v>
                </c:pt>
                <c:pt idx="26">
                  <c:v>-29</c:v>
                </c:pt>
                <c:pt idx="27">
                  <c:v>-28</c:v>
                </c:pt>
                <c:pt idx="28">
                  <c:v>-27</c:v>
                </c:pt>
                <c:pt idx="29">
                  <c:v>-26</c:v>
                </c:pt>
                <c:pt idx="30">
                  <c:v>-25</c:v>
                </c:pt>
                <c:pt idx="31">
                  <c:v>-24</c:v>
                </c:pt>
                <c:pt idx="32">
                  <c:v>-23</c:v>
                </c:pt>
                <c:pt idx="33">
                  <c:v>-22</c:v>
                </c:pt>
                <c:pt idx="34">
                  <c:v>-21</c:v>
                </c:pt>
                <c:pt idx="35">
                  <c:v>-20</c:v>
                </c:pt>
                <c:pt idx="36">
                  <c:v>-19</c:v>
                </c:pt>
                <c:pt idx="37">
                  <c:v>-18</c:v>
                </c:pt>
                <c:pt idx="38">
                  <c:v>-17</c:v>
                </c:pt>
                <c:pt idx="39">
                  <c:v>-16</c:v>
                </c:pt>
                <c:pt idx="40">
                  <c:v>-15</c:v>
                </c:pt>
                <c:pt idx="41">
                  <c:v>-14</c:v>
                </c:pt>
                <c:pt idx="42">
                  <c:v>-13</c:v>
                </c:pt>
                <c:pt idx="43">
                  <c:v>-12</c:v>
                </c:pt>
                <c:pt idx="44">
                  <c:v>-11</c:v>
                </c:pt>
                <c:pt idx="45">
                  <c:v>-10</c:v>
                </c:pt>
                <c:pt idx="46">
                  <c:v>-9</c:v>
                </c:pt>
                <c:pt idx="47">
                  <c:v>-8</c:v>
                </c:pt>
                <c:pt idx="48">
                  <c:v>-7</c:v>
                </c:pt>
                <c:pt idx="49">
                  <c:v>-6</c:v>
                </c:pt>
                <c:pt idx="50">
                  <c:v>-5</c:v>
                </c:pt>
                <c:pt idx="51">
                  <c:v>-4</c:v>
                </c:pt>
                <c:pt idx="52">
                  <c:v>-3</c:v>
                </c:pt>
                <c:pt idx="53">
                  <c:v>-2</c:v>
                </c:pt>
                <c:pt idx="54">
                  <c:v>-1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15</c:v>
                </c:pt>
                <c:pt idx="71">
                  <c:v>16</c:v>
                </c:pt>
                <c:pt idx="72">
                  <c:v>17</c:v>
                </c:pt>
                <c:pt idx="73">
                  <c:v>18</c:v>
                </c:pt>
                <c:pt idx="74">
                  <c:v>19</c:v>
                </c:pt>
                <c:pt idx="75">
                  <c:v>20</c:v>
                </c:pt>
                <c:pt idx="76">
                  <c:v>21</c:v>
                </c:pt>
                <c:pt idx="77">
                  <c:v>22</c:v>
                </c:pt>
                <c:pt idx="78">
                  <c:v>23</c:v>
                </c:pt>
                <c:pt idx="79">
                  <c:v>24</c:v>
                </c:pt>
                <c:pt idx="80">
                  <c:v>25</c:v>
                </c:pt>
                <c:pt idx="81">
                  <c:v>26</c:v>
                </c:pt>
                <c:pt idx="82">
                  <c:v>27</c:v>
                </c:pt>
                <c:pt idx="83">
                  <c:v>28</c:v>
                </c:pt>
                <c:pt idx="84">
                  <c:v>29</c:v>
                </c:pt>
                <c:pt idx="85">
                  <c:v>30</c:v>
                </c:pt>
                <c:pt idx="86">
                  <c:v>31</c:v>
                </c:pt>
                <c:pt idx="87">
                  <c:v>32</c:v>
                </c:pt>
                <c:pt idx="88">
                  <c:v>33</c:v>
                </c:pt>
                <c:pt idx="89">
                  <c:v>34</c:v>
                </c:pt>
                <c:pt idx="90">
                  <c:v>35</c:v>
                </c:pt>
                <c:pt idx="91">
                  <c:v>36</c:v>
                </c:pt>
                <c:pt idx="92">
                  <c:v>37</c:v>
                </c:pt>
                <c:pt idx="93">
                  <c:v>38</c:v>
                </c:pt>
                <c:pt idx="94">
                  <c:v>39</c:v>
                </c:pt>
                <c:pt idx="95">
                  <c:v>40</c:v>
                </c:pt>
                <c:pt idx="96">
                  <c:v>41</c:v>
                </c:pt>
                <c:pt idx="97">
                  <c:v>42</c:v>
                </c:pt>
                <c:pt idx="98">
                  <c:v>43</c:v>
                </c:pt>
                <c:pt idx="99">
                  <c:v>44</c:v>
                </c:pt>
                <c:pt idx="100">
                  <c:v>45</c:v>
                </c:pt>
                <c:pt idx="101">
                  <c:v>46</c:v>
                </c:pt>
                <c:pt idx="102">
                  <c:v>47</c:v>
                </c:pt>
                <c:pt idx="103">
                  <c:v>48</c:v>
                </c:pt>
                <c:pt idx="104">
                  <c:v>49</c:v>
                </c:pt>
                <c:pt idx="105">
                  <c:v>50</c:v>
                </c:pt>
                <c:pt idx="106">
                  <c:v>51</c:v>
                </c:pt>
                <c:pt idx="107">
                  <c:v>52</c:v>
                </c:pt>
                <c:pt idx="108">
                  <c:v>53</c:v>
                </c:pt>
                <c:pt idx="109">
                  <c:v>54</c:v>
                </c:pt>
                <c:pt idx="110">
                  <c:v>55</c:v>
                </c:pt>
                <c:pt idx="111">
                  <c:v>56</c:v>
                </c:pt>
                <c:pt idx="112">
                  <c:v>57</c:v>
                </c:pt>
                <c:pt idx="113">
                  <c:v>58</c:v>
                </c:pt>
                <c:pt idx="114">
                  <c:v>59</c:v>
                </c:pt>
                <c:pt idx="115">
                  <c:v>60</c:v>
                </c:pt>
                <c:pt idx="116">
                  <c:v>61</c:v>
                </c:pt>
                <c:pt idx="117">
                  <c:v>62</c:v>
                </c:pt>
                <c:pt idx="118">
                  <c:v>63</c:v>
                </c:pt>
                <c:pt idx="119">
                  <c:v>64</c:v>
                </c:pt>
                <c:pt idx="120">
                  <c:v>65</c:v>
                </c:pt>
                <c:pt idx="121">
                  <c:v>66</c:v>
                </c:pt>
                <c:pt idx="122">
                  <c:v>67</c:v>
                </c:pt>
                <c:pt idx="123">
                  <c:v>68</c:v>
                </c:pt>
                <c:pt idx="124">
                  <c:v>69</c:v>
                </c:pt>
                <c:pt idx="125">
                  <c:v>70</c:v>
                </c:pt>
                <c:pt idx="126">
                  <c:v>71</c:v>
                </c:pt>
                <c:pt idx="127">
                  <c:v>72</c:v>
                </c:pt>
                <c:pt idx="128">
                  <c:v>73</c:v>
                </c:pt>
                <c:pt idx="129">
                  <c:v>74</c:v>
                </c:pt>
                <c:pt idx="130">
                  <c:v>75</c:v>
                </c:pt>
                <c:pt idx="131">
                  <c:v>76</c:v>
                </c:pt>
                <c:pt idx="132">
                  <c:v>77</c:v>
                </c:pt>
                <c:pt idx="133">
                  <c:v>78</c:v>
                </c:pt>
                <c:pt idx="134">
                  <c:v>79</c:v>
                </c:pt>
                <c:pt idx="135">
                  <c:v>80</c:v>
                </c:pt>
                <c:pt idx="136">
                  <c:v>81</c:v>
                </c:pt>
                <c:pt idx="137">
                  <c:v>82</c:v>
                </c:pt>
                <c:pt idx="138">
                  <c:v>83</c:v>
                </c:pt>
                <c:pt idx="139">
                  <c:v>84</c:v>
                </c:pt>
                <c:pt idx="140">
                  <c:v>85</c:v>
                </c:pt>
                <c:pt idx="141">
                  <c:v>86</c:v>
                </c:pt>
                <c:pt idx="142">
                  <c:v>87</c:v>
                </c:pt>
                <c:pt idx="143">
                  <c:v>88</c:v>
                </c:pt>
                <c:pt idx="144">
                  <c:v>89</c:v>
                </c:pt>
                <c:pt idx="145">
                  <c:v>90</c:v>
                </c:pt>
                <c:pt idx="146">
                  <c:v>91</c:v>
                </c:pt>
                <c:pt idx="147">
                  <c:v>92</c:v>
                </c:pt>
                <c:pt idx="148">
                  <c:v>93</c:v>
                </c:pt>
                <c:pt idx="149">
                  <c:v>94</c:v>
                </c:pt>
                <c:pt idx="150">
                  <c:v>95</c:v>
                </c:pt>
                <c:pt idx="151">
                  <c:v>96</c:v>
                </c:pt>
                <c:pt idx="152">
                  <c:v>97</c:v>
                </c:pt>
                <c:pt idx="153">
                  <c:v>98</c:v>
                </c:pt>
                <c:pt idx="154">
                  <c:v>99</c:v>
                </c:pt>
                <c:pt idx="155">
                  <c:v>100</c:v>
                </c:pt>
                <c:pt idx="156">
                  <c:v>101</c:v>
                </c:pt>
                <c:pt idx="157">
                  <c:v>102</c:v>
                </c:pt>
                <c:pt idx="158">
                  <c:v>103</c:v>
                </c:pt>
                <c:pt idx="159">
                  <c:v>104</c:v>
                </c:pt>
                <c:pt idx="160">
                  <c:v>105</c:v>
                </c:pt>
                <c:pt idx="161">
                  <c:v>106</c:v>
                </c:pt>
                <c:pt idx="162">
                  <c:v>107</c:v>
                </c:pt>
                <c:pt idx="163">
                  <c:v>108</c:v>
                </c:pt>
                <c:pt idx="164">
                  <c:v>109</c:v>
                </c:pt>
                <c:pt idx="165">
                  <c:v>110</c:v>
                </c:pt>
                <c:pt idx="166">
                  <c:v>111</c:v>
                </c:pt>
                <c:pt idx="167">
                  <c:v>112</c:v>
                </c:pt>
                <c:pt idx="168">
                  <c:v>113</c:v>
                </c:pt>
                <c:pt idx="169">
                  <c:v>114</c:v>
                </c:pt>
                <c:pt idx="170">
                  <c:v>115</c:v>
                </c:pt>
                <c:pt idx="171">
                  <c:v>116</c:v>
                </c:pt>
                <c:pt idx="172">
                  <c:v>117</c:v>
                </c:pt>
                <c:pt idx="173">
                  <c:v>118</c:v>
                </c:pt>
                <c:pt idx="174">
                  <c:v>119</c:v>
                </c:pt>
                <c:pt idx="175">
                  <c:v>120</c:v>
                </c:pt>
                <c:pt idx="176">
                  <c:v>121</c:v>
                </c:pt>
                <c:pt idx="177">
                  <c:v>122</c:v>
                </c:pt>
                <c:pt idx="178">
                  <c:v>123</c:v>
                </c:pt>
                <c:pt idx="179">
                  <c:v>124</c:v>
                </c:pt>
                <c:pt idx="180">
                  <c:v>125</c:v>
                </c:pt>
                <c:pt idx="181">
                  <c:v>126</c:v>
                </c:pt>
                <c:pt idx="182">
                  <c:v>127</c:v>
                </c:pt>
                <c:pt idx="183">
                  <c:v>128</c:v>
                </c:pt>
                <c:pt idx="184">
                  <c:v>129</c:v>
                </c:pt>
                <c:pt idx="185">
                  <c:v>130</c:v>
                </c:pt>
                <c:pt idx="186">
                  <c:v>131</c:v>
                </c:pt>
                <c:pt idx="187">
                  <c:v>132</c:v>
                </c:pt>
                <c:pt idx="188">
                  <c:v>133</c:v>
                </c:pt>
                <c:pt idx="189">
                  <c:v>134</c:v>
                </c:pt>
                <c:pt idx="190">
                  <c:v>135</c:v>
                </c:pt>
                <c:pt idx="191">
                  <c:v>136</c:v>
                </c:pt>
                <c:pt idx="192">
                  <c:v>137</c:v>
                </c:pt>
                <c:pt idx="193">
                  <c:v>138</c:v>
                </c:pt>
                <c:pt idx="194">
                  <c:v>139</c:v>
                </c:pt>
                <c:pt idx="195">
                  <c:v>140</c:v>
                </c:pt>
                <c:pt idx="196">
                  <c:v>141</c:v>
                </c:pt>
                <c:pt idx="197">
                  <c:v>142</c:v>
                </c:pt>
                <c:pt idx="198">
                  <c:v>143</c:v>
                </c:pt>
                <c:pt idx="199">
                  <c:v>144</c:v>
                </c:pt>
                <c:pt idx="200">
                  <c:v>145</c:v>
                </c:pt>
                <c:pt idx="201">
                  <c:v>146</c:v>
                </c:pt>
                <c:pt idx="202">
                  <c:v>147</c:v>
                </c:pt>
                <c:pt idx="203">
                  <c:v>148</c:v>
                </c:pt>
                <c:pt idx="204">
                  <c:v>149</c:v>
                </c:pt>
                <c:pt idx="205">
                  <c:v>150</c:v>
                </c:pt>
              </c:numCache>
            </c:numRef>
          </c:xVal>
          <c:yVal>
            <c:numRef>
              <c:f>Calculator!$F$4:$F$209</c:f>
              <c:numCache>
                <c:formatCode>0.0</c:formatCode>
                <c:ptCount val="20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99.466743797456687</c:v>
                </c:pt>
                <c:pt idx="124">
                  <c:v>95.555404978127882</c:v>
                </c:pt>
                <c:pt idx="125">
                  <c:v>91.575577076024842</c:v>
                </c:pt>
                <c:pt idx="126">
                  <c:v>88.152317446307379</c:v>
                </c:pt>
                <c:pt idx="127">
                  <c:v>84.677561060170561</c:v>
                </c:pt>
                <c:pt idx="128">
                  <c:v>81.150137097684734</c:v>
                </c:pt>
                <c:pt idx="129">
                  <c:v>77.568838975178863</c:v>
                </c:pt>
                <c:pt idx="130">
                  <c:v>73.932422969187684</c:v>
                </c:pt>
                <c:pt idx="131">
                  <c:v>70.816168415013152</c:v>
                </c:pt>
                <c:pt idx="132">
                  <c:v>67.658858812804539</c:v>
                </c:pt>
                <c:pt idx="133">
                  <c:v>64.459677464116751</c:v>
                </c:pt>
                <c:pt idx="134">
                  <c:v>61.217785864052473</c:v>
                </c:pt>
                <c:pt idx="135">
                  <c:v>57.932322968563</c:v>
                </c:pt>
                <c:pt idx="136">
                  <c:v>55.112602945502587</c:v>
                </c:pt>
                <c:pt idx="137">
                  <c:v>52.260388870505444</c:v>
                </c:pt>
                <c:pt idx="138">
                  <c:v>49.375115803185111</c:v>
                </c:pt>
                <c:pt idx="139">
                  <c:v>46.456205630773695</c:v>
                </c:pt>
                <c:pt idx="140">
                  <c:v>43.503066681955261</c:v>
                </c:pt>
                <c:pt idx="141">
                  <c:v>40.971755945630306</c:v>
                </c:pt>
                <c:pt idx="142">
                  <c:v>38.415022952033596</c:v>
                </c:pt>
                <c:pt idx="143">
                  <c:v>35.832482790142961</c:v>
                </c:pt>
                <c:pt idx="144">
                  <c:v>33.22374273908725</c:v>
                </c:pt>
                <c:pt idx="145">
                  <c:v>30.588402069057118</c:v>
                </c:pt>
                <c:pt idx="146">
                  <c:v>28.303907731410572</c:v>
                </c:pt>
                <c:pt idx="147">
                  <c:v>25.999233927931474</c:v>
                </c:pt>
                <c:pt idx="148">
                  <c:v>23.674112097669468</c:v>
                </c:pt>
                <c:pt idx="149">
                  <c:v>21.328268892869442</c:v>
                </c:pt>
                <c:pt idx="150">
                  <c:v>18.961426071845271</c:v>
                </c:pt>
                <c:pt idx="151">
                  <c:v>16.907110284678186</c:v>
                </c:pt>
                <c:pt idx="152">
                  <c:v>14.836842290873244</c:v>
                </c:pt>
                <c:pt idx="153">
                  <c:v>12.750435557692077</c:v>
                </c:pt>
                <c:pt idx="154">
                  <c:v>10.647700632791093</c:v>
                </c:pt>
                <c:pt idx="155">
                  <c:v>8.5284450868737949</c:v>
                </c:pt>
                <c:pt idx="156">
                  <c:v>6.7076429574845085</c:v>
                </c:pt>
                <c:pt idx="157">
                  <c:v>4.8745567146250144</c:v>
                </c:pt>
                <c:pt idx="158">
                  <c:v>3.0290616246499007</c:v>
                </c:pt>
                <c:pt idx="159">
                  <c:v>1.1710312594414156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60960"/>
        <c:axId val="43963136"/>
      </c:scatterChart>
      <c:valAx>
        <c:axId val="43960960"/>
        <c:scaling>
          <c:orientation val="minMax"/>
          <c:max val="200"/>
          <c:min val="-4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Temperature, ºC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963136"/>
        <c:crosses val="autoZero"/>
        <c:crossBetween val="midCat"/>
      </c:valAx>
      <c:valAx>
        <c:axId val="43963136"/>
        <c:scaling>
          <c:orientation val="minMax"/>
          <c:max val="11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Current, %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43960960"/>
        <c:crossesAt val="-50"/>
        <c:crossBetween val="midCat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62244780894046E-2"/>
          <c:y val="1.0774480238583933E-2"/>
          <c:w val="0.88310955552357728"/>
          <c:h val="0.89010299859254161"/>
        </c:manualLayout>
      </c:layout>
      <c:scatterChart>
        <c:scatterStyle val="lineMarker"/>
        <c:varyColors val="0"/>
        <c:ser>
          <c:idx val="3"/>
          <c:order val="1"/>
          <c:marker>
            <c:symbol val="none"/>
          </c:marker>
          <c:xVal>
            <c:numRef>
              <c:f>Calculator!$A$4:$A$42</c:f>
              <c:numCache>
                <c:formatCode>General</c:formatCode>
                <c:ptCount val="39"/>
                <c:pt idx="0">
                  <c:v>-55</c:v>
                </c:pt>
                <c:pt idx="1">
                  <c:v>-54</c:v>
                </c:pt>
                <c:pt idx="2">
                  <c:v>-53</c:v>
                </c:pt>
                <c:pt idx="3">
                  <c:v>-52</c:v>
                </c:pt>
                <c:pt idx="4">
                  <c:v>-51</c:v>
                </c:pt>
                <c:pt idx="5">
                  <c:v>-50</c:v>
                </c:pt>
                <c:pt idx="6">
                  <c:v>-49</c:v>
                </c:pt>
                <c:pt idx="7">
                  <c:v>-48</c:v>
                </c:pt>
                <c:pt idx="8">
                  <c:v>-47</c:v>
                </c:pt>
                <c:pt idx="9">
                  <c:v>-46</c:v>
                </c:pt>
                <c:pt idx="10">
                  <c:v>-45</c:v>
                </c:pt>
                <c:pt idx="11">
                  <c:v>-44</c:v>
                </c:pt>
                <c:pt idx="12">
                  <c:v>-43</c:v>
                </c:pt>
                <c:pt idx="13">
                  <c:v>-42</c:v>
                </c:pt>
                <c:pt idx="14">
                  <c:v>-41</c:v>
                </c:pt>
                <c:pt idx="15">
                  <c:v>-40</c:v>
                </c:pt>
                <c:pt idx="16">
                  <c:v>-39</c:v>
                </c:pt>
                <c:pt idx="17">
                  <c:v>-38</c:v>
                </c:pt>
                <c:pt idx="18">
                  <c:v>-37</c:v>
                </c:pt>
                <c:pt idx="19">
                  <c:v>-36</c:v>
                </c:pt>
                <c:pt idx="20">
                  <c:v>-35</c:v>
                </c:pt>
                <c:pt idx="21">
                  <c:v>-34</c:v>
                </c:pt>
                <c:pt idx="22">
                  <c:v>-33</c:v>
                </c:pt>
                <c:pt idx="23">
                  <c:v>-32</c:v>
                </c:pt>
                <c:pt idx="24">
                  <c:v>-31</c:v>
                </c:pt>
                <c:pt idx="25">
                  <c:v>-30</c:v>
                </c:pt>
                <c:pt idx="26">
                  <c:v>-29</c:v>
                </c:pt>
                <c:pt idx="27">
                  <c:v>-28</c:v>
                </c:pt>
                <c:pt idx="28">
                  <c:v>-27</c:v>
                </c:pt>
                <c:pt idx="29">
                  <c:v>-26</c:v>
                </c:pt>
                <c:pt idx="30">
                  <c:v>-25</c:v>
                </c:pt>
                <c:pt idx="31">
                  <c:v>-24</c:v>
                </c:pt>
                <c:pt idx="32">
                  <c:v>-23</c:v>
                </c:pt>
                <c:pt idx="33">
                  <c:v>-22</c:v>
                </c:pt>
                <c:pt idx="34">
                  <c:v>-21</c:v>
                </c:pt>
                <c:pt idx="35">
                  <c:v>-20</c:v>
                </c:pt>
                <c:pt idx="36">
                  <c:v>-19</c:v>
                </c:pt>
                <c:pt idx="37">
                  <c:v>-18</c:v>
                </c:pt>
                <c:pt idx="38">
                  <c:v>-17</c:v>
                </c:pt>
              </c:numCache>
            </c:numRef>
          </c:xVal>
          <c:yVal>
            <c:numRef>
              <c:f>Calculator!$F$4:$F$42</c:f>
              <c:numCache>
                <c:formatCode>0.0</c:formatCode>
                <c:ptCount val="3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</c:numCache>
            </c:numRef>
          </c:yVal>
          <c:smooth val="0"/>
        </c:ser>
        <c:ser>
          <c:idx val="4"/>
          <c:order val="2"/>
          <c:marker>
            <c:symbol val="none"/>
          </c:marker>
          <c:xVal>
            <c:numRef>
              <c:f>Calculator!$S$2:$S$3</c:f>
              <c:numCache>
                <c:formatCode>General</c:formatCode>
                <c:ptCount val="2"/>
                <c:pt idx="0">
                  <c:v>84.462767594649691</c:v>
                </c:pt>
                <c:pt idx="1">
                  <c:v>84.462767594649691</c:v>
                </c:pt>
              </c:numCache>
            </c:numRef>
          </c:xVal>
          <c:yVal>
            <c:numRef>
              <c:f>Calculator!$T$2:$T$3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2"/>
          <c:order val="0"/>
          <c:marker>
            <c:symbol val="none"/>
          </c:marker>
          <c:xVal>
            <c:numRef>
              <c:f>Calculator!$A$4:$A$209</c:f>
              <c:numCache>
                <c:formatCode>General</c:formatCode>
                <c:ptCount val="206"/>
                <c:pt idx="0">
                  <c:v>-55</c:v>
                </c:pt>
                <c:pt idx="1">
                  <c:v>-54</c:v>
                </c:pt>
                <c:pt idx="2">
                  <c:v>-53</c:v>
                </c:pt>
                <c:pt idx="3">
                  <c:v>-52</c:v>
                </c:pt>
                <c:pt idx="4">
                  <c:v>-51</c:v>
                </c:pt>
                <c:pt idx="5">
                  <c:v>-50</c:v>
                </c:pt>
                <c:pt idx="6">
                  <c:v>-49</c:v>
                </c:pt>
                <c:pt idx="7">
                  <c:v>-48</c:v>
                </c:pt>
                <c:pt idx="8">
                  <c:v>-47</c:v>
                </c:pt>
                <c:pt idx="9">
                  <c:v>-46</c:v>
                </c:pt>
                <c:pt idx="10">
                  <c:v>-45</c:v>
                </c:pt>
                <c:pt idx="11">
                  <c:v>-44</c:v>
                </c:pt>
                <c:pt idx="12">
                  <c:v>-43</c:v>
                </c:pt>
                <c:pt idx="13">
                  <c:v>-42</c:v>
                </c:pt>
                <c:pt idx="14">
                  <c:v>-41</c:v>
                </c:pt>
                <c:pt idx="15">
                  <c:v>-40</c:v>
                </c:pt>
                <c:pt idx="16">
                  <c:v>-39</c:v>
                </c:pt>
                <c:pt idx="17">
                  <c:v>-38</c:v>
                </c:pt>
                <c:pt idx="18">
                  <c:v>-37</c:v>
                </c:pt>
                <c:pt idx="19">
                  <c:v>-36</c:v>
                </c:pt>
                <c:pt idx="20">
                  <c:v>-35</c:v>
                </c:pt>
                <c:pt idx="21">
                  <c:v>-34</c:v>
                </c:pt>
                <c:pt idx="22">
                  <c:v>-33</c:v>
                </c:pt>
                <c:pt idx="23">
                  <c:v>-32</c:v>
                </c:pt>
                <c:pt idx="24">
                  <c:v>-31</c:v>
                </c:pt>
                <c:pt idx="25">
                  <c:v>-30</c:v>
                </c:pt>
                <c:pt idx="26">
                  <c:v>-29</c:v>
                </c:pt>
                <c:pt idx="27">
                  <c:v>-28</c:v>
                </c:pt>
                <c:pt idx="28">
                  <c:v>-27</c:v>
                </c:pt>
                <c:pt idx="29">
                  <c:v>-26</c:v>
                </c:pt>
                <c:pt idx="30">
                  <c:v>-25</c:v>
                </c:pt>
                <c:pt idx="31">
                  <c:v>-24</c:v>
                </c:pt>
                <c:pt idx="32">
                  <c:v>-23</c:v>
                </c:pt>
                <c:pt idx="33">
                  <c:v>-22</c:v>
                </c:pt>
                <c:pt idx="34">
                  <c:v>-21</c:v>
                </c:pt>
                <c:pt idx="35">
                  <c:v>-20</c:v>
                </c:pt>
                <c:pt idx="36">
                  <c:v>-19</c:v>
                </c:pt>
                <c:pt idx="37">
                  <c:v>-18</c:v>
                </c:pt>
                <c:pt idx="38">
                  <c:v>-17</c:v>
                </c:pt>
                <c:pt idx="39">
                  <c:v>-16</c:v>
                </c:pt>
                <c:pt idx="40">
                  <c:v>-15</c:v>
                </c:pt>
                <c:pt idx="41">
                  <c:v>-14</c:v>
                </c:pt>
                <c:pt idx="42">
                  <c:v>-13</c:v>
                </c:pt>
                <c:pt idx="43">
                  <c:v>-12</c:v>
                </c:pt>
                <c:pt idx="44">
                  <c:v>-11</c:v>
                </c:pt>
                <c:pt idx="45">
                  <c:v>-10</c:v>
                </c:pt>
                <c:pt idx="46">
                  <c:v>-9</c:v>
                </c:pt>
                <c:pt idx="47">
                  <c:v>-8</c:v>
                </c:pt>
                <c:pt idx="48">
                  <c:v>-7</c:v>
                </c:pt>
                <c:pt idx="49">
                  <c:v>-6</c:v>
                </c:pt>
                <c:pt idx="50">
                  <c:v>-5</c:v>
                </c:pt>
                <c:pt idx="51">
                  <c:v>-4</c:v>
                </c:pt>
                <c:pt idx="52">
                  <c:v>-3</c:v>
                </c:pt>
                <c:pt idx="53">
                  <c:v>-2</c:v>
                </c:pt>
                <c:pt idx="54">
                  <c:v>-1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15</c:v>
                </c:pt>
                <c:pt idx="71">
                  <c:v>16</c:v>
                </c:pt>
                <c:pt idx="72">
                  <c:v>17</c:v>
                </c:pt>
                <c:pt idx="73">
                  <c:v>18</c:v>
                </c:pt>
                <c:pt idx="74">
                  <c:v>19</c:v>
                </c:pt>
                <c:pt idx="75">
                  <c:v>20</c:v>
                </c:pt>
                <c:pt idx="76">
                  <c:v>21</c:v>
                </c:pt>
                <c:pt idx="77">
                  <c:v>22</c:v>
                </c:pt>
                <c:pt idx="78">
                  <c:v>23</c:v>
                </c:pt>
                <c:pt idx="79">
                  <c:v>24</c:v>
                </c:pt>
                <c:pt idx="80">
                  <c:v>25</c:v>
                </c:pt>
                <c:pt idx="81">
                  <c:v>26</c:v>
                </c:pt>
                <c:pt idx="82">
                  <c:v>27</c:v>
                </c:pt>
                <c:pt idx="83">
                  <c:v>28</c:v>
                </c:pt>
                <c:pt idx="84">
                  <c:v>29</c:v>
                </c:pt>
                <c:pt idx="85">
                  <c:v>30</c:v>
                </c:pt>
                <c:pt idx="86">
                  <c:v>31</c:v>
                </c:pt>
                <c:pt idx="87">
                  <c:v>32</c:v>
                </c:pt>
                <c:pt idx="88">
                  <c:v>33</c:v>
                </c:pt>
                <c:pt idx="89">
                  <c:v>34</c:v>
                </c:pt>
                <c:pt idx="90">
                  <c:v>35</c:v>
                </c:pt>
                <c:pt idx="91">
                  <c:v>36</c:v>
                </c:pt>
                <c:pt idx="92">
                  <c:v>37</c:v>
                </c:pt>
                <c:pt idx="93">
                  <c:v>38</c:v>
                </c:pt>
                <c:pt idx="94">
                  <c:v>39</c:v>
                </c:pt>
                <c:pt idx="95">
                  <c:v>40</c:v>
                </c:pt>
                <c:pt idx="96">
                  <c:v>41</c:v>
                </c:pt>
                <c:pt idx="97">
                  <c:v>42</c:v>
                </c:pt>
                <c:pt idx="98">
                  <c:v>43</c:v>
                </c:pt>
                <c:pt idx="99">
                  <c:v>44</c:v>
                </c:pt>
                <c:pt idx="100">
                  <c:v>45</c:v>
                </c:pt>
                <c:pt idx="101">
                  <c:v>46</c:v>
                </c:pt>
                <c:pt idx="102">
                  <c:v>47</c:v>
                </c:pt>
                <c:pt idx="103">
                  <c:v>48</c:v>
                </c:pt>
                <c:pt idx="104">
                  <c:v>49</c:v>
                </c:pt>
                <c:pt idx="105">
                  <c:v>50</c:v>
                </c:pt>
                <c:pt idx="106">
                  <c:v>51</c:v>
                </c:pt>
                <c:pt idx="107">
                  <c:v>52</c:v>
                </c:pt>
                <c:pt idx="108">
                  <c:v>53</c:v>
                </c:pt>
                <c:pt idx="109">
                  <c:v>54</c:v>
                </c:pt>
                <c:pt idx="110">
                  <c:v>55</c:v>
                </c:pt>
                <c:pt idx="111">
                  <c:v>56</c:v>
                </c:pt>
                <c:pt idx="112">
                  <c:v>57</c:v>
                </c:pt>
                <c:pt idx="113">
                  <c:v>58</c:v>
                </c:pt>
                <c:pt idx="114">
                  <c:v>59</c:v>
                </c:pt>
                <c:pt idx="115">
                  <c:v>60</c:v>
                </c:pt>
                <c:pt idx="116">
                  <c:v>61</c:v>
                </c:pt>
                <c:pt idx="117">
                  <c:v>62</c:v>
                </c:pt>
                <c:pt idx="118">
                  <c:v>63</c:v>
                </c:pt>
                <c:pt idx="119">
                  <c:v>64</c:v>
                </c:pt>
                <c:pt idx="120">
                  <c:v>65</c:v>
                </c:pt>
                <c:pt idx="121">
                  <c:v>66</c:v>
                </c:pt>
                <c:pt idx="122">
                  <c:v>67</c:v>
                </c:pt>
                <c:pt idx="123">
                  <c:v>68</c:v>
                </c:pt>
                <c:pt idx="124">
                  <c:v>69</c:v>
                </c:pt>
                <c:pt idx="125">
                  <c:v>70</c:v>
                </c:pt>
                <c:pt idx="126">
                  <c:v>71</c:v>
                </c:pt>
                <c:pt idx="127">
                  <c:v>72</c:v>
                </c:pt>
                <c:pt idx="128">
                  <c:v>73</c:v>
                </c:pt>
                <c:pt idx="129">
                  <c:v>74</c:v>
                </c:pt>
                <c:pt idx="130">
                  <c:v>75</c:v>
                </c:pt>
                <c:pt idx="131">
                  <c:v>76</c:v>
                </c:pt>
                <c:pt idx="132">
                  <c:v>77</c:v>
                </c:pt>
                <c:pt idx="133">
                  <c:v>78</c:v>
                </c:pt>
                <c:pt idx="134">
                  <c:v>79</c:v>
                </c:pt>
                <c:pt idx="135">
                  <c:v>80</c:v>
                </c:pt>
                <c:pt idx="136">
                  <c:v>81</c:v>
                </c:pt>
                <c:pt idx="137">
                  <c:v>82</c:v>
                </c:pt>
                <c:pt idx="138">
                  <c:v>83</c:v>
                </c:pt>
                <c:pt idx="139">
                  <c:v>84</c:v>
                </c:pt>
                <c:pt idx="140">
                  <c:v>85</c:v>
                </c:pt>
                <c:pt idx="141">
                  <c:v>86</c:v>
                </c:pt>
                <c:pt idx="142">
                  <c:v>87</c:v>
                </c:pt>
                <c:pt idx="143">
                  <c:v>88</c:v>
                </c:pt>
                <c:pt idx="144">
                  <c:v>89</c:v>
                </c:pt>
                <c:pt idx="145">
                  <c:v>90</c:v>
                </c:pt>
                <c:pt idx="146">
                  <c:v>91</c:v>
                </c:pt>
                <c:pt idx="147">
                  <c:v>92</c:v>
                </c:pt>
                <c:pt idx="148">
                  <c:v>93</c:v>
                </c:pt>
                <c:pt idx="149">
                  <c:v>94</c:v>
                </c:pt>
                <c:pt idx="150">
                  <c:v>95</c:v>
                </c:pt>
                <c:pt idx="151">
                  <c:v>96</c:v>
                </c:pt>
                <c:pt idx="152">
                  <c:v>97</c:v>
                </c:pt>
                <c:pt idx="153">
                  <c:v>98</c:v>
                </c:pt>
                <c:pt idx="154">
                  <c:v>99</c:v>
                </c:pt>
                <c:pt idx="155">
                  <c:v>100</c:v>
                </c:pt>
                <c:pt idx="156">
                  <c:v>101</c:v>
                </c:pt>
                <c:pt idx="157">
                  <c:v>102</c:v>
                </c:pt>
                <c:pt idx="158">
                  <c:v>103</c:v>
                </c:pt>
                <c:pt idx="159">
                  <c:v>104</c:v>
                </c:pt>
                <c:pt idx="160">
                  <c:v>105</c:v>
                </c:pt>
                <c:pt idx="161">
                  <c:v>106</c:v>
                </c:pt>
                <c:pt idx="162">
                  <c:v>107</c:v>
                </c:pt>
                <c:pt idx="163">
                  <c:v>108</c:v>
                </c:pt>
                <c:pt idx="164">
                  <c:v>109</c:v>
                </c:pt>
                <c:pt idx="165">
                  <c:v>110</c:v>
                </c:pt>
                <c:pt idx="166">
                  <c:v>111</c:v>
                </c:pt>
                <c:pt idx="167">
                  <c:v>112</c:v>
                </c:pt>
                <c:pt idx="168">
                  <c:v>113</c:v>
                </c:pt>
                <c:pt idx="169">
                  <c:v>114</c:v>
                </c:pt>
                <c:pt idx="170">
                  <c:v>115</c:v>
                </c:pt>
                <c:pt idx="171">
                  <c:v>116</c:v>
                </c:pt>
                <c:pt idx="172">
                  <c:v>117</c:v>
                </c:pt>
                <c:pt idx="173">
                  <c:v>118</c:v>
                </c:pt>
                <c:pt idx="174">
                  <c:v>119</c:v>
                </c:pt>
                <c:pt idx="175">
                  <c:v>120</c:v>
                </c:pt>
                <c:pt idx="176">
                  <c:v>121</c:v>
                </c:pt>
                <c:pt idx="177">
                  <c:v>122</c:v>
                </c:pt>
                <c:pt idx="178">
                  <c:v>123</c:v>
                </c:pt>
                <c:pt idx="179">
                  <c:v>124</c:v>
                </c:pt>
                <c:pt idx="180">
                  <c:v>125</c:v>
                </c:pt>
                <c:pt idx="181">
                  <c:v>126</c:v>
                </c:pt>
                <c:pt idx="182">
                  <c:v>127</c:v>
                </c:pt>
                <c:pt idx="183">
                  <c:v>128</c:v>
                </c:pt>
                <c:pt idx="184">
                  <c:v>129</c:v>
                </c:pt>
                <c:pt idx="185">
                  <c:v>130</c:v>
                </c:pt>
                <c:pt idx="186">
                  <c:v>131</c:v>
                </c:pt>
                <c:pt idx="187">
                  <c:v>132</c:v>
                </c:pt>
                <c:pt idx="188">
                  <c:v>133</c:v>
                </c:pt>
                <c:pt idx="189">
                  <c:v>134</c:v>
                </c:pt>
                <c:pt idx="190">
                  <c:v>135</c:v>
                </c:pt>
                <c:pt idx="191">
                  <c:v>136</c:v>
                </c:pt>
                <c:pt idx="192">
                  <c:v>137</c:v>
                </c:pt>
                <c:pt idx="193">
                  <c:v>138</c:v>
                </c:pt>
                <c:pt idx="194">
                  <c:v>139</c:v>
                </c:pt>
                <c:pt idx="195">
                  <c:v>140</c:v>
                </c:pt>
                <c:pt idx="196">
                  <c:v>141</c:v>
                </c:pt>
                <c:pt idx="197">
                  <c:v>142</c:v>
                </c:pt>
                <c:pt idx="198">
                  <c:v>143</c:v>
                </c:pt>
                <c:pt idx="199">
                  <c:v>144</c:v>
                </c:pt>
                <c:pt idx="200">
                  <c:v>145</c:v>
                </c:pt>
                <c:pt idx="201">
                  <c:v>146</c:v>
                </c:pt>
                <c:pt idx="202">
                  <c:v>147</c:v>
                </c:pt>
                <c:pt idx="203">
                  <c:v>148</c:v>
                </c:pt>
                <c:pt idx="204">
                  <c:v>149</c:v>
                </c:pt>
                <c:pt idx="205">
                  <c:v>150</c:v>
                </c:pt>
              </c:numCache>
            </c:numRef>
          </c:xVal>
          <c:yVal>
            <c:numRef>
              <c:f>Calculator!$F$4:$F$209</c:f>
              <c:numCache>
                <c:formatCode>0.0</c:formatCode>
                <c:ptCount val="20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99.466743797456687</c:v>
                </c:pt>
                <c:pt idx="124">
                  <c:v>95.555404978127882</c:v>
                </c:pt>
                <c:pt idx="125">
                  <c:v>91.575577076024842</c:v>
                </c:pt>
                <c:pt idx="126">
                  <c:v>88.152317446307379</c:v>
                </c:pt>
                <c:pt idx="127">
                  <c:v>84.677561060170561</c:v>
                </c:pt>
                <c:pt idx="128">
                  <c:v>81.150137097684734</c:v>
                </c:pt>
                <c:pt idx="129">
                  <c:v>77.568838975178863</c:v>
                </c:pt>
                <c:pt idx="130">
                  <c:v>73.932422969187684</c:v>
                </c:pt>
                <c:pt idx="131">
                  <c:v>70.816168415013152</c:v>
                </c:pt>
                <c:pt idx="132">
                  <c:v>67.658858812804539</c:v>
                </c:pt>
                <c:pt idx="133">
                  <c:v>64.459677464116751</c:v>
                </c:pt>
                <c:pt idx="134">
                  <c:v>61.217785864052473</c:v>
                </c:pt>
                <c:pt idx="135">
                  <c:v>57.932322968563</c:v>
                </c:pt>
                <c:pt idx="136">
                  <c:v>55.112602945502587</c:v>
                </c:pt>
                <c:pt idx="137">
                  <c:v>52.260388870505444</c:v>
                </c:pt>
                <c:pt idx="138">
                  <c:v>49.375115803185111</c:v>
                </c:pt>
                <c:pt idx="139">
                  <c:v>46.456205630773695</c:v>
                </c:pt>
                <c:pt idx="140">
                  <c:v>43.503066681955261</c:v>
                </c:pt>
                <c:pt idx="141">
                  <c:v>40.971755945630306</c:v>
                </c:pt>
                <c:pt idx="142">
                  <c:v>38.415022952033596</c:v>
                </c:pt>
                <c:pt idx="143">
                  <c:v>35.832482790142961</c:v>
                </c:pt>
                <c:pt idx="144">
                  <c:v>33.22374273908725</c:v>
                </c:pt>
                <c:pt idx="145">
                  <c:v>30.588402069057118</c:v>
                </c:pt>
                <c:pt idx="146">
                  <c:v>28.303907731410572</c:v>
                </c:pt>
                <c:pt idx="147">
                  <c:v>25.999233927931474</c:v>
                </c:pt>
                <c:pt idx="148">
                  <c:v>23.674112097669468</c:v>
                </c:pt>
                <c:pt idx="149">
                  <c:v>21.328268892869442</c:v>
                </c:pt>
                <c:pt idx="150">
                  <c:v>18.961426071845271</c:v>
                </c:pt>
                <c:pt idx="151">
                  <c:v>16.907110284678186</c:v>
                </c:pt>
                <c:pt idx="152">
                  <c:v>14.836842290873244</c:v>
                </c:pt>
                <c:pt idx="153">
                  <c:v>12.750435557692077</c:v>
                </c:pt>
                <c:pt idx="154">
                  <c:v>10.647700632791093</c:v>
                </c:pt>
                <c:pt idx="155">
                  <c:v>8.5284450868737949</c:v>
                </c:pt>
                <c:pt idx="156">
                  <c:v>6.7076429574845085</c:v>
                </c:pt>
                <c:pt idx="157">
                  <c:v>4.8745567146250144</c:v>
                </c:pt>
                <c:pt idx="158">
                  <c:v>3.0290616246499007</c:v>
                </c:pt>
                <c:pt idx="159">
                  <c:v>1.1710312594414156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3792"/>
        <c:axId val="58680064"/>
      </c:scatterChart>
      <c:valAx>
        <c:axId val="58673792"/>
        <c:scaling>
          <c:orientation val="minMax"/>
          <c:max val="150"/>
          <c:min val="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Temperature, ºC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8680064"/>
        <c:crosses val="autoZero"/>
        <c:crossBetween val="midCat"/>
      </c:valAx>
      <c:valAx>
        <c:axId val="58680064"/>
        <c:scaling>
          <c:orientation val="minMax"/>
          <c:max val="11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Current, %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8673792"/>
        <c:crossesAt val="-50"/>
        <c:crossBetween val="midCat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80123</xdr:colOff>
      <xdr:row>14</xdr:row>
      <xdr:rowOff>81243</xdr:rowOff>
    </xdr:from>
    <xdr:to>
      <xdr:col>11</xdr:col>
      <xdr:colOff>360661</xdr:colOff>
      <xdr:row>28</xdr:row>
      <xdr:rowOff>47626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5623" y="2862543"/>
          <a:ext cx="3528563" cy="2795308"/>
        </a:xfrm>
        <a:prstGeom prst="rect">
          <a:avLst/>
        </a:prstGeom>
      </xdr:spPr>
    </xdr:pic>
    <xdr:clientData/>
  </xdr:twoCellAnchor>
  <xdr:twoCellAnchor>
    <xdr:from>
      <xdr:col>8</xdr:col>
      <xdr:colOff>5773</xdr:colOff>
      <xdr:row>45</xdr:row>
      <xdr:rowOff>24534</xdr:rowOff>
    </xdr:from>
    <xdr:to>
      <xdr:col>24</xdr:col>
      <xdr:colOff>578364</xdr:colOff>
      <xdr:row>90</xdr:row>
      <xdr:rowOff>36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133350</xdr:colOff>
      <xdr:row>20</xdr:row>
      <xdr:rowOff>86278</xdr:rowOff>
    </xdr:from>
    <xdr:to>
      <xdr:col>22</xdr:col>
      <xdr:colOff>190500</xdr:colOff>
      <xdr:row>42</xdr:row>
      <xdr:rowOff>75577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5675" y="4124878"/>
          <a:ext cx="5610225" cy="4323174"/>
        </a:xfrm>
        <a:prstGeom prst="rect">
          <a:avLst/>
        </a:prstGeom>
      </xdr:spPr>
    </xdr:pic>
    <xdr:clientData/>
  </xdr:twoCellAnchor>
  <xdr:twoCellAnchor editAs="oneCell">
    <xdr:from>
      <xdr:col>21</xdr:col>
      <xdr:colOff>524452</xdr:colOff>
      <xdr:row>0</xdr:row>
      <xdr:rowOff>172604</xdr:rowOff>
    </xdr:from>
    <xdr:to>
      <xdr:col>29</xdr:col>
      <xdr:colOff>226296</xdr:colOff>
      <xdr:row>29</xdr:row>
      <xdr:rowOff>64808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895907" y="172604"/>
          <a:ext cx="4597116" cy="5688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27566</xdr:colOff>
      <xdr:row>11</xdr:row>
      <xdr:rowOff>69401</xdr:rowOff>
    </xdr:from>
    <xdr:to>
      <xdr:col>25</xdr:col>
      <xdr:colOff>530679</xdr:colOff>
      <xdr:row>56</xdr:row>
      <xdr:rowOff>54428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9"/>
  <sheetViews>
    <sheetView tabSelected="1" zoomScale="50" zoomScaleNormal="50" workbookViewId="0">
      <selection activeCell="B19" sqref="B19"/>
    </sheetView>
  </sheetViews>
  <sheetFormatPr defaultRowHeight="14.5" x14ac:dyDescent="0.35"/>
  <cols>
    <col min="1" max="1" width="28.81640625" bestFit="1" customWidth="1"/>
    <col min="3" max="3" width="10.1796875" customWidth="1"/>
    <col min="4" max="4" width="11.7265625" customWidth="1"/>
    <col min="7" max="7" width="10.453125" customWidth="1"/>
    <col min="8" max="8" width="11.1796875" customWidth="1"/>
    <col min="10" max="10" width="11.81640625" customWidth="1"/>
    <col min="11" max="11" width="16.54296875" customWidth="1"/>
    <col min="15" max="15" width="13.7265625" customWidth="1"/>
    <col min="16" max="16" width="14.7265625" customWidth="1"/>
  </cols>
  <sheetData>
    <row r="2" spans="1:17" s="12" customFormat="1" ht="15.75" thickBot="1" x14ac:dyDescent="0.3"/>
    <row r="3" spans="1:17" s="12" customFormat="1" ht="15.75" thickBot="1" x14ac:dyDescent="0.3">
      <c r="G3" s="73" t="s">
        <v>23</v>
      </c>
      <c r="H3" s="73"/>
      <c r="J3" s="74" t="s">
        <v>25</v>
      </c>
      <c r="K3" s="74"/>
      <c r="O3" s="72" t="s">
        <v>13</v>
      </c>
      <c r="P3" s="72"/>
      <c r="Q3" s="63"/>
    </row>
    <row r="4" spans="1:17" ht="15" thickBot="1" x14ac:dyDescent="0.4">
      <c r="G4" s="33" t="s">
        <v>27</v>
      </c>
      <c r="H4" s="34" t="s">
        <v>28</v>
      </c>
      <c r="J4" s="18" t="s">
        <v>27</v>
      </c>
      <c r="K4" s="5" t="s">
        <v>26</v>
      </c>
      <c r="O4" s="18" t="s">
        <v>27</v>
      </c>
      <c r="P4" s="18" t="s">
        <v>12</v>
      </c>
      <c r="Q4" s="12"/>
    </row>
    <row r="5" spans="1:17" ht="15" x14ac:dyDescent="0.25">
      <c r="G5" s="31">
        <v>0</v>
      </c>
      <c r="H5" s="32">
        <v>1</v>
      </c>
      <c r="J5" s="38">
        <v>0</v>
      </c>
      <c r="K5" s="39">
        <v>25</v>
      </c>
      <c r="O5" s="38">
        <v>0</v>
      </c>
      <c r="P5" s="66">
        <v>79.67</v>
      </c>
      <c r="Q5" s="12"/>
    </row>
    <row r="6" spans="1:17" ht="15" x14ac:dyDescent="0.25">
      <c r="G6" s="27">
        <v>1</v>
      </c>
      <c r="H6" s="28">
        <v>5</v>
      </c>
      <c r="J6" s="24">
        <v>1</v>
      </c>
      <c r="K6" s="35">
        <v>30</v>
      </c>
      <c r="O6" s="24">
        <v>1</v>
      </c>
      <c r="P6" s="64">
        <v>43.35</v>
      </c>
      <c r="Q6" s="12"/>
    </row>
    <row r="7" spans="1:17" ht="19.5" thickBot="1" x14ac:dyDescent="0.35">
      <c r="A7" s="40" t="s">
        <v>22</v>
      </c>
      <c r="G7" s="27">
        <v>2</v>
      </c>
      <c r="H7" s="28">
        <v>9</v>
      </c>
      <c r="J7" s="24">
        <v>2</v>
      </c>
      <c r="K7" s="35">
        <v>50</v>
      </c>
      <c r="O7" s="24">
        <v>2</v>
      </c>
      <c r="P7" s="64">
        <v>29.77</v>
      </c>
      <c r="Q7" s="12"/>
    </row>
    <row r="8" spans="1:17" ht="15.75" thickBot="1" x14ac:dyDescent="0.3">
      <c r="A8" s="45"/>
      <c r="B8" s="46" t="s">
        <v>27</v>
      </c>
      <c r="C8" s="46" t="s">
        <v>3</v>
      </c>
      <c r="D8" s="47"/>
      <c r="G8" s="29">
        <v>3</v>
      </c>
      <c r="H8" s="30">
        <v>13</v>
      </c>
      <c r="J8" s="24">
        <v>3</v>
      </c>
      <c r="K8" s="35">
        <v>60</v>
      </c>
      <c r="O8" s="24">
        <v>3</v>
      </c>
      <c r="P8" s="64">
        <v>22.67</v>
      </c>
      <c r="Q8" s="12"/>
    </row>
    <row r="9" spans="1:17" ht="15" x14ac:dyDescent="0.25">
      <c r="A9" s="38" t="s">
        <v>23</v>
      </c>
      <c r="B9" s="62">
        <v>2</v>
      </c>
      <c r="C9" s="44">
        <f>INDEX(H5:H8,B9+1)</f>
        <v>9</v>
      </c>
      <c r="D9" s="39" t="s">
        <v>28</v>
      </c>
      <c r="J9" s="24">
        <v>4</v>
      </c>
      <c r="K9" s="35">
        <v>80</v>
      </c>
      <c r="O9" s="24">
        <v>4</v>
      </c>
      <c r="P9" s="64">
        <v>18.3</v>
      </c>
      <c r="Q9" s="12"/>
    </row>
    <row r="10" spans="1:17" ht="15" x14ac:dyDescent="0.25">
      <c r="A10" s="24" t="s">
        <v>24</v>
      </c>
      <c r="B10" s="41">
        <v>11</v>
      </c>
      <c r="C10" s="42">
        <f>16-B10</f>
        <v>5</v>
      </c>
      <c r="D10" s="35"/>
      <c r="J10" s="24">
        <v>5</v>
      </c>
      <c r="K10" s="35">
        <v>100</v>
      </c>
      <c r="O10" s="24">
        <v>5</v>
      </c>
      <c r="P10" s="64">
        <v>15.34</v>
      </c>
      <c r="Q10" s="12"/>
    </row>
    <row r="11" spans="1:17" ht="15" x14ac:dyDescent="0.25">
      <c r="A11" s="24" t="s">
        <v>25</v>
      </c>
      <c r="B11" s="41">
        <v>5</v>
      </c>
      <c r="C11" s="42">
        <f>INDEX(K5:K12,B11+1)</f>
        <v>100</v>
      </c>
      <c r="D11" s="35" t="s">
        <v>26</v>
      </c>
      <c r="J11" s="24">
        <v>6</v>
      </c>
      <c r="K11" s="35">
        <v>120</v>
      </c>
      <c r="O11" s="24">
        <v>6</v>
      </c>
      <c r="P11" s="64">
        <v>13.21</v>
      </c>
      <c r="Q11" s="12"/>
    </row>
    <row r="12" spans="1:17" ht="15.75" thickBot="1" x14ac:dyDescent="0.3">
      <c r="A12" s="58" t="s">
        <v>29</v>
      </c>
      <c r="B12" s="41">
        <v>4095</v>
      </c>
      <c r="C12" s="59" t="str">
        <f>DEC2HEX(B12)</f>
        <v>FFF</v>
      </c>
      <c r="D12" s="60" t="s">
        <v>30</v>
      </c>
      <c r="F12">
        <v>1.1850000000000001</v>
      </c>
      <c r="J12" s="36">
        <v>7</v>
      </c>
      <c r="K12" s="37">
        <v>150</v>
      </c>
      <c r="O12" s="24">
        <v>7</v>
      </c>
      <c r="P12" s="64">
        <v>11.6</v>
      </c>
      <c r="Q12" s="12"/>
    </row>
    <row r="13" spans="1:17" ht="15" thickBot="1" x14ac:dyDescent="0.4">
      <c r="A13" s="36" t="s">
        <v>13</v>
      </c>
      <c r="B13" s="43">
        <v>6</v>
      </c>
      <c r="C13" s="61">
        <f>INDEX(P5:P20,B13+1)</f>
        <v>13.21</v>
      </c>
      <c r="D13" s="37" t="s">
        <v>37</v>
      </c>
      <c r="O13" s="24">
        <v>8</v>
      </c>
      <c r="P13" s="64">
        <v>10.34</v>
      </c>
      <c r="Q13" s="12"/>
    </row>
    <row r="14" spans="1:17" ht="15" x14ac:dyDescent="0.25">
      <c r="M14">
        <v>5</v>
      </c>
      <c r="O14" s="24">
        <v>9</v>
      </c>
      <c r="P14" s="64">
        <v>9.32</v>
      </c>
      <c r="Q14" s="12"/>
    </row>
    <row r="15" spans="1:17" ht="19.5" thickBot="1" x14ac:dyDescent="0.35">
      <c r="A15" s="40" t="s">
        <v>31</v>
      </c>
      <c r="M15">
        <v>10</v>
      </c>
      <c r="O15" s="24">
        <v>10</v>
      </c>
      <c r="P15" s="64">
        <v>8.49</v>
      </c>
      <c r="Q15" s="12"/>
    </row>
    <row r="16" spans="1:17" x14ac:dyDescent="0.35">
      <c r="A16" s="22" t="s">
        <v>1</v>
      </c>
      <c r="B16" s="23">
        <v>11.9</v>
      </c>
      <c r="M16">
        <f>M14*M15/(M14+M15)</f>
        <v>3.3333333333333335</v>
      </c>
      <c r="O16" s="24">
        <v>11</v>
      </c>
      <c r="P16" s="64">
        <v>7.79</v>
      </c>
      <c r="Q16" s="12"/>
    </row>
    <row r="17" spans="1:20" x14ac:dyDescent="0.35">
      <c r="A17" s="24" t="s">
        <v>8</v>
      </c>
      <c r="B17" s="25">
        <v>11.9</v>
      </c>
      <c r="O17" s="24">
        <v>12</v>
      </c>
      <c r="P17" s="64">
        <v>7.2</v>
      </c>
      <c r="Q17" s="12"/>
    </row>
    <row r="18" spans="1:20" ht="17" thickBot="1" x14ac:dyDescent="0.5">
      <c r="A18" s="36" t="s">
        <v>32</v>
      </c>
      <c r="B18" s="26">
        <v>30</v>
      </c>
      <c r="O18" s="24">
        <v>13</v>
      </c>
      <c r="P18" s="64">
        <v>6.69</v>
      </c>
      <c r="Q18" s="12"/>
    </row>
    <row r="19" spans="1:20" ht="15" x14ac:dyDescent="0.25">
      <c r="O19" s="24">
        <v>14</v>
      </c>
      <c r="P19" s="64">
        <v>6.25</v>
      </c>
      <c r="Q19" s="12"/>
    </row>
    <row r="20" spans="1:20" ht="15.75" thickBot="1" x14ac:dyDescent="0.3">
      <c r="O20" s="36">
        <v>15</v>
      </c>
      <c r="P20" s="65">
        <v>5.87</v>
      </c>
      <c r="Q20" s="12"/>
    </row>
    <row r="21" spans="1:20" ht="15.75" thickBot="1" x14ac:dyDescent="0.3"/>
    <row r="22" spans="1:20" ht="16" thickBot="1" x14ac:dyDescent="0.4">
      <c r="A22" s="68" t="s">
        <v>34</v>
      </c>
      <c r="B22" s="68"/>
      <c r="C22" s="69" t="s">
        <v>35</v>
      </c>
      <c r="D22" s="70"/>
      <c r="E22" s="70"/>
    </row>
    <row r="23" spans="1:20" ht="16" thickBot="1" x14ac:dyDescent="0.4">
      <c r="A23" s="48" t="s">
        <v>19</v>
      </c>
      <c r="B23" s="48" t="s">
        <v>33</v>
      </c>
      <c r="C23" s="2" t="s">
        <v>36</v>
      </c>
      <c r="D23" s="2" t="s">
        <v>37</v>
      </c>
      <c r="E23" s="56" t="s">
        <v>38</v>
      </c>
      <c r="F23" t="s">
        <v>47</v>
      </c>
      <c r="G23" s="67" t="s">
        <v>48</v>
      </c>
    </row>
    <row r="24" spans="1:20" ht="15" x14ac:dyDescent="0.25">
      <c r="A24" s="49">
        <v>-40</v>
      </c>
      <c r="B24" s="50">
        <v>195.65199999999999</v>
      </c>
      <c r="C24" s="12">
        <v>-40</v>
      </c>
      <c r="D24" s="16">
        <f>B24</f>
        <v>195.65199999999999</v>
      </c>
      <c r="E24" s="12">
        <f>D24*1000</f>
        <v>195652</v>
      </c>
      <c r="F24">
        <f>$B$16*1000+$B$17*1000*E24/($B$17*1000+E24)</f>
        <v>23117.713151403022</v>
      </c>
      <c r="G24">
        <f>(1.2*($B$17*1000*E24/($B$17*1000+E24)/F24))</f>
        <v>0.58229184234283393</v>
      </c>
    </row>
    <row r="25" spans="1:20" ht="15" x14ac:dyDescent="0.25">
      <c r="A25" s="51">
        <v>-35</v>
      </c>
      <c r="B25" s="52">
        <v>148.17099999999999</v>
      </c>
      <c r="C25" s="12">
        <v>-39</v>
      </c>
      <c r="D25" s="16">
        <f>(D24-D29)/5*4+D29</f>
        <v>186.1558</v>
      </c>
      <c r="E25" s="12">
        <f t="shared" ref="E25:E88" si="0">D25*1000</f>
        <v>186155.8</v>
      </c>
      <c r="F25" s="12">
        <f t="shared" ref="F25:F88" si="1">$B$16*1000+$B$17*1000*E25/($B$17*1000+E25)</f>
        <v>23084.999479944541</v>
      </c>
      <c r="G25" s="12">
        <f t="shared" ref="G25:G88" si="2">(1.2*($B$17*1000*E25/($B$17*1000+E25)/F25))</f>
        <v>0.58141649028816411</v>
      </c>
    </row>
    <row r="26" spans="1:20" ht="15" x14ac:dyDescent="0.25">
      <c r="A26" s="51">
        <v>-30</v>
      </c>
      <c r="B26" s="53">
        <v>113.34699999999999</v>
      </c>
      <c r="C26" s="12">
        <v>-38</v>
      </c>
      <c r="D26" s="16">
        <f>(D24-D29)/5*3+D29</f>
        <v>176.65959999999998</v>
      </c>
      <c r="E26" s="12">
        <f t="shared" si="0"/>
        <v>176659.59999999998</v>
      </c>
      <c r="F26" s="12">
        <f t="shared" si="1"/>
        <v>23048.990770027092</v>
      </c>
      <c r="G26" s="12">
        <f t="shared" si="2"/>
        <v>0.58045009681856807</v>
      </c>
      <c r="T26" s="13"/>
    </row>
    <row r="27" spans="1:20" ht="15" x14ac:dyDescent="0.25">
      <c r="A27" s="51">
        <v>-25</v>
      </c>
      <c r="B27" s="53">
        <v>87.558999999999997</v>
      </c>
      <c r="C27" s="12">
        <v>-37</v>
      </c>
      <c r="D27" s="16">
        <f>(D24-D29)/5*2+D29</f>
        <v>167.1634</v>
      </c>
      <c r="E27" s="12">
        <f t="shared" si="0"/>
        <v>167163.4</v>
      </c>
      <c r="F27" s="12">
        <f t="shared" si="1"/>
        <v>23009.162788152127</v>
      </c>
      <c r="G27" s="12">
        <f t="shared" si="2"/>
        <v>0.57937767960192565</v>
      </c>
      <c r="M27" t="s">
        <v>44</v>
      </c>
      <c r="N27">
        <f>1.2*1000/(50*24900)</f>
        <v>9.6385542168674694E-4</v>
      </c>
    </row>
    <row r="28" spans="1:20" ht="15" x14ac:dyDescent="0.25">
      <c r="A28" s="51">
        <v>-20</v>
      </c>
      <c r="B28" s="53">
        <v>68.236999999999995</v>
      </c>
      <c r="C28" s="12">
        <v>-36</v>
      </c>
      <c r="D28" s="16">
        <f>(D24-D29)/5*1+D29</f>
        <v>157.66719999999998</v>
      </c>
      <c r="E28" s="12">
        <f t="shared" si="0"/>
        <v>157667.19999999998</v>
      </c>
      <c r="F28" s="12">
        <f t="shared" si="1"/>
        <v>22964.87386711581</v>
      </c>
      <c r="G28" s="12">
        <f t="shared" si="2"/>
        <v>0.57818077806000834</v>
      </c>
      <c r="M28" t="s">
        <v>45</v>
      </c>
      <c r="N28">
        <f>((1.2/(10000+(20000*24900)/(20000+24900))*1000)+0.00000357)/1-0.000005</f>
        <v>5.6894029345300953E-2</v>
      </c>
    </row>
    <row r="29" spans="1:20" ht="15" x14ac:dyDescent="0.25">
      <c r="A29" s="51">
        <v>-15</v>
      </c>
      <c r="B29" s="53">
        <v>53.65</v>
      </c>
      <c r="C29" s="12">
        <v>-35</v>
      </c>
      <c r="D29" s="16">
        <f>B25</f>
        <v>148.17099999999999</v>
      </c>
      <c r="E29" s="12">
        <f t="shared" si="0"/>
        <v>148171</v>
      </c>
      <c r="F29" s="12">
        <f t="shared" si="1"/>
        <v>22915.330072280427</v>
      </c>
      <c r="G29" s="12">
        <f t="shared" si="2"/>
        <v>0.57683638180390728</v>
      </c>
      <c r="N29">
        <f>N27-N28</f>
        <v>-5.5930173923614206E-2</v>
      </c>
    </row>
    <row r="30" spans="1:20" ht="15" x14ac:dyDescent="0.25">
      <c r="A30" s="51">
        <v>-10</v>
      </c>
      <c r="B30" s="53">
        <v>42.506</v>
      </c>
      <c r="C30" s="12">
        <v>-34</v>
      </c>
      <c r="D30" s="16">
        <f>(D29-D34)/5*4+D34</f>
        <v>141.2062</v>
      </c>
      <c r="E30" s="12">
        <f t="shared" si="0"/>
        <v>141206.19999999998</v>
      </c>
      <c r="F30" s="12">
        <f t="shared" si="1"/>
        <v>22875.086443266177</v>
      </c>
      <c r="G30" s="12">
        <f t="shared" si="2"/>
        <v>0.5757400639592487</v>
      </c>
      <c r="M30" t="s">
        <v>46</v>
      </c>
      <c r="N30">
        <f>N29+0.15</f>
        <v>9.4069826076385782E-2</v>
      </c>
    </row>
    <row r="31" spans="1:20" ht="15" x14ac:dyDescent="0.25">
      <c r="A31" s="51">
        <v>-5</v>
      </c>
      <c r="B31" s="53">
        <v>33.892000000000003</v>
      </c>
      <c r="C31" s="12">
        <v>-33</v>
      </c>
      <c r="D31" s="16">
        <f>(D29-D34)/5*3+D34</f>
        <v>134.2414</v>
      </c>
      <c r="E31" s="12">
        <f t="shared" si="0"/>
        <v>134241.4</v>
      </c>
      <c r="F31" s="12">
        <f t="shared" si="1"/>
        <v>22831.006956276593</v>
      </c>
      <c r="G31" s="12">
        <f t="shared" si="2"/>
        <v>0.57453481454639865</v>
      </c>
    </row>
    <row r="32" spans="1:20" ht="15.75" thickBot="1" x14ac:dyDescent="0.3">
      <c r="A32" s="51">
        <v>0</v>
      </c>
      <c r="B32" s="53">
        <v>27.219000000000001</v>
      </c>
      <c r="C32" s="12">
        <v>-32</v>
      </c>
      <c r="D32" s="16">
        <f>(D29-D34)/5*2+D34</f>
        <v>127.27659999999999</v>
      </c>
      <c r="E32" s="12">
        <f t="shared" si="0"/>
        <v>127276.59999999999</v>
      </c>
      <c r="F32" s="12">
        <f t="shared" si="1"/>
        <v>22782.515738996357</v>
      </c>
      <c r="G32" s="12">
        <f t="shared" si="2"/>
        <v>0.5732035494413279</v>
      </c>
      <c r="H32" s="76" t="s">
        <v>39</v>
      </c>
      <c r="I32" s="76"/>
      <c r="J32" s="76"/>
      <c r="K32" s="76"/>
    </row>
    <row r="33" spans="1:11" ht="15.75" thickBot="1" x14ac:dyDescent="0.3">
      <c r="A33" s="51">
        <v>5</v>
      </c>
      <c r="B33" s="53">
        <v>22.021000000000001</v>
      </c>
      <c r="C33" s="12">
        <v>-31</v>
      </c>
      <c r="D33" s="16">
        <f>(D29-D34)/5*1+D34</f>
        <v>120.31179999999999</v>
      </c>
      <c r="E33" s="12">
        <f t="shared" si="0"/>
        <v>120311.79999999999</v>
      </c>
      <c r="F33" s="12">
        <f t="shared" si="1"/>
        <v>22728.915573345192</v>
      </c>
      <c r="G33" s="12">
        <f t="shared" si="2"/>
        <v>0.57172541497111551</v>
      </c>
      <c r="H33" s="71" t="s">
        <v>4</v>
      </c>
      <c r="I33" s="71"/>
      <c r="J33" s="71"/>
      <c r="K33" s="5">
        <v>3.57</v>
      </c>
    </row>
    <row r="34" spans="1:11" ht="15" thickBot="1" x14ac:dyDescent="0.4">
      <c r="A34" s="51">
        <v>10</v>
      </c>
      <c r="B34" s="53">
        <v>17.925999999999998</v>
      </c>
      <c r="C34" s="12">
        <v>-30</v>
      </c>
      <c r="D34" s="12">
        <f>B26</f>
        <v>113.34699999999999</v>
      </c>
      <c r="E34" s="12">
        <f t="shared" si="0"/>
        <v>113347</v>
      </c>
      <c r="F34" s="12">
        <f t="shared" si="1"/>
        <v>22669.354156187372</v>
      </c>
      <c r="G34" s="12">
        <f t="shared" si="2"/>
        <v>0.57007468754453172</v>
      </c>
      <c r="H34" s="71" t="s">
        <v>5</v>
      </c>
      <c r="I34" s="71"/>
      <c r="J34" s="71"/>
      <c r="K34" s="5">
        <v>1.2</v>
      </c>
    </row>
    <row r="35" spans="1:11" ht="15" thickBot="1" x14ac:dyDescent="0.4">
      <c r="A35" s="51">
        <v>15</v>
      </c>
      <c r="B35" s="53">
        <v>14.673999999999999</v>
      </c>
      <c r="C35" s="12">
        <v>-29</v>
      </c>
      <c r="D35" s="16">
        <f>(D34-D39)/5*4+D39</f>
        <v>108.18939999999999</v>
      </c>
      <c r="E35" s="12">
        <f t="shared" si="0"/>
        <v>108189.4</v>
      </c>
      <c r="F35" s="12">
        <f t="shared" si="1"/>
        <v>22620.795174261842</v>
      </c>
      <c r="G35" s="12">
        <f t="shared" si="2"/>
        <v>0.56872245692547885</v>
      </c>
      <c r="H35" s="71" t="s">
        <v>43</v>
      </c>
      <c r="I35" s="71"/>
      <c r="J35" s="71"/>
      <c r="K35" s="5">
        <v>0.85714000000000001</v>
      </c>
    </row>
    <row r="36" spans="1:11" ht="15" thickBot="1" x14ac:dyDescent="0.4">
      <c r="A36" s="51">
        <v>20</v>
      </c>
      <c r="B36" s="53">
        <v>12.081</v>
      </c>
      <c r="C36" s="12">
        <v>-28</v>
      </c>
      <c r="D36" s="16">
        <f>(D34-D39)/5*3+D39</f>
        <v>103.0318</v>
      </c>
      <c r="E36" s="12">
        <f t="shared" si="0"/>
        <v>103031.8</v>
      </c>
      <c r="F36" s="12">
        <f t="shared" si="1"/>
        <v>22567.877993731934</v>
      </c>
      <c r="G36" s="12">
        <f t="shared" si="2"/>
        <v>0.56724223677714991</v>
      </c>
      <c r="H36" s="77" t="s">
        <v>40</v>
      </c>
      <c r="I36" s="77"/>
      <c r="J36" s="77"/>
      <c r="K36" s="77"/>
    </row>
    <row r="37" spans="1:11" ht="15" thickBot="1" x14ac:dyDescent="0.4">
      <c r="A37" s="51">
        <v>25</v>
      </c>
      <c r="B37" s="53">
        <v>10</v>
      </c>
      <c r="C37" s="12">
        <v>-27</v>
      </c>
      <c r="D37" s="16">
        <f>(D34-D39)/5*2+D39</f>
        <v>97.874200000000002</v>
      </c>
      <c r="E37" s="12">
        <f t="shared" si="0"/>
        <v>97874.2</v>
      </c>
      <c r="F37" s="12">
        <f t="shared" si="1"/>
        <v>22509.988321481731</v>
      </c>
      <c r="G37" s="12">
        <f t="shared" si="2"/>
        <v>0.56561495296857578</v>
      </c>
      <c r="H37" s="74" t="s">
        <v>7</v>
      </c>
      <c r="I37" s="74"/>
      <c r="J37" s="74"/>
      <c r="K37" s="5">
        <f>K34/(50*B18)*1000</f>
        <v>0.79999999999999993</v>
      </c>
    </row>
    <row r="38" spans="1:11" ht="16" thickBot="1" x14ac:dyDescent="0.4">
      <c r="A38" s="51">
        <v>30</v>
      </c>
      <c r="B38" s="53">
        <v>8.3149999999999995</v>
      </c>
      <c r="C38" s="12">
        <v>-26</v>
      </c>
      <c r="D38" s="16">
        <f>(D34-D39)/5*1+D39</f>
        <v>92.7166</v>
      </c>
      <c r="E38" s="12">
        <f t="shared" si="0"/>
        <v>92716.6</v>
      </c>
      <c r="F38" s="12">
        <f t="shared" si="1"/>
        <v>22446.390725754805</v>
      </c>
      <c r="G38" s="12">
        <f t="shared" si="2"/>
        <v>0.56381754311996146</v>
      </c>
      <c r="H38" s="75" t="s">
        <v>41</v>
      </c>
      <c r="I38" s="75"/>
      <c r="J38" s="75"/>
      <c r="K38" s="57">
        <f>C11*B12*K37/4095</f>
        <v>80</v>
      </c>
    </row>
    <row r="39" spans="1:11" ht="16" thickBot="1" x14ac:dyDescent="0.4">
      <c r="A39" s="51">
        <v>35</v>
      </c>
      <c r="B39" s="53">
        <v>6.9480000000000004</v>
      </c>
      <c r="C39" s="12">
        <v>-25</v>
      </c>
      <c r="D39" s="12">
        <f>B27</f>
        <v>87.558999999999997</v>
      </c>
      <c r="E39" s="12">
        <f t="shared" si="0"/>
        <v>87559</v>
      </c>
      <c r="F39" s="12">
        <f t="shared" si="1"/>
        <v>22376.197226998062</v>
      </c>
      <c r="G39" s="12">
        <f t="shared" si="2"/>
        <v>0.561821856719674</v>
      </c>
      <c r="H39" s="75" t="s">
        <v>42</v>
      </c>
      <c r="I39" s="75"/>
      <c r="J39" s="75"/>
      <c r="K39" s="57">
        <f>MAX(0,(K37-K35)*K38)</f>
        <v>0</v>
      </c>
    </row>
    <row r="40" spans="1:11" x14ac:dyDescent="0.35">
      <c r="A40" s="51">
        <v>40</v>
      </c>
      <c r="B40" s="53">
        <v>5.8339999999999996</v>
      </c>
      <c r="C40" s="12">
        <v>-24</v>
      </c>
      <c r="D40" s="16">
        <f>(D39-D44)/5*4+D44</f>
        <v>83.694599999999994</v>
      </c>
      <c r="E40" s="12">
        <f t="shared" si="0"/>
        <v>83694.599999999991</v>
      </c>
      <c r="F40" s="12">
        <f t="shared" si="1"/>
        <v>22318.640174235785</v>
      </c>
      <c r="G40" s="12">
        <f t="shared" si="2"/>
        <v>0.56017607307077055</v>
      </c>
    </row>
    <row r="41" spans="1:11" x14ac:dyDescent="0.35">
      <c r="A41" s="51">
        <v>45</v>
      </c>
      <c r="B41" s="53">
        <v>4.9169999999999998</v>
      </c>
      <c r="C41" s="12">
        <v>-23</v>
      </c>
      <c r="D41" s="16">
        <f>(D39-D44)/5*3+D44</f>
        <v>79.830199999999991</v>
      </c>
      <c r="E41" s="12">
        <f t="shared" si="0"/>
        <v>79830.2</v>
      </c>
      <c r="F41" s="12">
        <f t="shared" si="1"/>
        <v>22256.23360681651</v>
      </c>
      <c r="G41" s="12">
        <f t="shared" si="2"/>
        <v>0.5583820042387404</v>
      </c>
    </row>
    <row r="42" spans="1:11" x14ac:dyDescent="0.35">
      <c r="A42" s="51">
        <v>50</v>
      </c>
      <c r="B42" s="53">
        <v>4.1609999999999996</v>
      </c>
      <c r="C42" s="12">
        <v>-22</v>
      </c>
      <c r="D42" s="16">
        <f>(D39-D44)/5*2+D44</f>
        <v>75.965800000000002</v>
      </c>
      <c r="E42" s="12">
        <f t="shared" si="0"/>
        <v>75965.8</v>
      </c>
      <c r="F42" s="12">
        <f t="shared" si="1"/>
        <v>22188.337669491426</v>
      </c>
      <c r="G42" s="12">
        <f t="shared" si="2"/>
        <v>0.55641866404283424</v>
      </c>
    </row>
    <row r="43" spans="1:11" x14ac:dyDescent="0.35">
      <c r="A43" s="51">
        <v>55</v>
      </c>
      <c r="B43" s="53">
        <v>3.5350000000000001</v>
      </c>
      <c r="C43" s="12">
        <v>-21</v>
      </c>
      <c r="D43" s="16">
        <f>(D39-D44)/5*1+D44</f>
        <v>72.101399999999998</v>
      </c>
      <c r="E43" s="12">
        <f t="shared" si="0"/>
        <v>72101.399999999994</v>
      </c>
      <c r="F43" s="12">
        <f t="shared" si="1"/>
        <v>22114.194763420608</v>
      </c>
      <c r="G43" s="12">
        <f t="shared" si="2"/>
        <v>0.55426091011820411</v>
      </c>
    </row>
    <row r="44" spans="1:11" x14ac:dyDescent="0.35">
      <c r="A44" s="51">
        <v>60</v>
      </c>
      <c r="B44" s="53">
        <v>3.0139999999999998</v>
      </c>
      <c r="C44" s="12">
        <v>-20</v>
      </c>
      <c r="D44" s="12">
        <f>B28</f>
        <v>68.236999999999995</v>
      </c>
      <c r="E44" s="12">
        <f t="shared" si="0"/>
        <v>68237</v>
      </c>
      <c r="F44" s="12">
        <f t="shared" si="1"/>
        <v>22032.901156769032</v>
      </c>
      <c r="G44" s="12">
        <f t="shared" si="2"/>
        <v>0.55187836143798774</v>
      </c>
    </row>
    <row r="45" spans="1:11" x14ac:dyDescent="0.35">
      <c r="A45" s="51">
        <v>65</v>
      </c>
      <c r="B45" s="53">
        <v>2.5859999999999999</v>
      </c>
      <c r="C45" s="12">
        <v>-19</v>
      </c>
      <c r="D45" s="16">
        <f>(D44-D49)/5*4+D49</f>
        <v>65.319599999999994</v>
      </c>
      <c r="E45" s="12">
        <f t="shared" si="0"/>
        <v>65319.599999999991</v>
      </c>
      <c r="F45" s="12">
        <f t="shared" si="1"/>
        <v>21966.139166740049</v>
      </c>
      <c r="G45" s="12">
        <f t="shared" si="2"/>
        <v>0.54990851639408667</v>
      </c>
    </row>
    <row r="46" spans="1:11" x14ac:dyDescent="0.35">
      <c r="A46" s="51">
        <v>70</v>
      </c>
      <c r="B46" s="53">
        <v>2.2280000000000002</v>
      </c>
      <c r="C46" s="12">
        <v>-18</v>
      </c>
      <c r="D46" s="16">
        <f>(D44-D49)/5*3+D49</f>
        <v>62.402199999999993</v>
      </c>
      <c r="E46" s="12">
        <f t="shared" si="0"/>
        <v>62402.2</v>
      </c>
      <c r="F46" s="12">
        <f t="shared" si="1"/>
        <v>21894.134493998834</v>
      </c>
      <c r="G46" s="12">
        <f t="shared" si="2"/>
        <v>0.54777051799356857</v>
      </c>
    </row>
    <row r="47" spans="1:11" x14ac:dyDescent="0.35">
      <c r="A47" s="51">
        <v>75</v>
      </c>
      <c r="B47" s="53">
        <v>1.925</v>
      </c>
      <c r="C47" s="12">
        <v>-17</v>
      </c>
      <c r="D47" s="16">
        <f>(D44-D49)/5*2+D49</f>
        <v>59.4848</v>
      </c>
      <c r="E47" s="12">
        <f t="shared" si="0"/>
        <v>59484.800000000003</v>
      </c>
      <c r="F47" s="12">
        <f t="shared" si="1"/>
        <v>21816.24435454046</v>
      </c>
      <c r="G47" s="12">
        <f t="shared" si="2"/>
        <v>0.54544187496561458</v>
      </c>
    </row>
    <row r="48" spans="1:11" x14ac:dyDescent="0.35">
      <c r="A48" s="51">
        <v>80</v>
      </c>
      <c r="B48" s="53">
        <v>1.669</v>
      </c>
      <c r="C48" s="12">
        <v>-16</v>
      </c>
      <c r="D48" s="16">
        <f>(D44-D49)/5*1+D49</f>
        <v>56.567399999999999</v>
      </c>
      <c r="E48" s="12">
        <f t="shared" si="0"/>
        <v>56567.4</v>
      </c>
      <c r="F48" s="12">
        <f t="shared" si="1"/>
        <v>21731.71640810079</v>
      </c>
      <c r="G48" s="12">
        <f t="shared" si="2"/>
        <v>0.54289589778205749</v>
      </c>
    </row>
    <row r="49" spans="1:7" x14ac:dyDescent="0.35">
      <c r="A49" s="51">
        <v>85</v>
      </c>
      <c r="B49" s="53">
        <v>1.452</v>
      </c>
      <c r="C49" s="12">
        <v>-15</v>
      </c>
      <c r="D49" s="12">
        <f>B29</f>
        <v>53.65</v>
      </c>
      <c r="E49" s="12">
        <f t="shared" si="0"/>
        <v>53650</v>
      </c>
      <c r="F49" s="12">
        <f t="shared" si="1"/>
        <v>21639.664378337147</v>
      </c>
      <c r="G49" s="12">
        <f t="shared" si="2"/>
        <v>0.54010067114093963</v>
      </c>
    </row>
    <row r="50" spans="1:7" x14ac:dyDescent="0.35">
      <c r="A50" s="51">
        <v>90</v>
      </c>
      <c r="B50" s="53">
        <v>1.268</v>
      </c>
      <c r="C50" s="12">
        <v>-14</v>
      </c>
      <c r="D50" s="16">
        <f>(D49-D54)/5*4+D54</f>
        <v>51.421199999999999</v>
      </c>
      <c r="E50" s="12">
        <f t="shared" si="0"/>
        <v>51421.2</v>
      </c>
      <c r="F50" s="12">
        <f t="shared" si="1"/>
        <v>21563.624189055168</v>
      </c>
      <c r="G50" s="12">
        <f t="shared" si="2"/>
        <v>0.53777365646875086</v>
      </c>
    </row>
    <row r="51" spans="1:7" x14ac:dyDescent="0.35">
      <c r="A51" s="51">
        <v>95</v>
      </c>
      <c r="B51" s="53">
        <v>1.1100000000000001</v>
      </c>
      <c r="C51" s="12">
        <v>-13</v>
      </c>
      <c r="D51" s="16">
        <f>(D49-D54)/5*3+D54</f>
        <v>49.192399999999999</v>
      </c>
      <c r="E51" s="12">
        <f t="shared" si="0"/>
        <v>49192.4</v>
      </c>
      <c r="F51" s="12">
        <f t="shared" si="1"/>
        <v>21482.035736032631</v>
      </c>
      <c r="G51" s="12">
        <f t="shared" si="2"/>
        <v>0.53525853064066853</v>
      </c>
    </row>
    <row r="52" spans="1:7" x14ac:dyDescent="0.35">
      <c r="A52" s="51">
        <v>100</v>
      </c>
      <c r="B52" s="53">
        <v>0.97399999999999998</v>
      </c>
      <c r="C52" s="12">
        <v>-12</v>
      </c>
      <c r="D52" s="16">
        <f>(D49-D54)/5*2+D54</f>
        <v>46.9636</v>
      </c>
      <c r="E52" s="12">
        <f t="shared" si="0"/>
        <v>46963.6</v>
      </c>
      <c r="F52" s="12">
        <f t="shared" si="1"/>
        <v>21394.268784104268</v>
      </c>
      <c r="G52" s="12">
        <f t="shared" si="2"/>
        <v>0.53253152308669227</v>
      </c>
    </row>
    <row r="53" spans="1:7" x14ac:dyDescent="0.35">
      <c r="A53" s="51">
        <v>105</v>
      </c>
      <c r="B53" s="53">
        <v>0.85799999999999998</v>
      </c>
      <c r="C53" s="12">
        <v>-11</v>
      </c>
      <c r="D53" s="16">
        <f>(D49-D54)/5*1+D54</f>
        <v>44.7348</v>
      </c>
      <c r="E53" s="12">
        <f t="shared" si="0"/>
        <v>44734.8</v>
      </c>
      <c r="F53" s="12">
        <f t="shared" si="1"/>
        <v>21299.593889269498</v>
      </c>
      <c r="G53" s="12">
        <f t="shared" si="2"/>
        <v>0.52956468211376972</v>
      </c>
    </row>
    <row r="54" spans="1:7" x14ac:dyDescent="0.35">
      <c r="A54" s="51">
        <v>110</v>
      </c>
      <c r="B54" s="53">
        <v>0.75800000000000001</v>
      </c>
      <c r="C54" s="12">
        <v>-10</v>
      </c>
      <c r="D54" s="12">
        <f>B30</f>
        <v>42.506</v>
      </c>
      <c r="E54" s="12">
        <f t="shared" si="0"/>
        <v>42506</v>
      </c>
      <c r="F54" s="12">
        <f t="shared" si="1"/>
        <v>21197.162077712019</v>
      </c>
      <c r="G54" s="12">
        <f t="shared" si="2"/>
        <v>0.52632491332342735</v>
      </c>
    </row>
    <row r="55" spans="1:7" x14ac:dyDescent="0.35">
      <c r="A55" s="51">
        <v>115</v>
      </c>
      <c r="B55" s="53">
        <v>0.67200000000000004</v>
      </c>
      <c r="C55" s="12">
        <v>-9</v>
      </c>
      <c r="D55" s="16">
        <f>(D54-D59)/5*4+D59</f>
        <v>40.783200000000001</v>
      </c>
      <c r="E55" s="12">
        <f t="shared" si="0"/>
        <v>40783.200000000004</v>
      </c>
      <c r="F55" s="12">
        <f t="shared" si="1"/>
        <v>21112.04634494488</v>
      </c>
      <c r="G55" s="12">
        <f t="shared" si="2"/>
        <v>0.52360891186565428</v>
      </c>
    </row>
    <row r="56" spans="1:7" x14ac:dyDescent="0.35">
      <c r="A56" s="51">
        <v>120</v>
      </c>
      <c r="B56" s="53">
        <v>0.59599999999999997</v>
      </c>
      <c r="C56" s="12">
        <v>-8</v>
      </c>
      <c r="D56" s="16">
        <f>(D54-D59)/5*3+D59</f>
        <v>39.060400000000001</v>
      </c>
      <c r="E56" s="12">
        <f t="shared" si="0"/>
        <v>39060.400000000001</v>
      </c>
      <c r="F56" s="12">
        <f t="shared" si="1"/>
        <v>21021.175657961867</v>
      </c>
      <c r="G56" s="12">
        <f t="shared" si="2"/>
        <v>0.52068499724508122</v>
      </c>
    </row>
    <row r="57" spans="1:7" ht="15" thickBot="1" x14ac:dyDescent="0.4">
      <c r="A57" s="54">
        <v>125</v>
      </c>
      <c r="B57" s="55">
        <v>0.53100000000000003</v>
      </c>
      <c r="C57" s="12">
        <v>-7</v>
      </c>
      <c r="D57" s="16">
        <f>(D54-D59)/5*2+D59</f>
        <v>37.337600000000002</v>
      </c>
      <c r="E57" s="12">
        <f t="shared" si="0"/>
        <v>37337.599999999999</v>
      </c>
      <c r="F57" s="12">
        <f t="shared" si="1"/>
        <v>20923.945927502558</v>
      </c>
      <c r="G57" s="12">
        <f t="shared" si="2"/>
        <v>0.51752834529980885</v>
      </c>
    </row>
    <row r="58" spans="1:7" x14ac:dyDescent="0.35">
      <c r="A58" s="12"/>
      <c r="B58" s="12"/>
      <c r="C58" s="12">
        <v>-6</v>
      </c>
      <c r="D58" s="16">
        <f>(D54-D59)/5*1+D59</f>
        <v>35.614800000000002</v>
      </c>
      <c r="E58" s="12">
        <f t="shared" si="0"/>
        <v>35614.800000000003</v>
      </c>
      <c r="F58" s="12">
        <f t="shared" si="1"/>
        <v>20819.665451606656</v>
      </c>
      <c r="G58" s="12">
        <f t="shared" si="2"/>
        <v>0.51411001616752638</v>
      </c>
    </row>
    <row r="59" spans="1:7" x14ac:dyDescent="0.35">
      <c r="A59" s="12"/>
      <c r="B59" s="12"/>
      <c r="C59" s="12">
        <v>-5</v>
      </c>
      <c r="D59" s="12">
        <f>B31</f>
        <v>33.892000000000003</v>
      </c>
      <c r="E59" s="12">
        <f t="shared" si="0"/>
        <v>33892</v>
      </c>
      <c r="F59" s="12">
        <f t="shared" si="1"/>
        <v>20707.538434661074</v>
      </c>
      <c r="G59" s="12">
        <f t="shared" si="2"/>
        <v>0.51039606445459562</v>
      </c>
    </row>
    <row r="60" spans="1:7" x14ac:dyDescent="0.35">
      <c r="A60" s="12"/>
      <c r="B60" s="12"/>
      <c r="C60" s="12">
        <v>-4</v>
      </c>
      <c r="D60" s="16">
        <f>(D59-D64)/5*4+D64</f>
        <v>32.557400000000001</v>
      </c>
      <c r="E60" s="12">
        <f t="shared" si="0"/>
        <v>32557.4</v>
      </c>
      <c r="F60" s="12">
        <f t="shared" si="1"/>
        <v>20614.703513925691</v>
      </c>
      <c r="G60" s="12">
        <f t="shared" si="2"/>
        <v>0.50729054675205276</v>
      </c>
    </row>
    <row r="61" spans="1:7" x14ac:dyDescent="0.35">
      <c r="A61" s="12"/>
      <c r="B61" s="12"/>
      <c r="C61" s="12">
        <v>-3</v>
      </c>
      <c r="D61" s="16">
        <f>(D59-D64)/5*3+D64</f>
        <v>31.222800000000003</v>
      </c>
      <c r="E61" s="12">
        <f t="shared" si="0"/>
        <v>31222.800000000003</v>
      </c>
      <c r="F61" s="12">
        <f t="shared" si="1"/>
        <v>20516.122329718848</v>
      </c>
      <c r="G61" s="12">
        <f t="shared" si="2"/>
        <v>0.50396203675805973</v>
      </c>
    </row>
    <row r="62" spans="1:7" x14ac:dyDescent="0.35">
      <c r="A62" s="12"/>
      <c r="B62" s="12"/>
      <c r="C62" s="12">
        <v>-2</v>
      </c>
      <c r="D62" s="16">
        <f>(D59-D64)/5*2+D64</f>
        <v>29.888200000000001</v>
      </c>
      <c r="E62" s="12">
        <f t="shared" si="0"/>
        <v>29888.2</v>
      </c>
      <c r="F62" s="12">
        <f t="shared" si="1"/>
        <v>20411.244322559956</v>
      </c>
      <c r="G62" s="12">
        <f t="shared" si="2"/>
        <v>0.5003856220457501</v>
      </c>
    </row>
    <row r="63" spans="1:7" x14ac:dyDescent="0.35">
      <c r="A63" s="12"/>
      <c r="B63" s="12"/>
      <c r="C63" s="12">
        <v>-1</v>
      </c>
      <c r="D63" s="16">
        <f>(D59-D64)/5*1+D64</f>
        <v>28.553600000000003</v>
      </c>
      <c r="E63" s="12">
        <f t="shared" si="0"/>
        <v>28553.600000000002</v>
      </c>
      <c r="F63" s="12">
        <f t="shared" si="1"/>
        <v>20299.446279193937</v>
      </c>
      <c r="G63" s="12">
        <f t="shared" si="2"/>
        <v>0.49653253573540151</v>
      </c>
    </row>
    <row r="64" spans="1:7" x14ac:dyDescent="0.35">
      <c r="A64" s="12"/>
      <c r="B64" s="12"/>
      <c r="C64" s="12">
        <v>0</v>
      </c>
      <c r="D64" s="12">
        <f>B32</f>
        <v>27.219000000000001</v>
      </c>
      <c r="E64" s="12">
        <f t="shared" si="0"/>
        <v>27219</v>
      </c>
      <c r="F64" s="12">
        <f t="shared" si="1"/>
        <v>20180.019939159996</v>
      </c>
      <c r="G64" s="12">
        <f t="shared" si="2"/>
        <v>0.49236938104856948</v>
      </c>
    </row>
    <row r="65" spans="1:7" x14ac:dyDescent="0.35">
      <c r="A65" s="12"/>
      <c r="B65" s="12"/>
      <c r="C65" s="12">
        <v>1</v>
      </c>
      <c r="D65" s="16">
        <f>(D64-D69)/5*4+D69</f>
        <v>26.179400000000001</v>
      </c>
      <c r="E65" s="12">
        <f t="shared" si="0"/>
        <v>26179.4</v>
      </c>
      <c r="F65" s="12">
        <f t="shared" si="1"/>
        <v>20081.191405326765</v>
      </c>
      <c r="G65" s="12">
        <f t="shared" si="2"/>
        <v>0.48888681394610545</v>
      </c>
    </row>
    <row r="66" spans="1:7" x14ac:dyDescent="0.35">
      <c r="A66" s="12"/>
      <c r="B66" s="12"/>
      <c r="C66" s="12">
        <v>2</v>
      </c>
      <c r="D66" s="16">
        <f>(D64-D69)/5*3+D69</f>
        <v>25.139800000000001</v>
      </c>
      <c r="E66" s="12">
        <f t="shared" si="0"/>
        <v>25139.8</v>
      </c>
      <c r="F66" s="12">
        <f t="shared" si="1"/>
        <v>19976.815209585366</v>
      </c>
      <c r="G66" s="12">
        <f t="shared" si="2"/>
        <v>0.48517134236952303</v>
      </c>
    </row>
    <row r="67" spans="1:7" x14ac:dyDescent="0.35">
      <c r="A67" s="12"/>
      <c r="B67" s="12"/>
      <c r="C67" s="12">
        <v>3</v>
      </c>
      <c r="D67" s="16">
        <f>(D64-D69)/5*2+D69</f>
        <v>24.100200000000001</v>
      </c>
      <c r="E67" s="12">
        <f t="shared" si="0"/>
        <v>24100.2</v>
      </c>
      <c r="F67" s="12">
        <f t="shared" si="1"/>
        <v>19866.410742162545</v>
      </c>
      <c r="G67" s="12">
        <f t="shared" si="2"/>
        <v>0.48119879401800986</v>
      </c>
    </row>
    <row r="68" spans="1:7" x14ac:dyDescent="0.35">
      <c r="A68" s="12"/>
      <c r="B68" s="12"/>
      <c r="C68" s="12">
        <v>4</v>
      </c>
      <c r="D68" s="16">
        <f>(D64-D69)/5*1+D69</f>
        <v>23.060600000000001</v>
      </c>
      <c r="E68" s="12">
        <f t="shared" si="0"/>
        <v>23060.600000000002</v>
      </c>
      <c r="F68" s="12">
        <f t="shared" si="1"/>
        <v>19749.440226998391</v>
      </c>
      <c r="G68" s="12">
        <f t="shared" si="2"/>
        <v>0.47694153171599341</v>
      </c>
    </row>
    <row r="69" spans="1:7" x14ac:dyDescent="0.35">
      <c r="A69" s="12"/>
      <c r="B69" s="12"/>
      <c r="C69" s="12">
        <v>5</v>
      </c>
      <c r="D69" s="12">
        <f>B33</f>
        <v>22.021000000000001</v>
      </c>
      <c r="E69" s="12">
        <f t="shared" si="0"/>
        <v>22021</v>
      </c>
      <c r="F69" s="12">
        <f t="shared" si="1"/>
        <v>19625.299961675657</v>
      </c>
      <c r="G69" s="12">
        <f t="shared" si="2"/>
        <v>0.47236780951699975</v>
      </c>
    </row>
    <row r="70" spans="1:7" x14ac:dyDescent="0.35">
      <c r="A70" s="12"/>
      <c r="B70" s="12"/>
      <c r="C70" s="12">
        <v>6</v>
      </c>
      <c r="D70" s="16">
        <f>(D69-D74)/5*4+D74</f>
        <v>21.202000000000002</v>
      </c>
      <c r="E70" s="12">
        <f t="shared" si="0"/>
        <v>21202</v>
      </c>
      <c r="F70" s="12">
        <f t="shared" si="1"/>
        <v>19522.01075463718</v>
      </c>
      <c r="G70" s="12">
        <f t="shared" si="2"/>
        <v>0.46851797289334118</v>
      </c>
    </row>
    <row r="71" spans="1:7" x14ac:dyDescent="0.35">
      <c r="A71" s="12"/>
      <c r="B71" s="12"/>
      <c r="C71" s="12">
        <v>7</v>
      </c>
      <c r="D71" s="16">
        <f>(D69-D74)/5*3+D74</f>
        <v>20.382999999999999</v>
      </c>
      <c r="E71" s="12">
        <f t="shared" si="0"/>
        <v>20383</v>
      </c>
      <c r="F71" s="12">
        <f t="shared" si="1"/>
        <v>19413.480779357556</v>
      </c>
      <c r="G71" s="12">
        <f t="shared" si="2"/>
        <v>0.46442866365397029</v>
      </c>
    </row>
    <row r="72" spans="1:7" x14ac:dyDescent="0.35">
      <c r="A72" s="12"/>
      <c r="B72" s="12"/>
      <c r="C72" s="12">
        <v>8</v>
      </c>
      <c r="D72" s="16">
        <f>(D69-D74)/5*2+D74</f>
        <v>19.564</v>
      </c>
      <c r="E72" s="12">
        <f t="shared" si="0"/>
        <v>19564</v>
      </c>
      <c r="F72" s="12">
        <f t="shared" si="1"/>
        <v>19299.300788202389</v>
      </c>
      <c r="G72" s="12">
        <f t="shared" si="2"/>
        <v>0.46007682056909938</v>
      </c>
    </row>
    <row r="73" spans="1:7" x14ac:dyDescent="0.35">
      <c r="A73" s="12"/>
      <c r="B73" s="12"/>
      <c r="C73" s="12">
        <v>9</v>
      </c>
      <c r="D73" s="16">
        <f>(D69-D74)/5*1+D74</f>
        <v>18.744999999999997</v>
      </c>
      <c r="E73" s="12">
        <f t="shared" si="0"/>
        <v>18744.999999999996</v>
      </c>
      <c r="F73" s="12">
        <f t="shared" si="1"/>
        <v>19179.017784304127</v>
      </c>
      <c r="G73" s="12">
        <f t="shared" si="2"/>
        <v>0.45543632314233645</v>
      </c>
    </row>
    <row r="74" spans="1:7" x14ac:dyDescent="0.35">
      <c r="A74" s="12"/>
      <c r="B74" s="12"/>
      <c r="C74" s="12">
        <v>10</v>
      </c>
      <c r="D74" s="12">
        <f>B34</f>
        <v>17.925999999999998</v>
      </c>
      <c r="E74" s="12">
        <f t="shared" si="0"/>
        <v>17926</v>
      </c>
      <c r="F74" s="12">
        <f t="shared" si="1"/>
        <v>19052.129014953396</v>
      </c>
      <c r="G74" s="12">
        <f t="shared" si="2"/>
        <v>0.45047746691238061</v>
      </c>
    </row>
    <row r="75" spans="1:7" x14ac:dyDescent="0.35">
      <c r="A75" s="12"/>
      <c r="B75" s="12"/>
      <c r="C75" s="12">
        <v>11</v>
      </c>
      <c r="D75" s="16">
        <f>(D74-D79)/5*4+D79</f>
        <v>17.275599999999997</v>
      </c>
      <c r="E75" s="12">
        <f t="shared" si="0"/>
        <v>17275.599999999999</v>
      </c>
      <c r="F75" s="12">
        <f t="shared" si="1"/>
        <v>18946.28662306859</v>
      </c>
      <c r="G75" s="12">
        <f t="shared" si="2"/>
        <v>0.44629030035822542</v>
      </c>
    </row>
    <row r="76" spans="1:7" x14ac:dyDescent="0.35">
      <c r="A76" s="12"/>
      <c r="B76" s="12"/>
      <c r="C76" s="12">
        <v>12</v>
      </c>
      <c r="D76" s="16">
        <f>(D74-D79)/5*3+D79</f>
        <v>16.6252</v>
      </c>
      <c r="E76" s="12">
        <f t="shared" si="0"/>
        <v>16625.2</v>
      </c>
      <c r="F76" s="12">
        <f t="shared" si="1"/>
        <v>18835.617629324246</v>
      </c>
      <c r="G76" s="12">
        <f t="shared" si="2"/>
        <v>0.44186186611857253</v>
      </c>
    </row>
    <row r="77" spans="1:7" x14ac:dyDescent="0.35">
      <c r="A77" s="12"/>
      <c r="B77" s="12"/>
      <c r="C77" s="12">
        <v>13</v>
      </c>
      <c r="D77" s="16">
        <f>(D74-D79)/5*2+D79</f>
        <v>15.974799999999998</v>
      </c>
      <c r="E77" s="12">
        <f t="shared" si="0"/>
        <v>15974.799999999997</v>
      </c>
      <c r="F77" s="12">
        <f t="shared" si="1"/>
        <v>18719.784177823698</v>
      </c>
      <c r="G77" s="12">
        <f t="shared" si="2"/>
        <v>0.43717069254907681</v>
      </c>
    </row>
    <row r="78" spans="1:7" x14ac:dyDescent="0.35">
      <c r="A78" s="12"/>
      <c r="B78" s="12"/>
      <c r="C78" s="12">
        <v>14</v>
      </c>
      <c r="D78" s="16">
        <f>(D74-D79)/5*1+D79</f>
        <v>15.324399999999999</v>
      </c>
      <c r="E78" s="12">
        <f t="shared" si="0"/>
        <v>15324.4</v>
      </c>
      <c r="F78" s="12">
        <f t="shared" si="1"/>
        <v>18598.416126709861</v>
      </c>
      <c r="G78" s="12">
        <f t="shared" si="2"/>
        <v>0.43219268228481184</v>
      </c>
    </row>
    <row r="79" spans="1:7" x14ac:dyDescent="0.35">
      <c r="A79" s="12"/>
      <c r="B79" s="12"/>
      <c r="C79" s="12">
        <v>15</v>
      </c>
      <c r="D79" s="12">
        <f>B35</f>
        <v>14.673999999999999</v>
      </c>
      <c r="E79" s="12">
        <f t="shared" si="0"/>
        <v>14674</v>
      </c>
      <c r="F79" s="12">
        <f t="shared" si="1"/>
        <v>18471.10709716264</v>
      </c>
      <c r="G79" s="12">
        <f t="shared" si="2"/>
        <v>0.42690069821567106</v>
      </c>
    </row>
    <row r="80" spans="1:7" x14ac:dyDescent="0.35">
      <c r="A80" s="12"/>
      <c r="B80" s="12"/>
      <c r="C80" s="12">
        <v>16</v>
      </c>
      <c r="D80" s="16">
        <f>(D79-D84)/5*4+D84</f>
        <v>14.1554</v>
      </c>
      <c r="E80" s="12">
        <f t="shared" si="0"/>
        <v>14155.4</v>
      </c>
      <c r="F80" s="12">
        <f t="shared" si="1"/>
        <v>18365.042179356293</v>
      </c>
      <c r="G80" s="12">
        <f t="shared" si="2"/>
        <v>0.42243576352621687</v>
      </c>
    </row>
    <row r="81" spans="1:7" x14ac:dyDescent="0.35">
      <c r="A81" s="12"/>
      <c r="B81" s="12"/>
      <c r="C81" s="12">
        <v>17</v>
      </c>
      <c r="D81" s="16">
        <f>(D79-D84)/5*3+D84</f>
        <v>13.636799999999999</v>
      </c>
      <c r="E81" s="12">
        <f t="shared" si="0"/>
        <v>13636.8</v>
      </c>
      <c r="F81" s="12">
        <f t="shared" si="1"/>
        <v>18254.66933993296</v>
      </c>
      <c r="G81" s="12">
        <f t="shared" si="2"/>
        <v>0.41773439255008477</v>
      </c>
    </row>
    <row r="82" spans="1:7" x14ac:dyDescent="0.35">
      <c r="A82" s="12"/>
      <c r="B82" s="12"/>
      <c r="C82" s="12">
        <v>18</v>
      </c>
      <c r="D82" s="16">
        <f>(D79-D84)/5*2+D84</f>
        <v>13.1182</v>
      </c>
      <c r="E82" s="12">
        <f t="shared" si="0"/>
        <v>13118.2</v>
      </c>
      <c r="F82" s="12">
        <f t="shared" si="1"/>
        <v>18139.720683342526</v>
      </c>
      <c r="G82" s="12">
        <f t="shared" si="2"/>
        <v>0.41277729413368852</v>
      </c>
    </row>
    <row r="83" spans="1:7" x14ac:dyDescent="0.35">
      <c r="A83" s="12"/>
      <c r="B83" s="12"/>
      <c r="C83" s="12">
        <v>19</v>
      </c>
      <c r="D83" s="16">
        <f>(D79-D84)/5*1+D84</f>
        <v>12.599599999999999</v>
      </c>
      <c r="E83" s="12">
        <f t="shared" si="0"/>
        <v>12599.599999999999</v>
      </c>
      <c r="F83" s="12">
        <f t="shared" si="1"/>
        <v>18019.905631112342</v>
      </c>
      <c r="G83" s="12">
        <f t="shared" si="2"/>
        <v>0.40754301979557511</v>
      </c>
    </row>
    <row r="84" spans="1:7" x14ac:dyDescent="0.35">
      <c r="A84" s="12"/>
      <c r="B84" s="12"/>
      <c r="C84" s="12">
        <v>20</v>
      </c>
      <c r="D84" s="12">
        <f>B36</f>
        <v>12.081</v>
      </c>
      <c r="E84" s="12">
        <f t="shared" si="0"/>
        <v>12081</v>
      </c>
      <c r="F84" s="12">
        <f t="shared" si="1"/>
        <v>17894.908469204787</v>
      </c>
      <c r="G84" s="12">
        <f t="shared" si="2"/>
        <v>0.40200765348566359</v>
      </c>
    </row>
    <row r="85" spans="1:7" x14ac:dyDescent="0.35">
      <c r="A85" s="12"/>
      <c r="B85" s="12"/>
      <c r="C85" s="12">
        <v>21</v>
      </c>
      <c r="D85" s="16">
        <f>(D84-D89)/5*4+D89</f>
        <v>11.6648</v>
      </c>
      <c r="E85" s="12">
        <f t="shared" si="0"/>
        <v>11664.8</v>
      </c>
      <c r="F85" s="12">
        <f t="shared" si="1"/>
        <v>17790.613117870722</v>
      </c>
      <c r="G85" s="12">
        <f t="shared" si="2"/>
        <v>0.39732951835956132</v>
      </c>
    </row>
    <row r="86" spans="1:7" x14ac:dyDescent="0.35">
      <c r="A86" s="12"/>
      <c r="B86" s="12"/>
      <c r="C86" s="12">
        <v>22</v>
      </c>
      <c r="D86" s="16">
        <f>(D84-D89)/5*3+D89</f>
        <v>11.2486</v>
      </c>
      <c r="E86" s="12">
        <f t="shared" si="0"/>
        <v>11248.6</v>
      </c>
      <c r="F86" s="12">
        <f t="shared" si="1"/>
        <v>17682.567412284112</v>
      </c>
      <c r="G86" s="12">
        <f t="shared" si="2"/>
        <v>0.39242496482271816</v>
      </c>
    </row>
    <row r="87" spans="1:7" x14ac:dyDescent="0.35">
      <c r="A87" s="12"/>
      <c r="B87" s="12"/>
      <c r="C87" s="12">
        <v>23</v>
      </c>
      <c r="D87" s="16">
        <f>(D84-D89)/5*2+D89</f>
        <v>10.8324</v>
      </c>
      <c r="E87" s="12">
        <f t="shared" si="0"/>
        <v>10832.4</v>
      </c>
      <c r="F87" s="12">
        <f t="shared" si="1"/>
        <v>17570.565360454682</v>
      </c>
      <c r="G87" s="12">
        <f t="shared" si="2"/>
        <v>0.38727714748784436</v>
      </c>
    </row>
    <row r="88" spans="1:7" x14ac:dyDescent="0.35">
      <c r="A88" s="12"/>
      <c r="B88" s="12"/>
      <c r="C88" s="12">
        <v>24</v>
      </c>
      <c r="D88" s="16">
        <f>(D84-D89)/5*1+D89</f>
        <v>10.4162</v>
      </c>
      <c r="E88" s="12">
        <f t="shared" si="0"/>
        <v>10416.200000000001</v>
      </c>
      <c r="F88" s="12">
        <f t="shared" si="1"/>
        <v>17454.385603283714</v>
      </c>
      <c r="G88" s="12">
        <f t="shared" si="2"/>
        <v>0.38186750742383696</v>
      </c>
    </row>
    <row r="89" spans="1:7" x14ac:dyDescent="0.35">
      <c r="A89" s="12"/>
      <c r="B89" s="12"/>
      <c r="C89" s="12">
        <v>25</v>
      </c>
      <c r="D89" s="12">
        <f>B37</f>
        <v>10</v>
      </c>
      <c r="E89" s="12">
        <f t="shared" ref="E89:E152" si="3">D89*1000</f>
        <v>10000</v>
      </c>
      <c r="F89" s="12">
        <f t="shared" ref="F89:F152" si="4">$B$16*1000+$B$17*1000*E89/($B$17*1000+E89)</f>
        <v>17333.789954337899</v>
      </c>
      <c r="G89" s="12">
        <f t="shared" ref="G89:G152" si="5">(1.2*($B$17*1000*E89/($B$17*1000+E89)/F89))</f>
        <v>0.37617554858934171</v>
      </c>
    </row>
    <row r="90" spans="1:7" x14ac:dyDescent="0.35">
      <c r="A90" s="12"/>
      <c r="B90" s="12"/>
      <c r="C90" s="12">
        <v>26</v>
      </c>
      <c r="D90" s="15">
        <f>(D89-D94)/5*4+D94</f>
        <v>9.6630000000000003</v>
      </c>
      <c r="E90" s="12">
        <f t="shared" si="3"/>
        <v>9663</v>
      </c>
      <c r="F90" s="12">
        <f t="shared" si="4"/>
        <v>17232.731994620415</v>
      </c>
      <c r="G90" s="12">
        <f t="shared" si="5"/>
        <v>0.37134439249343493</v>
      </c>
    </row>
    <row r="91" spans="1:7" x14ac:dyDescent="0.35">
      <c r="A91" s="12"/>
      <c r="B91" s="12"/>
      <c r="C91" s="12">
        <v>27</v>
      </c>
      <c r="D91" s="15">
        <f>(D89-D94)/5*3+D94</f>
        <v>9.3260000000000005</v>
      </c>
      <c r="E91" s="12">
        <f t="shared" si="3"/>
        <v>9326</v>
      </c>
      <c r="F91" s="12">
        <f t="shared" si="4"/>
        <v>17128.465089983983</v>
      </c>
      <c r="G91" s="12">
        <f t="shared" si="5"/>
        <v>0.3663000785545954</v>
      </c>
    </row>
    <row r="92" spans="1:7" x14ac:dyDescent="0.35">
      <c r="A92" s="12"/>
      <c r="B92" s="12"/>
      <c r="C92" s="12">
        <v>28</v>
      </c>
      <c r="D92" s="15">
        <f>(D89-D94)/5*2+D94</f>
        <v>8.988999999999999</v>
      </c>
      <c r="E92" s="12">
        <f t="shared" si="3"/>
        <v>8988.9999999999982</v>
      </c>
      <c r="F92" s="12">
        <f t="shared" si="4"/>
        <v>17020.833931734407</v>
      </c>
      <c r="G92" s="12">
        <f t="shared" si="5"/>
        <v>0.36102818127050001</v>
      </c>
    </row>
    <row r="93" spans="1:7" x14ac:dyDescent="0.35">
      <c r="A93" s="12"/>
      <c r="B93" s="12"/>
      <c r="C93" s="12">
        <v>29</v>
      </c>
      <c r="D93" s="15">
        <f>(D89-D94)/5*1+D94</f>
        <v>8.6519999999999992</v>
      </c>
      <c r="E93" s="12">
        <f t="shared" si="3"/>
        <v>8652</v>
      </c>
      <c r="F93" s="12">
        <f t="shared" si="4"/>
        <v>16909.673024523159</v>
      </c>
      <c r="G93" s="12">
        <f t="shared" si="5"/>
        <v>0.35551294343240653</v>
      </c>
    </row>
    <row r="94" spans="1:7" x14ac:dyDescent="0.35">
      <c r="A94" s="12"/>
      <c r="B94" s="12"/>
      <c r="C94" s="12">
        <v>30</v>
      </c>
      <c r="D94" s="15">
        <f>B38</f>
        <v>8.3149999999999995</v>
      </c>
      <c r="E94" s="12">
        <f t="shared" si="3"/>
        <v>8315</v>
      </c>
      <c r="F94" s="12">
        <f t="shared" si="4"/>
        <v>16794.805837249565</v>
      </c>
      <c r="G94" s="12">
        <f t="shared" si="5"/>
        <v>0.34973711882229236</v>
      </c>
    </row>
    <row r="95" spans="1:7" x14ac:dyDescent="0.35">
      <c r="A95" s="12"/>
      <c r="B95" s="12"/>
      <c r="C95" s="12">
        <v>31</v>
      </c>
      <c r="D95" s="15">
        <f>(D94-D99)/5*4+D99</f>
        <v>8.041599999999999</v>
      </c>
      <c r="E95" s="12">
        <f t="shared" si="3"/>
        <v>8041.5999999999985</v>
      </c>
      <c r="F95" s="12">
        <f t="shared" si="4"/>
        <v>16698.764392024714</v>
      </c>
      <c r="G95" s="12">
        <f t="shared" si="5"/>
        <v>0.34484690814488683</v>
      </c>
    </row>
    <row r="96" spans="1:7" x14ac:dyDescent="0.35">
      <c r="A96" s="12"/>
      <c r="B96" s="12"/>
      <c r="C96" s="12">
        <v>32</v>
      </c>
      <c r="D96" s="15">
        <f>(D94-D99)/5*3+D99</f>
        <v>7.7682000000000002</v>
      </c>
      <c r="E96" s="12">
        <f t="shared" si="3"/>
        <v>7768.2</v>
      </c>
      <c r="F96" s="12">
        <f t="shared" si="4"/>
        <v>16600.052877233298</v>
      </c>
      <c r="G96" s="12">
        <f t="shared" si="5"/>
        <v>0.33976177632634025</v>
      </c>
    </row>
    <row r="97" spans="1:7" x14ac:dyDescent="0.35">
      <c r="A97" s="12"/>
      <c r="B97" s="12"/>
      <c r="C97" s="12">
        <v>33</v>
      </c>
      <c r="D97" s="15">
        <f>(D94-D99)/5*2+D99</f>
        <v>7.4947999999999997</v>
      </c>
      <c r="E97" s="12">
        <f t="shared" si="3"/>
        <v>7494.7999999999993</v>
      </c>
      <c r="F97" s="12">
        <f t="shared" si="4"/>
        <v>16498.558376472043</v>
      </c>
      <c r="G97" s="12">
        <f t="shared" si="5"/>
        <v>0.33446983220278464</v>
      </c>
    </row>
    <row r="98" spans="1:7" x14ac:dyDescent="0.35">
      <c r="A98" s="12"/>
      <c r="B98" s="12"/>
      <c r="C98" s="12">
        <v>34</v>
      </c>
      <c r="D98" s="15">
        <f>(D94-D99)/5*1+D99</f>
        <v>7.2214</v>
      </c>
      <c r="E98" s="12">
        <f t="shared" si="3"/>
        <v>7221.4</v>
      </c>
      <c r="F98" s="12">
        <f t="shared" si="4"/>
        <v>16394.161515370215</v>
      </c>
      <c r="G98" s="12">
        <f t="shared" si="5"/>
        <v>0.32895819730628478</v>
      </c>
    </row>
    <row r="99" spans="1:7" x14ac:dyDescent="0.35">
      <c r="A99" s="12"/>
      <c r="B99" s="12"/>
      <c r="C99" s="12">
        <v>35</v>
      </c>
      <c r="D99" s="15">
        <f>B39</f>
        <v>6.9480000000000004</v>
      </c>
      <c r="E99" s="12">
        <f t="shared" si="3"/>
        <v>6948</v>
      </c>
      <c r="F99" s="12">
        <f t="shared" si="4"/>
        <v>16286.735993208829</v>
      </c>
      <c r="G99" s="12">
        <f t="shared" si="5"/>
        <v>0.32321290122499607</v>
      </c>
    </row>
    <row r="100" spans="1:7" x14ac:dyDescent="0.35">
      <c r="A100" s="12"/>
      <c r="B100" s="12"/>
      <c r="C100" s="12">
        <v>36</v>
      </c>
      <c r="D100" s="15">
        <f>(D99-D104)/5*4+D104</f>
        <v>6.7252000000000001</v>
      </c>
      <c r="E100" s="12">
        <f t="shared" si="3"/>
        <v>6725.2</v>
      </c>
      <c r="F100" s="12">
        <f t="shared" si="4"/>
        <v>16196.860167944506</v>
      </c>
      <c r="G100" s="12">
        <f t="shared" si="5"/>
        <v>0.31834763948497852</v>
      </c>
    </row>
    <row r="101" spans="1:7" x14ac:dyDescent="0.35">
      <c r="A101" s="12"/>
      <c r="B101" s="12"/>
      <c r="C101" s="12">
        <v>37</v>
      </c>
      <c r="D101" s="15">
        <f>(D99-D104)/5*3+D104</f>
        <v>6.5023999999999997</v>
      </c>
      <c r="E101" s="12">
        <f t="shared" si="3"/>
        <v>6502.4</v>
      </c>
      <c r="F101" s="12">
        <f t="shared" si="4"/>
        <v>16104.808068512802</v>
      </c>
      <c r="G101" s="12">
        <f t="shared" si="5"/>
        <v>0.31330827792232818</v>
      </c>
    </row>
    <row r="102" spans="1:7" x14ac:dyDescent="0.35">
      <c r="A102" s="12"/>
      <c r="B102" s="12"/>
      <c r="C102" s="12">
        <v>38</v>
      </c>
      <c r="D102" s="15">
        <f>(D99-D104)/5*2+D104</f>
        <v>6.2796000000000003</v>
      </c>
      <c r="E102" s="12">
        <f t="shared" si="3"/>
        <v>6279.6</v>
      </c>
      <c r="F102" s="12">
        <f t="shared" si="4"/>
        <v>16010.499680961078</v>
      </c>
      <c r="G102" s="12">
        <f t="shared" si="5"/>
        <v>0.30808530123634459</v>
      </c>
    </row>
    <row r="103" spans="1:7" x14ac:dyDescent="0.35">
      <c r="A103" s="12"/>
      <c r="B103" s="12"/>
      <c r="C103" s="12">
        <v>39</v>
      </c>
      <c r="D103" s="15">
        <f>(D99-D104)/5*1+D104</f>
        <v>6.0568</v>
      </c>
      <c r="E103" s="12">
        <f t="shared" si="3"/>
        <v>6056.8</v>
      </c>
      <c r="F103" s="12">
        <f t="shared" si="4"/>
        <v>15913.851020226321</v>
      </c>
      <c r="G103" s="12">
        <f t="shared" si="5"/>
        <v>0.30266848785688111</v>
      </c>
    </row>
    <row r="104" spans="1:7" x14ac:dyDescent="0.35">
      <c r="A104" s="12"/>
      <c r="B104" s="12"/>
      <c r="C104" s="12">
        <v>40</v>
      </c>
      <c r="D104" s="15">
        <f>B40</f>
        <v>5.8339999999999996</v>
      </c>
      <c r="E104" s="12">
        <f t="shared" si="3"/>
        <v>5834</v>
      </c>
      <c r="F104" s="12">
        <f t="shared" si="4"/>
        <v>15814.773880681178</v>
      </c>
      <c r="G104" s="12">
        <f t="shared" si="5"/>
        <v>0.29704684317718943</v>
      </c>
    </row>
    <row r="105" spans="1:7" x14ac:dyDescent="0.35">
      <c r="A105" s="12"/>
      <c r="B105" s="12"/>
      <c r="C105" s="12">
        <v>41</v>
      </c>
      <c r="D105" s="15">
        <f>(D104-D109)/5*4+D109</f>
        <v>5.6505999999999998</v>
      </c>
      <c r="E105" s="12">
        <f t="shared" si="3"/>
        <v>5650.5999999999995</v>
      </c>
      <c r="F105" s="12">
        <f t="shared" si="4"/>
        <v>15731.329983020523</v>
      </c>
      <c r="G105" s="12">
        <f t="shared" si="5"/>
        <v>0.29225729703636022</v>
      </c>
    </row>
    <row r="106" spans="1:7" x14ac:dyDescent="0.35">
      <c r="A106" s="12"/>
      <c r="B106" s="12"/>
      <c r="C106" s="12">
        <v>42</v>
      </c>
      <c r="D106" s="15">
        <f>(D104-D109)/5*3+D109</f>
        <v>5.4672000000000001</v>
      </c>
      <c r="E106" s="12">
        <f t="shared" si="3"/>
        <v>5467.2</v>
      </c>
      <c r="F106" s="12">
        <f t="shared" si="4"/>
        <v>15646.123727486296</v>
      </c>
      <c r="G106" s="12">
        <f t="shared" si="5"/>
        <v>0.28731387730792141</v>
      </c>
    </row>
    <row r="107" spans="1:7" x14ac:dyDescent="0.35">
      <c r="A107" s="12"/>
      <c r="B107" s="12"/>
      <c r="C107" s="12">
        <v>43</v>
      </c>
      <c r="D107" s="15">
        <f>(D104-D109)/5*2+D109</f>
        <v>5.2837999999999994</v>
      </c>
      <c r="E107" s="12">
        <f t="shared" si="3"/>
        <v>5283.7999999999993</v>
      </c>
      <c r="F107" s="12">
        <f t="shared" si="4"/>
        <v>15559.09868597167</v>
      </c>
      <c r="G107" s="12">
        <f t="shared" si="5"/>
        <v>0.28220904769534794</v>
      </c>
    </row>
    <row r="108" spans="1:7" x14ac:dyDescent="0.35">
      <c r="A108" s="12"/>
      <c r="B108" s="12"/>
      <c r="C108" s="12">
        <v>44</v>
      </c>
      <c r="D108" s="15">
        <f>(D104-D109)/5*1+D109</f>
        <v>5.1003999999999996</v>
      </c>
      <c r="E108" s="12">
        <f t="shared" si="3"/>
        <v>5100.3999999999996</v>
      </c>
      <c r="F108" s="12">
        <f t="shared" si="4"/>
        <v>15470.195995388343</v>
      </c>
      <c r="G108" s="12">
        <f t="shared" si="5"/>
        <v>0.27693477159197849</v>
      </c>
    </row>
    <row r="109" spans="1:7" x14ac:dyDescent="0.35">
      <c r="A109" s="12"/>
      <c r="B109" s="12"/>
      <c r="C109" s="12">
        <v>45</v>
      </c>
      <c r="D109" s="15">
        <f>B41</f>
        <v>4.9169999999999998</v>
      </c>
      <c r="E109" s="12">
        <f t="shared" si="3"/>
        <v>4917</v>
      </c>
      <c r="F109" s="12">
        <f t="shared" si="4"/>
        <v>15379.354224891478</v>
      </c>
      <c r="G109" s="12">
        <f t="shared" si="5"/>
        <v>0.27148246986288765</v>
      </c>
    </row>
    <row r="110" spans="1:7" x14ac:dyDescent="0.35">
      <c r="A110" s="12"/>
      <c r="B110" s="12"/>
      <c r="C110" s="12">
        <v>46</v>
      </c>
      <c r="D110" s="15">
        <f>(D109-D114)/5*4+D114</f>
        <v>4.7657999999999996</v>
      </c>
      <c r="E110" s="12">
        <f t="shared" si="3"/>
        <v>4765.7999999999993</v>
      </c>
      <c r="F110" s="12">
        <f t="shared" si="4"/>
        <v>15302.958153823998</v>
      </c>
      <c r="G110" s="12">
        <f t="shared" si="5"/>
        <v>0.26684708561190018</v>
      </c>
    </row>
    <row r="111" spans="1:7" x14ac:dyDescent="0.35">
      <c r="A111" s="12"/>
      <c r="B111" s="12"/>
      <c r="C111" s="12">
        <v>47</v>
      </c>
      <c r="D111" s="15">
        <f>(D109-D114)/5*3+D114</f>
        <v>4.6145999999999994</v>
      </c>
      <c r="E111" s="12">
        <f t="shared" si="3"/>
        <v>4614.5999999999995</v>
      </c>
      <c r="F111" s="12">
        <f t="shared" si="4"/>
        <v>15225.16318893585</v>
      </c>
      <c r="G111" s="12">
        <f t="shared" si="5"/>
        <v>0.26207901860931787</v>
      </c>
    </row>
    <row r="112" spans="1:7" x14ac:dyDescent="0.35">
      <c r="A112" s="12"/>
      <c r="B112" s="12"/>
      <c r="C112" s="12">
        <v>48</v>
      </c>
      <c r="D112" s="15">
        <f>(D109-D114)/5*2+D114</f>
        <v>4.4634</v>
      </c>
      <c r="E112" s="12">
        <f t="shared" si="3"/>
        <v>4463.3999999999996</v>
      </c>
      <c r="F112" s="12">
        <f t="shared" si="4"/>
        <v>15145.930552330199</v>
      </c>
      <c r="G112" s="12">
        <f t="shared" si="5"/>
        <v>0.25717248929264214</v>
      </c>
    </row>
    <row r="113" spans="1:7" x14ac:dyDescent="0.35">
      <c r="A113" s="12"/>
      <c r="B113" s="12"/>
      <c r="C113" s="12">
        <v>49</v>
      </c>
      <c r="D113" s="15">
        <f>(D109-D114)/5*1+D114</f>
        <v>4.3121999999999998</v>
      </c>
      <c r="E113" s="12">
        <f t="shared" si="3"/>
        <v>4312.2</v>
      </c>
      <c r="F113" s="12">
        <f t="shared" si="4"/>
        <v>15065.220019491495</v>
      </c>
      <c r="G113" s="12">
        <f t="shared" si="5"/>
        <v>0.25212137748241115</v>
      </c>
    </row>
    <row r="114" spans="1:7" x14ac:dyDescent="0.35">
      <c r="A114" s="12"/>
      <c r="B114" s="12"/>
      <c r="C114" s="12">
        <v>50</v>
      </c>
      <c r="D114" s="15">
        <f>B42</f>
        <v>4.1609999999999996</v>
      </c>
      <c r="E114" s="12">
        <f t="shared" si="3"/>
        <v>4161</v>
      </c>
      <c r="F114" s="12">
        <f t="shared" si="4"/>
        <v>14982.989851192329</v>
      </c>
      <c r="G114" s="12">
        <f t="shared" si="5"/>
        <v>0.24691919691425179</v>
      </c>
    </row>
    <row r="115" spans="1:7" x14ac:dyDescent="0.35">
      <c r="A115" s="12"/>
      <c r="B115" s="12"/>
      <c r="C115" s="12">
        <v>51</v>
      </c>
      <c r="D115" s="15">
        <f>(D114-D119)/5*4+D119</f>
        <v>4.0358000000000001</v>
      </c>
      <c r="E115" s="12">
        <f t="shared" si="3"/>
        <v>4035.8</v>
      </c>
      <c r="F115" s="12">
        <f t="shared" si="4"/>
        <v>14913.718796671645</v>
      </c>
      <c r="G115" s="12">
        <f t="shared" si="5"/>
        <v>0.2424923391215526</v>
      </c>
    </row>
    <row r="116" spans="1:7" x14ac:dyDescent="0.35">
      <c r="A116" s="12"/>
      <c r="B116" s="12"/>
      <c r="C116" s="12">
        <v>52</v>
      </c>
      <c r="D116" s="15">
        <f>(D114-D119)/5*3+D119</f>
        <v>3.9105999999999996</v>
      </c>
      <c r="E116" s="12">
        <f t="shared" si="3"/>
        <v>3910.5999999999995</v>
      </c>
      <c r="F116" s="12">
        <f t="shared" si="4"/>
        <v>14843.350663478932</v>
      </c>
      <c r="G116" s="12">
        <f t="shared" si="5"/>
        <v>0.23795306573636488</v>
      </c>
    </row>
    <row r="117" spans="1:7" x14ac:dyDescent="0.35">
      <c r="A117" s="12"/>
      <c r="B117" s="12"/>
      <c r="C117" s="12">
        <v>53</v>
      </c>
      <c r="D117" s="15">
        <f>(D114-D119)/5*2+D119</f>
        <v>3.7854000000000001</v>
      </c>
      <c r="E117" s="12">
        <f t="shared" si="3"/>
        <v>3785.4</v>
      </c>
      <c r="F117" s="12">
        <f t="shared" si="4"/>
        <v>14771.85918114935</v>
      </c>
      <c r="G117" s="12">
        <f t="shared" si="5"/>
        <v>0.23329703966965917</v>
      </c>
    </row>
    <row r="118" spans="1:7" x14ac:dyDescent="0.35">
      <c r="A118" s="12"/>
      <c r="B118" s="12"/>
      <c r="C118" s="12">
        <v>54</v>
      </c>
      <c r="D118" s="15">
        <f>(D114-D119)/5*1+D119</f>
        <v>3.6602000000000001</v>
      </c>
      <c r="E118" s="12">
        <f t="shared" si="3"/>
        <v>3660.2000000000003</v>
      </c>
      <c r="F118" s="12">
        <f t="shared" si="4"/>
        <v>14699.21723371165</v>
      </c>
      <c r="G118" s="12">
        <f t="shared" si="5"/>
        <v>0.2285196978210651</v>
      </c>
    </row>
    <row r="119" spans="1:7" x14ac:dyDescent="0.35">
      <c r="A119" s="12"/>
      <c r="B119" s="12"/>
      <c r="C119" s="12">
        <v>55</v>
      </c>
      <c r="D119" s="15">
        <f>B43</f>
        <v>3.5350000000000001</v>
      </c>
      <c r="E119" s="12">
        <f t="shared" si="3"/>
        <v>3535</v>
      </c>
      <c r="F119" s="12">
        <f t="shared" si="4"/>
        <v>14625.396825396825</v>
      </c>
      <c r="G119" s="12">
        <f t="shared" si="5"/>
        <v>0.22361623616236162</v>
      </c>
    </row>
    <row r="120" spans="1:7" x14ac:dyDescent="0.35">
      <c r="A120" s="12"/>
      <c r="B120" s="12"/>
      <c r="C120" s="12">
        <v>56</v>
      </c>
      <c r="D120" s="15">
        <f>(D119-D124)/5*4+D124</f>
        <v>3.4308000000000001</v>
      </c>
      <c r="E120" s="12">
        <f t="shared" si="3"/>
        <v>3430.8</v>
      </c>
      <c r="F120" s="12">
        <f t="shared" si="4"/>
        <v>14563.039110809612</v>
      </c>
      <c r="G120" s="12">
        <f t="shared" si="5"/>
        <v>0.21943544260617434</v>
      </c>
    </row>
    <row r="121" spans="1:7" x14ac:dyDescent="0.35">
      <c r="A121" s="12"/>
      <c r="B121" s="12"/>
      <c r="C121" s="12">
        <v>57</v>
      </c>
      <c r="D121" s="15">
        <f>(D119-D124)/5*3+D124</f>
        <v>3.3266</v>
      </c>
      <c r="E121" s="12">
        <f t="shared" si="3"/>
        <v>3326.6</v>
      </c>
      <c r="F121" s="12">
        <f t="shared" si="4"/>
        <v>14499.827932696728</v>
      </c>
      <c r="G121" s="12">
        <f t="shared" si="5"/>
        <v>0.21516072699049221</v>
      </c>
    </row>
    <row r="122" spans="1:7" x14ac:dyDescent="0.35">
      <c r="A122" s="12"/>
      <c r="B122" s="12"/>
      <c r="C122" s="12">
        <v>58</v>
      </c>
      <c r="D122" s="15">
        <f>(D119-D124)/5*2+D124</f>
        <v>3.2223999999999999</v>
      </c>
      <c r="E122" s="12">
        <f t="shared" si="3"/>
        <v>3222.4</v>
      </c>
      <c r="F122" s="12">
        <f t="shared" si="4"/>
        <v>14435.745648838809</v>
      </c>
      <c r="G122" s="12">
        <f t="shared" si="5"/>
        <v>0.21078888840434348</v>
      </c>
    </row>
    <row r="123" spans="1:7" x14ac:dyDescent="0.35">
      <c r="A123" s="12"/>
      <c r="B123" s="12"/>
      <c r="C123" s="12">
        <v>59</v>
      </c>
      <c r="D123" s="15">
        <f>(D119-D124)/5*1+D124</f>
        <v>3.1181999999999999</v>
      </c>
      <c r="E123" s="12">
        <f t="shared" si="3"/>
        <v>3118.2</v>
      </c>
      <c r="F123" s="12">
        <f t="shared" si="4"/>
        <v>14370.774127392098</v>
      </c>
      <c r="G123" s="12">
        <f t="shared" si="5"/>
        <v>0.20631657881387702</v>
      </c>
    </row>
    <row r="124" spans="1:7" x14ac:dyDescent="0.35">
      <c r="A124" s="12"/>
      <c r="B124" s="12"/>
      <c r="C124" s="12">
        <v>60</v>
      </c>
      <c r="D124" s="15">
        <f>B44</f>
        <v>3.0139999999999998</v>
      </c>
      <c r="E124" s="12">
        <f t="shared" si="3"/>
        <v>3014</v>
      </c>
      <c r="F124" s="12">
        <f t="shared" si="4"/>
        <v>14304.894729784095</v>
      </c>
      <c r="G124" s="12">
        <f t="shared" si="5"/>
        <v>0.20174029451137884</v>
      </c>
    </row>
    <row r="125" spans="1:7" x14ac:dyDescent="0.35">
      <c r="A125" s="12"/>
      <c r="B125" s="12"/>
      <c r="C125" s="12">
        <v>61</v>
      </c>
      <c r="D125" s="15">
        <f>(D124-D129)/5*4+D129</f>
        <v>2.9283999999999999</v>
      </c>
      <c r="E125" s="12">
        <f t="shared" si="3"/>
        <v>2928.4</v>
      </c>
      <c r="F125" s="12">
        <f t="shared" si="4"/>
        <v>14250.082274554234</v>
      </c>
      <c r="G125" s="12">
        <f t="shared" si="5"/>
        <v>0.19790052261668767</v>
      </c>
    </row>
    <row r="126" spans="1:7" x14ac:dyDescent="0.35">
      <c r="A126" s="12"/>
      <c r="B126" s="12"/>
      <c r="C126" s="12">
        <v>62</v>
      </c>
      <c r="D126" s="15">
        <f>(D124-D129)/5*3+D129</f>
        <v>2.8427999999999995</v>
      </c>
      <c r="E126" s="12">
        <f t="shared" si="3"/>
        <v>2842.7999999999997</v>
      </c>
      <c r="F126" s="12">
        <f t="shared" si="4"/>
        <v>14194.63331253222</v>
      </c>
      <c r="G126" s="12">
        <f t="shared" si="5"/>
        <v>0.19398598853607499</v>
      </c>
    </row>
    <row r="127" spans="1:7" x14ac:dyDescent="0.35">
      <c r="A127" s="12"/>
      <c r="B127" s="12"/>
      <c r="C127" s="12">
        <v>63</v>
      </c>
      <c r="D127" s="15">
        <f>(D124-D129)/5*2+D129</f>
        <v>2.7571999999999997</v>
      </c>
      <c r="E127" s="12">
        <f t="shared" si="3"/>
        <v>2757.2</v>
      </c>
      <c r="F127" s="12">
        <f t="shared" si="4"/>
        <v>14138.536691864749</v>
      </c>
      <c r="G127" s="12">
        <f t="shared" si="5"/>
        <v>0.1899944873208379</v>
      </c>
    </row>
    <row r="128" spans="1:7" x14ac:dyDescent="0.35">
      <c r="A128" s="12"/>
      <c r="B128" s="12"/>
      <c r="C128" s="12">
        <v>64</v>
      </c>
      <c r="D128" s="15">
        <f>(D124-D129)/5*1+D129</f>
        <v>2.6715999999999998</v>
      </c>
      <c r="E128" s="12">
        <f t="shared" si="3"/>
        <v>2671.6</v>
      </c>
      <c r="F128" s="12">
        <f t="shared" si="4"/>
        <v>14081.780998654918</v>
      </c>
      <c r="G128" s="12">
        <f t="shared" si="5"/>
        <v>0.18592372645448638</v>
      </c>
    </row>
    <row r="129" spans="1:7" x14ac:dyDescent="0.35">
      <c r="A129" s="12"/>
      <c r="B129" s="12"/>
      <c r="C129" s="12">
        <v>65</v>
      </c>
      <c r="D129" s="15">
        <f>B45</f>
        <v>2.5859999999999999</v>
      </c>
      <c r="E129" s="12">
        <f t="shared" si="3"/>
        <v>2586</v>
      </c>
      <c r="F129" s="12">
        <f t="shared" si="4"/>
        <v>14024.354549219937</v>
      </c>
      <c r="G129" s="12">
        <f t="shared" si="5"/>
        <v>0.18177132146204308</v>
      </c>
    </row>
    <row r="130" spans="1:7" x14ac:dyDescent="0.35">
      <c r="A130" s="12"/>
      <c r="B130" s="12"/>
      <c r="C130" s="12">
        <v>66</v>
      </c>
      <c r="D130" s="15">
        <f>(D129-D134)/5*4+D134</f>
        <v>2.5143999999999997</v>
      </c>
      <c r="E130" s="12">
        <f t="shared" si="3"/>
        <v>2514.3999999999996</v>
      </c>
      <c r="F130" s="12">
        <f t="shared" si="4"/>
        <v>13975.796425796425</v>
      </c>
      <c r="G130" s="12">
        <f t="shared" si="5"/>
        <v>0.17823354283824014</v>
      </c>
    </row>
    <row r="131" spans="1:7" x14ac:dyDescent="0.35">
      <c r="A131" s="12"/>
      <c r="B131" s="12"/>
      <c r="C131" s="12">
        <v>67</v>
      </c>
      <c r="D131" s="15">
        <f>(D129-D134)/5*3+D134</f>
        <v>2.4428000000000001</v>
      </c>
      <c r="E131" s="12">
        <f t="shared" si="3"/>
        <v>2442.8000000000002</v>
      </c>
      <c r="F131" s="12">
        <f t="shared" si="4"/>
        <v>13926.753493041806</v>
      </c>
      <c r="G131" s="12">
        <f t="shared" si="5"/>
        <v>0.17463540177294826</v>
      </c>
    </row>
    <row r="132" spans="1:7" x14ac:dyDescent="0.35">
      <c r="A132" s="12"/>
      <c r="B132" s="12"/>
      <c r="C132" s="12">
        <v>68</v>
      </c>
      <c r="D132" s="15">
        <f>(D129-D134)/5*2+D134</f>
        <v>2.3712</v>
      </c>
      <c r="E132" s="12">
        <f t="shared" si="3"/>
        <v>2371.1999999999998</v>
      </c>
      <c r="F132" s="12">
        <f t="shared" si="4"/>
        <v>13877.218453949212</v>
      </c>
      <c r="G132" s="12">
        <f t="shared" si="5"/>
        <v>0.17097534009517856</v>
      </c>
    </row>
    <row r="133" spans="1:7" x14ac:dyDescent="0.35">
      <c r="A133" s="12"/>
      <c r="B133" s="12"/>
      <c r="C133" s="12">
        <v>69</v>
      </c>
      <c r="D133" s="15">
        <f>(D129-D134)/5*1+D134</f>
        <v>2.2996000000000003</v>
      </c>
      <c r="E133" s="12">
        <f t="shared" si="3"/>
        <v>2299.6000000000004</v>
      </c>
      <c r="F133" s="12">
        <f t="shared" si="4"/>
        <v>13827.183864334207</v>
      </c>
      <c r="G133" s="12">
        <f t="shared" si="5"/>
        <v>0.16725174553917765</v>
      </c>
    </row>
    <row r="134" spans="1:7" x14ac:dyDescent="0.35">
      <c r="A134" s="12"/>
      <c r="B134" s="12"/>
      <c r="C134" s="12">
        <v>70</v>
      </c>
      <c r="D134" s="15">
        <f>B46</f>
        <v>2.2280000000000002</v>
      </c>
      <c r="E134" s="12">
        <f t="shared" si="3"/>
        <v>2228</v>
      </c>
      <c r="F134" s="12">
        <f t="shared" si="4"/>
        <v>13776.642129105323</v>
      </c>
      <c r="G134" s="12">
        <f t="shared" si="5"/>
        <v>0.16346294937637565</v>
      </c>
    </row>
    <row r="135" spans="1:7" x14ac:dyDescent="0.35">
      <c r="A135" s="12"/>
      <c r="B135" s="12"/>
      <c r="C135" s="12">
        <v>71</v>
      </c>
      <c r="D135" s="15">
        <f>(D134-D139)/5*4+D139</f>
        <v>2.1674000000000002</v>
      </c>
      <c r="E135" s="12">
        <f t="shared" si="3"/>
        <v>2167.4</v>
      </c>
      <c r="F135" s="12">
        <f t="shared" si="4"/>
        <v>13733.463184383752</v>
      </c>
      <c r="G135" s="12">
        <f t="shared" si="5"/>
        <v>0.16020400620888464</v>
      </c>
    </row>
    <row r="136" spans="1:7" x14ac:dyDescent="0.35">
      <c r="A136" s="12"/>
      <c r="B136" s="12"/>
      <c r="C136" s="12">
        <v>72</v>
      </c>
      <c r="D136" s="15">
        <f>(D134-D139)/5*3+D139</f>
        <v>2.1068000000000002</v>
      </c>
      <c r="E136" s="12">
        <f t="shared" si="3"/>
        <v>2106.8000000000002</v>
      </c>
      <c r="F136" s="12">
        <f t="shared" si="4"/>
        <v>13689.910614844219</v>
      </c>
      <c r="G136" s="12">
        <f t="shared" si="5"/>
        <v>0.1568960381292821</v>
      </c>
    </row>
    <row r="137" spans="1:7" x14ac:dyDescent="0.35">
      <c r="A137" s="12"/>
      <c r="B137" s="12"/>
      <c r="C137" s="12">
        <v>73</v>
      </c>
      <c r="D137" s="15">
        <f>(D134-D139)/5*2+D139</f>
        <v>2.0462000000000002</v>
      </c>
      <c r="E137" s="12">
        <f t="shared" si="3"/>
        <v>2046.2000000000003</v>
      </c>
      <c r="F137" s="12">
        <f t="shared" si="4"/>
        <v>13645.979549984942</v>
      </c>
      <c r="G137" s="12">
        <f t="shared" si="5"/>
        <v>0.15353793051699557</v>
      </c>
    </row>
    <row r="138" spans="1:7" x14ac:dyDescent="0.35">
      <c r="A138" s="12"/>
      <c r="B138" s="12"/>
      <c r="C138" s="12">
        <v>74</v>
      </c>
      <c r="D138" s="15">
        <f>(D134-D139)/5*1+D139</f>
        <v>1.9856</v>
      </c>
      <c r="E138" s="12">
        <f t="shared" si="3"/>
        <v>1985.6000000000001</v>
      </c>
      <c r="F138" s="12">
        <f t="shared" si="4"/>
        <v>13601.665034280117</v>
      </c>
      <c r="G138" s="12">
        <f t="shared" si="5"/>
        <v>0.15012853470437018</v>
      </c>
    </row>
    <row r="139" spans="1:7" x14ac:dyDescent="0.35">
      <c r="A139" s="12"/>
      <c r="B139" s="12"/>
      <c r="C139" s="12">
        <v>75</v>
      </c>
      <c r="D139" s="15">
        <f>B47</f>
        <v>1.925</v>
      </c>
      <c r="E139" s="12">
        <f t="shared" si="3"/>
        <v>1925</v>
      </c>
      <c r="F139" s="12">
        <f t="shared" si="4"/>
        <v>13556.962025316456</v>
      </c>
      <c r="G139" s="12">
        <f t="shared" si="5"/>
        <v>0.14666666666666667</v>
      </c>
    </row>
    <row r="140" spans="1:7" x14ac:dyDescent="0.35">
      <c r="A140" s="12"/>
      <c r="B140" s="12"/>
      <c r="C140" s="12">
        <v>76</v>
      </c>
      <c r="D140" s="15">
        <f>(D139-D144)/5*4+D144</f>
        <v>1.8738000000000001</v>
      </c>
      <c r="E140" s="12">
        <f t="shared" si="3"/>
        <v>1873.8000000000002</v>
      </c>
      <c r="F140" s="12">
        <f t="shared" si="4"/>
        <v>13518.886581771189</v>
      </c>
      <c r="G140" s="12">
        <f t="shared" si="5"/>
        <v>0.14369999233109235</v>
      </c>
    </row>
    <row r="141" spans="1:7" x14ac:dyDescent="0.35">
      <c r="A141" s="12"/>
      <c r="B141" s="12"/>
      <c r="C141" s="12">
        <v>77</v>
      </c>
      <c r="D141" s="15">
        <f>(D139-D144)/5*3+D144</f>
        <v>1.8226</v>
      </c>
      <c r="E141" s="12">
        <f t="shared" si="3"/>
        <v>1822.6</v>
      </c>
      <c r="F141" s="12">
        <f t="shared" si="4"/>
        <v>13480.527013831197</v>
      </c>
      <c r="G141" s="12">
        <f t="shared" si="5"/>
        <v>0.14069423358978977</v>
      </c>
    </row>
    <row r="142" spans="1:7" x14ac:dyDescent="0.35">
      <c r="A142" s="12"/>
      <c r="B142" s="12"/>
      <c r="C142" s="12">
        <v>78</v>
      </c>
      <c r="D142" s="15">
        <f>(D139-D144)/5*2+D144</f>
        <v>1.7714000000000001</v>
      </c>
      <c r="E142" s="12">
        <f t="shared" si="3"/>
        <v>1771.4</v>
      </c>
      <c r="F142" s="12">
        <f t="shared" si="4"/>
        <v>13441.880129321064</v>
      </c>
      <c r="G142" s="12">
        <f t="shared" si="5"/>
        <v>0.13764861294583886</v>
      </c>
    </row>
    <row r="143" spans="1:7" x14ac:dyDescent="0.35">
      <c r="A143" s="12"/>
      <c r="B143" s="12"/>
      <c r="C143" s="12">
        <v>79</v>
      </c>
      <c r="D143" s="15">
        <f>(D139-D144)/5*1+D144</f>
        <v>1.7202</v>
      </c>
      <c r="E143" s="12">
        <f t="shared" si="3"/>
        <v>1720.2</v>
      </c>
      <c r="F143" s="12">
        <f t="shared" si="4"/>
        <v>13402.942688066254</v>
      </c>
      <c r="G143" s="12">
        <f t="shared" si="5"/>
        <v>0.13456233214257776</v>
      </c>
    </row>
    <row r="144" spans="1:7" x14ac:dyDescent="0.35">
      <c r="A144" s="12"/>
      <c r="B144" s="12"/>
      <c r="C144" s="12">
        <v>80</v>
      </c>
      <c r="D144" s="15">
        <f>B48</f>
        <v>1.669</v>
      </c>
      <c r="E144" s="12">
        <f t="shared" si="3"/>
        <v>1669</v>
      </c>
      <c r="F144" s="12">
        <f t="shared" si="4"/>
        <v>13363.711400987546</v>
      </c>
      <c r="G144" s="12">
        <f t="shared" si="5"/>
        <v>0.13143457146607165</v>
      </c>
    </row>
    <row r="145" spans="1:7" x14ac:dyDescent="0.35">
      <c r="A145" s="12"/>
      <c r="B145" s="12"/>
      <c r="C145" s="12">
        <v>81</v>
      </c>
      <c r="D145" s="15">
        <f>(D144-D149)/5*4+D149</f>
        <v>1.6255999999999999</v>
      </c>
      <c r="E145" s="12">
        <f t="shared" si="3"/>
        <v>1625.6</v>
      </c>
      <c r="F145" s="12">
        <f t="shared" si="4"/>
        <v>13330.224167504584</v>
      </c>
      <c r="G145" s="12">
        <f t="shared" si="5"/>
        <v>0.12875019800411847</v>
      </c>
    </row>
    <row r="146" spans="1:7" x14ac:dyDescent="0.35">
      <c r="A146" s="12"/>
      <c r="B146" s="12"/>
      <c r="C146" s="12">
        <v>82</v>
      </c>
      <c r="D146" s="15">
        <f>(D144-D149)/5*3+D149</f>
        <v>1.5822000000000001</v>
      </c>
      <c r="E146" s="12">
        <f t="shared" si="3"/>
        <v>1582.2</v>
      </c>
      <c r="F146" s="12">
        <f t="shared" si="4"/>
        <v>13296.521339247303</v>
      </c>
      <c r="G146" s="12">
        <f t="shared" si="5"/>
        <v>0.12603489020472106</v>
      </c>
    </row>
    <row r="147" spans="1:7" x14ac:dyDescent="0.35">
      <c r="A147" s="12"/>
      <c r="B147" s="12"/>
      <c r="C147" s="12">
        <v>83</v>
      </c>
      <c r="D147" s="15">
        <f>(D144-D149)/5*2+D149</f>
        <v>1.5387999999999999</v>
      </c>
      <c r="E147" s="12">
        <f t="shared" si="3"/>
        <v>1538.8</v>
      </c>
      <c r="F147" s="12">
        <f t="shared" si="4"/>
        <v>13262.600827454833</v>
      </c>
      <c r="G147" s="12">
        <f t="shared" si="5"/>
        <v>0.12328811024463199</v>
      </c>
    </row>
    <row r="148" spans="1:7" x14ac:dyDescent="0.35">
      <c r="A148" s="12"/>
      <c r="B148" s="12"/>
      <c r="C148" s="12">
        <v>84</v>
      </c>
      <c r="D148" s="15">
        <f>(D144-D149)/5*1+D149</f>
        <v>1.4954000000000001</v>
      </c>
      <c r="E148" s="12">
        <f t="shared" si="3"/>
        <v>1495.4</v>
      </c>
      <c r="F148" s="12">
        <f t="shared" si="4"/>
        <v>13228.46051629664</v>
      </c>
      <c r="G148" s="12">
        <f t="shared" si="5"/>
        <v>0.1205093077604964</v>
      </c>
    </row>
    <row r="149" spans="1:7" x14ac:dyDescent="0.35">
      <c r="A149" s="12"/>
      <c r="B149" s="12"/>
      <c r="C149" s="12">
        <v>85</v>
      </c>
      <c r="D149" s="15">
        <f>B49</f>
        <v>1.452</v>
      </c>
      <c r="E149" s="12">
        <f t="shared" si="3"/>
        <v>1452</v>
      </c>
      <c r="F149" s="12">
        <f t="shared" si="4"/>
        <v>13194.098262432595</v>
      </c>
      <c r="G149" s="12">
        <f t="shared" si="5"/>
        <v>0.11769791948122128</v>
      </c>
    </row>
    <row r="150" spans="1:7" x14ac:dyDescent="0.35">
      <c r="A150" s="12"/>
      <c r="B150" s="12"/>
      <c r="C150" s="12">
        <v>86</v>
      </c>
      <c r="D150" s="15">
        <f>(D149-D154)/5*4+D154</f>
        <v>1.4152</v>
      </c>
      <c r="E150" s="12">
        <f t="shared" si="3"/>
        <v>1415.2</v>
      </c>
      <c r="F150" s="12">
        <f t="shared" si="4"/>
        <v>13164.786109108387</v>
      </c>
      <c r="G150" s="12">
        <f t="shared" si="5"/>
        <v>0.11528811166024004</v>
      </c>
    </row>
    <row r="151" spans="1:7" x14ac:dyDescent="0.35">
      <c r="A151" s="12"/>
      <c r="B151" s="12"/>
      <c r="C151" s="12">
        <v>87</v>
      </c>
      <c r="D151" s="15">
        <f>(D149-D154)/5*3+D154</f>
        <v>1.3784000000000001</v>
      </c>
      <c r="E151" s="12">
        <f t="shared" si="3"/>
        <v>1378.4</v>
      </c>
      <c r="F151" s="12">
        <f t="shared" si="4"/>
        <v>13135.311483311243</v>
      </c>
      <c r="G151" s="12">
        <f t="shared" si="5"/>
        <v>0.11285410185033568</v>
      </c>
    </row>
    <row r="152" spans="1:7" x14ac:dyDescent="0.35">
      <c r="A152" s="12"/>
      <c r="B152" s="12"/>
      <c r="C152" s="12">
        <v>88</v>
      </c>
      <c r="D152" s="15">
        <f>(D149-D154)/5*2+D154</f>
        <v>1.3415999999999999</v>
      </c>
      <c r="E152" s="12">
        <f t="shared" si="3"/>
        <v>1341.6</v>
      </c>
      <c r="F152" s="12">
        <f t="shared" si="4"/>
        <v>13105.673030449492</v>
      </c>
      <c r="G152" s="12">
        <f t="shared" si="5"/>
        <v>0.11039552361621592</v>
      </c>
    </row>
    <row r="153" spans="1:7" x14ac:dyDescent="0.35">
      <c r="A153" s="12"/>
      <c r="B153" s="12"/>
      <c r="C153" s="12">
        <v>89</v>
      </c>
      <c r="D153" s="15">
        <f>(D149-D154)/5*1+D154</f>
        <v>1.3048</v>
      </c>
      <c r="E153" s="12">
        <f t="shared" ref="E153:E189" si="6">D153*1000</f>
        <v>1304.8</v>
      </c>
      <c r="F153" s="12">
        <f t="shared" ref="F153:F189" si="7">$B$16*1000+$B$17*1000*E153/($B$17*1000+E153)</f>
        <v>13075.869380831213</v>
      </c>
      <c r="G153" s="12">
        <f t="shared" ref="G153:G189" si="8">(1.2*($B$17*1000*E153/($B$17*1000+E153)/F153))</f>
        <v>0.10791200308761097</v>
      </c>
    </row>
    <row r="154" spans="1:7" x14ac:dyDescent="0.35">
      <c r="A154" s="12"/>
      <c r="B154" s="12"/>
      <c r="C154" s="12">
        <v>90</v>
      </c>
      <c r="D154" s="15">
        <f>B50</f>
        <v>1.268</v>
      </c>
      <c r="E154" s="12">
        <f t="shared" si="6"/>
        <v>1268</v>
      </c>
      <c r="F154" s="12">
        <f t="shared" si="7"/>
        <v>13045.89914945322</v>
      </c>
      <c r="G154" s="12">
        <f t="shared" si="8"/>
        <v>0.10540315876974231</v>
      </c>
    </row>
    <row r="155" spans="1:7" x14ac:dyDescent="0.35">
      <c r="A155" s="12"/>
      <c r="B155" s="12"/>
      <c r="C155" s="12">
        <v>91</v>
      </c>
      <c r="D155" s="15">
        <f>(D154-D159)/5*4+D159</f>
        <v>1.2363999999999999</v>
      </c>
      <c r="E155" s="12">
        <f t="shared" si="6"/>
        <v>1236.3999999999999</v>
      </c>
      <c r="F155" s="12">
        <f t="shared" si="7"/>
        <v>13020.029840747846</v>
      </c>
      <c r="G155" s="12">
        <f t="shared" si="8"/>
        <v>0.10322832016030277</v>
      </c>
    </row>
    <row r="156" spans="1:7" x14ac:dyDescent="0.35">
      <c r="A156" s="12"/>
      <c r="B156" s="12"/>
      <c r="C156" s="12">
        <v>92</v>
      </c>
      <c r="D156" s="15">
        <f>(D154-D159)/5*3+D159</f>
        <v>1.2048000000000001</v>
      </c>
      <c r="E156" s="12">
        <f t="shared" si="6"/>
        <v>1204.8000000000002</v>
      </c>
      <c r="F156" s="12">
        <f t="shared" si="7"/>
        <v>12994.035773151823</v>
      </c>
      <c r="G156" s="12">
        <f t="shared" si="8"/>
        <v>0.10103427069939062</v>
      </c>
    </row>
    <row r="157" spans="1:7" x14ac:dyDescent="0.35">
      <c r="A157" s="12"/>
      <c r="B157" s="12"/>
      <c r="C157" s="12">
        <v>93</v>
      </c>
      <c r="D157" s="15">
        <f>(D154-D159)/5*2+D159</f>
        <v>1.1732</v>
      </c>
      <c r="E157" s="12">
        <f t="shared" si="6"/>
        <v>1173.2</v>
      </c>
      <c r="F157" s="12">
        <f t="shared" si="7"/>
        <v>12967.91604197901</v>
      </c>
      <c r="G157" s="12">
        <f t="shared" si="8"/>
        <v>9.8820754716981138E-2</v>
      </c>
    </row>
    <row r="158" spans="1:7" x14ac:dyDescent="0.35">
      <c r="A158" s="12"/>
      <c r="B158" s="12"/>
      <c r="C158" s="12">
        <v>94</v>
      </c>
      <c r="D158" s="15">
        <f>(D154-D159)/5*1+D159</f>
        <v>1.1416000000000002</v>
      </c>
      <c r="E158" s="12">
        <f t="shared" si="6"/>
        <v>1141.6000000000001</v>
      </c>
      <c r="F158" s="12">
        <f t="shared" si="7"/>
        <v>12941.669733774997</v>
      </c>
      <c r="G158" s="12">
        <f t="shared" si="8"/>
        <v>9.658751198601162E-2</v>
      </c>
    </row>
    <row r="159" spans="1:7" x14ac:dyDescent="0.35">
      <c r="A159" s="12"/>
      <c r="B159" s="12"/>
      <c r="C159" s="12">
        <v>95</v>
      </c>
      <c r="D159" s="15">
        <f>B51</f>
        <v>1.1100000000000001</v>
      </c>
      <c r="E159" s="12">
        <f t="shared" si="6"/>
        <v>1110</v>
      </c>
      <c r="F159" s="12">
        <f t="shared" si="7"/>
        <v>12915.295926210607</v>
      </c>
      <c r="G159" s="12">
        <f t="shared" si="8"/>
        <v>9.4334277620396603E-2</v>
      </c>
    </row>
    <row r="160" spans="1:7" x14ac:dyDescent="0.35">
      <c r="A160" s="12"/>
      <c r="B160" s="12"/>
      <c r="C160" s="12">
        <v>96</v>
      </c>
      <c r="D160" s="13">
        <f>(D159-D164)/5*4+D164</f>
        <v>1.0828</v>
      </c>
      <c r="E160" s="12">
        <f t="shared" si="6"/>
        <v>1082.8</v>
      </c>
      <c r="F160" s="12">
        <f t="shared" si="7"/>
        <v>12892.491604276427</v>
      </c>
      <c r="G160" s="12">
        <f t="shared" si="8"/>
        <v>9.2378568991013543E-2</v>
      </c>
    </row>
    <row r="161" spans="1:7" x14ac:dyDescent="0.35">
      <c r="A161" s="12"/>
      <c r="B161" s="12"/>
      <c r="C161" s="12">
        <v>97</v>
      </c>
      <c r="D161" s="13">
        <f>(D159-D164)/5*3+D164</f>
        <v>1.0556000000000001</v>
      </c>
      <c r="E161" s="12">
        <f t="shared" si="6"/>
        <v>1055.6000000000001</v>
      </c>
      <c r="F161" s="12">
        <f t="shared" si="7"/>
        <v>12869.591527987897</v>
      </c>
      <c r="G161" s="12">
        <f t="shared" si="8"/>
        <v>9.0407673860911281E-2</v>
      </c>
    </row>
    <row r="162" spans="1:7" x14ac:dyDescent="0.35">
      <c r="A162" s="12"/>
      <c r="B162" s="12"/>
      <c r="C162" s="12">
        <v>98</v>
      </c>
      <c r="D162" s="13">
        <f>(D159-D164)/5*2+D164</f>
        <v>1.0284</v>
      </c>
      <c r="E162" s="12">
        <f t="shared" si="6"/>
        <v>1028.4000000000001</v>
      </c>
      <c r="F162" s="12">
        <f t="shared" si="7"/>
        <v>12846.595092973608</v>
      </c>
      <c r="G162" s="12">
        <f t="shared" si="8"/>
        <v>8.8421414650922861E-2</v>
      </c>
    </row>
    <row r="163" spans="1:7" x14ac:dyDescent="0.35">
      <c r="A163" s="12"/>
      <c r="B163" s="12"/>
      <c r="C163" s="12">
        <v>99</v>
      </c>
      <c r="D163" s="13">
        <f>(D159-D164)/5*1+D164</f>
        <v>1.0012000000000001</v>
      </c>
      <c r="E163" s="12">
        <f t="shared" si="6"/>
        <v>1001.2</v>
      </c>
      <c r="F163" s="12">
        <f t="shared" si="7"/>
        <v>12823.501689765293</v>
      </c>
      <c r="G163" s="12">
        <f t="shared" si="8"/>
        <v>8.6419611002416838E-2</v>
      </c>
    </row>
    <row r="164" spans="1:7" x14ac:dyDescent="0.35">
      <c r="A164" s="12"/>
      <c r="B164" s="12"/>
      <c r="C164" s="12">
        <v>100</v>
      </c>
      <c r="D164" s="13">
        <f>B52</f>
        <v>0.97399999999999998</v>
      </c>
      <c r="E164" s="12">
        <f t="shared" si="6"/>
        <v>974</v>
      </c>
      <c r="F164" s="12">
        <f t="shared" si="7"/>
        <v>12800.31070374398</v>
      </c>
      <c r="G164" s="12">
        <f t="shared" si="8"/>
        <v>8.4402079722703624E-2</v>
      </c>
    </row>
    <row r="165" spans="1:7" x14ac:dyDescent="0.35">
      <c r="A165" s="12"/>
      <c r="B165" s="12"/>
      <c r="C165" s="12">
        <v>101</v>
      </c>
      <c r="D165" s="13">
        <f>(D164-D169)/5*4+D169</f>
        <v>0.95079999999999998</v>
      </c>
      <c r="E165" s="12">
        <f t="shared" si="6"/>
        <v>950.8</v>
      </c>
      <c r="F165" s="12">
        <f t="shared" si="7"/>
        <v>12780.452578827777</v>
      </c>
      <c r="G165" s="12">
        <f t="shared" si="8"/>
        <v>8.2668676095525154E-2</v>
      </c>
    </row>
    <row r="166" spans="1:7" x14ac:dyDescent="0.35">
      <c r="A166" s="12"/>
      <c r="B166" s="12"/>
      <c r="C166" s="12">
        <v>102</v>
      </c>
      <c r="D166" s="13">
        <f>(D164-D169)/5*3+D169</f>
        <v>0.92759999999999998</v>
      </c>
      <c r="E166" s="12">
        <f t="shared" si="6"/>
        <v>927.6</v>
      </c>
      <c r="F166" s="12">
        <f t="shared" si="7"/>
        <v>12760.522623093953</v>
      </c>
      <c r="G166" s="12">
        <f t="shared" si="8"/>
        <v>8.0923577992322901E-2</v>
      </c>
    </row>
    <row r="167" spans="1:7" x14ac:dyDescent="0.35">
      <c r="A167" s="12"/>
      <c r="B167" s="12"/>
      <c r="C167" s="12">
        <v>103</v>
      </c>
      <c r="D167" s="13">
        <f>(D164-D169)/5*2+D169</f>
        <v>0.90439999999999998</v>
      </c>
      <c r="E167" s="12">
        <f t="shared" si="6"/>
        <v>904.4</v>
      </c>
      <c r="F167" s="12">
        <f t="shared" si="7"/>
        <v>12740.520446096654</v>
      </c>
      <c r="G167" s="12">
        <f t="shared" si="8"/>
        <v>7.9166666666666663E-2</v>
      </c>
    </row>
    <row r="168" spans="1:7" x14ac:dyDescent="0.35">
      <c r="A168" s="12"/>
      <c r="B168" s="12"/>
      <c r="C168" s="12">
        <v>104</v>
      </c>
      <c r="D168" s="13">
        <f>(D164-D169)/5*1+D169</f>
        <v>0.88119999999999998</v>
      </c>
      <c r="E168" s="12">
        <f t="shared" si="6"/>
        <v>881.19999999999993</v>
      </c>
      <c r="F168" s="12">
        <f t="shared" si="7"/>
        <v>12720.445654555127</v>
      </c>
      <c r="G168" s="12">
        <f t="shared" si="8"/>
        <v>7.739782175898817E-2</v>
      </c>
    </row>
    <row r="169" spans="1:7" x14ac:dyDescent="0.35">
      <c r="A169" s="12"/>
      <c r="B169" s="12"/>
      <c r="C169" s="12">
        <v>105</v>
      </c>
      <c r="D169" s="13">
        <f>B53</f>
        <v>0.85799999999999998</v>
      </c>
      <c r="E169" s="12">
        <f t="shared" si="6"/>
        <v>858</v>
      </c>
      <c r="F169" s="12">
        <f t="shared" si="7"/>
        <v>12700.297852327951</v>
      </c>
      <c r="G169" s="12">
        <f t="shared" si="8"/>
        <v>7.561692126909518E-2</v>
      </c>
    </row>
    <row r="170" spans="1:7" x14ac:dyDescent="0.35">
      <c r="A170" s="12"/>
      <c r="B170" s="12"/>
      <c r="C170" s="12">
        <v>106</v>
      </c>
      <c r="D170" s="13">
        <f>(D169-D174)/5*4+D174</f>
        <v>0.83799999999999997</v>
      </c>
      <c r="E170" s="12">
        <f t="shared" si="6"/>
        <v>838</v>
      </c>
      <c r="F170" s="12">
        <f t="shared" si="7"/>
        <v>12682.870152300204</v>
      </c>
      <c r="G170" s="12">
        <f t="shared" si="8"/>
        <v>7.4071891573364773E-2</v>
      </c>
    </row>
    <row r="171" spans="1:7" x14ac:dyDescent="0.35">
      <c r="A171" s="12"/>
      <c r="B171" s="12"/>
      <c r="C171" s="12">
        <v>107</v>
      </c>
      <c r="D171" s="13">
        <f>(D169-D174)/5*3+D174</f>
        <v>0.81799999999999995</v>
      </c>
      <c r="E171" s="12">
        <f t="shared" si="6"/>
        <v>818</v>
      </c>
      <c r="F171" s="12">
        <f t="shared" si="7"/>
        <v>12665.38763956597</v>
      </c>
      <c r="G171" s="12">
        <f t="shared" si="8"/>
        <v>7.2517730496453894E-2</v>
      </c>
    </row>
    <row r="172" spans="1:7" x14ac:dyDescent="0.35">
      <c r="A172" s="12"/>
      <c r="B172" s="12"/>
      <c r="C172" s="12">
        <v>108</v>
      </c>
      <c r="D172" s="13">
        <f>(D169-D174)/5*2+D174</f>
        <v>0.79800000000000004</v>
      </c>
      <c r="E172" s="12">
        <f t="shared" si="6"/>
        <v>798</v>
      </c>
      <c r="F172" s="12">
        <f t="shared" si="7"/>
        <v>12647.850055126792</v>
      </c>
      <c r="G172" s="12">
        <f t="shared" si="8"/>
        <v>7.0954356846473027E-2</v>
      </c>
    </row>
    <row r="173" spans="1:7" x14ac:dyDescent="0.35">
      <c r="A173" s="12"/>
      <c r="B173" s="12"/>
      <c r="C173" s="12">
        <v>109</v>
      </c>
      <c r="D173" s="13">
        <f>(D169-D174)/5*1+D174</f>
        <v>0.77800000000000002</v>
      </c>
      <c r="E173" s="12">
        <f t="shared" si="6"/>
        <v>778</v>
      </c>
      <c r="F173" s="12">
        <f t="shared" si="7"/>
        <v>12630.257138349898</v>
      </c>
      <c r="G173" s="12">
        <f t="shared" si="8"/>
        <v>6.9381688466111771E-2</v>
      </c>
    </row>
    <row r="174" spans="1:7" x14ac:dyDescent="0.35">
      <c r="A174" s="12"/>
      <c r="B174" s="12"/>
      <c r="C174" s="12">
        <v>110</v>
      </c>
      <c r="D174" s="13">
        <f>B54</f>
        <v>0.75800000000000001</v>
      </c>
      <c r="E174" s="12">
        <f t="shared" si="6"/>
        <v>758</v>
      </c>
      <c r="F174" s="12">
        <f t="shared" si="7"/>
        <v>12612.608626955285</v>
      </c>
      <c r="G174" s="12">
        <f t="shared" si="8"/>
        <v>6.7799642218246872E-2</v>
      </c>
    </row>
    <row r="175" spans="1:7" x14ac:dyDescent="0.35">
      <c r="A175" s="12"/>
      <c r="B175" s="12"/>
      <c r="C175" s="12">
        <v>111</v>
      </c>
      <c r="D175" s="13">
        <f>(D174-D179)/5*4+D179</f>
        <v>0.74080000000000001</v>
      </c>
      <c r="E175" s="12">
        <f t="shared" si="6"/>
        <v>740.80000000000007</v>
      </c>
      <c r="F175" s="12">
        <f t="shared" si="7"/>
        <v>12597.386241377128</v>
      </c>
      <c r="G175" s="12">
        <f t="shared" si="8"/>
        <v>6.6431517905183243E-2</v>
      </c>
    </row>
    <row r="176" spans="1:7" x14ac:dyDescent="0.35">
      <c r="A176" s="12"/>
      <c r="B176" s="12"/>
      <c r="C176" s="12">
        <v>112</v>
      </c>
      <c r="D176" s="13">
        <f>(D174-D179)/5*3+D179</f>
        <v>0.72360000000000002</v>
      </c>
      <c r="E176" s="12">
        <f t="shared" si="6"/>
        <v>723.6</v>
      </c>
      <c r="F176" s="12">
        <f t="shared" si="7"/>
        <v>12582.122373966222</v>
      </c>
      <c r="G176" s="12">
        <f t="shared" si="8"/>
        <v>6.5056341404938864E-2</v>
      </c>
    </row>
    <row r="177" spans="1:7" x14ac:dyDescent="0.35">
      <c r="A177" s="12"/>
      <c r="B177" s="12"/>
      <c r="C177" s="12">
        <v>113</v>
      </c>
      <c r="D177" s="13">
        <f>(D174-D179)/5*2+D179</f>
        <v>0.70640000000000003</v>
      </c>
      <c r="E177" s="12">
        <f t="shared" si="6"/>
        <v>706.4</v>
      </c>
      <c r="F177" s="12">
        <f t="shared" si="7"/>
        <v>12566.816854930828</v>
      </c>
      <c r="G177" s="12">
        <f t="shared" si="8"/>
        <v>6.3674058049396062E-2</v>
      </c>
    </row>
    <row r="178" spans="1:7" x14ac:dyDescent="0.35">
      <c r="A178" s="12"/>
      <c r="B178" s="12"/>
      <c r="C178" s="12">
        <v>114</v>
      </c>
      <c r="D178" s="13">
        <f>(D174-D179)/5*1+D179</f>
        <v>0.68920000000000003</v>
      </c>
      <c r="E178" s="12">
        <f t="shared" si="6"/>
        <v>689.2</v>
      </c>
      <c r="F178" s="12">
        <f t="shared" si="7"/>
        <v>12551.469513551297</v>
      </c>
      <c r="G178" s="12">
        <f t="shared" si="8"/>
        <v>6.2284612603928188E-2</v>
      </c>
    </row>
    <row r="179" spans="1:7" x14ac:dyDescent="0.35">
      <c r="A179" s="12"/>
      <c r="B179" s="12"/>
      <c r="C179" s="12">
        <v>115</v>
      </c>
      <c r="D179" s="13">
        <f>B55</f>
        <v>0.67200000000000004</v>
      </c>
      <c r="E179" s="12">
        <f t="shared" si="6"/>
        <v>672</v>
      </c>
      <c r="F179" s="12">
        <f t="shared" si="7"/>
        <v>12536.080178173719</v>
      </c>
      <c r="G179" s="12">
        <f t="shared" si="8"/>
        <v>6.0887949260042276E-2</v>
      </c>
    </row>
    <row r="180" spans="1:7" x14ac:dyDescent="0.35">
      <c r="A180" s="12"/>
      <c r="B180" s="12"/>
      <c r="C180" s="12">
        <v>116</v>
      </c>
      <c r="D180" s="13">
        <f>(D179-D184)/5*4+D184</f>
        <v>0.65680000000000005</v>
      </c>
      <c r="E180" s="12">
        <f t="shared" si="6"/>
        <v>656.80000000000007</v>
      </c>
      <c r="F180" s="12">
        <f t="shared" si="7"/>
        <v>12522.445208970439</v>
      </c>
      <c r="G180" s="12">
        <f t="shared" si="8"/>
        <v>5.9647635769207494E-2</v>
      </c>
    </row>
    <row r="181" spans="1:7" x14ac:dyDescent="0.35">
      <c r="A181" s="12"/>
      <c r="B181" s="12"/>
      <c r="C181" s="12">
        <v>117</v>
      </c>
      <c r="D181" s="13">
        <f>(D179-D184)/5*3+D184</f>
        <v>0.64160000000000006</v>
      </c>
      <c r="E181" s="12">
        <f t="shared" si="6"/>
        <v>641.6</v>
      </c>
      <c r="F181" s="12">
        <f t="shared" si="7"/>
        <v>12508.777189513299</v>
      </c>
      <c r="G181" s="12">
        <f t="shared" si="8"/>
        <v>5.840160203895868E-2</v>
      </c>
    </row>
    <row r="182" spans="1:7" x14ac:dyDescent="0.35">
      <c r="A182" s="12"/>
      <c r="B182" s="12"/>
      <c r="C182" s="12">
        <v>118</v>
      </c>
      <c r="D182" s="13">
        <f>(D179-D184)/5*2+D184</f>
        <v>0.62639999999999996</v>
      </c>
      <c r="E182" s="12">
        <f t="shared" si="6"/>
        <v>626.4</v>
      </c>
      <c r="F182" s="12">
        <f t="shared" si="7"/>
        <v>12495.07599948908</v>
      </c>
      <c r="G182" s="12">
        <f t="shared" si="8"/>
        <v>5.7149808405814732E-2</v>
      </c>
    </row>
    <row r="183" spans="1:7" x14ac:dyDescent="0.35">
      <c r="A183" s="12"/>
      <c r="B183" s="12"/>
      <c r="C183" s="12">
        <v>119</v>
      </c>
      <c r="D183" s="13">
        <f>(D179-D184)/5*1+D184</f>
        <v>0.61119999999999997</v>
      </c>
      <c r="E183" s="12">
        <f t="shared" si="6"/>
        <v>611.19999999999993</v>
      </c>
      <c r="F183" s="12">
        <f t="shared" si="7"/>
        <v>12481.341517999872</v>
      </c>
      <c r="G183" s="12">
        <f t="shared" si="8"/>
        <v>5.5892214838749003E-2</v>
      </c>
    </row>
    <row r="184" spans="1:7" x14ac:dyDescent="0.35">
      <c r="A184" s="12"/>
      <c r="B184" s="12"/>
      <c r="C184" s="12">
        <v>120</v>
      </c>
      <c r="D184" s="13">
        <f>B56</f>
        <v>0.59599999999999997</v>
      </c>
      <c r="E184" s="12">
        <f t="shared" si="6"/>
        <v>596</v>
      </c>
      <c r="F184" s="12">
        <f t="shared" si="7"/>
        <v>12467.57362355954</v>
      </c>
      <c r="G184" s="12">
        <f t="shared" si="8"/>
        <v>5.4628780934922093E-2</v>
      </c>
    </row>
    <row r="185" spans="1:7" x14ac:dyDescent="0.35">
      <c r="A185" s="12"/>
      <c r="B185" s="12"/>
      <c r="C185" s="12">
        <v>121</v>
      </c>
      <c r="D185" s="13">
        <f>(D184-D189)/5*4+D189</f>
        <v>0.58299999999999996</v>
      </c>
      <c r="E185" s="12">
        <f t="shared" si="6"/>
        <v>583</v>
      </c>
      <c r="F185" s="12">
        <f t="shared" si="7"/>
        <v>12455.771849715613</v>
      </c>
      <c r="G185" s="12">
        <f t="shared" si="8"/>
        <v>5.3543548140211235E-2</v>
      </c>
    </row>
    <row r="186" spans="1:7" x14ac:dyDescent="0.35">
      <c r="A186" s="12"/>
      <c r="B186" s="12"/>
      <c r="C186" s="12">
        <v>122</v>
      </c>
      <c r="D186" s="13">
        <f>(D184-D189)/5*3+D189</f>
        <v>0.56999999999999995</v>
      </c>
      <c r="E186" s="12">
        <f t="shared" si="6"/>
        <v>570</v>
      </c>
      <c r="F186" s="12">
        <f t="shared" si="7"/>
        <v>12443.945469125902</v>
      </c>
      <c r="G186" s="12">
        <f t="shared" si="8"/>
        <v>5.2453987730061345E-2</v>
      </c>
    </row>
    <row r="187" spans="1:7" x14ac:dyDescent="0.35">
      <c r="A187" s="12"/>
      <c r="B187" s="12"/>
      <c r="C187" s="12">
        <v>123</v>
      </c>
      <c r="D187" s="13">
        <f>(D184-D189)/5*2+D189</f>
        <v>0.55700000000000005</v>
      </c>
      <c r="E187" s="12">
        <f t="shared" si="6"/>
        <v>557</v>
      </c>
      <c r="F187" s="12">
        <f t="shared" si="7"/>
        <v>12432.094404752348</v>
      </c>
      <c r="G187" s="12">
        <f t="shared" si="8"/>
        <v>5.1360073766712769E-2</v>
      </c>
    </row>
    <row r="188" spans="1:7" x14ac:dyDescent="0.35">
      <c r="A188" s="12"/>
      <c r="B188" s="12"/>
      <c r="C188" s="12">
        <v>124</v>
      </c>
      <c r="D188" s="13">
        <f>(D184-D189)/5*1+D189</f>
        <v>0.54400000000000004</v>
      </c>
      <c r="E188" s="12">
        <f t="shared" si="6"/>
        <v>544</v>
      </c>
      <c r="F188" s="12">
        <f t="shared" si="7"/>
        <v>12420.218579234972</v>
      </c>
      <c r="G188" s="12">
        <f t="shared" si="8"/>
        <v>5.0261780104712044E-2</v>
      </c>
    </row>
    <row r="189" spans="1:7" x14ac:dyDescent="0.35">
      <c r="A189" s="12"/>
      <c r="B189" s="12"/>
      <c r="C189" s="12">
        <v>125</v>
      </c>
      <c r="D189" s="13">
        <f>B57</f>
        <v>0.53100000000000003</v>
      </c>
      <c r="E189" s="12">
        <f t="shared" si="6"/>
        <v>531</v>
      </c>
      <c r="F189" s="12">
        <f t="shared" si="7"/>
        <v>12408.317914890195</v>
      </c>
      <c r="G189" s="12">
        <f t="shared" si="8"/>
        <v>4.9159080388828887E-2</v>
      </c>
    </row>
  </sheetData>
  <mergeCells count="13">
    <mergeCell ref="H37:J37"/>
    <mergeCell ref="H38:J38"/>
    <mergeCell ref="H39:J39"/>
    <mergeCell ref="H35:J35"/>
    <mergeCell ref="H32:K32"/>
    <mergeCell ref="H36:K36"/>
    <mergeCell ref="A22:B22"/>
    <mergeCell ref="C22:E22"/>
    <mergeCell ref="H33:J33"/>
    <mergeCell ref="H34:J34"/>
    <mergeCell ref="O3:P3"/>
    <mergeCell ref="G3:H3"/>
    <mergeCell ref="J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9"/>
  <sheetViews>
    <sheetView topLeftCell="A111" zoomScale="70" zoomScaleNormal="70" workbookViewId="0">
      <selection activeCell="E142" sqref="E142"/>
    </sheetView>
  </sheetViews>
  <sheetFormatPr defaultRowHeight="14.5" x14ac:dyDescent="0.35"/>
  <cols>
    <col min="2" max="2" width="13.26953125" customWidth="1"/>
    <col min="3" max="3" width="14.7265625" customWidth="1"/>
    <col min="4" max="4" width="12" customWidth="1"/>
    <col min="6" max="6" width="12" bestFit="1" customWidth="1"/>
    <col min="11" max="11" width="10" bestFit="1" customWidth="1"/>
    <col min="16" max="16" width="9.81640625" customWidth="1"/>
    <col min="27" max="27" width="16.453125" customWidth="1"/>
  </cols>
  <sheetData>
    <row r="1" spans="1:30" ht="15" x14ac:dyDescent="0.25">
      <c r="H1" s="7"/>
      <c r="I1" s="7"/>
      <c r="M1" s="7"/>
      <c r="N1" s="6"/>
      <c r="P1" t="s">
        <v>21</v>
      </c>
      <c r="Q1" t="s">
        <v>16</v>
      </c>
      <c r="S1" t="s">
        <v>20</v>
      </c>
      <c r="AD1" s="4"/>
    </row>
    <row r="2" spans="1:30" ht="15" x14ac:dyDescent="0.25">
      <c r="M2" t="s">
        <v>14</v>
      </c>
      <c r="P2" s="10">
        <f ca="1">OFFSET(C4,O3-1,0)</f>
        <v>13.228460516296639</v>
      </c>
      <c r="Q2" s="4">
        <f ca="1">OFFSET(A4,O3-1,0)</f>
        <v>84</v>
      </c>
      <c r="S2">
        <f ca="1">Q2+P5/P4*Q4</f>
        <v>84.462767594649691</v>
      </c>
      <c r="T2">
        <v>0</v>
      </c>
      <c r="AD2" s="4"/>
    </row>
    <row r="3" spans="1:30" x14ac:dyDescent="0.35">
      <c r="A3" s="2" t="s">
        <v>0</v>
      </c>
      <c r="B3" s="3" t="s">
        <v>9</v>
      </c>
      <c r="C3" s="2" t="s">
        <v>2</v>
      </c>
      <c r="D3" s="2" t="s">
        <v>6</v>
      </c>
      <c r="E3" s="9" t="s">
        <v>10</v>
      </c>
      <c r="F3" s="2" t="s">
        <v>11</v>
      </c>
      <c r="M3" t="s">
        <v>15</v>
      </c>
      <c r="O3">
        <f>MATCH(Input!C13,C4:C209,-1)</f>
        <v>140</v>
      </c>
      <c r="P3" s="11">
        <f ca="1">OFFSET(C4,O3,0)</f>
        <v>13.194098262432595</v>
      </c>
      <c r="Q3" s="4">
        <f ca="1">OFFSET(A4,O3,0)</f>
        <v>85</v>
      </c>
      <c r="S3">
        <f ca="1">S2</f>
        <v>84.462767594649691</v>
      </c>
      <c r="T3">
        <v>100</v>
      </c>
      <c r="AD3" s="4"/>
    </row>
    <row r="4" spans="1:30" ht="15" x14ac:dyDescent="0.25">
      <c r="A4" s="12">
        <v>-55</v>
      </c>
      <c r="B4" s="14">
        <f t="shared" ref="B4:B17" si="0">B5+(B5-B6)</f>
        <v>338.0949999999998</v>
      </c>
      <c r="C4" s="4">
        <f>Input!$B$16+Input!$B$17*B4/(Input!$B$17+B4)</f>
        <v>23.395394219917428</v>
      </c>
      <c r="D4" s="4">
        <f>MAX(((Input!$K$34/C4*1000+Input!$K$33)/(50/Input!$C$10))-Input!$C$9,0)</f>
        <v>0</v>
      </c>
      <c r="E4" s="15">
        <f>MAX((Input!$K$37-D4)*Input!$C$11*Input!$B$12/4095,Input!$K$39)</f>
        <v>80</v>
      </c>
      <c r="F4" s="8">
        <f>E4/Input!$K$38*100</f>
        <v>100</v>
      </c>
      <c r="O4" t="s">
        <v>17</v>
      </c>
      <c r="P4" s="4">
        <f ca="1">P2-P3</f>
        <v>3.4362253864044234E-2</v>
      </c>
      <c r="Q4" s="4">
        <f ca="1">Q3-Q2</f>
        <v>1</v>
      </c>
      <c r="AD4" s="4"/>
    </row>
    <row r="5" spans="1:30" ht="15" x14ac:dyDescent="0.25">
      <c r="A5" s="12">
        <v>-54</v>
      </c>
      <c r="B5" s="14">
        <f t="shared" si="0"/>
        <v>328.59879999999981</v>
      </c>
      <c r="C5" s="13">
        <f>Input!$B$16+Input!$B$17*B5/(Input!$B$17+B5)</f>
        <v>23.384110134896218</v>
      </c>
      <c r="D5" s="13">
        <f>MAX(((Input!$K$34/C5*1000+Input!$K$33)/(50/Input!$C$10))-Input!$C$9,0)</f>
        <v>0</v>
      </c>
      <c r="E5" s="15">
        <f>MAX((Input!$K$37-D5)*Input!$C$11*Input!$B$12/4095,Input!$K$39)</f>
        <v>80</v>
      </c>
      <c r="F5" s="15">
        <f>E5/Input!$K$38*100</f>
        <v>100</v>
      </c>
      <c r="H5" s="12"/>
      <c r="I5" s="12"/>
      <c r="O5" t="s">
        <v>18</v>
      </c>
      <c r="P5" s="4">
        <f ca="1">Input!C13-P3</f>
        <v>1.590173756740576E-2</v>
      </c>
      <c r="AD5" s="4"/>
    </row>
    <row r="6" spans="1:30" ht="15" x14ac:dyDescent="0.25">
      <c r="A6" s="12">
        <v>-53</v>
      </c>
      <c r="B6" s="14">
        <f t="shared" si="0"/>
        <v>319.10259999999982</v>
      </c>
      <c r="C6" s="13">
        <f>Input!$B$16+Input!$B$17*B6/(Input!$B$17+B6)</f>
        <v>23.372178587116842</v>
      </c>
      <c r="D6" s="13">
        <f>MAX(((Input!$K$34/C6*1000+Input!$K$33)/(50/Input!$C$10))-Input!$C$9,0)</f>
        <v>0</v>
      </c>
      <c r="E6" s="15">
        <f>MAX((Input!$K$37-D6)*Input!$C$11*Input!$B$12/4095,Input!$K$39)</f>
        <v>80</v>
      </c>
      <c r="F6" s="15">
        <f>E6/Input!$K$38*100</f>
        <v>100</v>
      </c>
      <c r="H6" s="12"/>
      <c r="I6" s="12"/>
      <c r="AD6" s="4"/>
    </row>
    <row r="7" spans="1:30" ht="15" x14ac:dyDescent="0.25">
      <c r="A7" s="12">
        <v>-52</v>
      </c>
      <c r="B7" s="14">
        <f t="shared" si="0"/>
        <v>309.60639999999984</v>
      </c>
      <c r="C7" s="13">
        <f>Input!$B$16+Input!$B$17*B7/(Input!$B$17+B7)</f>
        <v>23.359542205069637</v>
      </c>
      <c r="D7" s="13">
        <f>MAX(((Input!$K$34/C7*1000+Input!$K$33)/(50/Input!$C$10))-Input!$C$9,0)</f>
        <v>0</v>
      </c>
      <c r="E7" s="15">
        <f>MAX((Input!$K$37-D7)*Input!$C$11*Input!$B$12/4095,Input!$K$39)</f>
        <v>80</v>
      </c>
      <c r="F7" s="15">
        <f>E7/Input!$K$38*100</f>
        <v>100</v>
      </c>
      <c r="H7" s="12"/>
      <c r="I7" s="12"/>
      <c r="P7" t="str">
        <f xml:space="preserve"> IF(O3=39, "ATT!"," OK")</f>
        <v xml:space="preserve"> OK</v>
      </c>
      <c r="AD7" s="4"/>
    </row>
    <row r="8" spans="1:30" ht="15" x14ac:dyDescent="0.25">
      <c r="A8" s="12">
        <v>-51</v>
      </c>
      <c r="B8" s="14">
        <f t="shared" si="0"/>
        <v>300.11019999999985</v>
      </c>
      <c r="C8" s="13">
        <f>Input!$B$16+Input!$B$17*B8/(Input!$B$17+B8)</f>
        <v>23.34613663271265</v>
      </c>
      <c r="D8" s="13">
        <f>MAX(((Input!$K$34/C8*1000+Input!$K$33)/(50/Input!$C$10))-Input!$C$9,0)</f>
        <v>0</v>
      </c>
      <c r="E8" s="15">
        <f>MAX((Input!$K$37-D8)*Input!$C$11*Input!$B$12/4095,Input!$K$39)</f>
        <v>80</v>
      </c>
      <c r="F8" s="15">
        <f>E8/Input!$K$38*100</f>
        <v>100</v>
      </c>
      <c r="H8" s="12"/>
      <c r="I8" s="12"/>
      <c r="P8" t="str">
        <f xml:space="preserve"> IF(O3=0, "ATT!"," OK")</f>
        <v xml:space="preserve"> OK</v>
      </c>
      <c r="AD8" s="4"/>
    </row>
    <row r="9" spans="1:30" ht="15" x14ac:dyDescent="0.25">
      <c r="A9" s="12">
        <v>-50</v>
      </c>
      <c r="B9" s="14">
        <f t="shared" si="0"/>
        <v>290.61399999999986</v>
      </c>
      <c r="C9" s="13">
        <f>Input!$B$16+Input!$B$17*B9/(Input!$B$17+B9)</f>
        <v>23.331889433216315</v>
      </c>
      <c r="D9" s="13">
        <f>MAX(((Input!$K$34/C9*1000+Input!$K$33)/(50/Input!$C$10))-Input!$C$9,0)</f>
        <v>0</v>
      </c>
      <c r="E9" s="15">
        <f>MAX((Input!$K$37-D9)*Input!$C$11*Input!$B$12/4095,Input!$K$39)</f>
        <v>80</v>
      </c>
      <c r="F9" s="15">
        <f>E9/Input!$K$38*100</f>
        <v>100</v>
      </c>
      <c r="H9" s="12"/>
      <c r="I9" s="12"/>
      <c r="AD9" s="4"/>
    </row>
    <row r="10" spans="1:30" ht="15" x14ac:dyDescent="0.25">
      <c r="A10" s="12">
        <v>-49</v>
      </c>
      <c r="B10" s="14">
        <f t="shared" si="0"/>
        <v>281.11779999999987</v>
      </c>
      <c r="C10" s="13">
        <f>Input!$B$16+Input!$B$17*B10/(Input!$B$17+B10)</f>
        <v>23.316718779541723</v>
      </c>
      <c r="D10" s="13">
        <f>MAX(((Input!$K$34/C10*1000+Input!$K$33)/(50/Input!$C$10))-Input!$C$9,0)</f>
        <v>0</v>
      </c>
      <c r="E10" s="15">
        <f>MAX((Input!$K$37-D10)*Input!$C$11*Input!$B$12/4095,Input!$K$39)</f>
        <v>80</v>
      </c>
      <c r="F10" s="15">
        <f>E10/Input!$K$38*100</f>
        <v>100</v>
      </c>
      <c r="H10" s="12"/>
      <c r="I10" s="12"/>
      <c r="AD10" s="4"/>
    </row>
    <row r="11" spans="1:30" ht="15" x14ac:dyDescent="0.25">
      <c r="A11" s="12">
        <v>-48</v>
      </c>
      <c r="B11" s="14">
        <f t="shared" si="0"/>
        <v>271.62159999999989</v>
      </c>
      <c r="C11" s="13">
        <f>Input!$B$16+Input!$B$17*B11/(Input!$B$17+B11)</f>
        <v>23.300531881874257</v>
      </c>
      <c r="D11" s="13">
        <f>MAX(((Input!$K$34/C11*1000+Input!$K$33)/(50/Input!$C$10))-Input!$C$9,0)</f>
        <v>0</v>
      </c>
      <c r="E11" s="15">
        <f>MAX((Input!$K$37-D11)*Input!$C$11*Input!$B$12/4095,Input!$K$39)</f>
        <v>80</v>
      </c>
      <c r="F11" s="15">
        <f>E11/Input!$K$38*100</f>
        <v>100</v>
      </c>
      <c r="H11" s="12"/>
      <c r="I11" s="12"/>
      <c r="AD11" s="4"/>
    </row>
    <row r="12" spans="1:30" ht="15" x14ac:dyDescent="0.25">
      <c r="A12" s="12">
        <v>-47</v>
      </c>
      <c r="B12" s="14">
        <f t="shared" si="0"/>
        <v>262.1253999999999</v>
      </c>
      <c r="C12" s="13">
        <f>Input!$B$16+Input!$B$17*B12/(Input!$B$17+B12)</f>
        <v>23.283223088078699</v>
      </c>
      <c r="D12" s="13">
        <f>MAX(((Input!$K$34/C12*1000+Input!$K$33)/(50/Input!$C$10))-Input!$C$9,0)</f>
        <v>0</v>
      </c>
      <c r="E12" s="15">
        <f>MAX((Input!$K$37-D12)*Input!$C$11*Input!$B$12/4095,Input!$K$39)</f>
        <v>80</v>
      </c>
      <c r="F12" s="15">
        <f>E12/Input!$K$38*100</f>
        <v>100</v>
      </c>
      <c r="H12" s="12"/>
      <c r="I12" s="12"/>
      <c r="AD12" s="4"/>
    </row>
    <row r="13" spans="1:30" ht="15" x14ac:dyDescent="0.25">
      <c r="A13" s="12">
        <v>-46</v>
      </c>
      <c r="B13" s="14">
        <f t="shared" si="0"/>
        <v>252.62919999999991</v>
      </c>
      <c r="C13" s="13">
        <f>Input!$B$16+Input!$B$17*B13/(Input!$B$17+B13)</f>
        <v>23.264671575009491</v>
      </c>
      <c r="D13" s="13">
        <f>MAX(((Input!$K$34/C13*1000+Input!$K$33)/(50/Input!$C$10))-Input!$C$9,0)</f>
        <v>0</v>
      </c>
      <c r="E13" s="15">
        <f>MAX((Input!$K$37-D13)*Input!$C$11*Input!$B$12/4095,Input!$K$39)</f>
        <v>80</v>
      </c>
      <c r="F13" s="15">
        <f>E13/Input!$K$38*100</f>
        <v>100</v>
      </c>
      <c r="H13" s="12"/>
      <c r="I13" s="12"/>
      <c r="AD13" s="4"/>
    </row>
    <row r="14" spans="1:30" ht="15" x14ac:dyDescent="0.25">
      <c r="A14" s="12">
        <v>-45</v>
      </c>
      <c r="B14" s="14">
        <f t="shared" si="0"/>
        <v>243.13299999999992</v>
      </c>
      <c r="C14" s="13">
        <f>Input!$B$16+Input!$B$17*B14/(Input!$B$17+B14)</f>
        <v>23.244738524034148</v>
      </c>
      <c r="D14" s="13">
        <f>MAX(((Input!$K$34/C14*1000+Input!$K$33)/(50/Input!$C$10))-Input!$C$9,0)</f>
        <v>0</v>
      </c>
      <c r="E14" s="15">
        <f>MAX((Input!$K$37-D14)*Input!$C$11*Input!$B$12/4095,Input!$K$39)</f>
        <v>80</v>
      </c>
      <c r="F14" s="15">
        <f>E14/Input!$K$38*100</f>
        <v>100</v>
      </c>
      <c r="H14" s="12"/>
      <c r="I14" s="12"/>
      <c r="L14" s="12"/>
    </row>
    <row r="15" spans="1:30" ht="15" x14ac:dyDescent="0.25">
      <c r="A15" s="12">
        <v>-44</v>
      </c>
      <c r="B15" s="14">
        <f t="shared" si="0"/>
        <v>233.63679999999994</v>
      </c>
      <c r="C15" s="13">
        <f>Input!$B$16+Input!$B$17*B15/(Input!$B$17+B15)</f>
        <v>23.223263641132412</v>
      </c>
      <c r="D15" s="13">
        <f>MAX(((Input!$K$34/C15*1000+Input!$K$33)/(50/Input!$C$10))-Input!$C$9,0)</f>
        <v>0</v>
      </c>
      <c r="E15" s="15">
        <f>MAX((Input!$K$37-D15)*Input!$C$11*Input!$B$12/4095,Input!$K$39)</f>
        <v>80</v>
      </c>
      <c r="F15" s="15">
        <f>E15/Input!$K$38*100</f>
        <v>100</v>
      </c>
      <c r="H15" s="12"/>
      <c r="I15" s="12"/>
    </row>
    <row r="16" spans="1:30" ht="15" x14ac:dyDescent="0.25">
      <c r="A16" s="12">
        <v>-43</v>
      </c>
      <c r="B16" s="14">
        <f t="shared" si="0"/>
        <v>224.14059999999995</v>
      </c>
      <c r="C16" s="13">
        <f>Input!$B$16+Input!$B$17*B16/(Input!$B$17+B16)</f>
        <v>23.200060836991604</v>
      </c>
      <c r="D16" s="13">
        <f>MAX(((Input!$K$34/C16*1000+Input!$K$33)/(50/Input!$C$10))-Input!$C$9,0)</f>
        <v>0</v>
      </c>
      <c r="E16" s="15">
        <f>MAX((Input!$K$37-D16)*Input!$C$11*Input!$B$12/4095,Input!$K$39)</f>
        <v>80</v>
      </c>
      <c r="F16" s="15">
        <f>E16/Input!$K$38*100</f>
        <v>100</v>
      </c>
      <c r="H16" s="12"/>
      <c r="I16" s="12"/>
    </row>
    <row r="17" spans="1:36" ht="15" x14ac:dyDescent="0.25">
      <c r="A17" s="12">
        <v>-42</v>
      </c>
      <c r="B17" s="14">
        <f t="shared" si="0"/>
        <v>214.64439999999996</v>
      </c>
      <c r="C17" s="13">
        <f>Input!$B$16+Input!$B$17*B17/(Input!$B$17+B17)</f>
        <v>23.174912820621476</v>
      </c>
      <c r="D17" s="13">
        <f>MAX(((Input!$K$34/C17*1000+Input!$K$33)/(50/Input!$C$10))-Input!$C$9,0)</f>
        <v>0</v>
      </c>
      <c r="E17" s="15">
        <f>MAX((Input!$K$37-D17)*Input!$C$11*Input!$B$12/4095,Input!$K$39)</f>
        <v>80</v>
      </c>
      <c r="F17" s="15">
        <f>E17/Input!$K$38*100</f>
        <v>100</v>
      </c>
      <c r="H17" s="12"/>
      <c r="I17" s="12"/>
      <c r="AF17" s="1"/>
      <c r="AG17" s="1"/>
      <c r="AH17" s="1"/>
      <c r="AI17" s="1"/>
      <c r="AJ17" s="1"/>
    </row>
    <row r="18" spans="1:36" ht="15" x14ac:dyDescent="0.25">
      <c r="A18" s="12">
        <v>-41</v>
      </c>
      <c r="B18" s="14">
        <f>B19+(B19-B20)</f>
        <v>205.14819999999997</v>
      </c>
      <c r="C18" s="13">
        <f>Input!$B$16+Input!$B$17*B18/(Input!$B$17+B18)</f>
        <v>23.147564273741963</v>
      </c>
      <c r="D18" s="13">
        <f>MAX(((Input!$K$34/C18*1000+Input!$K$33)/(50/Input!$C$10))-Input!$C$9,0)</f>
        <v>0</v>
      </c>
      <c r="E18" s="15">
        <f>MAX((Input!$K$37-D18)*Input!$C$11*Input!$B$12/4095,Input!$K$39)</f>
        <v>80</v>
      </c>
      <c r="F18" s="15">
        <f>E18/Input!$K$38*100</f>
        <v>100</v>
      </c>
      <c r="H18" s="12"/>
      <c r="I18" s="12"/>
      <c r="AF18" s="1"/>
      <c r="AG18" s="1"/>
      <c r="AH18" s="1"/>
      <c r="AI18" s="1"/>
      <c r="AJ18" s="1"/>
    </row>
    <row r="19" spans="1:36" ht="15" x14ac:dyDescent="0.25">
      <c r="A19" s="12">
        <v>-40</v>
      </c>
      <c r="B19" s="14">
        <f>Input!D24</f>
        <v>195.65199999999999</v>
      </c>
      <c r="C19" s="13">
        <f>Input!$B$16+Input!$B$17*B19/(Input!$B$17+B19)</f>
        <v>23.117713151403024</v>
      </c>
      <c r="D19" s="13">
        <f>MAX(((Input!$K$34/C19*1000+Input!$K$33)/(50/Input!$C$10))-Input!$C$9,0)</f>
        <v>0</v>
      </c>
      <c r="E19" s="15">
        <f>MAX((Input!$K$37-D19)*Input!$C$11*Input!$B$12/4095,Input!$K$39)</f>
        <v>80</v>
      </c>
      <c r="F19" s="15">
        <f>E19/Input!$K$38*100</f>
        <v>100</v>
      </c>
      <c r="H19" s="12"/>
      <c r="I19" s="12"/>
      <c r="AA19" s="12"/>
      <c r="AF19" s="1"/>
      <c r="AG19" s="78"/>
      <c r="AH19" s="78"/>
      <c r="AI19" s="78"/>
      <c r="AJ19" s="20"/>
    </row>
    <row r="20" spans="1:36" ht="15" x14ac:dyDescent="0.25">
      <c r="A20" s="12">
        <v>-39</v>
      </c>
      <c r="B20" s="14">
        <f>Input!D25</f>
        <v>186.1558</v>
      </c>
      <c r="C20" s="13">
        <f>Input!$B$16+Input!$B$17*B20/(Input!$B$17+B20)</f>
        <v>23.084999479944543</v>
      </c>
      <c r="D20" s="13">
        <f>MAX(((Input!$K$34/C20*1000+Input!$K$33)/(50/Input!$C$10))-Input!$C$9,0)</f>
        <v>0</v>
      </c>
      <c r="E20" s="15">
        <f>MAX((Input!$K$37-D20)*Input!$C$11*Input!$B$12/4095,Input!$K$39)</f>
        <v>80</v>
      </c>
      <c r="F20" s="15">
        <f>E20/Input!$K$38*100</f>
        <v>100</v>
      </c>
      <c r="H20" s="12"/>
      <c r="I20" s="12"/>
      <c r="AA20" s="1"/>
      <c r="AB20" s="1"/>
      <c r="AC20" s="1"/>
      <c r="AF20" s="1"/>
      <c r="AG20" s="1"/>
      <c r="AH20" s="1"/>
      <c r="AI20" s="1"/>
      <c r="AJ20" s="1"/>
    </row>
    <row r="21" spans="1:36" ht="15" x14ac:dyDescent="0.25">
      <c r="A21" s="12">
        <v>-38</v>
      </c>
      <c r="B21" s="14">
        <f>Input!D26</f>
        <v>176.65959999999998</v>
      </c>
      <c r="C21" s="13">
        <f>Input!$B$16+Input!$B$17*B21/(Input!$B$17+B21)</f>
        <v>23.048990770027089</v>
      </c>
      <c r="D21" s="13">
        <f>MAX(((Input!$K$34/C21*1000+Input!$K$33)/(50/Input!$C$10))-Input!$C$9,0)</f>
        <v>0</v>
      </c>
      <c r="E21" s="15">
        <f>MAX((Input!$K$37-D21)*Input!$C$11*Input!$B$12/4095,Input!$K$39)</f>
        <v>80</v>
      </c>
      <c r="F21" s="15">
        <f>E21/Input!$K$38*100</f>
        <v>100</v>
      </c>
      <c r="H21" s="12"/>
      <c r="I21" s="12"/>
      <c r="AA21" s="1"/>
      <c r="AB21" s="1"/>
      <c r="AC21" s="1"/>
      <c r="AF21" s="1"/>
      <c r="AG21" s="1"/>
      <c r="AH21" s="1"/>
      <c r="AI21" s="1"/>
      <c r="AJ21" s="1"/>
    </row>
    <row r="22" spans="1:36" ht="15" x14ac:dyDescent="0.25">
      <c r="A22" s="12">
        <v>-37</v>
      </c>
      <c r="B22" s="14">
        <f>Input!D27</f>
        <v>167.1634</v>
      </c>
      <c r="C22" s="13">
        <f>Input!$B$16+Input!$B$17*B22/(Input!$B$17+B22)</f>
        <v>23.009162788152132</v>
      </c>
      <c r="D22" s="13">
        <f>MAX(((Input!$K$34/C22*1000+Input!$K$33)/(50/Input!$C$10))-Input!$C$9,0)</f>
        <v>0</v>
      </c>
      <c r="E22" s="15">
        <f>MAX((Input!$K$37-D22)*Input!$C$11*Input!$B$12/4095,Input!$K$39)</f>
        <v>80</v>
      </c>
      <c r="F22" s="15">
        <f>E22/Input!$K$38*100</f>
        <v>100</v>
      </c>
      <c r="H22" s="12"/>
      <c r="I22" s="12"/>
      <c r="AA22" s="1"/>
      <c r="AB22" s="1"/>
      <c r="AC22" s="1"/>
    </row>
    <row r="23" spans="1:36" ht="15" x14ac:dyDescent="0.25">
      <c r="A23" s="12">
        <v>-36</v>
      </c>
      <c r="B23" s="14">
        <f>Input!D28</f>
        <v>157.66719999999998</v>
      </c>
      <c r="C23" s="13">
        <f>Input!$B$16+Input!$B$17*B23/(Input!$B$17+B23)</f>
        <v>22.964873867115813</v>
      </c>
      <c r="D23" s="13">
        <f>MAX(((Input!$K$34/C23*1000+Input!$K$33)/(50/Input!$C$10))-Input!$C$9,0)</f>
        <v>0</v>
      </c>
      <c r="E23" s="15">
        <f>MAX((Input!$K$37-D23)*Input!$C$11*Input!$B$12/4095,Input!$K$39)</f>
        <v>80</v>
      </c>
      <c r="F23" s="15">
        <f>E23/Input!$K$38*100</f>
        <v>100</v>
      </c>
      <c r="H23" s="12"/>
      <c r="I23" s="12"/>
      <c r="AA23" s="1"/>
      <c r="AB23" s="1"/>
      <c r="AC23" s="1"/>
    </row>
    <row r="24" spans="1:36" ht="15" x14ac:dyDescent="0.25">
      <c r="A24" s="12">
        <v>-35</v>
      </c>
      <c r="B24" s="14">
        <f>Input!D29</f>
        <v>148.17099999999999</v>
      </c>
      <c r="C24" s="13">
        <f>Input!$B$16+Input!$B$17*B24/(Input!$B$17+B24)</f>
        <v>22.915330072280426</v>
      </c>
      <c r="D24" s="13">
        <f>MAX(((Input!$K$34/C24*1000+Input!$K$33)/(50/Input!$C$10))-Input!$C$9,0)</f>
        <v>0</v>
      </c>
      <c r="E24" s="15">
        <f>MAX((Input!$K$37-D24)*Input!$C$11*Input!$B$12/4095,Input!$K$39)</f>
        <v>80</v>
      </c>
      <c r="F24" s="15">
        <f>E24/Input!$K$38*100</f>
        <v>100</v>
      </c>
      <c r="H24" s="12"/>
      <c r="I24" s="12"/>
      <c r="AA24" s="1"/>
      <c r="AB24" s="1"/>
      <c r="AC24" s="1"/>
    </row>
    <row r="25" spans="1:36" ht="15" x14ac:dyDescent="0.25">
      <c r="A25" s="12">
        <v>-34</v>
      </c>
      <c r="B25" s="14">
        <f>Input!D30</f>
        <v>141.2062</v>
      </c>
      <c r="C25" s="13">
        <f>Input!$B$16+Input!$B$17*B25/(Input!$B$17+B25)</f>
        <v>22.875086443266177</v>
      </c>
      <c r="D25" s="13">
        <f>MAX(((Input!$K$34/C25*1000+Input!$K$33)/(50/Input!$C$10))-Input!$C$9,0)</f>
        <v>0</v>
      </c>
      <c r="E25" s="15">
        <f>MAX((Input!$K$37-D25)*Input!$C$11*Input!$B$12/4095,Input!$K$39)</f>
        <v>80</v>
      </c>
      <c r="F25" s="15">
        <f>E25/Input!$K$38*100</f>
        <v>100</v>
      </c>
      <c r="H25" s="12"/>
      <c r="I25" s="12"/>
      <c r="AA25" s="1"/>
      <c r="AB25" s="1"/>
      <c r="AC25" s="1"/>
    </row>
    <row r="26" spans="1:36" ht="15" x14ac:dyDescent="0.25">
      <c r="A26" s="12">
        <v>-33</v>
      </c>
      <c r="B26" s="14">
        <f>Input!D31</f>
        <v>134.2414</v>
      </c>
      <c r="C26" s="13">
        <f>Input!$B$16+Input!$B$17*B26/(Input!$B$17+B26)</f>
        <v>22.831006956276592</v>
      </c>
      <c r="D26" s="13">
        <f>MAX(((Input!$K$34/C26*1000+Input!$K$33)/(50/Input!$C$10))-Input!$C$9,0)</f>
        <v>0</v>
      </c>
      <c r="E26" s="15">
        <f>MAX((Input!$K$37-D26)*Input!$C$11*Input!$B$12/4095,Input!$K$39)</f>
        <v>80</v>
      </c>
      <c r="F26" s="15">
        <f>E26/Input!$K$38*100</f>
        <v>100</v>
      </c>
      <c r="H26" s="12"/>
      <c r="I26" s="12"/>
      <c r="AA26" s="12"/>
      <c r="AB26" s="12"/>
    </row>
    <row r="27" spans="1:36" ht="15" x14ac:dyDescent="0.25">
      <c r="A27" s="12">
        <v>-32</v>
      </c>
      <c r="B27" s="14">
        <f>Input!D32</f>
        <v>127.27659999999999</v>
      </c>
      <c r="C27" s="13">
        <f>Input!$B$16+Input!$B$17*B27/(Input!$B$17+B27)</f>
        <v>22.782515738996356</v>
      </c>
      <c r="D27" s="13">
        <f>MAX(((Input!$K$34/C27*1000+Input!$K$33)/(50/Input!$C$10))-Input!$C$9,0)</f>
        <v>0</v>
      </c>
      <c r="E27" s="15">
        <f>MAX((Input!$K$37-D27)*Input!$C$11*Input!$B$12/4095,Input!$K$39)</f>
        <v>80</v>
      </c>
      <c r="F27" s="15">
        <f>E27/Input!$K$38*100</f>
        <v>100</v>
      </c>
      <c r="H27" s="12"/>
      <c r="I27" s="12"/>
      <c r="AA27" s="12"/>
      <c r="AB27" s="12"/>
    </row>
    <row r="28" spans="1:36" ht="15" x14ac:dyDescent="0.25">
      <c r="A28" s="12">
        <v>-31</v>
      </c>
      <c r="B28" s="14">
        <f>Input!D33</f>
        <v>120.31179999999999</v>
      </c>
      <c r="C28" s="13">
        <f>Input!$B$16+Input!$B$17*B28/(Input!$B$17+B28)</f>
        <v>22.728915573345194</v>
      </c>
      <c r="D28" s="13">
        <f>MAX(((Input!$K$34/C28*1000+Input!$K$33)/(50/Input!$C$10))-Input!$C$9,0)</f>
        <v>0</v>
      </c>
      <c r="E28" s="15">
        <f>MAX((Input!$K$37-D28)*Input!$C$11*Input!$B$12/4095,Input!$K$39)</f>
        <v>80</v>
      </c>
      <c r="F28" s="15">
        <f>E28/Input!$K$38*100</f>
        <v>100</v>
      </c>
      <c r="H28" s="12"/>
      <c r="I28" s="12"/>
    </row>
    <row r="29" spans="1:36" ht="15" x14ac:dyDescent="0.25">
      <c r="A29" s="12">
        <v>-30</v>
      </c>
      <c r="B29" s="14">
        <f>Input!D34</f>
        <v>113.34699999999999</v>
      </c>
      <c r="C29" s="13">
        <f>Input!$B$16+Input!$B$17*B29/(Input!$B$17+B29)</f>
        <v>22.669354156187374</v>
      </c>
      <c r="D29" s="13">
        <f>MAX(((Input!$K$34/C29*1000+Input!$K$33)/(50/Input!$C$10))-Input!$C$9,0)</f>
        <v>0</v>
      </c>
      <c r="E29" s="15">
        <f>MAX((Input!$K$37-D29)*Input!$C$11*Input!$B$12/4095,Input!$K$39)</f>
        <v>80</v>
      </c>
      <c r="F29" s="15">
        <f>E29/Input!$K$38*100</f>
        <v>100</v>
      </c>
      <c r="H29" s="12"/>
      <c r="I29" s="12"/>
    </row>
    <row r="30" spans="1:36" ht="15" x14ac:dyDescent="0.25">
      <c r="A30" s="12">
        <v>-29</v>
      </c>
      <c r="B30" s="14">
        <f>Input!D35</f>
        <v>108.18939999999999</v>
      </c>
      <c r="C30" s="13">
        <f>Input!$B$16+Input!$B$17*B30/(Input!$B$17+B30)</f>
        <v>22.620795174261843</v>
      </c>
      <c r="D30" s="13">
        <f>MAX(((Input!$K$34/C30*1000+Input!$K$33)/(50/Input!$C$10))-Input!$C$9,0)</f>
        <v>0</v>
      </c>
      <c r="E30" s="15">
        <f>MAX((Input!$K$37-D30)*Input!$C$11*Input!$B$12/4095,Input!$K$39)</f>
        <v>80</v>
      </c>
      <c r="F30" s="15">
        <f>E30/Input!$K$38*100</f>
        <v>100</v>
      </c>
      <c r="H30" s="12"/>
      <c r="I30" s="12"/>
      <c r="AF30" s="21"/>
    </row>
    <row r="31" spans="1:36" ht="15" x14ac:dyDescent="0.25">
      <c r="A31" s="12">
        <v>-28</v>
      </c>
      <c r="B31" s="14">
        <f>Input!D36</f>
        <v>103.0318</v>
      </c>
      <c r="C31" s="13">
        <f>Input!$B$16+Input!$B$17*B31/(Input!$B$17+B31)</f>
        <v>22.567877993731933</v>
      </c>
      <c r="D31" s="13">
        <f>MAX(((Input!$K$34/C31*1000+Input!$K$33)/(50/Input!$C$10))-Input!$C$9,0)</f>
        <v>0</v>
      </c>
      <c r="E31" s="15">
        <f>MAX((Input!$K$37-D31)*Input!$C$11*Input!$B$12/4095,Input!$K$39)</f>
        <v>80</v>
      </c>
      <c r="F31" s="15">
        <f>E31/Input!$K$38*100</f>
        <v>100</v>
      </c>
      <c r="H31" s="12"/>
      <c r="I31" s="12"/>
    </row>
    <row r="32" spans="1:36" ht="15" x14ac:dyDescent="0.25">
      <c r="A32" s="12">
        <v>-27</v>
      </c>
      <c r="B32" s="14">
        <f>Input!D37</f>
        <v>97.874200000000002</v>
      </c>
      <c r="C32" s="13">
        <f>Input!$B$16+Input!$B$17*B32/(Input!$B$17+B32)</f>
        <v>22.509988321481732</v>
      </c>
      <c r="D32" s="13">
        <f>MAX(((Input!$K$34/C32*1000+Input!$K$33)/(50/Input!$C$10))-Input!$C$9,0)</f>
        <v>0</v>
      </c>
      <c r="E32" s="15">
        <f>MAX((Input!$K$37-D32)*Input!$C$11*Input!$B$12/4095,Input!$K$39)</f>
        <v>80</v>
      </c>
      <c r="F32" s="15">
        <f>E32/Input!$K$38*100</f>
        <v>100</v>
      </c>
      <c r="H32" s="12"/>
      <c r="I32" s="12"/>
    </row>
    <row r="33" spans="1:33" ht="15" x14ac:dyDescent="0.25">
      <c r="A33" s="12">
        <v>-26</v>
      </c>
      <c r="B33" s="14">
        <f>Input!D38</f>
        <v>92.7166</v>
      </c>
      <c r="C33" s="13">
        <f>Input!$B$16+Input!$B$17*B33/(Input!$B$17+B33)</f>
        <v>22.446390725754803</v>
      </c>
      <c r="D33" s="13">
        <f>MAX(((Input!$K$34/C33*1000+Input!$K$33)/(50/Input!$C$10))-Input!$C$9,0)</f>
        <v>0</v>
      </c>
      <c r="E33" s="15">
        <f>MAX((Input!$K$37-D33)*Input!$C$11*Input!$B$12/4095,Input!$K$39)</f>
        <v>80</v>
      </c>
      <c r="F33" s="15">
        <f>E33/Input!$K$38*100</f>
        <v>100</v>
      </c>
      <c r="H33" s="12"/>
      <c r="I33" s="12"/>
      <c r="AF33" s="12"/>
      <c r="AG33" s="12"/>
    </row>
    <row r="34" spans="1:33" ht="15" x14ac:dyDescent="0.25">
      <c r="A34" s="12">
        <v>-25</v>
      </c>
      <c r="B34" s="14">
        <f>Input!D39</f>
        <v>87.558999999999997</v>
      </c>
      <c r="C34" s="13">
        <f>Input!$B$16+Input!$B$17*B34/(Input!$B$17+B34)</f>
        <v>22.376197226998059</v>
      </c>
      <c r="D34" s="13">
        <f>MAX(((Input!$K$34/C34*1000+Input!$K$33)/(50/Input!$C$10))-Input!$C$9,0)</f>
        <v>0</v>
      </c>
      <c r="E34" s="15">
        <f>MAX((Input!$K$37-D34)*Input!$C$11*Input!$B$12/4095,Input!$K$39)</f>
        <v>80</v>
      </c>
      <c r="F34" s="15">
        <f>E34/Input!$K$38*100</f>
        <v>100</v>
      </c>
      <c r="H34" s="12"/>
      <c r="I34" s="12"/>
      <c r="AE34" s="12"/>
      <c r="AF34" s="12"/>
      <c r="AG34" s="12"/>
    </row>
    <row r="35" spans="1:33" x14ac:dyDescent="0.35">
      <c r="A35" s="12">
        <v>-24</v>
      </c>
      <c r="B35" s="14">
        <f>Input!D40</f>
        <v>83.694599999999994</v>
      </c>
      <c r="C35" s="13">
        <f>Input!$B$16+Input!$B$17*B35/(Input!$B$17+B35)</f>
        <v>22.318640174235782</v>
      </c>
      <c r="D35" s="13">
        <f>MAX(((Input!$K$34/C35*1000+Input!$K$33)/(50/Input!$C$10))-Input!$C$9,0)</f>
        <v>0</v>
      </c>
      <c r="E35" s="15">
        <f>MAX((Input!$K$37-D35)*Input!$C$11*Input!$B$12/4095,Input!$K$39)</f>
        <v>80</v>
      </c>
      <c r="F35" s="15">
        <f>E35/Input!$K$38*100</f>
        <v>100</v>
      </c>
      <c r="H35" s="12"/>
      <c r="I35" s="12"/>
      <c r="AE35" s="12"/>
      <c r="AF35" s="12"/>
      <c r="AG35" s="12"/>
    </row>
    <row r="36" spans="1:33" x14ac:dyDescent="0.35">
      <c r="A36" s="12">
        <v>-23</v>
      </c>
      <c r="B36" s="14">
        <f>Input!D41</f>
        <v>79.830199999999991</v>
      </c>
      <c r="C36" s="13">
        <f>Input!$B$16+Input!$B$17*B36/(Input!$B$17+B36)</f>
        <v>22.256233606816512</v>
      </c>
      <c r="D36" s="13">
        <f>MAX(((Input!$K$34/C36*1000+Input!$K$33)/(50/Input!$C$10))-Input!$C$9,0)</f>
        <v>0</v>
      </c>
      <c r="E36" s="15">
        <f>MAX((Input!$K$37-D36)*Input!$C$11*Input!$B$12/4095,Input!$K$39)</f>
        <v>80</v>
      </c>
      <c r="F36" s="15">
        <f>E36/Input!$K$38*100</f>
        <v>100</v>
      </c>
      <c r="H36" s="12"/>
      <c r="I36" s="12"/>
      <c r="AE36" s="12"/>
      <c r="AF36" s="12"/>
      <c r="AG36" s="12"/>
    </row>
    <row r="37" spans="1:33" x14ac:dyDescent="0.35">
      <c r="A37" s="12">
        <v>-22</v>
      </c>
      <c r="B37" s="14">
        <f>Input!D42</f>
        <v>75.965800000000002</v>
      </c>
      <c r="C37" s="13">
        <f>Input!$B$16+Input!$B$17*B37/(Input!$B$17+B37)</f>
        <v>22.188337669491428</v>
      </c>
      <c r="D37" s="13">
        <f>MAX(((Input!$K$34/C37*1000+Input!$K$33)/(50/Input!$C$10))-Input!$C$9,0)</f>
        <v>0</v>
      </c>
      <c r="E37" s="15">
        <f>MAX((Input!$K$37-D37)*Input!$C$11*Input!$B$12/4095,Input!$K$39)</f>
        <v>80</v>
      </c>
      <c r="F37" s="15">
        <f>E37/Input!$K$38*100</f>
        <v>100</v>
      </c>
      <c r="H37" s="12"/>
      <c r="I37" s="12"/>
      <c r="AE37" s="12"/>
      <c r="AF37" s="12"/>
      <c r="AG37" s="12"/>
    </row>
    <row r="38" spans="1:33" x14ac:dyDescent="0.35">
      <c r="A38" s="12">
        <v>-21</v>
      </c>
      <c r="B38" s="14">
        <f>Input!D43</f>
        <v>72.101399999999998</v>
      </c>
      <c r="C38" s="13">
        <f>Input!$B$16+Input!$B$17*B38/(Input!$B$17+B38)</f>
        <v>22.11419476342061</v>
      </c>
      <c r="D38" s="13">
        <f>MAX(((Input!$K$34/C38*1000+Input!$K$33)/(50/Input!$C$10))-Input!$C$9,0)</f>
        <v>0</v>
      </c>
      <c r="E38" s="15">
        <f>MAX((Input!$K$37-D38)*Input!$C$11*Input!$B$12/4095,Input!$K$39)</f>
        <v>80</v>
      </c>
      <c r="F38" s="15">
        <f>E38/Input!$K$38*100</f>
        <v>100</v>
      </c>
      <c r="H38" s="12"/>
      <c r="I38" s="12"/>
      <c r="AE38" s="12"/>
      <c r="AF38" s="12"/>
      <c r="AG38" s="12"/>
    </row>
    <row r="39" spans="1:33" x14ac:dyDescent="0.35">
      <c r="A39" s="12">
        <v>-20</v>
      </c>
      <c r="B39" s="14">
        <f>Input!D44</f>
        <v>68.236999999999995</v>
      </c>
      <c r="C39" s="13">
        <f>Input!$B$16+Input!$B$17*B39/(Input!$B$17+B39)</f>
        <v>22.032901156769032</v>
      </c>
      <c r="D39" s="13">
        <f>MAX(((Input!$K$34/C39*1000+Input!$K$33)/(50/Input!$C$10))-Input!$C$9,0)</f>
        <v>0</v>
      </c>
      <c r="E39" s="15">
        <f>MAX((Input!$K$37-D39)*Input!$C$11*Input!$B$12/4095,Input!$K$39)</f>
        <v>80</v>
      </c>
      <c r="F39" s="15">
        <f>E39/Input!$K$38*100</f>
        <v>100</v>
      </c>
      <c r="H39" s="12"/>
      <c r="I39" s="12"/>
      <c r="AE39" s="12"/>
      <c r="AF39" s="12"/>
      <c r="AG39" s="12"/>
    </row>
    <row r="40" spans="1:33" x14ac:dyDescent="0.35">
      <c r="A40" s="12">
        <v>-19</v>
      </c>
      <c r="B40" s="14">
        <f>Input!D45</f>
        <v>65.319599999999994</v>
      </c>
      <c r="C40" s="13">
        <f>Input!$B$16+Input!$B$17*B40/(Input!$B$17+B40)</f>
        <v>21.966139166740049</v>
      </c>
      <c r="D40" s="13">
        <f>MAX(((Input!$K$34/C40*1000+Input!$K$33)/(50/Input!$C$10))-Input!$C$9,0)</f>
        <v>0</v>
      </c>
      <c r="E40" s="15">
        <f>MAX((Input!$K$37-D40)*Input!$C$11*Input!$B$12/4095,Input!$K$39)</f>
        <v>80</v>
      </c>
      <c r="F40" s="15">
        <f>E40/Input!$K$38*100</f>
        <v>100</v>
      </c>
      <c r="H40" s="12"/>
      <c r="I40" s="12"/>
      <c r="AE40" s="12"/>
      <c r="AF40" s="12"/>
      <c r="AG40" s="12"/>
    </row>
    <row r="41" spans="1:33" x14ac:dyDescent="0.35">
      <c r="A41" s="12">
        <v>-18</v>
      </c>
      <c r="B41" s="14">
        <f>Input!D46</f>
        <v>62.402199999999993</v>
      </c>
      <c r="C41" s="13">
        <f>Input!$B$16+Input!$B$17*B41/(Input!$B$17+B41)</f>
        <v>21.89413449399883</v>
      </c>
      <c r="D41" s="13">
        <f>MAX(((Input!$K$34/C41*1000+Input!$K$33)/(50/Input!$C$10))-Input!$C$9,0)</f>
        <v>0</v>
      </c>
      <c r="E41" s="15">
        <f>MAX((Input!$K$37-D41)*Input!$C$11*Input!$B$12/4095,Input!$K$39)</f>
        <v>80</v>
      </c>
      <c r="F41" s="15">
        <f>E41/Input!$K$38*100</f>
        <v>100</v>
      </c>
      <c r="H41" s="12"/>
      <c r="I41" s="12"/>
      <c r="AE41" s="12"/>
      <c r="AF41" s="12"/>
      <c r="AG41" s="12"/>
    </row>
    <row r="42" spans="1:33" x14ac:dyDescent="0.35">
      <c r="A42" s="12">
        <v>-17</v>
      </c>
      <c r="B42" s="14">
        <f>Input!D47</f>
        <v>59.4848</v>
      </c>
      <c r="C42" s="13">
        <f>Input!$B$16+Input!$B$17*B42/(Input!$B$17+B42)</f>
        <v>21.816244354540466</v>
      </c>
      <c r="D42" s="13">
        <f>MAX(((Input!$K$34/C42*1000+Input!$K$33)/(50/Input!$C$10))-Input!$C$9,0)</f>
        <v>0</v>
      </c>
      <c r="E42" s="15">
        <f>MAX((Input!$K$37-D42)*Input!$C$11*Input!$B$12/4095,Input!$K$39)</f>
        <v>80</v>
      </c>
      <c r="F42" s="15">
        <f>E42/Input!$K$38*100</f>
        <v>100</v>
      </c>
      <c r="H42" s="12"/>
      <c r="I42" s="12"/>
      <c r="AE42" s="12"/>
      <c r="AF42" s="12"/>
      <c r="AG42" s="12"/>
    </row>
    <row r="43" spans="1:33" x14ac:dyDescent="0.35">
      <c r="A43" s="12">
        <v>-16</v>
      </c>
      <c r="B43" s="14">
        <f>Input!D48</f>
        <v>56.567399999999999</v>
      </c>
      <c r="C43" s="13">
        <f>Input!$B$16+Input!$B$17*B43/(Input!$B$17+B43)</f>
        <v>21.731716408100791</v>
      </c>
      <c r="D43" s="13">
        <f>MAX(((Input!$K$34/C43*1000+Input!$K$33)/(50/Input!$C$10))-Input!$C$9,0)</f>
        <v>0</v>
      </c>
      <c r="E43" s="15">
        <f>MAX((Input!$K$37-D43)*Input!$C$11*Input!$B$12/4095,Input!$K$39)</f>
        <v>80</v>
      </c>
      <c r="F43" s="15">
        <f>E43/Input!$K$38*100</f>
        <v>100</v>
      </c>
      <c r="H43" s="12"/>
      <c r="I43" s="12"/>
      <c r="AE43" s="12"/>
      <c r="AF43" s="12"/>
      <c r="AG43" s="12"/>
    </row>
    <row r="44" spans="1:33" x14ac:dyDescent="0.35">
      <c r="A44" s="12">
        <v>-15</v>
      </c>
      <c r="B44" s="14">
        <f>Input!D49</f>
        <v>53.65</v>
      </c>
      <c r="C44" s="13">
        <f>Input!$B$16+Input!$B$17*B44/(Input!$B$17+B44)</f>
        <v>21.639664378337145</v>
      </c>
      <c r="D44" s="13">
        <f>MAX(((Input!$K$34/C44*1000+Input!$K$33)/(50/Input!$C$10))-Input!$C$9,0)</f>
        <v>0</v>
      </c>
      <c r="E44" s="15">
        <f>MAX((Input!$K$37-D44)*Input!$C$11*Input!$B$12/4095,Input!$K$39)</f>
        <v>80</v>
      </c>
      <c r="F44" s="15">
        <f>E44/Input!$K$38*100</f>
        <v>100</v>
      </c>
      <c r="H44" s="12"/>
      <c r="I44" s="12"/>
      <c r="AE44" s="12"/>
      <c r="AF44" s="12"/>
      <c r="AG44" s="12"/>
    </row>
    <row r="45" spans="1:33" x14ac:dyDescent="0.35">
      <c r="A45" s="12">
        <v>-14</v>
      </c>
      <c r="B45" s="14">
        <f>Input!D50</f>
        <v>51.421199999999999</v>
      </c>
      <c r="C45" s="13">
        <f>Input!$B$16+Input!$B$17*B45/(Input!$B$17+B45)</f>
        <v>21.563624189055169</v>
      </c>
      <c r="D45" s="13">
        <f>MAX(((Input!$K$34/C45*1000+Input!$K$33)/(50/Input!$C$10))-Input!$C$9,0)</f>
        <v>0</v>
      </c>
      <c r="E45" s="15">
        <f>MAX((Input!$K$37-D45)*Input!$C$11*Input!$B$12/4095,Input!$K$39)</f>
        <v>80</v>
      </c>
      <c r="F45" s="15">
        <f>E45/Input!$K$38*100</f>
        <v>100</v>
      </c>
      <c r="H45" s="12"/>
      <c r="I45" s="12"/>
      <c r="AE45" s="12"/>
      <c r="AF45" s="12"/>
      <c r="AG45" s="12"/>
    </row>
    <row r="46" spans="1:33" x14ac:dyDescent="0.35">
      <c r="A46" s="12">
        <v>-13</v>
      </c>
      <c r="B46" s="14">
        <f>Input!D51</f>
        <v>49.192399999999999</v>
      </c>
      <c r="C46" s="13">
        <f>Input!$B$16+Input!$B$17*B46/(Input!$B$17+B46)</f>
        <v>21.482035736032632</v>
      </c>
      <c r="D46" s="13">
        <f>MAX(((Input!$K$34/C46*1000+Input!$K$33)/(50/Input!$C$10))-Input!$C$9,0)</f>
        <v>0</v>
      </c>
      <c r="E46" s="15">
        <f>MAX((Input!$K$37-D46)*Input!$C$11*Input!$B$12/4095,Input!$K$39)</f>
        <v>80</v>
      </c>
      <c r="F46" s="15">
        <f>E46/Input!$K$38*100</f>
        <v>100</v>
      </c>
      <c r="H46" s="12"/>
      <c r="I46" s="12"/>
      <c r="AE46" s="12"/>
      <c r="AF46" s="12"/>
      <c r="AG46" s="12"/>
    </row>
    <row r="47" spans="1:33" x14ac:dyDescent="0.35">
      <c r="A47" s="12">
        <v>-12</v>
      </c>
      <c r="B47" s="14">
        <f>Input!D52</f>
        <v>46.9636</v>
      </c>
      <c r="C47" s="13">
        <f>Input!$B$16+Input!$B$17*B47/(Input!$B$17+B47)</f>
        <v>21.39426878410427</v>
      </c>
      <c r="D47" s="13">
        <f>MAX(((Input!$K$34/C47*1000+Input!$K$33)/(50/Input!$C$10))-Input!$C$9,0)</f>
        <v>0</v>
      </c>
      <c r="E47" s="15">
        <f>MAX((Input!$K$37-D47)*Input!$C$11*Input!$B$12/4095,Input!$K$39)</f>
        <v>80</v>
      </c>
      <c r="F47" s="15">
        <f>E47/Input!$K$38*100</f>
        <v>100</v>
      </c>
      <c r="H47" s="12"/>
      <c r="I47" s="12"/>
      <c r="AE47" s="12"/>
      <c r="AG47" s="12"/>
    </row>
    <row r="48" spans="1:33" x14ac:dyDescent="0.35">
      <c r="A48" s="12">
        <v>-11</v>
      </c>
      <c r="B48" s="14">
        <f>Input!D53</f>
        <v>44.7348</v>
      </c>
      <c r="C48" s="13">
        <f>Input!$B$16+Input!$B$17*B48/(Input!$B$17+B48)</f>
        <v>21.299593889269495</v>
      </c>
      <c r="D48" s="13">
        <f>MAX(((Input!$K$34/C48*1000+Input!$K$33)/(50/Input!$C$10))-Input!$C$9,0)</f>
        <v>0</v>
      </c>
      <c r="E48" s="15">
        <f>MAX((Input!$K$37-D48)*Input!$C$11*Input!$B$12/4095,Input!$K$39)</f>
        <v>80</v>
      </c>
      <c r="F48" s="15">
        <f>E48/Input!$K$38*100</f>
        <v>100</v>
      </c>
      <c r="H48" s="12"/>
      <c r="I48" s="12"/>
      <c r="AE48" s="12"/>
    </row>
    <row r="49" spans="1:31" x14ac:dyDescent="0.35">
      <c r="A49" s="12">
        <v>-10</v>
      </c>
      <c r="B49" s="14">
        <f>Input!D54</f>
        <v>42.506</v>
      </c>
      <c r="C49" s="13">
        <f>Input!$B$16+Input!$B$17*B49/(Input!$B$17+B49)</f>
        <v>21.197162077712019</v>
      </c>
      <c r="D49" s="13">
        <f>MAX(((Input!$K$34/C49*1000+Input!$K$33)/(50/Input!$C$10))-Input!$C$9,0)</f>
        <v>0</v>
      </c>
      <c r="E49" s="15">
        <f>MAX((Input!$K$37-D49)*Input!$C$11*Input!$B$12/4095,Input!$K$39)</f>
        <v>80</v>
      </c>
      <c r="F49" s="15">
        <f>E49/Input!$K$38*100</f>
        <v>100</v>
      </c>
      <c r="H49" s="12"/>
      <c r="I49" s="12"/>
      <c r="AE49" s="12"/>
    </row>
    <row r="50" spans="1:31" x14ac:dyDescent="0.35">
      <c r="A50" s="12">
        <v>-9</v>
      </c>
      <c r="B50" s="14">
        <f>Input!D55</f>
        <v>40.783200000000001</v>
      </c>
      <c r="C50" s="13">
        <f>Input!$B$16+Input!$B$17*B50/(Input!$B$17+B50)</f>
        <v>21.112046344944879</v>
      </c>
      <c r="D50" s="13">
        <f>MAX(((Input!$K$34/C50*1000+Input!$K$33)/(50/Input!$C$10))-Input!$C$9,0)</f>
        <v>0</v>
      </c>
      <c r="E50" s="15">
        <f>MAX((Input!$K$37-D50)*Input!$C$11*Input!$B$12/4095,Input!$K$39)</f>
        <v>80</v>
      </c>
      <c r="F50" s="15">
        <f>E50/Input!$K$38*100</f>
        <v>100</v>
      </c>
      <c r="H50" s="12"/>
      <c r="I50" s="12"/>
      <c r="AE50" s="12"/>
    </row>
    <row r="51" spans="1:31" x14ac:dyDescent="0.35">
      <c r="A51" s="12">
        <v>-8</v>
      </c>
      <c r="B51" s="14">
        <f>Input!D56</f>
        <v>39.060400000000001</v>
      </c>
      <c r="C51" s="13">
        <f>Input!$B$16+Input!$B$17*B51/(Input!$B$17+B51)</f>
        <v>21.021175657961869</v>
      </c>
      <c r="D51" s="13">
        <f>MAX(((Input!$K$34/C51*1000+Input!$K$33)/(50/Input!$C$10))-Input!$C$9,0)</f>
        <v>0</v>
      </c>
      <c r="E51" s="15">
        <f>MAX((Input!$K$37-D51)*Input!$C$11*Input!$B$12/4095,Input!$K$39)</f>
        <v>80</v>
      </c>
      <c r="F51" s="15">
        <f>E51/Input!$K$38*100</f>
        <v>100</v>
      </c>
      <c r="H51" s="12"/>
      <c r="I51" s="12"/>
      <c r="AE51" s="12"/>
    </row>
    <row r="52" spans="1:31" x14ac:dyDescent="0.35">
      <c r="A52" s="12">
        <v>-7</v>
      </c>
      <c r="B52" s="14">
        <f>Input!D57</f>
        <v>37.337600000000002</v>
      </c>
      <c r="C52" s="13">
        <f>Input!$B$16+Input!$B$17*B52/(Input!$B$17+B52)</f>
        <v>20.923945927502558</v>
      </c>
      <c r="D52" s="13">
        <f>MAX(((Input!$K$34/C52*1000+Input!$K$33)/(50/Input!$C$10))-Input!$C$9,0)</f>
        <v>0</v>
      </c>
      <c r="E52" s="15">
        <f>MAX((Input!$K$37-D52)*Input!$C$11*Input!$B$12/4095,Input!$K$39)</f>
        <v>80</v>
      </c>
      <c r="F52" s="15">
        <f>E52/Input!$K$38*100</f>
        <v>100</v>
      </c>
      <c r="H52" s="12"/>
      <c r="I52" s="12"/>
      <c r="AE52" s="12"/>
    </row>
    <row r="53" spans="1:31" x14ac:dyDescent="0.35">
      <c r="A53" s="12">
        <v>-6</v>
      </c>
      <c r="B53" s="14">
        <f>Input!D58</f>
        <v>35.614800000000002</v>
      </c>
      <c r="C53" s="13">
        <f>Input!$B$16+Input!$B$17*B53/(Input!$B$17+B53)</f>
        <v>20.81966545160666</v>
      </c>
      <c r="D53" s="13">
        <f>MAX(((Input!$K$34/C53*1000+Input!$K$33)/(50/Input!$C$10))-Input!$C$9,0)</f>
        <v>0</v>
      </c>
      <c r="E53" s="15">
        <f>MAX((Input!$K$37-D53)*Input!$C$11*Input!$B$12/4095,Input!$K$39)</f>
        <v>80</v>
      </c>
      <c r="F53" s="15">
        <f>E53/Input!$K$38*100</f>
        <v>100</v>
      </c>
      <c r="H53" s="12"/>
      <c r="I53" s="12"/>
    </row>
    <row r="54" spans="1:31" x14ac:dyDescent="0.35">
      <c r="A54" s="12">
        <v>-5</v>
      </c>
      <c r="B54" s="14">
        <f>Input!D59</f>
        <v>33.892000000000003</v>
      </c>
      <c r="C54" s="13">
        <f>Input!$B$16+Input!$B$17*B54/(Input!$B$17+B54)</f>
        <v>20.707538434661075</v>
      </c>
      <c r="D54" s="13">
        <f>MAX(((Input!$K$34/C54*1000+Input!$K$33)/(50/Input!$C$10))-Input!$C$9,0)</f>
        <v>0</v>
      </c>
      <c r="E54" s="15">
        <f>MAX((Input!$K$37-D54)*Input!$C$11*Input!$B$12/4095,Input!$K$39)</f>
        <v>80</v>
      </c>
      <c r="F54" s="15">
        <f>E54/Input!$K$38*100</f>
        <v>100</v>
      </c>
      <c r="H54" s="12"/>
      <c r="I54" s="12"/>
    </row>
    <row r="55" spans="1:31" x14ac:dyDescent="0.35">
      <c r="A55" s="12">
        <v>-4</v>
      </c>
      <c r="B55" s="14">
        <f>Input!D60</f>
        <v>32.557400000000001</v>
      </c>
      <c r="C55" s="13">
        <f>Input!$B$16+Input!$B$17*B55/(Input!$B$17+B55)</f>
        <v>20.61470351392569</v>
      </c>
      <c r="D55" s="13">
        <f>MAX(((Input!$K$34/C55*1000+Input!$K$33)/(50/Input!$C$10))-Input!$C$9,0)</f>
        <v>0</v>
      </c>
      <c r="E55" s="15">
        <f>MAX((Input!$K$37-D55)*Input!$C$11*Input!$B$12/4095,Input!$K$39)</f>
        <v>80</v>
      </c>
      <c r="F55" s="15">
        <f>E55/Input!$K$38*100</f>
        <v>100</v>
      </c>
      <c r="H55" s="12"/>
      <c r="I55" s="12"/>
    </row>
    <row r="56" spans="1:31" x14ac:dyDescent="0.35">
      <c r="A56" s="12">
        <v>-3</v>
      </c>
      <c r="B56" s="14">
        <f>Input!D61</f>
        <v>31.222800000000003</v>
      </c>
      <c r="C56" s="13">
        <f>Input!$B$16+Input!$B$17*B56/(Input!$B$17+B56)</f>
        <v>20.516122329718847</v>
      </c>
      <c r="D56" s="13">
        <f>MAX(((Input!$K$34/C56*1000+Input!$K$33)/(50/Input!$C$10))-Input!$C$9,0)</f>
        <v>0</v>
      </c>
      <c r="E56" s="15">
        <f>MAX((Input!$K$37-D56)*Input!$C$11*Input!$B$12/4095,Input!$K$39)</f>
        <v>80</v>
      </c>
      <c r="F56" s="15">
        <f>E56/Input!$K$38*100</f>
        <v>100</v>
      </c>
      <c r="H56" s="12"/>
      <c r="I56" s="12"/>
    </row>
    <row r="57" spans="1:31" x14ac:dyDescent="0.35">
      <c r="A57" s="12">
        <v>-2</v>
      </c>
      <c r="B57" s="14">
        <f>Input!D62</f>
        <v>29.888200000000001</v>
      </c>
      <c r="C57" s="13">
        <f>Input!$B$16+Input!$B$17*B57/(Input!$B$17+B57)</f>
        <v>20.411244322559959</v>
      </c>
      <c r="D57" s="13">
        <f>MAX(((Input!$K$34/C57*1000+Input!$K$33)/(50/Input!$C$10))-Input!$C$9,0)</f>
        <v>0</v>
      </c>
      <c r="E57" s="15">
        <f>MAX((Input!$K$37-D57)*Input!$C$11*Input!$B$12/4095,Input!$K$39)</f>
        <v>80</v>
      </c>
      <c r="F57" s="15">
        <f>E57/Input!$K$38*100</f>
        <v>100</v>
      </c>
      <c r="H57" s="12"/>
      <c r="I57" s="12"/>
    </row>
    <row r="58" spans="1:31" x14ac:dyDescent="0.35">
      <c r="A58" s="12">
        <v>-1</v>
      </c>
      <c r="B58" s="14">
        <f>Input!D63</f>
        <v>28.553600000000003</v>
      </c>
      <c r="C58" s="13">
        <f>Input!$B$16+Input!$B$17*B58/(Input!$B$17+B58)</f>
        <v>20.299446279193944</v>
      </c>
      <c r="D58" s="13">
        <f>MAX(((Input!$K$34/C58*1000+Input!$K$33)/(50/Input!$C$10))-Input!$C$9,0)</f>
        <v>0</v>
      </c>
      <c r="E58" s="15">
        <f>MAX((Input!$K$37-D58)*Input!$C$11*Input!$B$12/4095,Input!$K$39)</f>
        <v>80</v>
      </c>
      <c r="F58" s="15">
        <f>E58/Input!$K$38*100</f>
        <v>100</v>
      </c>
      <c r="H58" s="12"/>
      <c r="I58" s="12"/>
    </row>
    <row r="59" spans="1:31" x14ac:dyDescent="0.35">
      <c r="A59" s="12">
        <v>0</v>
      </c>
      <c r="B59" s="14">
        <f>Input!D64</f>
        <v>27.219000000000001</v>
      </c>
      <c r="C59" s="13">
        <f>Input!$B$16+Input!$B$17*B59/(Input!$B$17+B59)</f>
        <v>20.180019939160001</v>
      </c>
      <c r="D59" s="13">
        <f>MAX(((Input!$K$34/C59*1000+Input!$K$33)/(50/Input!$C$10))-Input!$C$9,0)</f>
        <v>0</v>
      </c>
      <c r="E59" s="15">
        <f>MAX((Input!$K$37-D59)*Input!$C$11*Input!$B$12/4095,Input!$K$39)</f>
        <v>80</v>
      </c>
      <c r="F59" s="15">
        <f>E59/Input!$K$38*100</f>
        <v>100</v>
      </c>
      <c r="H59" s="12"/>
      <c r="I59" s="12"/>
    </row>
    <row r="60" spans="1:31" x14ac:dyDescent="0.35">
      <c r="A60" s="12">
        <v>1</v>
      </c>
      <c r="B60" s="14">
        <f>Input!D65</f>
        <v>26.179400000000001</v>
      </c>
      <c r="C60" s="13">
        <f>Input!$B$16+Input!$B$17*B60/(Input!$B$17+B60)</f>
        <v>20.081191405326766</v>
      </c>
      <c r="D60" s="13">
        <f>MAX(((Input!$K$34/C60*1000+Input!$K$33)/(50/Input!$C$10))-Input!$C$9,0)</f>
        <v>0</v>
      </c>
      <c r="E60" s="15">
        <f>MAX((Input!$K$37-D60)*Input!$C$11*Input!$B$12/4095,Input!$K$39)</f>
        <v>80</v>
      </c>
      <c r="F60" s="15">
        <f>E60/Input!$K$38*100</f>
        <v>100</v>
      </c>
      <c r="H60" s="12"/>
      <c r="I60" s="12"/>
    </row>
    <row r="61" spans="1:31" x14ac:dyDescent="0.35">
      <c r="A61" s="12">
        <v>2</v>
      </c>
      <c r="B61" s="14">
        <f>Input!D66</f>
        <v>25.139800000000001</v>
      </c>
      <c r="C61" s="13">
        <f>Input!$B$16+Input!$B$17*B61/(Input!$B$17+B61)</f>
        <v>19.976815209585368</v>
      </c>
      <c r="D61" s="13">
        <f>MAX(((Input!$K$34/C61*1000+Input!$K$33)/(50/Input!$C$10))-Input!$C$9,0)</f>
        <v>0</v>
      </c>
      <c r="E61" s="15">
        <f>MAX((Input!$K$37-D61)*Input!$C$11*Input!$B$12/4095,Input!$K$39)</f>
        <v>80</v>
      </c>
      <c r="F61" s="15">
        <f>E61/Input!$K$38*100</f>
        <v>100</v>
      </c>
      <c r="H61" s="12"/>
      <c r="I61" s="12"/>
    </row>
    <row r="62" spans="1:31" x14ac:dyDescent="0.35">
      <c r="A62" s="12">
        <v>3</v>
      </c>
      <c r="B62" s="14">
        <f>Input!D67</f>
        <v>24.100200000000001</v>
      </c>
      <c r="C62" s="13">
        <f>Input!$B$16+Input!$B$17*B62/(Input!$B$17+B62)</f>
        <v>19.866410742162543</v>
      </c>
      <c r="D62" s="13">
        <f>MAX(((Input!$K$34/C62*1000+Input!$K$33)/(50/Input!$C$10))-Input!$C$9,0)</f>
        <v>0</v>
      </c>
      <c r="E62" s="15">
        <f>MAX((Input!$K$37-D62)*Input!$C$11*Input!$B$12/4095,Input!$K$39)</f>
        <v>80</v>
      </c>
      <c r="F62" s="15">
        <f>E62/Input!$K$38*100</f>
        <v>100</v>
      </c>
      <c r="H62" s="12"/>
      <c r="I62" s="12"/>
      <c r="AD62" s="19"/>
      <c r="AE62" s="19"/>
    </row>
    <row r="63" spans="1:31" x14ac:dyDescent="0.35">
      <c r="A63" s="12">
        <v>4</v>
      </c>
      <c r="B63" s="14">
        <f>Input!D68</f>
        <v>23.060600000000001</v>
      </c>
      <c r="C63" s="13">
        <f>Input!$B$16+Input!$B$17*B63/(Input!$B$17+B63)</f>
        <v>19.749440226998395</v>
      </c>
      <c r="D63" s="13">
        <f>MAX(((Input!$K$34/C63*1000+Input!$K$33)/(50/Input!$C$10))-Input!$C$9,0)</f>
        <v>0</v>
      </c>
      <c r="E63" s="15">
        <f>MAX((Input!$K$37-D63)*Input!$C$11*Input!$B$12/4095,Input!$K$39)</f>
        <v>80</v>
      </c>
      <c r="F63" s="15">
        <f>E63/Input!$K$38*100</f>
        <v>100</v>
      </c>
      <c r="H63" s="12"/>
      <c r="I63" s="12"/>
      <c r="AD63" s="19"/>
      <c r="AE63" s="19"/>
    </row>
    <row r="64" spans="1:31" x14ac:dyDescent="0.35">
      <c r="A64" s="12">
        <v>5</v>
      </c>
      <c r="B64" s="14">
        <f>Input!D69</f>
        <v>22.021000000000001</v>
      </c>
      <c r="C64" s="13">
        <f>Input!$B$16+Input!$B$17*B64/(Input!$B$17+B64)</f>
        <v>19.625299961675658</v>
      </c>
      <c r="D64" s="13">
        <f>MAX(((Input!$K$34/C64*1000+Input!$K$33)/(50/Input!$C$10))-Input!$C$9,0)</f>
        <v>0</v>
      </c>
      <c r="E64" s="15">
        <f>MAX((Input!$K$37-D64)*Input!$C$11*Input!$B$12/4095,Input!$K$39)</f>
        <v>80</v>
      </c>
      <c r="F64" s="15">
        <f>E64/Input!$K$38*100</f>
        <v>100</v>
      </c>
      <c r="H64" s="12"/>
      <c r="I64" s="12"/>
      <c r="AD64" s="19"/>
      <c r="AE64" s="19"/>
    </row>
    <row r="65" spans="1:31" x14ac:dyDescent="0.35">
      <c r="A65" s="12">
        <v>6</v>
      </c>
      <c r="B65" s="14">
        <f>Input!D70</f>
        <v>21.202000000000002</v>
      </c>
      <c r="C65" s="13">
        <f>Input!$B$16+Input!$B$17*B65/(Input!$B$17+B65)</f>
        <v>19.522010754637183</v>
      </c>
      <c r="D65" s="13">
        <f>MAX(((Input!$K$34/C65*1000+Input!$K$33)/(50/Input!$C$10))-Input!$C$9,0)</f>
        <v>0</v>
      </c>
      <c r="E65" s="15">
        <f>MAX((Input!$K$37-D65)*Input!$C$11*Input!$B$12/4095,Input!$K$39)</f>
        <v>80</v>
      </c>
      <c r="F65" s="15">
        <f>E65/Input!$K$38*100</f>
        <v>100</v>
      </c>
      <c r="H65" s="12"/>
      <c r="I65" s="12"/>
      <c r="AD65" s="19"/>
      <c r="AE65" s="19"/>
    </row>
    <row r="66" spans="1:31" x14ac:dyDescent="0.35">
      <c r="A66" s="12">
        <v>7</v>
      </c>
      <c r="B66" s="14">
        <f>Input!D71</f>
        <v>20.382999999999999</v>
      </c>
      <c r="C66" s="13">
        <f>Input!$B$16+Input!$B$17*B66/(Input!$B$17+B66)</f>
        <v>19.413480779357556</v>
      </c>
      <c r="D66" s="13">
        <f>MAX(((Input!$K$34/C66*1000+Input!$K$33)/(50/Input!$C$10))-Input!$C$9,0)</f>
        <v>0</v>
      </c>
      <c r="E66" s="15">
        <f>MAX((Input!$K$37-D66)*Input!$C$11*Input!$B$12/4095,Input!$K$39)</f>
        <v>80</v>
      </c>
      <c r="F66" s="15">
        <f>E66/Input!$K$38*100</f>
        <v>100</v>
      </c>
      <c r="H66" s="12"/>
      <c r="I66" s="12"/>
      <c r="AD66" s="19"/>
      <c r="AE66" s="19"/>
    </row>
    <row r="67" spans="1:31" x14ac:dyDescent="0.35">
      <c r="A67" s="12">
        <v>8</v>
      </c>
      <c r="B67" s="14">
        <f>Input!D72</f>
        <v>19.564</v>
      </c>
      <c r="C67" s="13">
        <f>Input!$B$16+Input!$B$17*B67/(Input!$B$17+B67)</f>
        <v>19.299300788202391</v>
      </c>
      <c r="D67" s="13">
        <f>MAX(((Input!$K$34/C67*1000+Input!$K$33)/(50/Input!$C$10))-Input!$C$9,0)</f>
        <v>0</v>
      </c>
      <c r="E67" s="15">
        <f>MAX((Input!$K$37-D67)*Input!$C$11*Input!$B$12/4095,Input!$K$39)</f>
        <v>80</v>
      </c>
      <c r="F67" s="15">
        <f>E67/Input!$K$38*100</f>
        <v>100</v>
      </c>
      <c r="H67" s="12"/>
      <c r="I67" s="12"/>
      <c r="AD67" s="19"/>
      <c r="AE67" s="19"/>
    </row>
    <row r="68" spans="1:31" x14ac:dyDescent="0.35">
      <c r="A68" s="12">
        <v>9</v>
      </c>
      <c r="B68" s="14">
        <f>Input!D73</f>
        <v>18.744999999999997</v>
      </c>
      <c r="C68" s="13">
        <f>Input!$B$16+Input!$B$17*B68/(Input!$B$17+B68)</f>
        <v>19.179017784304129</v>
      </c>
      <c r="D68" s="13">
        <f>MAX(((Input!$K$34/C68*1000+Input!$K$33)/(50/Input!$C$10))-Input!$C$9,0)</f>
        <v>0</v>
      </c>
      <c r="E68" s="15">
        <f>MAX((Input!$K$37-D68)*Input!$C$11*Input!$B$12/4095,Input!$K$39)</f>
        <v>80</v>
      </c>
      <c r="F68" s="15">
        <f>E68/Input!$K$38*100</f>
        <v>100</v>
      </c>
      <c r="H68" s="12"/>
      <c r="I68" s="12"/>
      <c r="AD68" s="19"/>
      <c r="AE68" s="19"/>
    </row>
    <row r="69" spans="1:31" x14ac:dyDescent="0.35">
      <c r="A69" s="12">
        <v>10</v>
      </c>
      <c r="B69" s="14">
        <f>Input!D74</f>
        <v>17.925999999999998</v>
      </c>
      <c r="C69" s="13">
        <f>Input!$B$16+Input!$B$17*B69/(Input!$B$17+B69)</f>
        <v>19.052129014953394</v>
      </c>
      <c r="D69" s="13">
        <f>MAX(((Input!$K$34/C69*1000+Input!$K$33)/(50/Input!$C$10))-Input!$C$9,0)</f>
        <v>0</v>
      </c>
      <c r="E69" s="15">
        <f>MAX((Input!$K$37-D69)*Input!$C$11*Input!$B$12/4095,Input!$K$39)</f>
        <v>80</v>
      </c>
      <c r="F69" s="15">
        <f>E69/Input!$K$38*100</f>
        <v>100</v>
      </c>
      <c r="H69" s="12"/>
      <c r="I69" s="12"/>
      <c r="AD69" s="19"/>
      <c r="AE69" s="19"/>
    </row>
    <row r="70" spans="1:31" x14ac:dyDescent="0.35">
      <c r="A70" s="12">
        <v>11</v>
      </c>
      <c r="B70" s="14">
        <f>Input!D75</f>
        <v>17.275599999999997</v>
      </c>
      <c r="C70" s="13">
        <f>Input!$B$16+Input!$B$17*B70/(Input!$B$17+B70)</f>
        <v>18.946286623068591</v>
      </c>
      <c r="D70" s="13">
        <f>MAX(((Input!$K$34/C70*1000+Input!$K$33)/(50/Input!$C$10))-Input!$C$9,0)</f>
        <v>0</v>
      </c>
      <c r="E70" s="15">
        <f>MAX((Input!$K$37-D70)*Input!$C$11*Input!$B$12/4095,Input!$K$39)</f>
        <v>80</v>
      </c>
      <c r="F70" s="15">
        <f>E70/Input!$K$38*100</f>
        <v>100</v>
      </c>
      <c r="H70" s="12"/>
      <c r="I70" s="12"/>
      <c r="AD70" s="19"/>
      <c r="AE70" s="19"/>
    </row>
    <row r="71" spans="1:31" x14ac:dyDescent="0.35">
      <c r="A71" s="12">
        <v>12</v>
      </c>
      <c r="B71" s="14">
        <f>Input!D76</f>
        <v>16.6252</v>
      </c>
      <c r="C71" s="13">
        <f>Input!$B$16+Input!$B$17*B71/(Input!$B$17+B71)</f>
        <v>18.835617629324247</v>
      </c>
      <c r="D71" s="13">
        <f>MAX(((Input!$K$34/C71*1000+Input!$K$33)/(50/Input!$C$10))-Input!$C$9,0)</f>
        <v>0</v>
      </c>
      <c r="E71" s="15">
        <f>MAX((Input!$K$37-D71)*Input!$C$11*Input!$B$12/4095,Input!$K$39)</f>
        <v>80</v>
      </c>
      <c r="F71" s="15">
        <f>E71/Input!$K$38*100</f>
        <v>100</v>
      </c>
      <c r="H71" s="12"/>
      <c r="I71" s="12"/>
      <c r="AD71" s="19"/>
      <c r="AE71" s="19"/>
    </row>
    <row r="72" spans="1:31" x14ac:dyDescent="0.35">
      <c r="A72" s="12">
        <v>13</v>
      </c>
      <c r="B72" s="14">
        <f>Input!D77</f>
        <v>15.974799999999998</v>
      </c>
      <c r="C72" s="13">
        <f>Input!$B$16+Input!$B$17*B72/(Input!$B$17+B72)</f>
        <v>18.719784177823698</v>
      </c>
      <c r="D72" s="13">
        <f>MAX(((Input!$K$34/C72*1000+Input!$K$33)/(50/Input!$C$10))-Input!$C$9,0)</f>
        <v>0</v>
      </c>
      <c r="E72" s="15">
        <f>MAX((Input!$K$37-D72)*Input!$C$11*Input!$B$12/4095,Input!$K$39)</f>
        <v>80</v>
      </c>
      <c r="F72" s="15">
        <f>E72/Input!$K$38*100</f>
        <v>100</v>
      </c>
      <c r="H72" s="12"/>
      <c r="I72" s="12"/>
      <c r="AD72" s="19"/>
      <c r="AE72" s="19"/>
    </row>
    <row r="73" spans="1:31" x14ac:dyDescent="0.35">
      <c r="A73" s="12">
        <v>14</v>
      </c>
      <c r="B73" s="14">
        <f>Input!D78</f>
        <v>15.324399999999999</v>
      </c>
      <c r="C73" s="13">
        <f>Input!$B$16+Input!$B$17*B73/(Input!$B$17+B73)</f>
        <v>18.598416126709864</v>
      </c>
      <c r="D73" s="13">
        <f>MAX(((Input!$K$34/C73*1000+Input!$K$33)/(50/Input!$C$10))-Input!$C$9,0)</f>
        <v>0</v>
      </c>
      <c r="E73" s="15">
        <f>MAX((Input!$K$37-D73)*Input!$C$11*Input!$B$12/4095,Input!$K$39)</f>
        <v>80</v>
      </c>
      <c r="F73" s="15">
        <f>E73/Input!$K$38*100</f>
        <v>100</v>
      </c>
      <c r="H73" s="12"/>
      <c r="I73" s="12"/>
      <c r="AD73" s="19"/>
      <c r="AE73" s="19"/>
    </row>
    <row r="74" spans="1:31" x14ac:dyDescent="0.35">
      <c r="A74" s="12">
        <v>15</v>
      </c>
      <c r="B74" s="14">
        <f>Input!D79</f>
        <v>14.673999999999999</v>
      </c>
      <c r="C74" s="13">
        <f>Input!$B$16+Input!$B$17*B74/(Input!$B$17+B74)</f>
        <v>18.471107097162641</v>
      </c>
      <c r="D74" s="13">
        <f>MAX(((Input!$K$34/C74*1000+Input!$K$33)/(50/Input!$C$10))-Input!$C$9,0)</f>
        <v>0</v>
      </c>
      <c r="E74" s="15">
        <f>MAX((Input!$K$37-D74)*Input!$C$11*Input!$B$12/4095,Input!$K$39)</f>
        <v>80</v>
      </c>
      <c r="F74" s="15">
        <f>E74/Input!$K$38*100</f>
        <v>100</v>
      </c>
      <c r="H74" s="12"/>
      <c r="I74" s="12"/>
      <c r="J74" s="12"/>
      <c r="AD74" s="19"/>
      <c r="AE74" s="19"/>
    </row>
    <row r="75" spans="1:31" x14ac:dyDescent="0.35">
      <c r="A75" s="12">
        <v>16</v>
      </c>
      <c r="B75" s="14">
        <f>Input!D80</f>
        <v>14.1554</v>
      </c>
      <c r="C75" s="13">
        <f>Input!$B$16+Input!$B$17*B75/(Input!$B$17+B75)</f>
        <v>18.365042179356294</v>
      </c>
      <c r="D75" s="13">
        <f>MAX(((Input!$K$34/C75*1000+Input!$K$33)/(50/Input!$C$10))-Input!$C$9,0)</f>
        <v>0</v>
      </c>
      <c r="E75" s="15">
        <f>MAX((Input!$K$37-D75)*Input!$C$11*Input!$B$12/4095,Input!$K$39)</f>
        <v>80</v>
      </c>
      <c r="F75" s="15">
        <f>E75/Input!$K$38*100</f>
        <v>100</v>
      </c>
      <c r="H75" s="12"/>
      <c r="I75" s="12"/>
      <c r="AD75" s="19"/>
      <c r="AE75" s="19"/>
    </row>
    <row r="76" spans="1:31" x14ac:dyDescent="0.35">
      <c r="A76" s="12">
        <v>17</v>
      </c>
      <c r="B76" s="14">
        <f>Input!D81</f>
        <v>13.636799999999999</v>
      </c>
      <c r="C76" s="13">
        <f>Input!$B$16+Input!$B$17*B76/(Input!$B$17+B76)</f>
        <v>18.25466933993296</v>
      </c>
      <c r="D76" s="13">
        <f>MAX(((Input!$K$34/C76*1000+Input!$K$33)/(50/Input!$C$10))-Input!$C$9,0)</f>
        <v>0</v>
      </c>
      <c r="E76" s="15">
        <f>MAX((Input!$K$37-D76)*Input!$C$11*Input!$B$12/4095,Input!$K$39)</f>
        <v>80</v>
      </c>
      <c r="F76" s="15">
        <f>E76/Input!$K$38*100</f>
        <v>100</v>
      </c>
      <c r="H76" s="12"/>
      <c r="I76" s="12"/>
      <c r="AD76" s="19"/>
      <c r="AE76" s="19"/>
    </row>
    <row r="77" spans="1:31" x14ac:dyDescent="0.35">
      <c r="A77" s="12">
        <v>18</v>
      </c>
      <c r="B77" s="14">
        <f>Input!D82</f>
        <v>13.1182</v>
      </c>
      <c r="C77" s="13">
        <f>Input!$B$16+Input!$B$17*B77/(Input!$B$17+B77)</f>
        <v>18.139720683342528</v>
      </c>
      <c r="D77" s="13">
        <f>MAX(((Input!$K$34/C77*1000+Input!$K$33)/(50/Input!$C$10))-Input!$C$9,0)</f>
        <v>0</v>
      </c>
      <c r="E77" s="15">
        <f>MAX((Input!$K$37-D77)*Input!$C$11*Input!$B$12/4095,Input!$K$39)</f>
        <v>80</v>
      </c>
      <c r="F77" s="15">
        <f>E77/Input!$K$38*100</f>
        <v>100</v>
      </c>
      <c r="H77" s="12"/>
      <c r="I77" s="12"/>
      <c r="AD77" s="19"/>
      <c r="AE77" s="19"/>
    </row>
    <row r="78" spans="1:31" x14ac:dyDescent="0.35">
      <c r="A78" s="12">
        <v>19</v>
      </c>
      <c r="B78" s="14">
        <f>Input!D83</f>
        <v>12.599599999999999</v>
      </c>
      <c r="C78" s="13">
        <f>Input!$B$16+Input!$B$17*B78/(Input!$B$17+B78)</f>
        <v>18.019905631112344</v>
      </c>
      <c r="D78" s="13">
        <f>MAX(((Input!$K$34/C78*1000+Input!$K$33)/(50/Input!$C$10))-Input!$C$9,0)</f>
        <v>0</v>
      </c>
      <c r="E78" s="15">
        <f>MAX((Input!$K$37-D78)*Input!$C$11*Input!$B$12/4095,Input!$K$39)</f>
        <v>80</v>
      </c>
      <c r="F78" s="15">
        <f>E78/Input!$K$38*100</f>
        <v>100</v>
      </c>
      <c r="H78" s="12"/>
      <c r="I78" s="12"/>
      <c r="AD78" s="19"/>
      <c r="AE78" s="19"/>
    </row>
    <row r="79" spans="1:31" x14ac:dyDescent="0.35">
      <c r="A79" s="12">
        <v>20</v>
      </c>
      <c r="B79" s="14">
        <f>Input!D84</f>
        <v>12.081</v>
      </c>
      <c r="C79" s="13">
        <f>Input!$B$16+Input!$B$17*B79/(Input!$B$17+B79)</f>
        <v>17.894908469204786</v>
      </c>
      <c r="D79" s="13">
        <f>MAX(((Input!$K$34/C79*1000+Input!$K$33)/(50/Input!$C$10))-Input!$C$9,0)</f>
        <v>0</v>
      </c>
      <c r="E79" s="15">
        <f>MAX((Input!$K$37-D79)*Input!$C$11*Input!$B$12/4095,Input!$K$39)</f>
        <v>80</v>
      </c>
      <c r="F79" s="15">
        <f>E79/Input!$K$38*100</f>
        <v>100</v>
      </c>
      <c r="H79" s="12"/>
      <c r="I79" s="12"/>
      <c r="AD79" s="19"/>
      <c r="AE79" s="19"/>
    </row>
    <row r="80" spans="1:31" x14ac:dyDescent="0.35">
      <c r="A80" s="12">
        <v>21</v>
      </c>
      <c r="B80" s="14">
        <f>Input!D85</f>
        <v>11.6648</v>
      </c>
      <c r="C80" s="13">
        <f>Input!$B$16+Input!$B$17*B80/(Input!$B$17+B80)</f>
        <v>17.790613117870723</v>
      </c>
      <c r="D80" s="13">
        <f>MAX(((Input!$K$34/C80*1000+Input!$K$33)/(50/Input!$C$10))-Input!$C$9,0)</f>
        <v>0</v>
      </c>
      <c r="E80" s="15">
        <f>MAX((Input!$K$37-D80)*Input!$C$11*Input!$B$12/4095,Input!$K$39)</f>
        <v>80</v>
      </c>
      <c r="F80" s="15">
        <f>E80/Input!$K$38*100</f>
        <v>100</v>
      </c>
      <c r="H80" s="12"/>
      <c r="I80" s="12"/>
      <c r="AD80" s="19"/>
      <c r="AE80" s="19"/>
    </row>
    <row r="81" spans="1:31" x14ac:dyDescent="0.35">
      <c r="A81" s="12">
        <v>22</v>
      </c>
      <c r="B81" s="14">
        <f>Input!D86</f>
        <v>11.2486</v>
      </c>
      <c r="C81" s="13">
        <f>Input!$B$16+Input!$B$17*B81/(Input!$B$17+B81)</f>
        <v>17.682567412284111</v>
      </c>
      <c r="D81" s="13">
        <f>MAX(((Input!$K$34/C81*1000+Input!$K$33)/(50/Input!$C$10))-Input!$C$9,0)</f>
        <v>0</v>
      </c>
      <c r="E81" s="15">
        <f>MAX((Input!$K$37-D81)*Input!$C$11*Input!$B$12/4095,Input!$K$39)</f>
        <v>80</v>
      </c>
      <c r="F81" s="15">
        <f>E81/Input!$K$38*100</f>
        <v>100</v>
      </c>
      <c r="H81" s="12"/>
      <c r="I81" s="12"/>
      <c r="AD81" s="19"/>
      <c r="AE81" s="19"/>
    </row>
    <row r="82" spans="1:31" x14ac:dyDescent="0.35">
      <c r="A82" s="12">
        <v>23</v>
      </c>
      <c r="B82" s="14">
        <f>Input!D87</f>
        <v>10.8324</v>
      </c>
      <c r="C82" s="13">
        <f>Input!$B$16+Input!$B$17*B82/(Input!$B$17+B82)</f>
        <v>17.570565360454683</v>
      </c>
      <c r="D82" s="13">
        <f>MAX(((Input!$K$34/C82*1000+Input!$K$33)/(50/Input!$C$10))-Input!$C$9,0)</f>
        <v>0</v>
      </c>
      <c r="E82" s="15">
        <f>MAX((Input!$K$37-D82)*Input!$C$11*Input!$B$12/4095,Input!$K$39)</f>
        <v>80</v>
      </c>
      <c r="F82" s="15">
        <f>E82/Input!$K$38*100</f>
        <v>100</v>
      </c>
      <c r="H82" s="12"/>
      <c r="I82" s="12"/>
      <c r="AD82" s="19"/>
      <c r="AE82" s="19"/>
    </row>
    <row r="83" spans="1:31" x14ac:dyDescent="0.35">
      <c r="A83" s="12">
        <v>24</v>
      </c>
      <c r="B83" s="14">
        <f>Input!D88</f>
        <v>10.4162</v>
      </c>
      <c r="C83" s="13">
        <f>Input!$B$16+Input!$B$17*B83/(Input!$B$17+B83)</f>
        <v>17.454385603283711</v>
      </c>
      <c r="D83" s="13">
        <f>MAX(((Input!$K$34/C83*1000+Input!$K$33)/(50/Input!$C$10))-Input!$C$9,0)</f>
        <v>0</v>
      </c>
      <c r="E83" s="15">
        <f>MAX((Input!$K$37-D83)*Input!$C$11*Input!$B$12/4095,Input!$K$39)</f>
        <v>80</v>
      </c>
      <c r="F83" s="15">
        <f>E83/Input!$K$38*100</f>
        <v>100</v>
      </c>
      <c r="H83" s="12"/>
      <c r="I83" s="12"/>
      <c r="AD83" s="19"/>
      <c r="AE83" s="19"/>
    </row>
    <row r="84" spans="1:31" x14ac:dyDescent="0.35">
      <c r="A84" s="12">
        <v>25</v>
      </c>
      <c r="B84" s="14">
        <f>Input!D89</f>
        <v>10</v>
      </c>
      <c r="C84" s="13">
        <f>Input!$B$16+Input!$B$17*B84/(Input!$B$17+B84)</f>
        <v>17.333789954337902</v>
      </c>
      <c r="D84" s="13">
        <f>MAX(((Input!$K$34/C84*1000+Input!$K$33)/(50/Input!$C$10))-Input!$C$9,0)</f>
        <v>0</v>
      </c>
      <c r="E84" s="15">
        <f>MAX((Input!$K$37-D84)*Input!$C$11*Input!$B$12/4095,Input!$K$39)</f>
        <v>80</v>
      </c>
      <c r="F84" s="15">
        <f>E84/Input!$K$38*100</f>
        <v>100</v>
      </c>
      <c r="H84" s="12"/>
      <c r="I84" s="12"/>
      <c r="AD84" s="19"/>
      <c r="AE84" s="19"/>
    </row>
    <row r="85" spans="1:31" x14ac:dyDescent="0.35">
      <c r="A85" s="12">
        <v>26</v>
      </c>
      <c r="B85" s="14">
        <f>Input!D90</f>
        <v>9.6630000000000003</v>
      </c>
      <c r="C85" s="13">
        <f>Input!$B$16+Input!$B$17*B85/(Input!$B$17+B85)</f>
        <v>17.232731994620416</v>
      </c>
      <c r="D85" s="13">
        <f>MAX(((Input!$K$34/C85*1000+Input!$K$33)/(50/Input!$C$10))-Input!$C$9,0)</f>
        <v>0</v>
      </c>
      <c r="E85" s="15">
        <f>MAX((Input!$K$37-D85)*Input!$C$11*Input!$B$12/4095,Input!$K$39)</f>
        <v>80</v>
      </c>
      <c r="F85" s="15">
        <f>E85/Input!$K$38*100</f>
        <v>100</v>
      </c>
      <c r="H85" s="12"/>
      <c r="I85" s="12"/>
      <c r="AD85" s="19"/>
      <c r="AE85" s="19"/>
    </row>
    <row r="86" spans="1:31" x14ac:dyDescent="0.35">
      <c r="A86" s="12">
        <v>27</v>
      </c>
      <c r="B86" s="14">
        <f>Input!D91</f>
        <v>9.3260000000000005</v>
      </c>
      <c r="C86" s="13">
        <f>Input!$B$16+Input!$B$17*B86/(Input!$B$17+B86)</f>
        <v>17.128465089983983</v>
      </c>
      <c r="D86" s="13">
        <f>MAX(((Input!$K$34/C86*1000+Input!$K$33)/(50/Input!$C$10))-Input!$C$9,0)</f>
        <v>0</v>
      </c>
      <c r="E86" s="15">
        <f>MAX((Input!$K$37-D86)*Input!$C$11*Input!$B$12/4095,Input!$K$39)</f>
        <v>80</v>
      </c>
      <c r="F86" s="15">
        <f>E86/Input!$K$38*100</f>
        <v>100</v>
      </c>
      <c r="H86" s="12"/>
      <c r="I86" s="12"/>
      <c r="AD86" s="19"/>
      <c r="AE86" s="19"/>
    </row>
    <row r="87" spans="1:31" x14ac:dyDescent="0.35">
      <c r="A87" s="12">
        <v>28</v>
      </c>
      <c r="B87" s="14">
        <f>Input!D92</f>
        <v>8.988999999999999</v>
      </c>
      <c r="C87" s="13">
        <f>Input!$B$16+Input!$B$17*B87/(Input!$B$17+B87)</f>
        <v>17.020833931734405</v>
      </c>
      <c r="D87" s="13">
        <f>MAX(((Input!$K$34/C87*1000+Input!$K$33)/(50/Input!$C$10))-Input!$C$9,0)</f>
        <v>0</v>
      </c>
      <c r="E87" s="15">
        <f>MAX((Input!$K$37-D87)*Input!$C$11*Input!$B$12/4095,Input!$K$39)</f>
        <v>80</v>
      </c>
      <c r="F87" s="15">
        <f>E87/Input!$K$38*100</f>
        <v>100</v>
      </c>
      <c r="H87" s="12"/>
      <c r="I87" s="12"/>
      <c r="AD87" s="19"/>
      <c r="AE87" s="19"/>
    </row>
    <row r="88" spans="1:31" x14ac:dyDescent="0.35">
      <c r="A88" s="12">
        <v>29</v>
      </c>
      <c r="B88" s="14">
        <f>Input!D93</f>
        <v>8.6519999999999992</v>
      </c>
      <c r="C88" s="13">
        <f>Input!$B$16+Input!$B$17*B88/(Input!$B$17+B88)</f>
        <v>16.909673024523162</v>
      </c>
      <c r="D88" s="13">
        <f>MAX(((Input!$K$34/C88*1000+Input!$K$33)/(50/Input!$C$10))-Input!$C$9,0)</f>
        <v>0</v>
      </c>
      <c r="E88" s="15">
        <f>MAX((Input!$K$37-D88)*Input!$C$11*Input!$B$12/4095,Input!$K$39)</f>
        <v>80</v>
      </c>
      <c r="F88" s="15">
        <f>E88/Input!$K$38*100</f>
        <v>100</v>
      </c>
      <c r="H88" s="12"/>
      <c r="I88" s="12"/>
      <c r="AD88" s="19"/>
      <c r="AE88" s="19"/>
    </row>
    <row r="89" spans="1:31" x14ac:dyDescent="0.35">
      <c r="A89" s="12">
        <v>30</v>
      </c>
      <c r="B89" s="14">
        <f>Input!D94</f>
        <v>8.3149999999999995</v>
      </c>
      <c r="C89" s="13">
        <f>Input!$B$16+Input!$B$17*B89/(Input!$B$17+B89)</f>
        <v>16.794805837249569</v>
      </c>
      <c r="D89" s="13">
        <f>MAX(((Input!$K$34/C89*1000+Input!$K$33)/(50/Input!$C$10))-Input!$C$9,0)</f>
        <v>0</v>
      </c>
      <c r="E89" s="15">
        <f>MAX((Input!$K$37-D89)*Input!$C$11*Input!$B$12/4095,Input!$K$39)</f>
        <v>80</v>
      </c>
      <c r="F89" s="15">
        <f>E89/Input!$K$38*100</f>
        <v>100</v>
      </c>
      <c r="H89" s="12"/>
      <c r="I89" s="12"/>
      <c r="J89" s="12"/>
      <c r="AD89" s="19"/>
      <c r="AE89" s="19"/>
    </row>
    <row r="90" spans="1:31" x14ac:dyDescent="0.35">
      <c r="A90" s="12">
        <v>31</v>
      </c>
      <c r="B90" s="14">
        <f>Input!D95</f>
        <v>8.041599999999999</v>
      </c>
      <c r="C90" s="13">
        <f>Input!$B$16+Input!$B$17*B90/(Input!$B$17+B90)</f>
        <v>16.698764392024714</v>
      </c>
      <c r="D90" s="13">
        <f>MAX(((Input!$K$34/C90*1000+Input!$K$33)/(50/Input!$C$10))-Input!$C$9,0)</f>
        <v>0</v>
      </c>
      <c r="E90" s="15">
        <f>MAX((Input!$K$37-D90)*Input!$C$11*Input!$B$12/4095,Input!$K$39)</f>
        <v>80</v>
      </c>
      <c r="F90" s="15">
        <f>E90/Input!$K$38*100</f>
        <v>100</v>
      </c>
      <c r="H90" s="12"/>
      <c r="I90" s="12"/>
      <c r="AD90" s="19"/>
      <c r="AE90" s="19"/>
    </row>
    <row r="91" spans="1:31" x14ac:dyDescent="0.35">
      <c r="A91" s="12">
        <v>32</v>
      </c>
      <c r="B91" s="14">
        <f>Input!D96</f>
        <v>7.7682000000000002</v>
      </c>
      <c r="C91" s="13">
        <f>Input!$B$16+Input!$B$17*B91/(Input!$B$17+B91)</f>
        <v>16.600052877233303</v>
      </c>
      <c r="D91" s="13">
        <f>MAX(((Input!$K$34/C91*1000+Input!$K$33)/(50/Input!$C$10))-Input!$C$9,0)</f>
        <v>0</v>
      </c>
      <c r="E91" s="15">
        <f>MAX((Input!$K$37-D91)*Input!$C$11*Input!$B$12/4095,Input!$K$39)</f>
        <v>80</v>
      </c>
      <c r="F91" s="15">
        <f>E91/Input!$K$38*100</f>
        <v>100</v>
      </c>
      <c r="H91" s="12"/>
      <c r="I91" s="12"/>
    </row>
    <row r="92" spans="1:31" x14ac:dyDescent="0.35">
      <c r="A92" s="12">
        <v>33</v>
      </c>
      <c r="B92" s="14">
        <f>Input!D97</f>
        <v>7.4947999999999997</v>
      </c>
      <c r="C92" s="13">
        <f>Input!$B$16+Input!$B$17*B92/(Input!$B$17+B92)</f>
        <v>16.498558376472044</v>
      </c>
      <c r="D92" s="13">
        <f>MAX(((Input!$K$34/C92*1000+Input!$K$33)/(50/Input!$C$10))-Input!$C$9,0)</f>
        <v>0</v>
      </c>
      <c r="E92" s="15">
        <f>MAX((Input!$K$37-D92)*Input!$C$11*Input!$B$12/4095,Input!$K$39)</f>
        <v>80</v>
      </c>
      <c r="F92" s="15">
        <f>E92/Input!$K$38*100</f>
        <v>100</v>
      </c>
      <c r="H92" s="12"/>
      <c r="I92" s="12"/>
    </row>
    <row r="93" spans="1:31" x14ac:dyDescent="0.35">
      <c r="A93" s="12">
        <v>34</v>
      </c>
      <c r="B93" s="14">
        <f>Input!D98</f>
        <v>7.2214</v>
      </c>
      <c r="C93" s="13">
        <f>Input!$B$16+Input!$B$17*B93/(Input!$B$17+B93)</f>
        <v>16.394161515370214</v>
      </c>
      <c r="D93" s="13">
        <f>MAX(((Input!$K$34/C93*1000+Input!$K$33)/(50/Input!$C$10))-Input!$C$9,0)</f>
        <v>0</v>
      </c>
      <c r="E93" s="15">
        <f>MAX((Input!$K$37-D93)*Input!$C$11*Input!$B$12/4095,Input!$K$39)</f>
        <v>80</v>
      </c>
      <c r="F93" s="15">
        <f>E93/Input!$K$38*100</f>
        <v>100</v>
      </c>
      <c r="H93" s="12"/>
      <c r="I93" s="12"/>
    </row>
    <row r="94" spans="1:31" x14ac:dyDescent="0.35">
      <c r="A94" s="12">
        <v>35</v>
      </c>
      <c r="B94" s="14">
        <f>Input!D99</f>
        <v>6.9480000000000004</v>
      </c>
      <c r="C94" s="13">
        <f>Input!$B$16+Input!$B$17*B94/(Input!$B$17+B94)</f>
        <v>16.286735993208829</v>
      </c>
      <c r="D94" s="13">
        <f>MAX(((Input!$K$34/C94*1000+Input!$K$33)/(50/Input!$C$10))-Input!$C$9,0)</f>
        <v>0</v>
      </c>
      <c r="E94" s="15">
        <f>MAX((Input!$K$37-D94)*Input!$C$11*Input!$B$12/4095,Input!$K$39)</f>
        <v>80</v>
      </c>
      <c r="F94" s="15">
        <f>E94/Input!$K$38*100</f>
        <v>100</v>
      </c>
      <c r="H94" s="12"/>
      <c r="I94" s="12"/>
    </row>
    <row r="95" spans="1:31" x14ac:dyDescent="0.35">
      <c r="A95" s="12">
        <v>36</v>
      </c>
      <c r="B95" s="14">
        <f>Input!D100</f>
        <v>6.7252000000000001</v>
      </c>
      <c r="C95" s="13">
        <f>Input!$B$16+Input!$B$17*B95/(Input!$B$17+B95)</f>
        <v>16.196860167944507</v>
      </c>
      <c r="D95" s="13">
        <f>MAX(((Input!$K$34/C95*1000+Input!$K$33)/(50/Input!$C$10))-Input!$C$9,0)</f>
        <v>0</v>
      </c>
      <c r="E95" s="15">
        <f>MAX((Input!$K$37-D95)*Input!$C$11*Input!$B$12/4095,Input!$K$39)</f>
        <v>80</v>
      </c>
      <c r="F95" s="15">
        <f>E95/Input!$K$38*100</f>
        <v>100</v>
      </c>
      <c r="H95" s="12"/>
      <c r="I95" s="12"/>
      <c r="J95" s="12"/>
    </row>
    <row r="96" spans="1:31" x14ac:dyDescent="0.35">
      <c r="A96" s="12">
        <v>37</v>
      </c>
      <c r="B96" s="14">
        <f>Input!D101</f>
        <v>6.5023999999999997</v>
      </c>
      <c r="C96" s="13">
        <f>Input!$B$16+Input!$B$17*B96/(Input!$B$17+B96)</f>
        <v>16.104808068512803</v>
      </c>
      <c r="D96" s="13">
        <f>MAX(((Input!$K$34/C96*1000+Input!$K$33)/(50/Input!$C$10))-Input!$C$9,0)</f>
        <v>0</v>
      </c>
      <c r="E96" s="15">
        <f>MAX((Input!$K$37-D96)*Input!$C$11*Input!$B$12/4095,Input!$K$39)</f>
        <v>80</v>
      </c>
      <c r="F96" s="15">
        <f>E96/Input!$K$38*100</f>
        <v>100</v>
      </c>
      <c r="H96" s="12"/>
      <c r="I96" s="12"/>
    </row>
    <row r="97" spans="1:26" x14ac:dyDescent="0.35">
      <c r="A97" s="12">
        <v>38</v>
      </c>
      <c r="B97" s="14">
        <f>Input!D102</f>
        <v>6.2796000000000003</v>
      </c>
      <c r="C97" s="13">
        <f>Input!$B$16+Input!$B$17*B97/(Input!$B$17+B97)</f>
        <v>16.010499680961079</v>
      </c>
      <c r="D97" s="13">
        <f>MAX(((Input!$K$34/C97*1000+Input!$K$33)/(50/Input!$C$10))-Input!$C$9,0)</f>
        <v>0</v>
      </c>
      <c r="E97" s="15">
        <f>MAX((Input!$K$37-D97)*Input!$C$11*Input!$B$12/4095,Input!$K$39)</f>
        <v>80</v>
      </c>
      <c r="F97" s="15">
        <f>E97/Input!$K$38*100</f>
        <v>100</v>
      </c>
      <c r="H97" s="12"/>
      <c r="I97" s="12"/>
    </row>
    <row r="98" spans="1:26" x14ac:dyDescent="0.35">
      <c r="A98" s="12">
        <v>39</v>
      </c>
      <c r="B98" s="14">
        <f>Input!D103</f>
        <v>6.0568</v>
      </c>
      <c r="C98" s="13">
        <f>Input!$B$16+Input!$B$17*B98/(Input!$B$17+B98)</f>
        <v>15.913851020226321</v>
      </c>
      <c r="D98" s="13">
        <f>MAX(((Input!$K$34/C98*1000+Input!$K$33)/(50/Input!$C$10))-Input!$C$9,0)</f>
        <v>0</v>
      </c>
      <c r="E98" s="15">
        <f>MAX((Input!$K$37-D98)*Input!$C$11*Input!$B$12/4095,Input!$K$39)</f>
        <v>80</v>
      </c>
      <c r="F98" s="15">
        <f>E98/Input!$K$38*100</f>
        <v>100</v>
      </c>
      <c r="H98" s="12"/>
      <c r="I98" s="12"/>
    </row>
    <row r="99" spans="1:26" x14ac:dyDescent="0.35">
      <c r="A99" s="12">
        <v>40</v>
      </c>
      <c r="B99" s="14">
        <f>Input!D104</f>
        <v>5.8339999999999996</v>
      </c>
      <c r="C99" s="13">
        <f>Input!$B$16+Input!$B$17*B99/(Input!$B$17+B99)</f>
        <v>15.814773880681177</v>
      </c>
      <c r="D99" s="13">
        <f>MAX(((Input!$K$34/C99*1000+Input!$K$33)/(50/Input!$C$10))-Input!$C$9,0)</f>
        <v>0</v>
      </c>
      <c r="E99" s="15">
        <f>MAX((Input!$K$37-D99)*Input!$C$11*Input!$B$12/4095,Input!$K$39)</f>
        <v>80</v>
      </c>
      <c r="F99" s="15">
        <f>E99/Input!$K$38*100</f>
        <v>100</v>
      </c>
      <c r="H99" s="12"/>
      <c r="I99" s="12"/>
      <c r="J99" s="12"/>
    </row>
    <row r="100" spans="1:26" x14ac:dyDescent="0.35">
      <c r="A100" s="12">
        <v>41</v>
      </c>
      <c r="B100" s="14">
        <f>Input!D105</f>
        <v>5.6505999999999998</v>
      </c>
      <c r="C100" s="13">
        <f>Input!$B$16+Input!$B$17*B100/(Input!$B$17+B100)</f>
        <v>15.731329983020524</v>
      </c>
      <c r="D100" s="13">
        <f>MAX(((Input!$K$34/C100*1000+Input!$K$33)/(50/Input!$C$10))-Input!$C$9,0)</f>
        <v>0</v>
      </c>
      <c r="E100" s="15">
        <f>MAX((Input!$K$37-D100)*Input!$C$11*Input!$B$12/4095,Input!$K$39)</f>
        <v>80</v>
      </c>
      <c r="F100" s="15">
        <f>E100/Input!$K$38*100</f>
        <v>100</v>
      </c>
      <c r="H100" s="12"/>
      <c r="I100" s="12"/>
      <c r="J100" s="12"/>
    </row>
    <row r="101" spans="1:26" x14ac:dyDescent="0.35">
      <c r="A101" s="12">
        <v>42</v>
      </c>
      <c r="B101" s="14">
        <f>Input!D106</f>
        <v>5.4672000000000001</v>
      </c>
      <c r="C101" s="13">
        <f>Input!$B$16+Input!$B$17*B101/(Input!$B$17+B101)</f>
        <v>15.646123727486296</v>
      </c>
      <c r="D101" s="13">
        <f>MAX(((Input!$K$34/C101*1000+Input!$K$33)/(50/Input!$C$10))-Input!$C$9,0)</f>
        <v>0</v>
      </c>
      <c r="E101" s="15">
        <f>MAX((Input!$K$37-D101)*Input!$C$11*Input!$B$12/4095,Input!$K$39)</f>
        <v>80</v>
      </c>
      <c r="F101" s="15">
        <f>E101/Input!$K$38*100</f>
        <v>100</v>
      </c>
      <c r="H101" s="12"/>
      <c r="I101" s="12"/>
    </row>
    <row r="102" spans="1:26" x14ac:dyDescent="0.35">
      <c r="A102" s="12">
        <v>43</v>
      </c>
      <c r="B102" s="14">
        <f>Input!D107</f>
        <v>5.2837999999999994</v>
      </c>
      <c r="C102" s="13">
        <f>Input!$B$16+Input!$B$17*B102/(Input!$B$17+B102)</f>
        <v>15.559098685971671</v>
      </c>
      <c r="D102" s="13">
        <f>MAX(((Input!$K$34/C102*1000+Input!$K$33)/(50/Input!$C$10))-Input!$C$9,0)</f>
        <v>0</v>
      </c>
      <c r="E102" s="15">
        <f>MAX((Input!$K$37-D102)*Input!$C$11*Input!$B$12/4095,Input!$K$39)</f>
        <v>80</v>
      </c>
      <c r="F102" s="15">
        <f>E102/Input!$K$38*100</f>
        <v>100</v>
      </c>
      <c r="H102" s="12"/>
      <c r="I102" s="12"/>
      <c r="J102" s="12"/>
    </row>
    <row r="103" spans="1:26" x14ac:dyDescent="0.35">
      <c r="A103" s="12">
        <v>44</v>
      </c>
      <c r="B103" s="14">
        <f>Input!D108</f>
        <v>5.1003999999999996</v>
      </c>
      <c r="C103" s="13">
        <f>Input!$B$16+Input!$B$17*B103/(Input!$B$17+B103)</f>
        <v>15.470195995388345</v>
      </c>
      <c r="D103" s="13">
        <f>MAX(((Input!$K$34/C103*1000+Input!$K$33)/(50/Input!$C$10))-Input!$C$9,0)</f>
        <v>0</v>
      </c>
      <c r="E103" s="15">
        <f>MAX((Input!$K$37-D103)*Input!$C$11*Input!$B$12/4095,Input!$K$39)</f>
        <v>80</v>
      </c>
      <c r="F103" s="15">
        <f>E103/Input!$K$38*100</f>
        <v>100</v>
      </c>
      <c r="H103" s="12"/>
      <c r="I103" s="12"/>
    </row>
    <row r="104" spans="1:26" x14ac:dyDescent="0.35">
      <c r="A104" s="12">
        <v>45</v>
      </c>
      <c r="B104" s="14">
        <f>Input!D109</f>
        <v>4.9169999999999998</v>
      </c>
      <c r="C104" s="13">
        <f>Input!$B$16+Input!$B$17*B104/(Input!$B$17+B104)</f>
        <v>15.379354224891479</v>
      </c>
      <c r="D104" s="13">
        <f>MAX(((Input!$K$34/C104*1000+Input!$K$33)/(50/Input!$C$10))-Input!$C$9,0)</f>
        <v>0</v>
      </c>
      <c r="E104" s="15">
        <f>MAX((Input!$K$37-D104)*Input!$C$11*Input!$B$12/4095,Input!$K$39)</f>
        <v>80</v>
      </c>
      <c r="F104" s="15">
        <f>E104/Input!$K$38*100</f>
        <v>100</v>
      </c>
      <c r="H104" s="12"/>
      <c r="I104" s="12"/>
    </row>
    <row r="105" spans="1:26" x14ac:dyDescent="0.35">
      <c r="A105" s="12">
        <v>46</v>
      </c>
      <c r="B105" s="14">
        <f>Input!D110</f>
        <v>4.7657999999999996</v>
      </c>
      <c r="C105" s="13">
        <f>Input!$B$16+Input!$B$17*B105/(Input!$B$17+B105)</f>
        <v>15.302958153823999</v>
      </c>
      <c r="D105" s="13">
        <f>MAX(((Input!$K$34/C105*1000+Input!$K$33)/(50/Input!$C$10))-Input!$C$9,0)</f>
        <v>0</v>
      </c>
      <c r="E105" s="15">
        <f>MAX((Input!$K$37-D105)*Input!$C$11*Input!$B$12/4095,Input!$K$39)</f>
        <v>80</v>
      </c>
      <c r="F105" s="15">
        <f>E105/Input!$K$38*100</f>
        <v>100</v>
      </c>
      <c r="H105" s="12"/>
      <c r="I105" s="12"/>
    </row>
    <row r="106" spans="1:26" x14ac:dyDescent="0.35">
      <c r="A106" s="12">
        <v>47</v>
      </c>
      <c r="B106" s="14">
        <f>Input!D111</f>
        <v>4.6145999999999994</v>
      </c>
      <c r="C106" s="13">
        <f>Input!$B$16+Input!$B$17*B106/(Input!$B$17+B106)</f>
        <v>15.22516318893585</v>
      </c>
      <c r="D106" s="13">
        <f>MAX(((Input!$K$34/C106*1000+Input!$K$33)/(50/Input!$C$10))-Input!$C$9,0)</f>
        <v>0</v>
      </c>
      <c r="E106" s="15">
        <f>MAX((Input!$K$37-D106)*Input!$C$11*Input!$B$12/4095,Input!$K$39)</f>
        <v>80</v>
      </c>
      <c r="F106" s="15">
        <f>E106/Input!$K$38*100</f>
        <v>100</v>
      </c>
      <c r="H106" s="12"/>
      <c r="I106" s="12"/>
    </row>
    <row r="107" spans="1:26" x14ac:dyDescent="0.35">
      <c r="A107" s="12">
        <v>48</v>
      </c>
      <c r="B107" s="14">
        <f>Input!D112</f>
        <v>4.4634</v>
      </c>
      <c r="C107" s="13">
        <f>Input!$B$16+Input!$B$17*B107/(Input!$B$17+B107)</f>
        <v>15.145930552330201</v>
      </c>
      <c r="D107" s="13">
        <f>MAX(((Input!$K$34/C107*1000+Input!$K$33)/(50/Input!$C$10))-Input!$C$9,0)</f>
        <v>0</v>
      </c>
      <c r="E107" s="15">
        <f>MAX((Input!$K$37-D107)*Input!$C$11*Input!$B$12/4095,Input!$K$39)</f>
        <v>80</v>
      </c>
      <c r="F107" s="15">
        <f>E107/Input!$K$38*100</f>
        <v>100</v>
      </c>
      <c r="H107" s="12"/>
      <c r="I107" s="12"/>
      <c r="J107" s="12"/>
      <c r="Z107" s="17"/>
    </row>
    <row r="108" spans="1:26" x14ac:dyDescent="0.35">
      <c r="A108" s="12">
        <v>49</v>
      </c>
      <c r="B108" s="14">
        <f>Input!D113</f>
        <v>4.3121999999999998</v>
      </c>
      <c r="C108" s="13">
        <f>Input!$B$16+Input!$B$17*B108/(Input!$B$17+B108)</f>
        <v>15.065220019491495</v>
      </c>
      <c r="D108" s="13">
        <f>MAX(((Input!$K$34/C108*1000+Input!$K$33)/(50/Input!$C$10))-Input!$C$9,0)</f>
        <v>0</v>
      </c>
      <c r="E108" s="15">
        <f>MAX((Input!$K$37-D108)*Input!$C$11*Input!$B$12/4095,Input!$K$39)</f>
        <v>80</v>
      </c>
      <c r="F108" s="15">
        <f>E108/Input!$K$38*100</f>
        <v>100</v>
      </c>
      <c r="H108" s="12"/>
      <c r="I108" s="12"/>
    </row>
    <row r="109" spans="1:26" x14ac:dyDescent="0.35">
      <c r="A109" s="12">
        <v>50</v>
      </c>
      <c r="B109" s="14">
        <f>Input!D114</f>
        <v>4.1609999999999996</v>
      </c>
      <c r="C109" s="13">
        <f>Input!$B$16+Input!$B$17*B109/(Input!$B$17+B109)</f>
        <v>14.982989851192329</v>
      </c>
      <c r="D109" s="13">
        <f>MAX(((Input!$K$34/C109*1000+Input!$K$33)/(50/Input!$C$10))-Input!$C$9,0)</f>
        <v>0</v>
      </c>
      <c r="E109" s="15">
        <f>MAX((Input!$K$37-D109)*Input!$C$11*Input!$B$12/4095,Input!$K$39)</f>
        <v>80</v>
      </c>
      <c r="F109" s="15">
        <f>E109/Input!$K$38*100</f>
        <v>100</v>
      </c>
      <c r="H109" s="12"/>
      <c r="I109" s="12"/>
      <c r="J109" s="12"/>
    </row>
    <row r="110" spans="1:26" x14ac:dyDescent="0.35">
      <c r="A110" s="12">
        <v>51</v>
      </c>
      <c r="B110" s="14">
        <f>Input!D115</f>
        <v>4.0358000000000001</v>
      </c>
      <c r="C110" s="13">
        <f>Input!$B$16+Input!$B$17*B110/(Input!$B$17+B110)</f>
        <v>14.913718796671645</v>
      </c>
      <c r="D110" s="13">
        <f>MAX(((Input!$K$34/C110*1000+Input!$K$33)/(50/Input!$C$10))-Input!$C$9,0)</f>
        <v>0</v>
      </c>
      <c r="E110" s="15">
        <f>MAX((Input!$K$37-D110)*Input!$C$11*Input!$B$12/4095,Input!$K$39)</f>
        <v>80</v>
      </c>
      <c r="F110" s="15">
        <f>E110/Input!$K$38*100</f>
        <v>100</v>
      </c>
      <c r="H110" s="12"/>
      <c r="I110" s="12"/>
    </row>
    <row r="111" spans="1:26" x14ac:dyDescent="0.35">
      <c r="A111" s="12">
        <v>52</v>
      </c>
      <c r="B111" s="14">
        <f>Input!D116</f>
        <v>3.9105999999999996</v>
      </c>
      <c r="C111" s="13">
        <f>Input!$B$16+Input!$B$17*B111/(Input!$B$17+B111)</f>
        <v>14.843350663478931</v>
      </c>
      <c r="D111" s="13">
        <f>MAX(((Input!$K$34/C111*1000+Input!$K$33)/(50/Input!$C$10))-Input!$C$9,0)</f>
        <v>0</v>
      </c>
      <c r="E111" s="15">
        <f>MAX((Input!$K$37-D111)*Input!$C$11*Input!$B$12/4095,Input!$K$39)</f>
        <v>80</v>
      </c>
      <c r="F111" s="15">
        <f>E111/Input!$K$38*100</f>
        <v>100</v>
      </c>
      <c r="H111" s="12"/>
      <c r="I111" s="12"/>
      <c r="J111" s="12"/>
    </row>
    <row r="112" spans="1:26" x14ac:dyDescent="0.35">
      <c r="A112" s="12">
        <v>53</v>
      </c>
      <c r="B112" s="14">
        <f>Input!D117</f>
        <v>3.7854000000000001</v>
      </c>
      <c r="C112" s="13">
        <f>Input!$B$16+Input!$B$17*B112/(Input!$B$17+B112)</f>
        <v>14.771859181149349</v>
      </c>
      <c r="D112" s="13">
        <f>MAX(((Input!$K$34/C112*1000+Input!$K$33)/(50/Input!$C$10))-Input!$C$9,0)</f>
        <v>0</v>
      </c>
      <c r="E112" s="15">
        <f>MAX((Input!$K$37-D112)*Input!$C$11*Input!$B$12/4095,Input!$K$39)</f>
        <v>80</v>
      </c>
      <c r="F112" s="15">
        <f>E112/Input!$K$38*100</f>
        <v>100</v>
      </c>
      <c r="H112" s="12"/>
      <c r="I112" s="12"/>
      <c r="L112" s="13"/>
    </row>
    <row r="113" spans="1:12" x14ac:dyDescent="0.35">
      <c r="A113" s="12">
        <v>54</v>
      </c>
      <c r="B113" s="14">
        <f>Input!D118</f>
        <v>3.6602000000000001</v>
      </c>
      <c r="C113" s="13">
        <f>Input!$B$16+Input!$B$17*B113/(Input!$B$17+B113)</f>
        <v>14.69921723371165</v>
      </c>
      <c r="D113" s="13">
        <f>MAX(((Input!$K$34/C113*1000+Input!$K$33)/(50/Input!$C$10))-Input!$C$9,0)</f>
        <v>0</v>
      </c>
      <c r="E113" s="15">
        <f>MAX((Input!$K$37-D113)*Input!$C$11*Input!$B$12/4095,Input!$K$39)</f>
        <v>80</v>
      </c>
      <c r="F113" s="15">
        <f>E113/Input!$K$38*100</f>
        <v>100</v>
      </c>
      <c r="H113" s="12"/>
      <c r="I113" s="12"/>
      <c r="L113" s="13"/>
    </row>
    <row r="114" spans="1:12" x14ac:dyDescent="0.35">
      <c r="A114" s="12">
        <v>55</v>
      </c>
      <c r="B114" s="14">
        <f>Input!D119</f>
        <v>3.5350000000000001</v>
      </c>
      <c r="C114" s="13">
        <f>Input!$B$16+Input!$B$17*B114/(Input!$B$17+B114)</f>
        <v>14.625396825396827</v>
      </c>
      <c r="D114" s="13">
        <f>MAX(((Input!$K$34/C114*1000+Input!$K$33)/(50/Input!$C$10))-Input!$C$9,0)</f>
        <v>0</v>
      </c>
      <c r="E114" s="15">
        <f>MAX((Input!$K$37-D114)*Input!$C$11*Input!$B$12/4095,Input!$K$39)</f>
        <v>80</v>
      </c>
      <c r="F114" s="15">
        <f>E114/Input!$K$38*100</f>
        <v>100</v>
      </c>
      <c r="H114" s="12"/>
      <c r="I114" s="12"/>
      <c r="L114" s="13"/>
    </row>
    <row r="115" spans="1:12" x14ac:dyDescent="0.35">
      <c r="A115" s="12">
        <v>56</v>
      </c>
      <c r="B115" s="14">
        <f>Input!D120</f>
        <v>3.4308000000000001</v>
      </c>
      <c r="C115" s="13">
        <f>Input!$B$16+Input!$B$17*B115/(Input!$B$17+B115)</f>
        <v>14.563039110809612</v>
      </c>
      <c r="D115" s="13">
        <f>MAX(((Input!$K$34/C115*1000+Input!$K$33)/(50/Input!$C$10))-Input!$C$9,0)</f>
        <v>0</v>
      </c>
      <c r="E115" s="15">
        <f>MAX((Input!$K$37-D115)*Input!$C$11*Input!$B$12/4095,Input!$K$39)</f>
        <v>80</v>
      </c>
      <c r="F115" s="15">
        <f>E115/Input!$K$38*100</f>
        <v>100</v>
      </c>
      <c r="H115" s="12"/>
      <c r="I115" s="12"/>
      <c r="L115" s="13"/>
    </row>
    <row r="116" spans="1:12" x14ac:dyDescent="0.35">
      <c r="A116" s="12">
        <v>57</v>
      </c>
      <c r="B116" s="14">
        <f>Input!D121</f>
        <v>3.3266</v>
      </c>
      <c r="C116" s="13">
        <f>Input!$B$16+Input!$B$17*B116/(Input!$B$17+B116)</f>
        <v>14.499827932696729</v>
      </c>
      <c r="D116" s="13">
        <f>MAX(((Input!$K$34/C116*1000+Input!$K$33)/(50/Input!$C$10))-Input!$C$9,0)</f>
        <v>0</v>
      </c>
      <c r="E116" s="15">
        <f>MAX((Input!$K$37-D116)*Input!$C$11*Input!$B$12/4095,Input!$K$39)</f>
        <v>80</v>
      </c>
      <c r="F116" s="15">
        <f>E116/Input!$K$38*100</f>
        <v>100</v>
      </c>
      <c r="H116" s="12"/>
      <c r="I116" s="12"/>
      <c r="J116" s="12"/>
      <c r="L116" s="13"/>
    </row>
    <row r="117" spans="1:12" x14ac:dyDescent="0.35">
      <c r="A117" s="12">
        <v>58</v>
      </c>
      <c r="B117" s="14">
        <f>Input!D122</f>
        <v>3.2223999999999999</v>
      </c>
      <c r="C117" s="13">
        <f>Input!$B$16+Input!$B$17*B117/(Input!$B$17+B117)</f>
        <v>14.435745648838809</v>
      </c>
      <c r="D117" s="13">
        <f>MAX(((Input!$K$34/C117*1000+Input!$K$33)/(50/Input!$C$10))-Input!$C$9,0)</f>
        <v>0</v>
      </c>
      <c r="E117" s="15">
        <f>MAX((Input!$K$37-D117)*Input!$C$11*Input!$B$12/4095,Input!$K$39)</f>
        <v>80</v>
      </c>
      <c r="F117" s="15">
        <f>E117/Input!$K$38*100</f>
        <v>100</v>
      </c>
      <c r="H117" s="12"/>
      <c r="I117" s="12"/>
      <c r="L117" s="13"/>
    </row>
    <row r="118" spans="1:12" x14ac:dyDescent="0.35">
      <c r="A118" s="12">
        <v>59</v>
      </c>
      <c r="B118" s="14">
        <f>Input!D123</f>
        <v>3.1181999999999999</v>
      </c>
      <c r="C118" s="13">
        <f>Input!$B$16+Input!$B$17*B118/(Input!$B$17+B118)</f>
        <v>14.370774127392098</v>
      </c>
      <c r="D118" s="13">
        <f>MAX(((Input!$K$34/C118*1000+Input!$K$33)/(50/Input!$C$10))-Input!$C$9,0)</f>
        <v>0</v>
      </c>
      <c r="E118" s="15">
        <f>MAX((Input!$K$37-D118)*Input!$C$11*Input!$B$12/4095,Input!$K$39)</f>
        <v>80</v>
      </c>
      <c r="F118" s="15">
        <f>E118/Input!$K$38*100</f>
        <v>100</v>
      </c>
      <c r="H118" s="12"/>
      <c r="I118" s="12"/>
      <c r="L118" s="13"/>
    </row>
    <row r="119" spans="1:12" x14ac:dyDescent="0.35">
      <c r="A119" s="12">
        <v>60</v>
      </c>
      <c r="B119" s="14">
        <f>Input!D124</f>
        <v>3.0139999999999998</v>
      </c>
      <c r="C119" s="13">
        <f>Input!$B$16+Input!$B$17*B119/(Input!$B$17+B119)</f>
        <v>14.304894729784095</v>
      </c>
      <c r="D119" s="13">
        <f>MAX(((Input!$K$34/C119*1000+Input!$K$33)/(50/Input!$C$10))-Input!$C$9,0)</f>
        <v>0</v>
      </c>
      <c r="E119" s="15">
        <f>MAX((Input!$K$37-D119)*Input!$C$11*Input!$B$12/4095,Input!$K$39)</f>
        <v>80</v>
      </c>
      <c r="F119" s="15">
        <f>E119/Input!$K$38*100</f>
        <v>100</v>
      </c>
      <c r="H119" s="12"/>
      <c r="I119" s="12"/>
      <c r="L119" s="13"/>
    </row>
    <row r="120" spans="1:12" x14ac:dyDescent="0.35">
      <c r="A120" s="12">
        <v>61</v>
      </c>
      <c r="B120" s="14">
        <f>Input!D125</f>
        <v>2.9283999999999999</v>
      </c>
      <c r="C120" s="13">
        <f>Input!$B$16+Input!$B$17*B120/(Input!$B$17+B120)</f>
        <v>14.250082274554234</v>
      </c>
      <c r="D120" s="13">
        <f>MAX(((Input!$K$34/C120*1000+Input!$K$33)/(50/Input!$C$10))-Input!$C$9,0)</f>
        <v>0</v>
      </c>
      <c r="E120" s="15">
        <f>MAX((Input!$K$37-D120)*Input!$C$11*Input!$B$12/4095,Input!$K$39)</f>
        <v>80</v>
      </c>
      <c r="F120" s="15">
        <f>E120/Input!$K$38*100</f>
        <v>100</v>
      </c>
      <c r="H120" s="12"/>
      <c r="I120" s="12"/>
      <c r="J120" s="12"/>
      <c r="L120" s="13"/>
    </row>
    <row r="121" spans="1:12" x14ac:dyDescent="0.35">
      <c r="A121" s="12">
        <v>62</v>
      </c>
      <c r="B121" s="14">
        <f>Input!D126</f>
        <v>2.8427999999999995</v>
      </c>
      <c r="C121" s="13">
        <f>Input!$B$16+Input!$B$17*B121/(Input!$B$17+B121)</f>
        <v>14.194633312532218</v>
      </c>
      <c r="D121" s="13">
        <f>MAX(((Input!$K$34/C121*1000+Input!$K$33)/(50/Input!$C$10))-Input!$C$9,0)</f>
        <v>0</v>
      </c>
      <c r="E121" s="15">
        <f>MAX((Input!$K$37-D121)*Input!$C$11*Input!$B$12/4095,Input!$K$39)</f>
        <v>80</v>
      </c>
      <c r="F121" s="15">
        <f>E121/Input!$K$38*100</f>
        <v>100</v>
      </c>
      <c r="H121" s="12"/>
      <c r="I121" s="12"/>
      <c r="L121" s="13"/>
    </row>
    <row r="122" spans="1:12" x14ac:dyDescent="0.35">
      <c r="A122" s="12">
        <v>63</v>
      </c>
      <c r="B122" s="14">
        <f>Input!D127</f>
        <v>2.7571999999999997</v>
      </c>
      <c r="C122" s="13">
        <f>Input!$B$16+Input!$B$17*B122/(Input!$B$17+B122)</f>
        <v>14.138536691864749</v>
      </c>
      <c r="D122" s="13">
        <f>MAX(((Input!$K$34/C122*1000+Input!$K$33)/(50/Input!$C$10))-Input!$C$9,0)</f>
        <v>0</v>
      </c>
      <c r="E122" s="15">
        <f>MAX((Input!$K$37-D122)*Input!$C$11*Input!$B$12/4095,Input!$K$39)</f>
        <v>80</v>
      </c>
      <c r="F122" s="15">
        <f>E122/Input!$K$38*100</f>
        <v>100</v>
      </c>
      <c r="H122" s="12"/>
      <c r="I122" s="12"/>
      <c r="J122" s="12"/>
      <c r="L122" s="13"/>
    </row>
    <row r="123" spans="1:12" x14ac:dyDescent="0.35">
      <c r="A123" s="12">
        <v>64</v>
      </c>
      <c r="B123" s="14">
        <f>Input!D128</f>
        <v>2.6715999999999998</v>
      </c>
      <c r="C123" s="13">
        <f>Input!$B$16+Input!$B$17*B123/(Input!$B$17+B123)</f>
        <v>14.081780998654917</v>
      </c>
      <c r="D123" s="13">
        <f>MAX(((Input!$K$34/C123*1000+Input!$K$33)/(50/Input!$C$10))-Input!$C$9,0)</f>
        <v>0</v>
      </c>
      <c r="E123" s="15">
        <f>MAX((Input!$K$37-D123)*Input!$C$11*Input!$B$12/4095,Input!$K$39)</f>
        <v>80</v>
      </c>
      <c r="F123" s="15">
        <f>E123/Input!$K$38*100</f>
        <v>100</v>
      </c>
      <c r="H123" s="12"/>
      <c r="I123" s="12"/>
      <c r="L123" s="13"/>
    </row>
    <row r="124" spans="1:12" x14ac:dyDescent="0.35">
      <c r="A124" s="12">
        <v>65</v>
      </c>
      <c r="B124" s="14">
        <f>Input!D129</f>
        <v>2.5859999999999999</v>
      </c>
      <c r="C124" s="13">
        <f>Input!$B$16+Input!$B$17*B124/(Input!$B$17+B124)</f>
        <v>14.024354549219936</v>
      </c>
      <c r="D124" s="13">
        <f>MAX(((Input!$K$34/C124*1000+Input!$K$33)/(50/Input!$C$10))-Input!$C$9,0)</f>
        <v>0</v>
      </c>
      <c r="E124" s="15">
        <f>MAX((Input!$K$37-D124)*Input!$C$11*Input!$B$12/4095,Input!$K$39)</f>
        <v>80</v>
      </c>
      <c r="F124" s="15">
        <f>E124/Input!$K$38*100</f>
        <v>100</v>
      </c>
      <c r="H124" s="12"/>
      <c r="I124" s="12"/>
      <c r="L124" s="13"/>
    </row>
    <row r="125" spans="1:12" x14ac:dyDescent="0.35">
      <c r="A125" s="12">
        <v>66</v>
      </c>
      <c r="B125" s="14">
        <f>Input!D130</f>
        <v>2.5143999999999997</v>
      </c>
      <c r="C125" s="13">
        <f>Input!$B$16+Input!$B$17*B125/(Input!$B$17+B125)</f>
        <v>13.975796425796426</v>
      </c>
      <c r="D125" s="13">
        <f>MAX(((Input!$K$34/C125*1000+Input!$K$33)/(50/Input!$C$10))-Input!$C$9,0)</f>
        <v>0</v>
      </c>
      <c r="E125" s="15">
        <f>MAX((Input!$K$37-D125)*Input!$C$11*Input!$B$12/4095,Input!$K$39)</f>
        <v>80</v>
      </c>
      <c r="F125" s="15">
        <f>E125/Input!$K$38*100</f>
        <v>100</v>
      </c>
      <c r="H125" s="12"/>
      <c r="I125" s="12"/>
      <c r="L125" s="13"/>
    </row>
    <row r="126" spans="1:12" x14ac:dyDescent="0.35">
      <c r="A126" s="12">
        <v>67</v>
      </c>
      <c r="B126" s="14">
        <f>Input!D131</f>
        <v>2.4428000000000001</v>
      </c>
      <c r="C126" s="13">
        <f>Input!$B$16+Input!$B$17*B126/(Input!$B$17+B126)</f>
        <v>13.926753493041804</v>
      </c>
      <c r="D126" s="13">
        <f>MAX(((Input!$K$34/C126*1000+Input!$K$33)/(50/Input!$C$10))-Input!$C$9,0)</f>
        <v>0</v>
      </c>
      <c r="E126" s="15">
        <f>MAX((Input!$K$37-D126)*Input!$C$11*Input!$B$12/4095,Input!$K$39)</f>
        <v>80</v>
      </c>
      <c r="F126" s="15">
        <f>E126/Input!$K$38*100</f>
        <v>100</v>
      </c>
      <c r="H126" s="12"/>
      <c r="I126" s="12"/>
      <c r="L126" s="13"/>
    </row>
    <row r="127" spans="1:12" x14ac:dyDescent="0.35">
      <c r="A127" s="12">
        <v>68</v>
      </c>
      <c r="B127" s="14">
        <f>Input!D132</f>
        <v>2.3712</v>
      </c>
      <c r="C127" s="13">
        <f>Input!$B$16+Input!$B$17*B127/(Input!$B$17+B127)</f>
        <v>13.877218453949213</v>
      </c>
      <c r="D127" s="13">
        <f>MAX(((Input!$K$34/C127*1000+Input!$K$33)/(50/Input!$C$10))-Input!$C$9,0)</f>
        <v>4.2660496203463794E-3</v>
      </c>
      <c r="E127" s="15">
        <f>MAX((Input!$K$37-D127)*Input!$C$11*Input!$B$12/4095,Input!$K$39)</f>
        <v>79.573395037965355</v>
      </c>
      <c r="F127" s="15">
        <f>E127/Input!$K$38*100</f>
        <v>99.466743797456687</v>
      </c>
      <c r="H127" s="12"/>
      <c r="I127" s="12"/>
      <c r="L127" s="13"/>
    </row>
    <row r="128" spans="1:12" x14ac:dyDescent="0.35">
      <c r="A128" s="12">
        <v>69</v>
      </c>
      <c r="B128" s="14">
        <f>Input!D133</f>
        <v>2.2996000000000003</v>
      </c>
      <c r="C128" s="13">
        <f>Input!$B$16+Input!$B$17*B128/(Input!$B$17+B128)</f>
        <v>13.827183864334208</v>
      </c>
      <c r="D128" s="13">
        <f>MAX(((Input!$K$34/C128*1000+Input!$K$33)/(50/Input!$C$10))-Input!$C$9,0)</f>
        <v>3.5556760174976887E-2</v>
      </c>
      <c r="E128" s="15">
        <f>MAX((Input!$K$37-D128)*Input!$C$11*Input!$B$12/4095,Input!$K$39)</f>
        <v>76.444323982502311</v>
      </c>
      <c r="F128" s="15">
        <f>E128/Input!$K$38*100</f>
        <v>95.555404978127882</v>
      </c>
      <c r="H128" s="12"/>
      <c r="I128" s="12"/>
    </row>
    <row r="129" spans="1:10" x14ac:dyDescent="0.35">
      <c r="A129" s="12">
        <v>70</v>
      </c>
      <c r="B129" s="14">
        <f>Input!D134</f>
        <v>2.2280000000000002</v>
      </c>
      <c r="C129" s="13">
        <f>Input!$B$16+Input!$B$17*B129/(Input!$B$17+B129)</f>
        <v>13.776642129105323</v>
      </c>
      <c r="D129" s="13">
        <f>MAX(((Input!$K$34/C129*1000+Input!$K$33)/(50/Input!$C$10))-Input!$C$9,0)</f>
        <v>6.7395383391801289E-2</v>
      </c>
      <c r="E129" s="15">
        <f>MAX((Input!$K$37-D129)*Input!$C$11*Input!$B$12/4095,Input!$K$39)</f>
        <v>73.260461660819871</v>
      </c>
      <c r="F129" s="15">
        <f>E129/Input!$K$38*100</f>
        <v>91.575577076024842</v>
      </c>
      <c r="H129" s="12"/>
      <c r="I129" s="12"/>
      <c r="J129" s="12"/>
    </row>
    <row r="130" spans="1:10" x14ac:dyDescent="0.35">
      <c r="A130" s="12">
        <v>71</v>
      </c>
      <c r="B130" s="14">
        <f>Input!D135</f>
        <v>2.1674000000000002</v>
      </c>
      <c r="C130" s="13">
        <f>Input!$B$16+Input!$B$17*B130/(Input!$B$17+B130)</f>
        <v>13.733463184383753</v>
      </c>
      <c r="D130" s="13">
        <f>MAX(((Input!$K$34/C130*1000+Input!$K$33)/(50/Input!$C$10))-Input!$C$9,0)</f>
        <v>9.4781460429540942E-2</v>
      </c>
      <c r="E130" s="15">
        <f>MAX((Input!$K$37-D130)*Input!$C$11*Input!$B$12/4095,Input!$K$39)</f>
        <v>70.521853957045906</v>
      </c>
      <c r="F130" s="15">
        <f>E130/Input!$K$38*100</f>
        <v>88.152317446307379</v>
      </c>
      <c r="H130" s="12"/>
      <c r="I130" s="12"/>
    </row>
    <row r="131" spans="1:10" x14ac:dyDescent="0.35">
      <c r="A131" s="12">
        <v>72</v>
      </c>
      <c r="B131" s="14">
        <f>Input!D136</f>
        <v>2.1068000000000002</v>
      </c>
      <c r="C131" s="13">
        <f>Input!$B$16+Input!$B$17*B131/(Input!$B$17+B131)</f>
        <v>13.689910614844219</v>
      </c>
      <c r="D131" s="13">
        <f>MAX(((Input!$K$34/C131*1000+Input!$K$33)/(50/Input!$C$10))-Input!$C$9,0)</f>
        <v>0.12257951151863544</v>
      </c>
      <c r="E131" s="15">
        <f>MAX((Input!$K$37-D131)*Input!$C$11*Input!$B$12/4095,Input!$K$39)</f>
        <v>67.742048848136449</v>
      </c>
      <c r="F131" s="15">
        <f>E131/Input!$K$38*100</f>
        <v>84.677561060170561</v>
      </c>
      <c r="H131" s="12"/>
      <c r="I131" s="12"/>
    </row>
    <row r="132" spans="1:10" x14ac:dyDescent="0.35">
      <c r="A132" s="12">
        <v>73</v>
      </c>
      <c r="B132" s="14">
        <f>Input!D137</f>
        <v>2.0462000000000002</v>
      </c>
      <c r="C132" s="13">
        <f>Input!$B$16+Input!$B$17*B132/(Input!$B$17+B132)</f>
        <v>13.645979549984943</v>
      </c>
      <c r="D132" s="13">
        <f>MAX(((Input!$K$34/C132*1000+Input!$K$33)/(50/Input!$C$10))-Input!$C$9,0)</f>
        <v>0.15079890321852218</v>
      </c>
      <c r="E132" s="15">
        <f>MAX((Input!$K$37-D132)*Input!$C$11*Input!$B$12/4095,Input!$K$39)</f>
        <v>64.920109678147782</v>
      </c>
      <c r="F132" s="15">
        <f>E132/Input!$K$38*100</f>
        <v>81.150137097684734</v>
      </c>
      <c r="H132" s="12"/>
      <c r="I132" s="12"/>
    </row>
    <row r="133" spans="1:10" x14ac:dyDescent="0.35">
      <c r="A133" s="12">
        <v>74</v>
      </c>
      <c r="B133" s="14">
        <f>Input!D138</f>
        <v>1.9856</v>
      </c>
      <c r="C133" s="13">
        <f>Input!$B$16+Input!$B$17*B133/(Input!$B$17+B133)</f>
        <v>13.601665034280117</v>
      </c>
      <c r="D133" s="13">
        <f>MAX(((Input!$K$34/C133*1000+Input!$K$33)/(50/Input!$C$10))-Input!$C$9,0)</f>
        <v>0.17944928819856898</v>
      </c>
      <c r="E133" s="15">
        <f>MAX((Input!$K$37-D133)*Input!$C$11*Input!$B$12/4095,Input!$K$39)</f>
        <v>62.055071180143095</v>
      </c>
      <c r="F133" s="15">
        <f>E133/Input!$K$38*100</f>
        <v>77.568838975178863</v>
      </c>
      <c r="H133" s="12"/>
      <c r="I133" s="12"/>
    </row>
    <row r="134" spans="1:10" x14ac:dyDescent="0.35">
      <c r="A134" s="12">
        <v>75</v>
      </c>
      <c r="B134" s="14">
        <f>Input!D139</f>
        <v>1.925</v>
      </c>
      <c r="C134" s="13">
        <f>Input!$B$16+Input!$B$17*B134/(Input!$B$17+B134)</f>
        <v>13.556962025316455</v>
      </c>
      <c r="D134" s="13">
        <f>MAX(((Input!$K$34/C134*1000+Input!$K$33)/(50/Input!$C$10))-Input!$C$9,0)</f>
        <v>0.20854061624649844</v>
      </c>
      <c r="E134" s="15">
        <f>MAX((Input!$K$37-D134)*Input!$C$11*Input!$B$12/4095,Input!$K$39)</f>
        <v>59.145938375350148</v>
      </c>
      <c r="F134" s="15">
        <f>E134/Input!$K$38*100</f>
        <v>73.932422969187684</v>
      </c>
      <c r="H134" s="12"/>
      <c r="I134" s="12"/>
    </row>
    <row r="135" spans="1:10" x14ac:dyDescent="0.35">
      <c r="A135" s="12">
        <v>76</v>
      </c>
      <c r="B135" s="14">
        <f>Input!D140</f>
        <v>1.8738000000000001</v>
      </c>
      <c r="C135" s="13">
        <f>Input!$B$16+Input!$B$17*B135/(Input!$B$17+B135)</f>
        <v>13.51888658177119</v>
      </c>
      <c r="D135" s="13">
        <f>MAX(((Input!$K$34/C135*1000+Input!$K$33)/(50/Input!$C$10))-Input!$C$9,0)</f>
        <v>0.23347065267989464</v>
      </c>
      <c r="E135" s="15">
        <f>MAX((Input!$K$37-D135)*Input!$C$11*Input!$B$12/4095,Input!$K$39)</f>
        <v>56.652934732010529</v>
      </c>
      <c r="F135" s="15">
        <f>E135/Input!$K$38*100</f>
        <v>70.816168415013152</v>
      </c>
      <c r="H135" s="12"/>
      <c r="I135" s="12"/>
    </row>
    <row r="136" spans="1:10" x14ac:dyDescent="0.35">
      <c r="A136" s="12">
        <v>77</v>
      </c>
      <c r="B136" s="14">
        <f>Input!D141</f>
        <v>1.8226</v>
      </c>
      <c r="C136" s="13">
        <f>Input!$B$16+Input!$B$17*B136/(Input!$B$17+B136)</f>
        <v>13.4805270138312</v>
      </c>
      <c r="D136" s="13">
        <f>MAX(((Input!$K$34/C136*1000+Input!$K$33)/(50/Input!$C$10))-Input!$C$9,0)</f>
        <v>0.25872912949756355</v>
      </c>
      <c r="E136" s="15">
        <f>MAX((Input!$K$37-D136)*Input!$C$11*Input!$B$12/4095,Input!$K$39)</f>
        <v>54.127087050243638</v>
      </c>
      <c r="F136" s="15">
        <f>E136/Input!$K$38*100</f>
        <v>67.658858812804539</v>
      </c>
      <c r="H136" s="12"/>
      <c r="I136" s="12"/>
      <c r="J136" s="12"/>
    </row>
    <row r="137" spans="1:10" x14ac:dyDescent="0.35">
      <c r="A137" s="12">
        <v>78</v>
      </c>
      <c r="B137" s="14">
        <f>Input!D142</f>
        <v>1.7714000000000001</v>
      </c>
      <c r="C137" s="13">
        <f>Input!$B$16+Input!$B$17*B137/(Input!$B$17+B137)</f>
        <v>13.441880129321065</v>
      </c>
      <c r="D137" s="13">
        <f>MAX(((Input!$K$34/C137*1000+Input!$K$33)/(50/Input!$C$10))-Input!$C$9,0)</f>
        <v>0.28432258028706592</v>
      </c>
      <c r="E137" s="15">
        <f>MAX((Input!$K$37-D137)*Input!$C$11*Input!$B$12/4095,Input!$K$39)</f>
        <v>51.567741971293401</v>
      </c>
      <c r="F137" s="15">
        <f>E137/Input!$K$38*100</f>
        <v>64.459677464116751</v>
      </c>
      <c r="H137" s="12"/>
      <c r="I137" s="12"/>
    </row>
    <row r="138" spans="1:10" x14ac:dyDescent="0.35">
      <c r="A138" s="12">
        <v>79</v>
      </c>
      <c r="B138" s="14">
        <f>Input!D143</f>
        <v>1.7202</v>
      </c>
      <c r="C138" s="13">
        <f>Input!$B$16+Input!$B$17*B138/(Input!$B$17+B138)</f>
        <v>13.402942688066254</v>
      </c>
      <c r="D138" s="13">
        <f>MAX(((Input!$K$34/C138*1000+Input!$K$33)/(50/Input!$C$10))-Input!$C$9,0)</f>
        <v>0.3102577130875801</v>
      </c>
      <c r="E138" s="15">
        <f>MAX((Input!$K$37-D138)*Input!$C$11*Input!$B$12/4095,Input!$K$39)</f>
        <v>48.974228691241983</v>
      </c>
      <c r="F138" s="15">
        <f>E138/Input!$K$38*100</f>
        <v>61.217785864052473</v>
      </c>
      <c r="H138" s="12"/>
      <c r="I138" s="12"/>
    </row>
    <row r="139" spans="1:10" x14ac:dyDescent="0.35">
      <c r="A139" s="12">
        <v>80</v>
      </c>
      <c r="B139" s="14">
        <f>Input!D144</f>
        <v>1.669</v>
      </c>
      <c r="C139" s="13">
        <f>Input!$B$16+Input!$B$17*B139/(Input!$B$17+B139)</f>
        <v>13.363711400987546</v>
      </c>
      <c r="D139" s="13">
        <f>MAX(((Input!$K$34/C139*1000+Input!$K$33)/(50/Input!$C$10))-Input!$C$9,0)</f>
        <v>0.33654141625149592</v>
      </c>
      <c r="E139" s="15">
        <f>MAX((Input!$K$37-D139)*Input!$C$11*Input!$B$12/4095,Input!$K$39)</f>
        <v>46.345858374850401</v>
      </c>
      <c r="F139" s="15">
        <f>E139/Input!$K$38*100</f>
        <v>57.932322968563</v>
      </c>
      <c r="H139" s="12"/>
      <c r="I139" s="12"/>
    </row>
    <row r="140" spans="1:10" x14ac:dyDescent="0.35">
      <c r="A140" s="12">
        <v>81</v>
      </c>
      <c r="B140" s="14">
        <f>Input!D145</f>
        <v>1.6255999999999999</v>
      </c>
      <c r="C140" s="13">
        <f>Input!$B$16+Input!$B$17*B140/(Input!$B$17+B140)</f>
        <v>13.330224167504584</v>
      </c>
      <c r="D140" s="13">
        <f>MAX(((Input!$K$34/C140*1000+Input!$K$33)/(50/Input!$C$10))-Input!$C$9,0)</f>
        <v>0.35909917643597922</v>
      </c>
      <c r="E140" s="15">
        <f>MAX((Input!$K$37-D140)*Input!$C$11*Input!$B$12/4095,Input!$K$39)</f>
        <v>44.090082356402071</v>
      </c>
      <c r="F140" s="15">
        <f>E140/Input!$K$38*100</f>
        <v>55.112602945502587</v>
      </c>
      <c r="H140" s="12"/>
      <c r="I140" s="12"/>
      <c r="J140" s="12"/>
    </row>
    <row r="141" spans="1:10" x14ac:dyDescent="0.35">
      <c r="A141" s="12">
        <v>82</v>
      </c>
      <c r="B141" s="14">
        <f>Input!D146</f>
        <v>1.5822000000000001</v>
      </c>
      <c r="C141" s="13">
        <f>Input!$B$16+Input!$B$17*B141/(Input!$B$17+B141)</f>
        <v>13.296521339247304</v>
      </c>
      <c r="D141" s="13">
        <f>MAX(((Input!$K$34/C141*1000+Input!$K$33)/(50/Input!$C$10))-Input!$C$9,0)</f>
        <v>0.38191688903595633</v>
      </c>
      <c r="E141" s="15">
        <f>MAX((Input!$K$37-D141)*Input!$C$11*Input!$B$12/4095,Input!$K$39)</f>
        <v>41.80831109640436</v>
      </c>
      <c r="F141" s="15">
        <f>E141/Input!$K$38*100</f>
        <v>52.260388870505444</v>
      </c>
      <c r="H141" s="12"/>
      <c r="I141" s="12"/>
    </row>
    <row r="142" spans="1:10" x14ac:dyDescent="0.35">
      <c r="A142" s="12">
        <v>83</v>
      </c>
      <c r="B142" s="14">
        <f>Input!D147</f>
        <v>1.5387999999999999</v>
      </c>
      <c r="C142" s="13">
        <f>Input!$B$16+Input!$B$17*B142/(Input!$B$17+B142)</f>
        <v>13.262600827454833</v>
      </c>
      <c r="D142" s="13">
        <f>MAX(((Input!$K$34/C142*1000+Input!$K$33)/(50/Input!$C$10))-Input!$C$9,0)</f>
        <v>0.40499907357451903</v>
      </c>
      <c r="E142" s="15">
        <f>MAX((Input!$K$37-D142)*Input!$C$11*Input!$B$12/4095,Input!$K$39)</f>
        <v>39.50009264254809</v>
      </c>
      <c r="F142" s="15">
        <f>E142/Input!$K$38*100</f>
        <v>49.375115803185111</v>
      </c>
      <c r="H142" s="12"/>
      <c r="I142" s="12"/>
      <c r="J142" s="12"/>
    </row>
    <row r="143" spans="1:10" x14ac:dyDescent="0.35">
      <c r="A143" s="12">
        <v>84</v>
      </c>
      <c r="B143" s="14">
        <f>Input!D148</f>
        <v>1.4954000000000001</v>
      </c>
      <c r="C143" s="13">
        <f>Input!$B$16+Input!$B$17*B143/(Input!$B$17+B143)</f>
        <v>13.228460516296639</v>
      </c>
      <c r="D143" s="13">
        <f>MAX(((Input!$K$34/C143*1000+Input!$K$33)/(50/Input!$C$10))-Input!$C$9,0)</f>
        <v>0.42835035495381035</v>
      </c>
      <c r="E143" s="15">
        <f>MAX((Input!$K$37-D143)*Input!$C$11*Input!$B$12/4095,Input!$K$39)</f>
        <v>37.164964504618958</v>
      </c>
      <c r="F143" s="15">
        <f>E143/Input!$K$38*100</f>
        <v>46.456205630773695</v>
      </c>
      <c r="H143" s="12"/>
      <c r="I143" s="12"/>
    </row>
    <row r="144" spans="1:10" x14ac:dyDescent="0.35">
      <c r="A144" s="12">
        <v>85</v>
      </c>
      <c r="B144" s="14">
        <f>Input!D149</f>
        <v>1.452</v>
      </c>
      <c r="C144" s="13">
        <f>Input!$B$16+Input!$B$17*B144/(Input!$B$17+B144)</f>
        <v>13.194098262432595</v>
      </c>
      <c r="D144" s="13">
        <f>MAX(((Input!$K$34/C144*1000+Input!$K$33)/(50/Input!$C$10))-Input!$C$9,0)</f>
        <v>0.45197546654435783</v>
      </c>
      <c r="E144" s="15">
        <f>MAX((Input!$K$37-D144)*Input!$C$11*Input!$B$12/4095,Input!$K$39)</f>
        <v>34.80245334556421</v>
      </c>
      <c r="F144" s="15">
        <f>E144/Input!$K$38*100</f>
        <v>43.503066681955261</v>
      </c>
      <c r="H144" s="12"/>
      <c r="I144" s="12"/>
    </row>
    <row r="145" spans="1:10" x14ac:dyDescent="0.35">
      <c r="A145" s="12">
        <v>86</v>
      </c>
      <c r="B145" s="14">
        <f>Input!D150</f>
        <v>1.4152</v>
      </c>
      <c r="C145" s="13">
        <f>Input!$B$16+Input!$B$17*B145/(Input!$B$17+B145)</f>
        <v>13.164786109108388</v>
      </c>
      <c r="D145" s="13">
        <f>MAX(((Input!$K$34/C145*1000+Input!$K$33)/(50/Input!$C$10))-Input!$C$9,0)</f>
        <v>0.47222595243495746</v>
      </c>
      <c r="E145" s="15">
        <f>MAX((Input!$K$37-D145)*Input!$C$11*Input!$B$12/4095,Input!$K$39)</f>
        <v>32.777404756504247</v>
      </c>
      <c r="F145" s="15">
        <f>E145/Input!$K$38*100</f>
        <v>40.971755945630306</v>
      </c>
      <c r="H145" s="12"/>
      <c r="I145" s="12"/>
    </row>
    <row r="146" spans="1:10" x14ac:dyDescent="0.35">
      <c r="A146" s="12">
        <v>87</v>
      </c>
      <c r="B146" s="14">
        <f>Input!D151</f>
        <v>1.3784000000000001</v>
      </c>
      <c r="C146" s="13">
        <f>Input!$B$16+Input!$B$17*B146/(Input!$B$17+B146)</f>
        <v>13.135311483311243</v>
      </c>
      <c r="D146" s="13">
        <f>MAX(((Input!$K$34/C146*1000+Input!$K$33)/(50/Input!$C$10))-Input!$C$9,0)</f>
        <v>0.49267981638373115</v>
      </c>
      <c r="E146" s="15">
        <f>MAX((Input!$K$37-D146)*Input!$C$11*Input!$B$12/4095,Input!$K$39)</f>
        <v>30.732018361626878</v>
      </c>
      <c r="F146" s="15">
        <f>E146/Input!$K$38*100</f>
        <v>38.415022952033596</v>
      </c>
      <c r="H146" s="12"/>
      <c r="I146" s="12"/>
    </row>
    <row r="147" spans="1:10" x14ac:dyDescent="0.35">
      <c r="A147" s="12">
        <v>88</v>
      </c>
      <c r="B147" s="14">
        <f>Input!D152</f>
        <v>1.3415999999999999</v>
      </c>
      <c r="C147" s="13">
        <f>Input!$B$16+Input!$B$17*B147/(Input!$B$17+B147)</f>
        <v>13.105673030449493</v>
      </c>
      <c r="D147" s="13">
        <f>MAX(((Input!$K$34/C147*1000+Input!$K$33)/(50/Input!$C$10))-Input!$C$9,0)</f>
        <v>0.51334013767885622</v>
      </c>
      <c r="E147" s="15">
        <f>MAX((Input!$K$37-D147)*Input!$C$11*Input!$B$12/4095,Input!$K$39)</f>
        <v>28.665986232114371</v>
      </c>
      <c r="F147" s="15">
        <f>E147/Input!$K$38*100</f>
        <v>35.832482790142961</v>
      </c>
      <c r="H147" s="12"/>
      <c r="I147" s="12"/>
    </row>
    <row r="148" spans="1:10" x14ac:dyDescent="0.35">
      <c r="A148" s="12">
        <v>89</v>
      </c>
      <c r="B148" s="14">
        <f>Input!D153</f>
        <v>1.3048</v>
      </c>
      <c r="C148" s="13">
        <f>Input!$B$16+Input!$B$17*B148/(Input!$B$17+B148)</f>
        <v>13.075869380831213</v>
      </c>
      <c r="D148" s="13">
        <f>MAX(((Input!$K$34/C148*1000+Input!$K$33)/(50/Input!$C$10))-Input!$C$9,0)</f>
        <v>0.53421005808730193</v>
      </c>
      <c r="E148" s="15">
        <f>MAX((Input!$K$37-D148)*Input!$C$11*Input!$B$12/4095,Input!$K$39)</f>
        <v>26.5789941912698</v>
      </c>
      <c r="F148" s="15">
        <f>E148/Input!$K$38*100</f>
        <v>33.22374273908725</v>
      </c>
      <c r="H148" s="12"/>
      <c r="I148" s="12"/>
    </row>
    <row r="149" spans="1:10" x14ac:dyDescent="0.35">
      <c r="A149" s="12">
        <v>90</v>
      </c>
      <c r="B149" s="14">
        <f>Input!D154</f>
        <v>1.268</v>
      </c>
      <c r="C149" s="13">
        <f>Input!$B$16+Input!$B$17*B149/(Input!$B$17+B149)</f>
        <v>13.04589914945322</v>
      </c>
      <c r="D149" s="13">
        <f>MAX(((Input!$K$34/C149*1000+Input!$K$33)/(50/Input!$C$10))-Input!$C$9,0)</f>
        <v>0.55529278344754296</v>
      </c>
      <c r="E149" s="15">
        <f>MAX((Input!$K$37-D149)*Input!$C$11*Input!$B$12/4095,Input!$K$39)</f>
        <v>24.470721655245697</v>
      </c>
      <c r="F149" s="15">
        <f>E149/Input!$K$38*100</f>
        <v>30.588402069057118</v>
      </c>
      <c r="H149" s="12"/>
      <c r="I149" s="12"/>
      <c r="J149" s="12"/>
    </row>
    <row r="150" spans="1:10" x14ac:dyDescent="0.35">
      <c r="A150" s="12">
        <v>91</v>
      </c>
      <c r="B150" s="14">
        <f>Input!D155</f>
        <v>1.2363999999999999</v>
      </c>
      <c r="C150" s="13">
        <f>Input!$B$16+Input!$B$17*B150/(Input!$B$17+B150)</f>
        <v>13.020029840747846</v>
      </c>
      <c r="D150" s="13">
        <f>MAX(((Input!$K$34/C150*1000+Input!$K$33)/(50/Input!$C$10))-Input!$C$9,0)</f>
        <v>0.57356873814871534</v>
      </c>
      <c r="E150" s="15">
        <f>MAX((Input!$K$37-D150)*Input!$C$11*Input!$B$12/4095,Input!$K$39)</f>
        <v>22.643126185128459</v>
      </c>
      <c r="F150" s="15">
        <f>E150/Input!$K$38*100</f>
        <v>28.303907731410572</v>
      </c>
      <c r="H150" s="12"/>
      <c r="I150" s="12"/>
    </row>
    <row r="151" spans="1:10" x14ac:dyDescent="0.35">
      <c r="A151" s="12">
        <v>92</v>
      </c>
      <c r="B151" s="14">
        <f>Input!D156</f>
        <v>1.2048000000000001</v>
      </c>
      <c r="C151" s="13">
        <f>Input!$B$16+Input!$B$17*B151/(Input!$B$17+B151)</f>
        <v>12.994035773151822</v>
      </c>
      <c r="D151" s="13">
        <f>MAX(((Input!$K$34/C151*1000+Input!$K$33)/(50/Input!$C$10))-Input!$C$9,0)</f>
        <v>0.59200612857654811</v>
      </c>
      <c r="E151" s="15">
        <f>MAX((Input!$K$37-D151)*Input!$C$11*Input!$B$12/4095,Input!$K$39)</f>
        <v>20.799387142345182</v>
      </c>
      <c r="F151" s="15">
        <f>E151/Input!$K$38*100</f>
        <v>25.999233927931474</v>
      </c>
      <c r="H151" s="12"/>
      <c r="I151" s="12"/>
    </row>
    <row r="152" spans="1:10" x14ac:dyDescent="0.35">
      <c r="A152" s="12">
        <v>93</v>
      </c>
      <c r="B152" s="14">
        <f>Input!D157</f>
        <v>1.1732</v>
      </c>
      <c r="C152" s="13">
        <f>Input!$B$16+Input!$B$17*B152/(Input!$B$17+B152)</f>
        <v>12.967916041979011</v>
      </c>
      <c r="D152" s="13">
        <f>MAX(((Input!$K$34/C152*1000+Input!$K$33)/(50/Input!$C$10))-Input!$C$9,0)</f>
        <v>0.6106071032186442</v>
      </c>
      <c r="E152" s="15">
        <f>MAX((Input!$K$37-D152)*Input!$C$11*Input!$B$12/4095,Input!$K$39)</f>
        <v>18.939289678135573</v>
      </c>
      <c r="F152" s="15">
        <f>E152/Input!$K$38*100</f>
        <v>23.674112097669468</v>
      </c>
      <c r="H152" s="12"/>
      <c r="I152" s="12"/>
    </row>
    <row r="153" spans="1:10" x14ac:dyDescent="0.35">
      <c r="A153" s="12">
        <v>94</v>
      </c>
      <c r="B153" s="14">
        <f>Input!D158</f>
        <v>1.1416000000000002</v>
      </c>
      <c r="C153" s="13">
        <f>Input!$B$16+Input!$B$17*B153/(Input!$B$17+B153)</f>
        <v>12.941669733774997</v>
      </c>
      <c r="D153" s="13">
        <f>MAX(((Input!$K$34/C153*1000+Input!$K$33)/(50/Input!$C$10))-Input!$C$9,0)</f>
        <v>0.62937384885704439</v>
      </c>
      <c r="E153" s="15">
        <f>MAX((Input!$K$37-D153)*Input!$C$11*Input!$B$12/4095,Input!$K$39)</f>
        <v>17.062615114295554</v>
      </c>
      <c r="F153" s="15">
        <f>E153/Input!$K$38*100</f>
        <v>21.328268892869442</v>
      </c>
      <c r="H153" s="12"/>
      <c r="I153" s="12"/>
    </row>
    <row r="154" spans="1:10" x14ac:dyDescent="0.35">
      <c r="A154" s="12">
        <v>95</v>
      </c>
      <c r="B154" s="14">
        <f>Input!D159</f>
        <v>1.1100000000000001</v>
      </c>
      <c r="C154" s="13">
        <f>Input!$B$16+Input!$B$17*B154/(Input!$B$17+B154)</f>
        <v>12.915295926210607</v>
      </c>
      <c r="D154" s="13">
        <f>MAX(((Input!$K$34/C154*1000+Input!$K$33)/(50/Input!$C$10))-Input!$C$9,0)</f>
        <v>0.64830859142523778</v>
      </c>
      <c r="E154" s="15">
        <f>MAX((Input!$K$37-D154)*Input!$C$11*Input!$B$12/4095,Input!$K$39)</f>
        <v>15.169140857476215</v>
      </c>
      <c r="F154" s="15">
        <f>E154/Input!$K$38*100</f>
        <v>18.961426071845271</v>
      </c>
      <c r="H154" s="12"/>
      <c r="I154" s="12"/>
    </row>
    <row r="155" spans="1:10" x14ac:dyDescent="0.35">
      <c r="A155" s="12">
        <v>96</v>
      </c>
      <c r="B155" s="14">
        <f>Input!D160</f>
        <v>1.0828</v>
      </c>
      <c r="C155" s="13">
        <f>Input!$B$16+Input!$B$17*B155/(Input!$B$17+B155)</f>
        <v>12.892491604276428</v>
      </c>
      <c r="D155" s="13">
        <f>MAX(((Input!$K$34/C155*1000+Input!$K$33)/(50/Input!$C$10))-Input!$C$9,0)</f>
        <v>0.66474311772257444</v>
      </c>
      <c r="E155" s="15">
        <f>MAX((Input!$K$37-D155)*Input!$C$11*Input!$B$12/4095,Input!$K$39)</f>
        <v>13.525688227742549</v>
      </c>
      <c r="F155" s="15">
        <f>E155/Input!$K$38*100</f>
        <v>16.907110284678186</v>
      </c>
      <c r="H155" s="12"/>
      <c r="I155" s="12"/>
    </row>
    <row r="156" spans="1:10" x14ac:dyDescent="0.35">
      <c r="A156" s="12">
        <v>97</v>
      </c>
      <c r="B156" s="14">
        <f>Input!D161</f>
        <v>1.0556000000000001</v>
      </c>
      <c r="C156" s="13">
        <f>Input!$B$16+Input!$B$17*B156/(Input!$B$17+B156)</f>
        <v>12.869591527987897</v>
      </c>
      <c r="D156" s="13">
        <f>MAX(((Input!$K$34/C156*1000+Input!$K$33)/(50/Input!$C$10))-Input!$C$9,0)</f>
        <v>0.68130526167301397</v>
      </c>
      <c r="E156" s="15">
        <f>MAX((Input!$K$37-D156)*Input!$C$11*Input!$B$12/4095,Input!$K$39)</f>
        <v>11.869473832698596</v>
      </c>
      <c r="F156" s="15">
        <f>E156/Input!$K$38*100</f>
        <v>14.836842290873244</v>
      </c>
      <c r="H156" s="12"/>
      <c r="I156" s="12"/>
    </row>
    <row r="157" spans="1:10" x14ac:dyDescent="0.35">
      <c r="A157" s="12">
        <v>98</v>
      </c>
      <c r="B157" s="14">
        <f>Input!D162</f>
        <v>1.0284</v>
      </c>
      <c r="C157" s="13">
        <f>Input!$B$16+Input!$B$17*B157/(Input!$B$17+B157)</f>
        <v>12.846595092973608</v>
      </c>
      <c r="D157" s="13">
        <f>MAX(((Input!$K$34/C157*1000+Input!$K$33)/(50/Input!$C$10))-Input!$C$9,0)</f>
        <v>0.69799651553846331</v>
      </c>
      <c r="E157" s="15">
        <f>MAX((Input!$K$37-D157)*Input!$C$11*Input!$B$12/4095,Input!$K$39)</f>
        <v>10.200348446153662</v>
      </c>
      <c r="F157" s="15">
        <f>E157/Input!$K$38*100</f>
        <v>12.750435557692077</v>
      </c>
      <c r="H157" s="12"/>
      <c r="I157" s="12"/>
    </row>
    <row r="158" spans="1:10" x14ac:dyDescent="0.35">
      <c r="A158" s="12">
        <v>99</v>
      </c>
      <c r="B158" s="14">
        <f>Input!D163</f>
        <v>1.0012000000000001</v>
      </c>
      <c r="C158" s="13">
        <f>Input!$B$16+Input!$B$17*B158/(Input!$B$17+B158)</f>
        <v>12.823501689765294</v>
      </c>
      <c r="D158" s="13">
        <f>MAX(((Input!$K$34/C158*1000+Input!$K$33)/(50/Input!$C$10))-Input!$C$9,0)</f>
        <v>0.71481839493767119</v>
      </c>
      <c r="E158" s="15">
        <f>MAX((Input!$K$37-D158)*Input!$C$11*Input!$B$12/4095,Input!$K$39)</f>
        <v>8.5181605062328742</v>
      </c>
      <c r="F158" s="15">
        <f>E158/Input!$K$38*100</f>
        <v>10.647700632791093</v>
      </c>
      <c r="H158" s="12"/>
      <c r="I158" s="12"/>
    </row>
    <row r="159" spans="1:10" x14ac:dyDescent="0.35">
      <c r="A159" s="12">
        <v>100</v>
      </c>
      <c r="B159" s="14">
        <f>Input!D164</f>
        <v>0.97399999999999998</v>
      </c>
      <c r="C159" s="13">
        <f>Input!$B$16+Input!$B$17*B159/(Input!$B$17+B159)</f>
        <v>12.80031070374398</v>
      </c>
      <c r="D159" s="13">
        <f>MAX(((Input!$K$34/C159*1000+Input!$K$33)/(50/Input!$C$10))-Input!$C$9,0)</f>
        <v>0.73177243930500957</v>
      </c>
      <c r="E159" s="15">
        <f>MAX((Input!$K$37-D159)*Input!$C$11*Input!$B$12/4095,Input!$K$39)</f>
        <v>6.8227560694990359</v>
      </c>
      <c r="F159" s="15">
        <f>E159/Input!$K$38*100</f>
        <v>8.5284450868737949</v>
      </c>
      <c r="H159" s="12"/>
      <c r="I159" s="12"/>
    </row>
    <row r="160" spans="1:10" x14ac:dyDescent="0.35">
      <c r="A160" s="12">
        <v>101</v>
      </c>
      <c r="B160" s="14">
        <f>Input!D165</f>
        <v>0.95079999999999998</v>
      </c>
      <c r="C160" s="13">
        <f>Input!$B$16+Input!$B$17*B160/(Input!$B$17+B160)</f>
        <v>12.780452578827777</v>
      </c>
      <c r="D160" s="13">
        <f>MAX(((Input!$K$34/C160*1000+Input!$K$33)/(50/Input!$C$10))-Input!$C$9,0)</f>
        <v>0.74633885634012387</v>
      </c>
      <c r="E160" s="15">
        <f>MAX((Input!$K$37-D160)*Input!$C$11*Input!$B$12/4095,Input!$K$39)</f>
        <v>5.366114365987606</v>
      </c>
      <c r="F160" s="15">
        <f>E160/Input!$K$38*100</f>
        <v>6.7076429574845085</v>
      </c>
      <c r="H160" s="12"/>
      <c r="I160" s="12"/>
    </row>
    <row r="161" spans="1:9" x14ac:dyDescent="0.35">
      <c r="A161" s="12">
        <v>102</v>
      </c>
      <c r="B161" s="14">
        <f>Input!D166</f>
        <v>0.92759999999999998</v>
      </c>
      <c r="C161" s="13">
        <f>Input!$B$16+Input!$B$17*B161/(Input!$B$17+B161)</f>
        <v>12.760522623093953</v>
      </c>
      <c r="D161" s="13">
        <f>MAX(((Input!$K$34/C161*1000+Input!$K$33)/(50/Input!$C$10))-Input!$C$9,0)</f>
        <v>0.76100354628299982</v>
      </c>
      <c r="E161" s="15">
        <f>MAX((Input!$K$37-D161)*Input!$C$11*Input!$B$12/4095,Input!$K$39)</f>
        <v>3.8996453717000112</v>
      </c>
      <c r="F161" s="15">
        <f>E161/Input!$K$38*100</f>
        <v>4.8745567146250144</v>
      </c>
      <c r="H161" s="12"/>
      <c r="I161" s="12"/>
    </row>
    <row r="162" spans="1:9" x14ac:dyDescent="0.35">
      <c r="A162" s="12">
        <v>103</v>
      </c>
      <c r="B162" s="14">
        <f>Input!D167</f>
        <v>0.90439999999999998</v>
      </c>
      <c r="C162" s="13">
        <f>Input!$B$16+Input!$B$17*B162/(Input!$B$17+B162)</f>
        <v>12.740520446096655</v>
      </c>
      <c r="D162" s="13">
        <f>MAX(((Input!$K$34/C162*1000+Input!$K$33)/(50/Input!$C$10))-Input!$C$9,0)</f>
        <v>0.77576750700280073</v>
      </c>
      <c r="E162" s="15">
        <f>MAX((Input!$K$37-D162)*Input!$C$11*Input!$B$12/4095,Input!$K$39)</f>
        <v>2.4232492997199206</v>
      </c>
      <c r="F162" s="15">
        <f>E162/Input!$K$38*100</f>
        <v>3.0290616246499007</v>
      </c>
      <c r="H162" s="12"/>
      <c r="I162" s="12"/>
    </row>
    <row r="163" spans="1:9" x14ac:dyDescent="0.35">
      <c r="A163" s="12">
        <v>104</v>
      </c>
      <c r="B163" s="14">
        <f>Input!D168</f>
        <v>0.88119999999999998</v>
      </c>
      <c r="C163" s="13">
        <f>Input!$B$16+Input!$B$17*B163/(Input!$B$17+B163)</f>
        <v>12.720445654555128</v>
      </c>
      <c r="D163" s="13">
        <f>MAX(((Input!$K$34/C163*1000+Input!$K$33)/(50/Input!$C$10))-Input!$C$9,0)</f>
        <v>0.79063174992446861</v>
      </c>
      <c r="E163" s="15">
        <f>MAX((Input!$K$37-D163)*Input!$C$11*Input!$B$12/4095,Input!$K$39)</f>
        <v>0.93682500755313258</v>
      </c>
      <c r="F163" s="15">
        <f>E163/Input!$K$38*100</f>
        <v>1.1710312594414156</v>
      </c>
      <c r="H163" s="12"/>
      <c r="I163" s="12"/>
    </row>
    <row r="164" spans="1:9" x14ac:dyDescent="0.35">
      <c r="A164" s="12">
        <v>105</v>
      </c>
      <c r="B164" s="14">
        <f>Input!D169</f>
        <v>0.85799999999999998</v>
      </c>
      <c r="C164" s="13">
        <f>Input!$B$16+Input!$B$17*B164/(Input!$B$17+B164)</f>
        <v>12.700297852327951</v>
      </c>
      <c r="D164" s="13">
        <f>MAX(((Input!$K$34/C164*1000+Input!$K$33)/(50/Input!$C$10))-Input!$C$9,0)</f>
        <v>0.80559730025970211</v>
      </c>
      <c r="E164" s="15">
        <f>MAX((Input!$K$37-D164)*Input!$C$11*Input!$B$12/4095,Input!$K$39)</f>
        <v>0</v>
      </c>
      <c r="F164" s="15">
        <f>E164/Input!$K$38*100</f>
        <v>0</v>
      </c>
      <c r="H164" s="12"/>
      <c r="I164" s="12"/>
    </row>
    <row r="165" spans="1:9" x14ac:dyDescent="0.35">
      <c r="A165" s="12">
        <v>106</v>
      </c>
      <c r="B165" s="14">
        <f>Input!D170</f>
        <v>0.83799999999999997</v>
      </c>
      <c r="C165" s="13">
        <f>Input!$B$16+Input!$B$17*B165/(Input!$B$17+B165)</f>
        <v>12.682870152300204</v>
      </c>
      <c r="D165" s="13">
        <f>MAX(((Input!$K$34/C165*1000+Input!$K$33)/(50/Input!$C$10))-Input!$C$9,0)</f>
        <v>0.81858074308096818</v>
      </c>
      <c r="E165" s="15">
        <f>MAX((Input!$K$37-D165)*Input!$C$11*Input!$B$12/4095,Input!$K$39)</f>
        <v>0</v>
      </c>
      <c r="F165" s="15">
        <f>E165/Input!$K$38*100</f>
        <v>0</v>
      </c>
      <c r="H165" s="12"/>
      <c r="I165" s="12"/>
    </row>
    <row r="166" spans="1:9" x14ac:dyDescent="0.35">
      <c r="A166" s="12">
        <v>107</v>
      </c>
      <c r="B166" s="14">
        <f>Input!D171</f>
        <v>0.81799999999999995</v>
      </c>
      <c r="C166" s="13">
        <f>Input!$B$16+Input!$B$17*B166/(Input!$B$17+B166)</f>
        <v>12.665387639565969</v>
      </c>
      <c r="D166" s="13">
        <f>MAX(((Input!$K$34/C166*1000+Input!$K$33)/(50/Input!$C$10))-Input!$C$9,0)</f>
        <v>0.83164092019786651</v>
      </c>
      <c r="E166" s="15">
        <f>MAX((Input!$K$37-D166)*Input!$C$11*Input!$B$12/4095,Input!$K$39)</f>
        <v>0</v>
      </c>
      <c r="F166" s="15">
        <f>E166/Input!$K$38*100</f>
        <v>0</v>
      </c>
      <c r="H166" s="12"/>
      <c r="I166" s="12"/>
    </row>
    <row r="167" spans="1:9" x14ac:dyDescent="0.35">
      <c r="A167" s="12">
        <v>108</v>
      </c>
      <c r="B167" s="14">
        <f>Input!D172</f>
        <v>0.79800000000000004</v>
      </c>
      <c r="C167" s="13">
        <f>Input!$B$16+Input!$B$17*B167/(Input!$B$17+B167)</f>
        <v>12.647850055126792</v>
      </c>
      <c r="D167" s="13">
        <f>MAX(((Input!$K$34/C167*1000+Input!$K$33)/(50/Input!$C$10))-Input!$C$9,0)</f>
        <v>0.84477851389518221</v>
      </c>
      <c r="E167" s="15">
        <f>MAX((Input!$K$37-D167)*Input!$C$11*Input!$B$12/4095,Input!$K$39)</f>
        <v>0</v>
      </c>
      <c r="F167" s="15">
        <f>E167/Input!$K$38*100</f>
        <v>0</v>
      </c>
      <c r="H167" s="12"/>
      <c r="I167" s="12"/>
    </row>
    <row r="168" spans="1:9" x14ac:dyDescent="0.35">
      <c r="A168" s="12">
        <v>109</v>
      </c>
      <c r="B168" s="14">
        <f>Input!D173</f>
        <v>0.77800000000000002</v>
      </c>
      <c r="C168" s="13">
        <f>Input!$B$16+Input!$B$17*B168/(Input!$B$17+B168)</f>
        <v>12.630257138349897</v>
      </c>
      <c r="D168" s="13">
        <f>MAX(((Input!$K$34/C168*1000+Input!$K$33)/(50/Input!$C$10))-Input!$C$9,0)</f>
        <v>0.85799421457048908</v>
      </c>
      <c r="E168" s="15">
        <f>MAX((Input!$K$37-D168)*Input!$C$11*Input!$B$12/4095,Input!$K$39)</f>
        <v>0</v>
      </c>
      <c r="F168" s="15">
        <f>E168/Input!$K$38*100</f>
        <v>0</v>
      </c>
      <c r="H168" s="12"/>
      <c r="I168" s="12"/>
    </row>
    <row r="169" spans="1:9" x14ac:dyDescent="0.35">
      <c r="A169" s="12">
        <v>110</v>
      </c>
      <c r="B169" s="14">
        <f>Input!D174</f>
        <v>0.75800000000000001</v>
      </c>
      <c r="C169" s="13">
        <f>Input!$B$16+Input!$B$17*B169/(Input!$B$17+B169)</f>
        <v>12.612608626955286</v>
      </c>
      <c r="D169" s="13">
        <f>MAX(((Input!$K$34/C169*1000+Input!$K$33)/(50/Input!$C$10))-Input!$C$9,0)</f>
        <v>0.87128872085506615</v>
      </c>
      <c r="E169" s="15">
        <f>MAX((Input!$K$37-D169)*Input!$C$11*Input!$B$12/4095,Input!$K$39)</f>
        <v>0</v>
      </c>
      <c r="F169" s="15">
        <f>E169/Input!$K$38*100</f>
        <v>0</v>
      </c>
      <c r="H169" s="12"/>
      <c r="I169" s="12"/>
    </row>
    <row r="170" spans="1:9" x14ac:dyDescent="0.35">
      <c r="A170" s="12">
        <v>111</v>
      </c>
      <c r="B170" s="14">
        <f>Input!D175</f>
        <v>0.74080000000000001</v>
      </c>
      <c r="C170" s="13">
        <f>Input!$B$16+Input!$B$17*B170/(Input!$B$17+B170)</f>
        <v>12.597386241377128</v>
      </c>
      <c r="D170" s="13">
        <f>MAX(((Input!$K$34/C170*1000+Input!$K$33)/(50/Input!$C$10))-Input!$C$9,0)</f>
        <v>0.88278556382198836</v>
      </c>
      <c r="E170" s="15">
        <f>MAX((Input!$K$37-D170)*Input!$C$11*Input!$B$12/4095,Input!$K$39)</f>
        <v>0</v>
      </c>
      <c r="F170" s="15">
        <f>E170/Input!$K$38*100</f>
        <v>0</v>
      </c>
      <c r="H170" s="12"/>
      <c r="I170" s="12"/>
    </row>
    <row r="171" spans="1:9" x14ac:dyDescent="0.35">
      <c r="A171" s="12">
        <v>112</v>
      </c>
      <c r="B171" s="14">
        <f>Input!D176</f>
        <v>0.72360000000000002</v>
      </c>
      <c r="C171" s="13">
        <f>Input!$B$16+Input!$B$17*B171/(Input!$B$17+B171)</f>
        <v>12.582122373966222</v>
      </c>
      <c r="D171" s="13">
        <f>MAX(((Input!$K$34/C171*1000+Input!$K$33)/(50/Input!$C$10))-Input!$C$9,0)</f>
        <v>0.89434166886605837</v>
      </c>
      <c r="E171" s="15">
        <f>MAX((Input!$K$37-D171)*Input!$C$11*Input!$B$12/4095,Input!$K$39)</f>
        <v>0</v>
      </c>
      <c r="F171" s="15">
        <f>E171/Input!$K$38*100</f>
        <v>0</v>
      </c>
      <c r="H171" s="12"/>
      <c r="I171" s="12"/>
    </row>
    <row r="172" spans="1:9" x14ac:dyDescent="0.35">
      <c r="A172" s="12">
        <v>113</v>
      </c>
      <c r="B172" s="14">
        <f>Input!D177</f>
        <v>0.70640000000000003</v>
      </c>
      <c r="C172" s="13">
        <f>Input!$B$16+Input!$B$17*B172/(Input!$B$17+B172)</f>
        <v>12.566816854930829</v>
      </c>
      <c r="D172" s="13">
        <f>MAX(((Input!$K$34/C172*1000+Input!$K$33)/(50/Input!$C$10))-Input!$C$9,0)</f>
        <v>0.90595749538322501</v>
      </c>
      <c r="E172" s="15">
        <f>MAX((Input!$K$37-D172)*Input!$C$11*Input!$B$12/4095,Input!$K$39)</f>
        <v>0</v>
      </c>
      <c r="F172" s="15">
        <f>E172/Input!$K$38*100</f>
        <v>0</v>
      </c>
      <c r="H172" s="12"/>
      <c r="I172" s="12"/>
    </row>
    <row r="173" spans="1:9" x14ac:dyDescent="0.35">
      <c r="A173" s="12">
        <v>114</v>
      </c>
      <c r="B173" s="14">
        <f>Input!D178</f>
        <v>0.68920000000000003</v>
      </c>
      <c r="C173" s="13">
        <f>Input!$B$16+Input!$B$17*B173/(Input!$B$17+B173)</f>
        <v>12.551469513551298</v>
      </c>
      <c r="D173" s="13">
        <f>MAX(((Input!$K$34/C173*1000+Input!$K$33)/(50/Input!$C$10))-Input!$C$9,0)</f>
        <v>0.91763350753001305</v>
      </c>
      <c r="E173" s="15">
        <f>MAX((Input!$K$37-D173)*Input!$C$11*Input!$B$12/4095,Input!$K$39)</f>
        <v>0</v>
      </c>
      <c r="F173" s="15">
        <f>E173/Input!$K$38*100</f>
        <v>0</v>
      </c>
      <c r="H173" s="12"/>
      <c r="I173" s="12"/>
    </row>
    <row r="174" spans="1:9" x14ac:dyDescent="0.35">
      <c r="A174" s="12">
        <v>115</v>
      </c>
      <c r="B174" s="14">
        <f>Input!D179</f>
        <v>0.67200000000000004</v>
      </c>
      <c r="C174" s="13">
        <f>Input!$B$16+Input!$B$17*B174/(Input!$B$17+B174)</f>
        <v>12.536080178173719</v>
      </c>
      <c r="D174" s="13">
        <f>MAX(((Input!$K$34/C174*1000+Input!$K$33)/(50/Input!$C$10))-Input!$C$9,0)</f>
        <v>0.92937017428535817</v>
      </c>
      <c r="E174" s="15">
        <f>MAX((Input!$K$37-D174)*Input!$C$11*Input!$B$12/4095,Input!$K$39)</f>
        <v>0</v>
      </c>
      <c r="F174" s="15">
        <f>E174/Input!$K$38*100</f>
        <v>0</v>
      </c>
      <c r="H174" s="12"/>
      <c r="I174" s="12"/>
    </row>
    <row r="175" spans="1:9" x14ac:dyDescent="0.35">
      <c r="A175" s="12">
        <v>116</v>
      </c>
      <c r="B175" s="14">
        <f>Input!D180</f>
        <v>0.65680000000000005</v>
      </c>
      <c r="C175" s="13">
        <f>Input!$B$16+Input!$B$17*B175/(Input!$B$17+B175)</f>
        <v>12.522445208970439</v>
      </c>
      <c r="D175" s="13">
        <f>MAX(((Input!$K$34/C175*1000+Input!$K$33)/(50/Input!$C$10))-Input!$C$9,0)</f>
        <v>0.93979297672934692</v>
      </c>
      <c r="E175" s="15">
        <f>MAX((Input!$K$37-D175)*Input!$C$11*Input!$B$12/4095,Input!$K$39)</f>
        <v>0</v>
      </c>
      <c r="F175" s="15">
        <f>E175/Input!$K$38*100</f>
        <v>0</v>
      </c>
      <c r="H175" s="12"/>
      <c r="I175" s="12"/>
    </row>
    <row r="176" spans="1:9" x14ac:dyDescent="0.35">
      <c r="A176" s="12">
        <v>117</v>
      </c>
      <c r="B176" s="14">
        <f>Input!D181</f>
        <v>0.64160000000000006</v>
      </c>
      <c r="C176" s="13">
        <f>Input!$B$16+Input!$B$17*B176/(Input!$B$17+B176)</f>
        <v>12.5087771895133</v>
      </c>
      <c r="D176" s="13">
        <f>MAX(((Input!$K$34/C176*1000+Input!$K$33)/(50/Input!$C$10))-Input!$C$9,0)</f>
        <v>0.95026384841210998</v>
      </c>
      <c r="E176" s="15">
        <f>MAX((Input!$K$37-D176)*Input!$C$11*Input!$B$12/4095,Input!$K$39)</f>
        <v>0</v>
      </c>
      <c r="F176" s="15">
        <f>E176/Input!$K$38*100</f>
        <v>0</v>
      </c>
      <c r="H176" s="12"/>
      <c r="I176" s="12"/>
    </row>
    <row r="177" spans="1:9" x14ac:dyDescent="0.35">
      <c r="A177" s="12">
        <v>118</v>
      </c>
      <c r="B177" s="14">
        <f>Input!D182</f>
        <v>0.62639999999999996</v>
      </c>
      <c r="C177" s="13">
        <f>Input!$B$16+Input!$B$17*B177/(Input!$B$17+B177)</f>
        <v>12.49507599948908</v>
      </c>
      <c r="D177" s="13">
        <f>MAX(((Input!$K$34/C177*1000+Input!$K$33)/(50/Input!$C$10))-Input!$C$9,0)</f>
        <v>0.96078312264021015</v>
      </c>
      <c r="E177" s="15">
        <f>MAX((Input!$K$37-D177)*Input!$C$11*Input!$B$12/4095,Input!$K$39)</f>
        <v>0</v>
      </c>
      <c r="F177" s="15">
        <f>E177/Input!$K$38*100</f>
        <v>0</v>
      </c>
      <c r="H177" s="12"/>
      <c r="I177" s="12"/>
    </row>
    <row r="178" spans="1:9" x14ac:dyDescent="0.35">
      <c r="A178" s="12">
        <v>119</v>
      </c>
      <c r="B178" s="14">
        <f>Input!D183</f>
        <v>0.61119999999999997</v>
      </c>
      <c r="C178" s="13">
        <f>Input!$B$16+Input!$B$17*B178/(Input!$B$17+B178)</f>
        <v>12.481341517999873</v>
      </c>
      <c r="D178" s="13">
        <f>MAX(((Input!$K$34/C178*1000+Input!$K$33)/(50/Input!$C$10))-Input!$C$9,0)</f>
        <v>0.97135113580882937</v>
      </c>
      <c r="E178" s="15">
        <f>MAX((Input!$K$37-D178)*Input!$C$11*Input!$B$12/4095,Input!$K$39)</f>
        <v>0</v>
      </c>
      <c r="F178" s="15">
        <f>E178/Input!$K$38*100</f>
        <v>0</v>
      </c>
      <c r="H178" s="12"/>
      <c r="I178" s="12"/>
    </row>
    <row r="179" spans="1:9" x14ac:dyDescent="0.35">
      <c r="A179" s="12">
        <v>120</v>
      </c>
      <c r="B179" s="14">
        <f>Input!D184</f>
        <v>0.59599999999999997</v>
      </c>
      <c r="C179" s="13">
        <f>Input!$B$16+Input!$B$17*B179/(Input!$B$17+B179)</f>
        <v>12.46757362355954</v>
      </c>
      <c r="D179" s="13">
        <f>MAX(((Input!$K$34/C179*1000+Input!$K$33)/(50/Input!$C$10))-Input!$C$9,0)</f>
        <v>0.98196822743762802</v>
      </c>
      <c r="E179" s="15">
        <f>MAX((Input!$K$37-D179)*Input!$C$11*Input!$B$12/4095,Input!$K$39)</f>
        <v>0</v>
      </c>
      <c r="F179" s="15">
        <f>E179/Input!$K$38*100</f>
        <v>0</v>
      </c>
      <c r="H179" s="12"/>
      <c r="I179" s="12"/>
    </row>
    <row r="180" spans="1:9" x14ac:dyDescent="0.35">
      <c r="A180" s="12">
        <v>121</v>
      </c>
      <c r="B180" s="14">
        <f>Input!D185</f>
        <v>0.58299999999999996</v>
      </c>
      <c r="C180" s="13">
        <f>Input!$B$16+Input!$B$17*B180/(Input!$B$17+B180)</f>
        <v>12.455771849715614</v>
      </c>
      <c r="D180" s="13">
        <f>MAX(((Input!$K$34/C180*1000+Input!$K$33)/(50/Input!$C$10))-Input!$C$9,0)</f>
        <v>0.99108783075452678</v>
      </c>
      <c r="E180" s="15">
        <f>MAX((Input!$K$37-D180)*Input!$C$11*Input!$B$12/4095,Input!$K$39)</f>
        <v>0</v>
      </c>
      <c r="F180" s="15">
        <f>E180/Input!$K$38*100</f>
        <v>0</v>
      </c>
      <c r="H180" s="12"/>
      <c r="I180" s="12"/>
    </row>
    <row r="181" spans="1:9" x14ac:dyDescent="0.35">
      <c r="A181" s="12">
        <v>122</v>
      </c>
      <c r="B181" s="14">
        <f>Input!D186</f>
        <v>0.56999999999999995</v>
      </c>
      <c r="C181" s="13">
        <f>Input!$B$16+Input!$B$17*B181/(Input!$B$17+B181)</f>
        <v>12.443945469125902</v>
      </c>
      <c r="D181" s="13">
        <f>MAX(((Input!$K$34/C181*1000+Input!$K$33)/(50/Input!$C$10))-Input!$C$9,0)</f>
        <v>1.0002438005877199</v>
      </c>
      <c r="E181" s="15">
        <f>MAX((Input!$K$37-D181)*Input!$C$11*Input!$B$12/4095,Input!$K$39)</f>
        <v>0</v>
      </c>
      <c r="F181" s="15">
        <f>E181/Input!$K$38*100</f>
        <v>0</v>
      </c>
      <c r="H181" s="12"/>
      <c r="I181" s="12"/>
    </row>
    <row r="182" spans="1:9" x14ac:dyDescent="0.35">
      <c r="A182" s="12">
        <v>123</v>
      </c>
      <c r="B182" s="14">
        <f>Input!D187</f>
        <v>0.55700000000000005</v>
      </c>
      <c r="C182" s="13">
        <f>Input!$B$16+Input!$B$17*B182/(Input!$B$17+B182)</f>
        <v>12.432094404752348</v>
      </c>
      <c r="D182" s="13">
        <f>MAX(((Input!$K$34/C182*1000+Input!$K$33)/(50/Input!$C$10))-Input!$C$9,0)</f>
        <v>1.0094363549015704</v>
      </c>
      <c r="E182" s="15">
        <f>MAX((Input!$K$37-D182)*Input!$C$11*Input!$B$12/4095,Input!$K$39)</f>
        <v>0</v>
      </c>
      <c r="F182" s="15">
        <f>E182/Input!$K$38*100</f>
        <v>0</v>
      </c>
      <c r="H182" s="12"/>
      <c r="I182" s="12"/>
    </row>
    <row r="183" spans="1:9" x14ac:dyDescent="0.35">
      <c r="A183" s="12">
        <v>124</v>
      </c>
      <c r="B183" s="14">
        <f>Input!D188</f>
        <v>0.54400000000000004</v>
      </c>
      <c r="C183" s="13">
        <f>Input!$B$16+Input!$B$17*B183/(Input!$B$17+B183)</f>
        <v>12.420218579234973</v>
      </c>
      <c r="D183" s="13">
        <f>MAX(((Input!$K$34/C183*1000+Input!$K$33)/(50/Input!$C$10))-Input!$C$9,0)</f>
        <v>1.0186657134057793</v>
      </c>
      <c r="E183" s="15">
        <f>MAX((Input!$K$37-D183)*Input!$C$11*Input!$B$12/4095,Input!$K$39)</f>
        <v>0</v>
      </c>
      <c r="F183" s="15">
        <f>E183/Input!$K$38*100</f>
        <v>0</v>
      </c>
      <c r="H183" s="12"/>
      <c r="I183" s="12"/>
    </row>
    <row r="184" spans="1:9" x14ac:dyDescent="0.35">
      <c r="A184" s="12">
        <v>125</v>
      </c>
      <c r="B184" s="14">
        <f>Input!D189</f>
        <v>0.53100000000000003</v>
      </c>
      <c r="C184" s="13">
        <f>Input!$B$16+Input!$B$17*B184/(Input!$B$17+B184)</f>
        <v>12.408317914890194</v>
      </c>
      <c r="D184" s="13">
        <f>MAX(((Input!$K$34/C184*1000+Input!$K$33)/(50/Input!$C$10))-Input!$C$9,0)</f>
        <v>1.027932097572867</v>
      </c>
      <c r="E184" s="15">
        <f>MAX((Input!$K$37-D184)*Input!$C$11*Input!$B$12/4095,Input!$K$39)</f>
        <v>0</v>
      </c>
      <c r="F184" s="15">
        <f>E184/Input!$K$38*100</f>
        <v>0</v>
      </c>
      <c r="H184" s="12"/>
      <c r="I184" s="12"/>
    </row>
    <row r="185" spans="1:9" x14ac:dyDescent="0.35">
      <c r="A185" s="12">
        <v>126</v>
      </c>
      <c r="B185" s="14">
        <f>B184-(B183-B184)</f>
        <v>0.51800000000000002</v>
      </c>
      <c r="C185" s="13">
        <f>Input!$B$16+Input!$B$17*B185/(Input!$B$17+B185)</f>
        <v>12.396392333709132</v>
      </c>
      <c r="D185" s="13">
        <f>MAX(((Input!$K$34/C185*1000+Input!$K$33)/(50/Input!$C$10))-Input!$C$9,0)</f>
        <v>1.0372357306558975</v>
      </c>
      <c r="E185" s="15">
        <f>MAX((Input!$K$37-D185)*Input!$C$11*Input!$B$12/4095,Input!$K$39)</f>
        <v>0</v>
      </c>
      <c r="F185" s="15">
        <f>E185/Input!$K$38*100</f>
        <v>0</v>
      </c>
      <c r="H185" s="12"/>
      <c r="I185" s="12"/>
    </row>
    <row r="186" spans="1:9" x14ac:dyDescent="0.35">
      <c r="A186" s="12">
        <v>127</v>
      </c>
      <c r="B186" s="14">
        <f t="shared" ref="B186:B209" si="1">B185-(B184-B185)</f>
        <v>0.505</v>
      </c>
      <c r="C186" s="13">
        <f>Input!$B$16+Input!$B$17*B186/(Input!$B$17+B186)</f>
        <v>12.384441757355905</v>
      </c>
      <c r="D186" s="13">
        <f>MAX(((Input!$K$34/C186*1000+Input!$K$33)/(50/Input!$C$10))-Input!$C$9,0)</f>
        <v>1.0465768377064215</v>
      </c>
      <c r="E186" s="15">
        <f>MAX((Input!$K$37-D186)*Input!$C$11*Input!$B$12/4095,Input!$K$39)</f>
        <v>0</v>
      </c>
      <c r="F186" s="15">
        <f>E186/Input!$K$38*100</f>
        <v>0</v>
      </c>
      <c r="H186" s="12"/>
      <c r="I186" s="12"/>
    </row>
    <row r="187" spans="1:9" x14ac:dyDescent="0.35">
      <c r="A187" s="12">
        <v>128</v>
      </c>
      <c r="B187" s="14">
        <f t="shared" si="1"/>
        <v>0.49199999999999999</v>
      </c>
      <c r="C187" s="13">
        <f>Input!$B$16+Input!$B$17*B187/(Input!$B$17+B187)</f>
        <v>12.372466107165915</v>
      </c>
      <c r="D187" s="13">
        <f>MAX(((Input!$K$34/C187*1000+Input!$K$33)/(50/Input!$C$10))-Input!$C$9,0)</f>
        <v>1.0559556455926025</v>
      </c>
      <c r="E187" s="15">
        <f>MAX((Input!$K$37-D187)*Input!$C$11*Input!$B$12/4095,Input!$K$39)</f>
        <v>0</v>
      </c>
      <c r="F187" s="15">
        <f>E187/Input!$K$38*100</f>
        <v>0</v>
      </c>
      <c r="H187" s="12"/>
      <c r="I187" s="12"/>
    </row>
    <row r="188" spans="1:9" x14ac:dyDescent="0.35">
      <c r="A188" s="12">
        <v>129</v>
      </c>
      <c r="B188" s="14">
        <f t="shared" si="1"/>
        <v>0.47899999999999998</v>
      </c>
      <c r="C188" s="13">
        <f>Input!$B$16+Input!$B$17*B188/(Input!$B$17+B188)</f>
        <v>12.360465304144116</v>
      </c>
      <c r="D188" s="13">
        <f>MAX(((Input!$K$34/C188*1000+Input!$K$33)/(50/Input!$C$10))-Input!$C$9,0)</f>
        <v>1.0653723830176016</v>
      </c>
      <c r="E188" s="15">
        <f>MAX((Input!$K$37-D188)*Input!$C$11*Input!$B$12/4095,Input!$K$39)</f>
        <v>0</v>
      </c>
      <c r="F188" s="15">
        <f>E188/Input!$K$38*100</f>
        <v>0</v>
      </c>
      <c r="H188" s="12"/>
      <c r="I188" s="12"/>
    </row>
    <row r="189" spans="1:9" x14ac:dyDescent="0.35">
      <c r="A189" s="12">
        <v>130</v>
      </c>
      <c r="B189" s="14">
        <f t="shared" si="1"/>
        <v>0.46599999999999997</v>
      </c>
      <c r="C189" s="13">
        <f>Input!$B$16+Input!$B$17*B189/(Input!$B$17+B189)</f>
        <v>12.348439268963286</v>
      </c>
      <c r="D189" s="13">
        <f>MAX(((Input!$K$34/C189*1000+Input!$K$33)/(50/Input!$C$10))-Input!$C$9,0)</f>
        <v>1.07482728053815</v>
      </c>
      <c r="E189" s="15">
        <f>MAX((Input!$K$37-D189)*Input!$C$11*Input!$B$12/4095,Input!$K$39)</f>
        <v>0</v>
      </c>
      <c r="F189" s="15">
        <f>E189/Input!$K$38*100</f>
        <v>0</v>
      </c>
      <c r="H189" s="12"/>
      <c r="I189" s="12"/>
    </row>
    <row r="190" spans="1:9" x14ac:dyDescent="0.35">
      <c r="A190" s="12">
        <v>131</v>
      </c>
      <c r="B190" s="14">
        <f t="shared" si="1"/>
        <v>0.45299999999999996</v>
      </c>
      <c r="C190" s="13">
        <f>Input!$B$16+Input!$B$17*B190/(Input!$B$17+B190)</f>
        <v>12.336387921962277</v>
      </c>
      <c r="D190" s="13">
        <f>MAX(((Input!$K$34/C190*1000+Input!$K$33)/(50/Input!$C$10))-Input!$C$9,0)</f>
        <v>1.0843205705833778</v>
      </c>
      <c r="E190" s="15">
        <f>MAX((Input!$K$37-D190)*Input!$C$11*Input!$B$12/4095,Input!$K$39)</f>
        <v>0</v>
      </c>
      <c r="F190" s="15">
        <f>E190/Input!$K$38*100</f>
        <v>0</v>
      </c>
      <c r="H190" s="12"/>
      <c r="I190" s="12"/>
    </row>
    <row r="191" spans="1:9" x14ac:dyDescent="0.35">
      <c r="A191" s="12">
        <v>132</v>
      </c>
      <c r="B191" s="14">
        <f t="shared" si="1"/>
        <v>0.43999999999999995</v>
      </c>
      <c r="C191" s="13">
        <f>Input!$B$16+Input!$B$17*B191/(Input!$B$17+B191)</f>
        <v>12.324311183144246</v>
      </c>
      <c r="D191" s="13">
        <f>MAX(((Input!$K$34/C191*1000+Input!$K$33)/(50/Input!$C$10))-Input!$C$9,0)</f>
        <v>1.0938524874738622</v>
      </c>
      <c r="E191" s="15">
        <f>MAX((Input!$K$37-D191)*Input!$C$11*Input!$B$12/4095,Input!$K$39)</f>
        <v>0</v>
      </c>
      <c r="F191" s="15">
        <f>E191/Input!$K$38*100</f>
        <v>0</v>
      </c>
      <c r="H191" s="12"/>
      <c r="I191" s="12"/>
    </row>
    <row r="192" spans="1:9" x14ac:dyDescent="0.35">
      <c r="A192" s="12">
        <v>133</v>
      </c>
      <c r="B192" s="14">
        <f t="shared" si="1"/>
        <v>0.42699999999999994</v>
      </c>
      <c r="C192" s="13">
        <f>Input!$B$16+Input!$B$17*B192/(Input!$B$17+B192)</f>
        <v>12.312208972174901</v>
      </c>
      <c r="D192" s="13">
        <f>MAX(((Input!$K$34/C192*1000+Input!$K$33)/(50/Input!$C$10))-Input!$C$9,0)</f>
        <v>1.1034232674408937</v>
      </c>
      <c r="E192" s="15">
        <f>MAX((Input!$K$37-D192)*Input!$C$11*Input!$B$12/4095,Input!$K$39)</f>
        <v>0</v>
      </c>
      <c r="F192" s="15">
        <f>E192/Input!$K$38*100</f>
        <v>0</v>
      </c>
      <c r="H192" s="12"/>
      <c r="I192" s="12"/>
    </row>
    <row r="193" spans="1:9" x14ac:dyDescent="0.35">
      <c r="A193" s="12">
        <v>134</v>
      </c>
      <c r="B193" s="14">
        <f t="shared" si="1"/>
        <v>0.41399999999999992</v>
      </c>
      <c r="C193" s="13">
        <f>Input!$B$16+Input!$B$17*B193/(Input!$B$17+B193)</f>
        <v>12.300081208380705</v>
      </c>
      <c r="D193" s="13">
        <f>MAX(((Input!$K$34/C193*1000+Input!$K$33)/(50/Input!$C$10))-Input!$C$9,0)</f>
        <v>1.1130331486460072</v>
      </c>
      <c r="E193" s="15">
        <f>MAX((Input!$K$37-D193)*Input!$C$11*Input!$B$12/4095,Input!$K$39)</f>
        <v>0</v>
      </c>
      <c r="F193" s="15">
        <f>E193/Input!$K$38*100</f>
        <v>0</v>
      </c>
      <c r="H193" s="12"/>
      <c r="I193" s="12"/>
    </row>
    <row r="194" spans="1:9" x14ac:dyDescent="0.35">
      <c r="A194" s="12">
        <v>135</v>
      </c>
      <c r="B194" s="14">
        <f t="shared" si="1"/>
        <v>0.40099999999999991</v>
      </c>
      <c r="C194" s="13">
        <f>Input!$B$16+Input!$B$17*B194/(Input!$B$17+B194)</f>
        <v>12.287927810747094</v>
      </c>
      <c r="D194" s="13">
        <f>MAX(((Input!$K$34/C194*1000+Input!$K$33)/(50/Input!$C$10))-Input!$C$9,0)</f>
        <v>1.1226823712007228</v>
      </c>
      <c r="E194" s="15">
        <f>MAX((Input!$K$37-D194)*Input!$C$11*Input!$B$12/4095,Input!$K$39)</f>
        <v>0</v>
      </c>
      <c r="F194" s="15">
        <f>E194/Input!$K$38*100</f>
        <v>0</v>
      </c>
      <c r="H194" s="12"/>
      <c r="I194" s="12"/>
    </row>
    <row r="195" spans="1:9" x14ac:dyDescent="0.35">
      <c r="A195" s="12">
        <v>136</v>
      </c>
      <c r="B195" s="14">
        <f t="shared" si="1"/>
        <v>0.3879999999999999</v>
      </c>
      <c r="C195" s="13">
        <f>Input!$B$16+Input!$B$17*B195/(Input!$B$17+B195)</f>
        <v>12.275748697916667</v>
      </c>
      <c r="D195" s="13">
        <f>MAX(((Input!$K$34/C195*1000+Input!$K$33)/(50/Input!$C$10))-Input!$C$9,0)</f>
        <v>1.1323711771865579</v>
      </c>
      <c r="E195" s="15">
        <f>MAX((Input!$K$37-D195)*Input!$C$11*Input!$B$12/4095,Input!$K$39)</f>
        <v>0</v>
      </c>
      <c r="F195" s="15">
        <f>E195/Input!$K$38*100</f>
        <v>0</v>
      </c>
      <c r="H195" s="12"/>
      <c r="I195" s="12"/>
    </row>
    <row r="196" spans="1:9" x14ac:dyDescent="0.35">
      <c r="A196" s="12">
        <v>137</v>
      </c>
      <c r="B196" s="14">
        <f t="shared" si="1"/>
        <v>0.37499999999999989</v>
      </c>
      <c r="C196" s="13">
        <f>Input!$B$16+Input!$B$17*B196/(Input!$B$17+B196)</f>
        <v>12.263543788187373</v>
      </c>
      <c r="D196" s="13">
        <f>MAX(((Input!$K$34/C196*1000+Input!$K$33)/(50/Input!$C$10))-Input!$C$9,0)</f>
        <v>1.1420998106752567</v>
      </c>
      <c r="E196" s="15">
        <f>MAX((Input!$K$37-D196)*Input!$C$11*Input!$B$12/4095,Input!$K$39)</f>
        <v>0</v>
      </c>
      <c r="F196" s="15">
        <f>E196/Input!$K$38*100</f>
        <v>0</v>
      </c>
      <c r="H196" s="12"/>
      <c r="I196" s="12"/>
    </row>
    <row r="197" spans="1:9" x14ac:dyDescent="0.35">
      <c r="A197" s="12">
        <v>138</v>
      </c>
      <c r="B197" s="14">
        <f t="shared" si="1"/>
        <v>0.36199999999999988</v>
      </c>
      <c r="C197" s="13">
        <f>Input!$B$16+Input!$B$17*B197/(Input!$B$17+B197)</f>
        <v>12.251312999510684</v>
      </c>
      <c r="D197" s="13">
        <f>MAX(((Input!$K$34/C197*1000+Input!$K$33)/(50/Input!$C$10))-Input!$C$9,0)</f>
        <v>1.1518685177493033</v>
      </c>
      <c r="E197" s="15">
        <f>MAX((Input!$K$37-D197)*Input!$C$11*Input!$B$12/4095,Input!$K$39)</f>
        <v>0</v>
      </c>
      <c r="F197" s="15">
        <f>E197/Input!$K$38*100</f>
        <v>0</v>
      </c>
      <c r="H197" s="12"/>
      <c r="I197" s="12"/>
    </row>
    <row r="198" spans="1:9" x14ac:dyDescent="0.35">
      <c r="A198" s="12">
        <v>139</v>
      </c>
      <c r="B198" s="14">
        <f t="shared" si="1"/>
        <v>0.34899999999999987</v>
      </c>
      <c r="C198" s="13">
        <f>Input!$B$16+Input!$B$17*B198/(Input!$B$17+B198)</f>
        <v>12.239056249489755</v>
      </c>
      <c r="D198" s="13">
        <f>MAX(((Input!$K$34/C198*1000+Input!$K$33)/(50/Input!$C$10))-Input!$C$9,0)</f>
        <v>1.1616775465226574</v>
      </c>
      <c r="E198" s="15">
        <f>MAX((Input!$K$37-D198)*Input!$C$11*Input!$B$12/4095,Input!$K$39)</f>
        <v>0</v>
      </c>
      <c r="F198" s="15">
        <f>E198/Input!$K$38*100</f>
        <v>0</v>
      </c>
      <c r="H198" s="12"/>
      <c r="I198" s="12"/>
    </row>
    <row r="199" spans="1:9" x14ac:dyDescent="0.35">
      <c r="A199" s="12">
        <v>140</v>
      </c>
      <c r="B199" s="14">
        <f t="shared" si="1"/>
        <v>0.33599999999999985</v>
      </c>
      <c r="C199" s="13">
        <f>Input!$B$16+Input!$B$17*B199/(Input!$B$17+B199)</f>
        <v>12.226773455377575</v>
      </c>
      <c r="D199" s="13">
        <f>MAX(((Input!$K$34/C199*1000+Input!$K$33)/(50/Input!$C$10))-Input!$C$9,0)</f>
        <v>1.1715271471617577</v>
      </c>
      <c r="E199" s="15">
        <f>MAX((Input!$K$37-D199)*Input!$C$11*Input!$B$12/4095,Input!$K$39)</f>
        <v>0</v>
      </c>
      <c r="F199" s="15">
        <f>E199/Input!$K$38*100</f>
        <v>0</v>
      </c>
      <c r="H199" s="12"/>
      <c r="I199" s="12"/>
    </row>
    <row r="200" spans="1:9" x14ac:dyDescent="0.35">
      <c r="A200" s="12">
        <v>141</v>
      </c>
      <c r="B200" s="14">
        <f t="shared" si="1"/>
        <v>0.32299999999999984</v>
      </c>
      <c r="C200" s="13">
        <f>Input!$B$16+Input!$B$17*B200/(Input!$B$17+B200)</f>
        <v>12.214464534075104</v>
      </c>
      <c r="D200" s="13">
        <f>MAX(((Input!$K$34/C200*1000+Input!$K$33)/(50/Input!$C$10))-Input!$C$9,0)</f>
        <v>1.1814175719068096</v>
      </c>
      <c r="E200" s="15">
        <f>MAX((Input!$K$37-D200)*Input!$C$11*Input!$B$12/4095,Input!$K$39)</f>
        <v>0</v>
      </c>
      <c r="F200" s="15">
        <f>E200/Input!$K$38*100</f>
        <v>0</v>
      </c>
      <c r="H200" s="12"/>
      <c r="I200" s="12"/>
    </row>
    <row r="201" spans="1:9" x14ac:dyDescent="0.35">
      <c r="A201" s="12">
        <v>142</v>
      </c>
      <c r="B201" s="14">
        <f t="shared" si="1"/>
        <v>0.30999999999999983</v>
      </c>
      <c r="C201" s="13">
        <f>Input!$B$16+Input!$B$17*B201/(Input!$B$17+B201)</f>
        <v>12.202129402129403</v>
      </c>
      <c r="D201" s="13">
        <f>MAX(((Input!$K$34/C201*1000+Input!$K$33)/(50/Input!$C$10))-Input!$C$9,0)</f>
        <v>1.191349075093294</v>
      </c>
      <c r="E201" s="15">
        <f>MAX((Input!$K$37-D201)*Input!$C$11*Input!$B$12/4095,Input!$K$39)</f>
        <v>0</v>
      </c>
      <c r="F201" s="15">
        <f>E201/Input!$K$38*100</f>
        <v>0</v>
      </c>
      <c r="H201" s="12"/>
      <c r="I201" s="12"/>
    </row>
    <row r="202" spans="1:9" x14ac:dyDescent="0.35">
      <c r="A202" s="12">
        <v>143</v>
      </c>
      <c r="B202" s="14">
        <f t="shared" si="1"/>
        <v>0.29699999999999982</v>
      </c>
      <c r="C202" s="13">
        <f>Input!$B$16+Input!$B$17*B202/(Input!$B$17+B202)</f>
        <v>12.189767975731737</v>
      </c>
      <c r="D202" s="13">
        <f>MAX(((Input!$K$34/C202*1000+Input!$K$33)/(50/Input!$C$10))-Input!$C$9,0)</f>
        <v>1.2013219131737838</v>
      </c>
      <c r="E202" s="15">
        <f>MAX((Input!$K$37-D202)*Input!$C$11*Input!$B$12/4095,Input!$K$39)</f>
        <v>0</v>
      </c>
      <c r="F202" s="15">
        <f>E202/Input!$K$38*100</f>
        <v>0</v>
      </c>
      <c r="H202" s="12"/>
      <c r="I202" s="12"/>
    </row>
    <row r="203" spans="1:9" x14ac:dyDescent="0.35">
      <c r="A203" s="12">
        <v>144</v>
      </c>
      <c r="B203" s="14">
        <f t="shared" si="1"/>
        <v>0.28399999999999981</v>
      </c>
      <c r="C203" s="13">
        <f>Input!$B$16+Input!$B$17*B203/(Input!$B$17+B203)</f>
        <v>12.177380170715693</v>
      </c>
      <c r="D203" s="13">
        <f>MAX(((Input!$K$34/C203*1000+Input!$K$33)/(50/Input!$C$10))-Input!$C$9,0)</f>
        <v>1.2113363447400118</v>
      </c>
      <c r="E203" s="15">
        <f>MAX((Input!$K$37-D203)*Input!$C$11*Input!$B$12/4095,Input!$K$39)</f>
        <v>0</v>
      </c>
      <c r="F203" s="15">
        <f>E203/Input!$K$38*100</f>
        <v>0</v>
      </c>
      <c r="H203" s="12"/>
      <c r="I203" s="12"/>
    </row>
    <row r="204" spans="1:9" x14ac:dyDescent="0.35">
      <c r="A204" s="12">
        <v>145</v>
      </c>
      <c r="B204" s="14">
        <f t="shared" si="1"/>
        <v>0.2709999999999998</v>
      </c>
      <c r="C204" s="13">
        <f>Input!$B$16+Input!$B$17*B204/(Input!$B$17+B204)</f>
        <v>12.164965902555254</v>
      </c>
      <c r="D204" s="13">
        <f>MAX(((Input!$K$34/C204*1000+Input!$K$33)/(50/Input!$C$10))-Input!$C$9,0)</f>
        <v>1.2213926305452247</v>
      </c>
      <c r="E204" s="15">
        <f>MAX((Input!$K$37-D204)*Input!$C$11*Input!$B$12/4095,Input!$K$39)</f>
        <v>0</v>
      </c>
      <c r="F204" s="15">
        <f>E204/Input!$K$38*100</f>
        <v>0</v>
      </c>
      <c r="H204" s="12"/>
      <c r="I204" s="12"/>
    </row>
    <row r="205" spans="1:9" x14ac:dyDescent="0.35">
      <c r="A205" s="12">
        <v>146</v>
      </c>
      <c r="B205" s="14">
        <f t="shared" si="1"/>
        <v>0.25799999999999979</v>
      </c>
      <c r="C205" s="13">
        <f>Input!$B$16+Input!$B$17*B205/(Input!$B$17+B205)</f>
        <v>12.152525086362889</v>
      </c>
      <c r="D205" s="13">
        <f>MAX(((Input!$K$34/C205*1000+Input!$K$33)/(50/Input!$C$10))-Input!$C$9,0)</f>
        <v>1.2314910335268117</v>
      </c>
      <c r="E205" s="15">
        <f>MAX((Input!$K$37-D205)*Input!$C$11*Input!$B$12/4095,Input!$K$39)</f>
        <v>0</v>
      </c>
      <c r="F205" s="15">
        <f>E205/Input!$K$38*100</f>
        <v>0</v>
      </c>
      <c r="H205" s="12"/>
      <c r="I205" s="12"/>
    </row>
    <row r="206" spans="1:9" x14ac:dyDescent="0.35">
      <c r="A206" s="12">
        <v>147</v>
      </c>
      <c r="B206" s="14">
        <f t="shared" si="1"/>
        <v>0.24499999999999977</v>
      </c>
      <c r="C206" s="13">
        <f>Input!$B$16+Input!$B$17*B206/(Input!$B$17+B206)</f>
        <v>12.140057636887608</v>
      </c>
      <c r="D206" s="13">
        <f>MAX(((Input!$K$34/C206*1000+Input!$K$33)/(50/Input!$C$10))-Input!$C$9,0)</f>
        <v>1.2416318188292248</v>
      </c>
      <c r="E206" s="15">
        <f>MAX((Input!$K$37-D206)*Input!$C$11*Input!$B$12/4095,Input!$K$39)</f>
        <v>0</v>
      </c>
      <c r="F206" s="15">
        <f>E206/Input!$K$38*100</f>
        <v>0</v>
      </c>
      <c r="H206" s="12"/>
      <c r="I206" s="12"/>
    </row>
    <row r="207" spans="1:9" x14ac:dyDescent="0.35">
      <c r="A207" s="12">
        <v>148</v>
      </c>
      <c r="B207" s="14">
        <f t="shared" si="1"/>
        <v>0.23199999999999976</v>
      </c>
      <c r="C207" s="13">
        <f>Input!$B$16+Input!$B$17*B207/(Input!$B$17+B207)</f>
        <v>12.127563468513024</v>
      </c>
      <c r="D207" s="13">
        <f>MAX(((Input!$K$34/C207*1000+Input!$K$33)/(50/Input!$C$10))-Input!$C$9,0)</f>
        <v>1.2518152538271856</v>
      </c>
      <c r="E207" s="15">
        <f>MAX((Input!$K$37-D207)*Input!$C$11*Input!$B$12/4095,Input!$K$39)</f>
        <v>0</v>
      </c>
      <c r="F207" s="15">
        <f>E207/Input!$K$38*100</f>
        <v>0</v>
      </c>
      <c r="H207" s="12"/>
      <c r="I207" s="12"/>
    </row>
    <row r="208" spans="1:9" x14ac:dyDescent="0.35">
      <c r="A208" s="12">
        <v>149</v>
      </c>
      <c r="B208" s="14">
        <f t="shared" si="1"/>
        <v>0.21899999999999975</v>
      </c>
      <c r="C208" s="13">
        <f>Input!$B$16+Input!$B$17*B208/(Input!$B$17+B208)</f>
        <v>12.115042495255384</v>
      </c>
      <c r="D208" s="13">
        <f>MAX(((Input!$K$34/C208*1000+Input!$K$33)/(50/Input!$C$10))-Input!$C$9,0)</f>
        <v>1.2620416081491754</v>
      </c>
      <c r="E208" s="15">
        <f>MAX((Input!$K$37-D208)*Input!$C$11*Input!$B$12/4095,Input!$K$39)</f>
        <v>0</v>
      </c>
      <c r="F208" s="15">
        <f>E208/Input!$K$38*100</f>
        <v>0</v>
      </c>
      <c r="H208" s="12"/>
      <c r="I208" s="12"/>
    </row>
    <row r="209" spans="1:9" x14ac:dyDescent="0.35">
      <c r="A209" s="12">
        <v>150</v>
      </c>
      <c r="B209" s="14">
        <f t="shared" si="1"/>
        <v>0.20599999999999974</v>
      </c>
      <c r="C209" s="13">
        <f>Input!$B$16+Input!$B$17*B209/(Input!$B$17+B209)</f>
        <v>12.102494630761607</v>
      </c>
      <c r="D209" s="13">
        <f>MAX(((Input!$K$34/C209*1000+Input!$K$33)/(50/Input!$C$10))-Input!$C$9,0)</f>
        <v>1.2723111537012439</v>
      </c>
      <c r="E209" s="15">
        <f>MAX((Input!$K$37-D209)*Input!$C$11*Input!$B$12/4095,Input!$K$39)</f>
        <v>0</v>
      </c>
      <c r="F209" s="15">
        <f>E209/Input!$K$38*100</f>
        <v>0</v>
      </c>
      <c r="H209" s="12"/>
      <c r="I209" s="12"/>
    </row>
  </sheetData>
  <mergeCells count="1">
    <mergeCell ref="AG19:AI1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AE463B4E46FA4FA1F41650234F9527" ma:contentTypeVersion="0" ma:contentTypeDescription="Create a new document." ma:contentTypeScope="" ma:versionID="f4b2a3cae09963cc5b19bdaee35cc26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EEEDFA-AC01-4E42-BC3A-60636D002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8B3AB7-6DDA-4338-B289-DA3EB080CB4B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DDDF42-D6EF-48F4-9A52-26C21BAE3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2017-02-24T01:00:30Z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0x0101002DAE463B4E46FA4FA1F41650234F9527</vt:lpwstr>
  </property>
</Properties>
</file>