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035" yWindow="1095" windowWidth="29220" windowHeight="16380" tabRatio="500"/>
  </bookViews>
  <sheets>
    <sheet name="LP8860 v2" sheetId="6" r:id="rId1"/>
  </sheets>
  <calcPr calcId="14562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6" l="1"/>
  <c r="M19" i="6"/>
  <c r="F15" i="6"/>
  <c r="G19" i="6"/>
  <c r="I15" i="6"/>
  <c r="F16" i="6"/>
  <c r="I16" i="6"/>
  <c r="J25" i="6"/>
  <c r="J19" i="6"/>
  <c r="J22" i="6"/>
  <c r="L15" i="6"/>
  <c r="O15" i="6"/>
  <c r="P20" i="6"/>
</calcChain>
</file>

<file path=xl/sharedStrings.xml><?xml version="1.0" encoding="utf-8"?>
<sst xmlns="http://schemas.openxmlformats.org/spreadsheetml/2006/main" count="51" uniqueCount="34">
  <si>
    <t>MHz</t>
  </si>
  <si>
    <t>kHz</t>
  </si>
  <si>
    <t>dec</t>
  </si>
  <si>
    <t>bits</t>
  </si>
  <si>
    <t>PWM_GEN_STEP</t>
  </si>
  <si>
    <t>N_SLOW</t>
  </si>
  <si>
    <t>PWM_FREQ</t>
  </si>
  <si>
    <t>bin</t>
  </si>
  <si>
    <t>SLOW_PLL_DIV[12:0]</t>
  </si>
  <si>
    <t>PWM_RES[1:0]</t>
  </si>
  <si>
    <t>PWM_FREQ[3:0]</t>
  </si>
  <si>
    <t>EN_SYNC[0]</t>
  </si>
  <si>
    <t>SEL_DVIDER[0]</t>
  </si>
  <si>
    <t>PLL_F_OUT</t>
  </si>
  <si>
    <t>PLL_F_IN</t>
  </si>
  <si>
    <t>SYNC_F_IN</t>
  </si>
  <si>
    <t>PWM_F_OUT</t>
  </si>
  <si>
    <t>N_FAST</t>
  </si>
  <si>
    <t>R_SEL</t>
  </si>
  <si>
    <t>EXT SYNC</t>
  </si>
  <si>
    <t>PRE_DIVIDER</t>
  </si>
  <si>
    <t>YES</t>
  </si>
  <si>
    <t>NO</t>
  </si>
  <si>
    <t>R</t>
  </si>
  <si>
    <t>= Register Settings</t>
  </si>
  <si>
    <t>SYNC_TYPE[0]</t>
  </si>
  <si>
    <t>R_SEL[1:0]</t>
  </si>
  <si>
    <t>PWM Output Resolution</t>
  </si>
  <si>
    <t>= SYNC Input</t>
  </si>
  <si>
    <t>= Model Outputs</t>
  </si>
  <si>
    <t>Hz</t>
  </si>
  <si>
    <t>EN_PLL[0]</t>
  </si>
  <si>
    <t>SYNC_PRE_DIVIDER[3:0]</t>
  </si>
  <si>
    <t>PWM_SYNC[0]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</si>
</sst>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5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quotePrefix="1"/>
    <xf numFmtId="0" fontId="0" fillId="0" borderId="0" xfId="0" applyAlignment="1">
      <alignment horizontal="left"/>
    </xf>
    <xf numFmtId="0" fontId="4" fillId="0" borderId="0" xfId="0" applyFont="1"/>
    <xf numFmtId="0" fontId="0" fillId="5" borderId="3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/>
    <xf numFmtId="0" fontId="0" fillId="6" borderId="1" xfId="0" applyFill="1" applyBorder="1"/>
    <xf numFmtId="0" fontId="7" fillId="3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0" fillId="7" borderId="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2" fontId="0" fillId="7" borderId="7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3" xfId="0" applyFont="1" applyFill="1" applyBorder="1"/>
    <xf numFmtId="0" fontId="4" fillId="6" borderId="15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0" fillId="0" borderId="0" xfId="0" applyAlignment="1"/>
    <xf numFmtId="0" fontId="1" fillId="0" borderId="0" xfId="0" applyFont="1" applyFill="1" applyBorder="1" applyAlignment="1"/>
    <xf numFmtId="0" fontId="0" fillId="0" borderId="0" xfId="0" applyBorder="1"/>
    <xf numFmtId="0" fontId="7" fillId="3" borderId="4" xfId="0" quotePrefix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8" borderId="16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/>
    </xf>
    <xf numFmtId="0" fontId="0" fillId="8" borderId="1" xfId="0" applyFill="1" applyBorder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0" fillId="0" borderId="0" xfId="0" applyNumberFormat="1" applyAlignment="1">
      <alignment horizontal="center"/>
    </xf>
    <xf numFmtId="0" fontId="6" fillId="0" borderId="0" xfId="0" applyFont="1" applyFill="1"/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5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25</xdr:row>
      <xdr:rowOff>101590</xdr:rowOff>
    </xdr:from>
    <xdr:to>
      <xdr:col>17</xdr:col>
      <xdr:colOff>169335</xdr:colOff>
      <xdr:row>59</xdr:row>
      <xdr:rowOff>152390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8534" y="5164657"/>
          <a:ext cx="16374534" cy="6959600"/>
        </a:xfrm>
        <a:prstGeom prst="rect">
          <a:avLst/>
        </a:prstGeom>
      </xdr:spPr>
    </xdr:pic>
    <xdr:clientData/>
  </xdr:twoCellAnchor>
  <xdr:twoCellAnchor>
    <xdr:from>
      <xdr:col>5</xdr:col>
      <xdr:colOff>431800</xdr:colOff>
      <xdr:row>16</xdr:row>
      <xdr:rowOff>25400</xdr:rowOff>
    </xdr:from>
    <xdr:to>
      <xdr:col>5</xdr:col>
      <xdr:colOff>778934</xdr:colOff>
      <xdr:row>31</xdr:row>
      <xdr:rowOff>33866</xdr:rowOff>
    </xdr:to>
    <xdr:cxnSp macro="">
      <xdr:nvCxnSpPr>
        <xdr:cNvPr id="3" name="Straight Connector 2"/>
        <xdr:cNvCxnSpPr/>
      </xdr:nvCxnSpPr>
      <xdr:spPr>
        <a:xfrm>
          <a:off x="5427133" y="3276600"/>
          <a:ext cx="347134" cy="3039533"/>
        </a:xfrm>
        <a:prstGeom prst="line">
          <a:avLst/>
        </a:prstGeom>
        <a:ln w="38100" cmpd="sng">
          <a:solidFill>
            <a:schemeClr val="accent3">
              <a:lumMod val="75000"/>
            </a:schemeClr>
          </a:solidFill>
          <a:tailEnd type="triangle" w="lg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846667</xdr:colOff>
      <xdr:row>16</xdr:row>
      <xdr:rowOff>33866</xdr:rowOff>
    </xdr:from>
    <xdr:to>
      <xdr:col>8</xdr:col>
      <xdr:colOff>474135</xdr:colOff>
      <xdr:row>33</xdr:row>
      <xdr:rowOff>118533</xdr:rowOff>
    </xdr:to>
    <xdr:cxnSp macro="">
      <xdr:nvCxnSpPr>
        <xdr:cNvPr id="4" name="Straight Connector 3"/>
        <xdr:cNvCxnSpPr/>
      </xdr:nvCxnSpPr>
      <xdr:spPr>
        <a:xfrm flipH="1">
          <a:off x="8009467" y="3285066"/>
          <a:ext cx="711201" cy="3522134"/>
        </a:xfrm>
        <a:prstGeom prst="line">
          <a:avLst/>
        </a:prstGeom>
        <a:ln w="38100" cmpd="sng">
          <a:solidFill>
            <a:schemeClr val="accent3">
              <a:lumMod val="75000"/>
            </a:schemeClr>
          </a:solidFill>
          <a:tailEnd type="triangle" w="lg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393700</xdr:colOff>
      <xdr:row>16</xdr:row>
      <xdr:rowOff>63500</xdr:rowOff>
    </xdr:from>
    <xdr:to>
      <xdr:col>12</xdr:col>
      <xdr:colOff>254000</xdr:colOff>
      <xdr:row>34</xdr:row>
      <xdr:rowOff>152400</xdr:rowOff>
    </xdr:to>
    <xdr:cxnSp macro="">
      <xdr:nvCxnSpPr>
        <xdr:cNvPr id="5" name="Straight Connector 4"/>
        <xdr:cNvCxnSpPr/>
      </xdr:nvCxnSpPr>
      <xdr:spPr>
        <a:xfrm>
          <a:off x="11891433" y="3314700"/>
          <a:ext cx="1011767" cy="3729567"/>
        </a:xfrm>
        <a:prstGeom prst="line">
          <a:avLst/>
        </a:prstGeom>
        <a:ln w="38100" cmpd="sng">
          <a:solidFill>
            <a:schemeClr val="accent3">
              <a:lumMod val="75000"/>
            </a:schemeClr>
          </a:solidFill>
          <a:tailEnd type="triangle" w="lg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469902</xdr:colOff>
      <xdr:row>16</xdr:row>
      <xdr:rowOff>50800</xdr:rowOff>
    </xdr:from>
    <xdr:to>
      <xdr:col>15</xdr:col>
      <xdr:colOff>558800</xdr:colOff>
      <xdr:row>34</xdr:row>
      <xdr:rowOff>50800</xdr:rowOff>
    </xdr:to>
    <xdr:cxnSp macro="">
      <xdr:nvCxnSpPr>
        <xdr:cNvPr id="6" name="Straight Connector 5"/>
        <xdr:cNvCxnSpPr/>
      </xdr:nvCxnSpPr>
      <xdr:spPr>
        <a:xfrm>
          <a:off x="15422035" y="3302000"/>
          <a:ext cx="1325032" cy="3640667"/>
        </a:xfrm>
        <a:prstGeom prst="line">
          <a:avLst/>
        </a:prstGeom>
        <a:ln w="38100" cmpd="sng">
          <a:solidFill>
            <a:schemeClr val="accent3">
              <a:lumMod val="75000"/>
            </a:schemeClr>
          </a:solidFill>
          <a:tailEnd type="triangle" w="lg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524934</xdr:colOff>
      <xdr:row>16</xdr:row>
      <xdr:rowOff>118533</xdr:rowOff>
    </xdr:from>
    <xdr:to>
      <xdr:col>3</xdr:col>
      <xdr:colOff>524933</xdr:colOff>
      <xdr:row>28</xdr:row>
      <xdr:rowOff>16933</xdr:rowOff>
    </xdr:to>
    <xdr:cxnSp macro="">
      <xdr:nvCxnSpPr>
        <xdr:cNvPr id="10" name="Straight Connector 9"/>
        <xdr:cNvCxnSpPr/>
      </xdr:nvCxnSpPr>
      <xdr:spPr>
        <a:xfrm>
          <a:off x="3183467" y="3369733"/>
          <a:ext cx="1083733" cy="2319867"/>
        </a:xfrm>
        <a:prstGeom prst="line">
          <a:avLst/>
        </a:prstGeom>
        <a:ln w="38100" cmpd="sng">
          <a:solidFill>
            <a:schemeClr val="accent1">
              <a:lumMod val="75000"/>
            </a:schemeClr>
          </a:solidFill>
          <a:tailEnd type="triangle" w="lg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</sheetPr>
  <dimension ref="B2:U59"/>
  <sheetViews>
    <sheetView tabSelected="1" zoomScale="75" zoomScaleNormal="75" zoomScalePageLayoutView="75" workbookViewId="0">
      <selection activeCell="J12" sqref="J12"/>
    </sheetView>
  </sheetViews>
  <sheetFormatPr defaultColWidth="11" defaultRowHeight="15.75" x14ac:dyDescent="0.25"/>
  <cols>
    <col min="1" max="1" width="4.875" customWidth="1"/>
    <col min="2" max="2" width="10.625" customWidth="1"/>
    <col min="4" max="4" width="12.375" bestFit="1" customWidth="1"/>
    <col min="12" max="12" width="11.375" bestFit="1" customWidth="1"/>
    <col min="13" max="13" width="12" bestFit="1" customWidth="1"/>
    <col min="15" max="15" width="12.125" customWidth="1"/>
    <col min="16" max="16" width="13.625" bestFit="1" customWidth="1"/>
    <col min="17" max="17" width="12.625" bestFit="1" customWidth="1"/>
    <col min="18" max="18" width="12.25" bestFit="1" customWidth="1"/>
    <col min="19" max="19" width="10.125" customWidth="1"/>
    <col min="20" max="20" width="12.375" bestFit="1" customWidth="1"/>
    <col min="21" max="21" width="15.5" bestFit="1" customWidth="1"/>
    <col min="22" max="22" width="10.875" customWidth="1"/>
    <col min="24" max="24" width="12.25" bestFit="1" customWidth="1"/>
  </cols>
  <sheetData>
    <row r="2" spans="2:17" x14ac:dyDescent="0.25">
      <c r="B2" s="35"/>
      <c r="C2" s="1" t="s">
        <v>28</v>
      </c>
      <c r="D2" s="27"/>
      <c r="E2" s="27"/>
      <c r="H2" s="47" t="s">
        <v>11</v>
      </c>
      <c r="I2" s="47"/>
      <c r="L2" s="47" t="s">
        <v>31</v>
      </c>
      <c r="M2" s="47"/>
    </row>
    <row r="3" spans="2:17" x14ac:dyDescent="0.25">
      <c r="B3" s="8"/>
      <c r="C3" s="1" t="s">
        <v>24</v>
      </c>
      <c r="D3" s="41"/>
      <c r="E3" s="42"/>
      <c r="H3" s="24">
        <v>1</v>
      </c>
      <c r="I3" s="23" t="s">
        <v>7</v>
      </c>
      <c r="L3" s="25">
        <v>1</v>
      </c>
      <c r="M3" s="23" t="s">
        <v>7</v>
      </c>
    </row>
    <row r="4" spans="2:17" x14ac:dyDescent="0.25">
      <c r="B4" s="7"/>
      <c r="C4" s="1" t="s">
        <v>29</v>
      </c>
    </row>
    <row r="5" spans="2:17" x14ac:dyDescent="0.25">
      <c r="D5" s="27"/>
      <c r="E5" s="27"/>
      <c r="H5" s="48" t="s">
        <v>12</v>
      </c>
      <c r="I5" s="49"/>
      <c r="L5" s="47" t="s">
        <v>33</v>
      </c>
      <c r="M5" s="47"/>
    </row>
    <row r="6" spans="2:17" x14ac:dyDescent="0.25">
      <c r="D6" s="41"/>
      <c r="E6" s="42"/>
      <c r="F6" s="19"/>
      <c r="H6" s="25">
        <v>0</v>
      </c>
      <c r="I6" s="23" t="s">
        <v>7</v>
      </c>
      <c r="L6" s="25">
        <v>1</v>
      </c>
      <c r="M6" s="23" t="s">
        <v>7</v>
      </c>
    </row>
    <row r="7" spans="2:17" x14ac:dyDescent="0.25">
      <c r="J7" s="3"/>
      <c r="K7" s="3"/>
      <c r="P7" s="37"/>
      <c r="Q7" s="37"/>
    </row>
    <row r="8" spans="2:17" x14ac:dyDescent="0.25">
      <c r="D8" s="50" t="s">
        <v>25</v>
      </c>
      <c r="E8" s="51"/>
      <c r="J8" s="50" t="s">
        <v>8</v>
      </c>
      <c r="K8" s="51"/>
      <c r="M8" s="50" t="s">
        <v>9</v>
      </c>
      <c r="N8" s="51"/>
      <c r="P8" s="37"/>
      <c r="Q8" s="45"/>
    </row>
    <row r="9" spans="2:17" x14ac:dyDescent="0.25">
      <c r="D9" s="5">
        <f>IF(C16="kHz",0,1)</f>
        <v>1</v>
      </c>
      <c r="E9" s="4" t="s">
        <v>2</v>
      </c>
      <c r="J9" s="5">
        <v>81</v>
      </c>
      <c r="K9" s="4" t="s">
        <v>2</v>
      </c>
      <c r="M9" s="5">
        <v>2</v>
      </c>
      <c r="N9" s="4" t="s">
        <v>2</v>
      </c>
    </row>
    <row r="11" spans="2:17" x14ac:dyDescent="0.25">
      <c r="D11" s="27"/>
      <c r="E11" s="27"/>
      <c r="G11" s="50" t="s">
        <v>32</v>
      </c>
      <c r="H11" s="51"/>
      <c r="J11" s="52" t="s">
        <v>26</v>
      </c>
      <c r="K11" s="53"/>
      <c r="M11" s="50" t="s">
        <v>10</v>
      </c>
      <c r="N11" s="51"/>
    </row>
    <row r="12" spans="2:17" x14ac:dyDescent="0.25">
      <c r="D12" s="41"/>
      <c r="E12" s="42"/>
      <c r="G12" s="5">
        <v>0</v>
      </c>
      <c r="H12" s="4" t="s">
        <v>2</v>
      </c>
      <c r="J12" s="21">
        <v>0</v>
      </c>
      <c r="K12" s="22" t="s">
        <v>2</v>
      </c>
      <c r="M12" s="5">
        <v>0</v>
      </c>
      <c r="N12" s="4" t="s">
        <v>2</v>
      </c>
    </row>
    <row r="13" spans="2:17" x14ac:dyDescent="0.25">
      <c r="B13" s="28"/>
      <c r="C13" s="2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2:17" x14ac:dyDescent="0.25">
      <c r="C14" s="32" t="s">
        <v>19</v>
      </c>
      <c r="D14" s="38"/>
      <c r="F14" s="16" t="s">
        <v>15</v>
      </c>
      <c r="G14" s="6"/>
      <c r="H14" s="6"/>
      <c r="I14" s="16" t="s">
        <v>14</v>
      </c>
      <c r="J14" s="6"/>
      <c r="K14" s="6"/>
      <c r="L14" s="16" t="s">
        <v>13</v>
      </c>
      <c r="M14" s="6"/>
      <c r="N14" s="6"/>
      <c r="O14" s="16" t="s">
        <v>16</v>
      </c>
    </row>
    <row r="15" spans="2:17" x14ac:dyDescent="0.25">
      <c r="C15" s="33">
        <v>60</v>
      </c>
      <c r="D15" s="40"/>
      <c r="F15" s="12">
        <f>C15</f>
        <v>60</v>
      </c>
      <c r="G15" s="13"/>
      <c r="H15" s="13"/>
      <c r="I15" s="12">
        <f>IF(H3=1,(F15/G19),5)</f>
        <v>60</v>
      </c>
      <c r="J15" s="13"/>
      <c r="K15" s="13"/>
      <c r="L15" s="15">
        <f>IF(L3=1,IF(H6=0,((IF(L6=1,((2^16)/M19),1)*(J22)*I15*IF(I16="kHz",10^3,1))/(10^6)),(I15*J25*(IF(I16="MHz",1,10^-3)))),5)</f>
        <v>20.15232</v>
      </c>
      <c r="M15" s="13"/>
      <c r="N15" s="13"/>
      <c r="O15" s="12">
        <f>((L15*10^6)/((2^16)/M19))/(10^3)</f>
        <v>4.92</v>
      </c>
      <c r="Q15" s="36"/>
    </row>
    <row r="16" spans="2:17" x14ac:dyDescent="0.25">
      <c r="C16" s="34" t="s">
        <v>30</v>
      </c>
      <c r="D16" s="40"/>
      <c r="F16" s="14" t="str">
        <f>C16</f>
        <v>Hz</v>
      </c>
      <c r="G16" s="13"/>
      <c r="H16" s="13"/>
      <c r="I16" s="14" t="str">
        <f>IF(H3=1,F16,"MHz")</f>
        <v>Hz</v>
      </c>
      <c r="J16" s="13"/>
      <c r="K16" s="13"/>
      <c r="L16" s="14" t="s">
        <v>0</v>
      </c>
      <c r="M16" s="13"/>
      <c r="N16" s="13"/>
      <c r="O16" s="14" t="s">
        <v>1</v>
      </c>
    </row>
    <row r="17" spans="2:21" x14ac:dyDescent="0.25">
      <c r="H17" s="2"/>
    </row>
    <row r="18" spans="2:21" x14ac:dyDescent="0.25">
      <c r="B18" s="27"/>
      <c r="D18" s="46" t="s">
        <v>30</v>
      </c>
      <c r="G18" s="54" t="s">
        <v>20</v>
      </c>
      <c r="H18" s="55"/>
      <c r="J18" s="54" t="s">
        <v>23</v>
      </c>
      <c r="K18" s="55"/>
      <c r="M18" s="54" t="s">
        <v>4</v>
      </c>
      <c r="N18" s="55"/>
      <c r="P18" s="58" t="s">
        <v>27</v>
      </c>
    </row>
    <row r="19" spans="2:21" x14ac:dyDescent="0.25">
      <c r="C19" s="31" t="s">
        <v>21</v>
      </c>
      <c r="D19" s="46" t="s">
        <v>1</v>
      </c>
      <c r="G19" s="10">
        <f>G12+1</f>
        <v>1</v>
      </c>
      <c r="H19" s="11" t="s">
        <v>2</v>
      </c>
      <c r="J19" s="10">
        <f>IF(L6=1,1,(VLOOKUP(J12,T45:U48,2,0)))</f>
        <v>1</v>
      </c>
      <c r="K19" s="11" t="s">
        <v>2</v>
      </c>
      <c r="M19" s="10">
        <f>((VLOOKUP(M12,T25:U40,2,0))/(2^M9))</f>
        <v>16</v>
      </c>
      <c r="N19" s="11" t="s">
        <v>2</v>
      </c>
      <c r="P19" s="58"/>
    </row>
    <row r="20" spans="2:21" x14ac:dyDescent="0.25">
      <c r="C20" s="31" t="s">
        <v>22</v>
      </c>
      <c r="H20" s="2"/>
      <c r="J20" s="3"/>
      <c r="K20" s="3"/>
      <c r="P20" s="18">
        <f>LOG((L15*10^6)/(O15*10^3),2)</f>
        <v>12</v>
      </c>
    </row>
    <row r="21" spans="2:21" x14ac:dyDescent="0.25">
      <c r="H21" s="2"/>
      <c r="J21" s="54" t="s">
        <v>5</v>
      </c>
      <c r="K21" s="55"/>
      <c r="P21" s="17" t="s">
        <v>3</v>
      </c>
    </row>
    <row r="22" spans="2:21" x14ac:dyDescent="0.25">
      <c r="H22" s="2"/>
      <c r="J22" s="10">
        <f>(J9+1)*J19</f>
        <v>82</v>
      </c>
      <c r="K22" s="11" t="s">
        <v>2</v>
      </c>
    </row>
    <row r="23" spans="2:21" ht="15" customHeight="1" x14ac:dyDescent="0.25">
      <c r="B23" s="19"/>
      <c r="H23" s="2"/>
      <c r="J23" s="20"/>
      <c r="K23" s="20"/>
      <c r="T23" s="56" t="s">
        <v>6</v>
      </c>
      <c r="U23" s="59" t="s">
        <v>4</v>
      </c>
    </row>
    <row r="24" spans="2:21" x14ac:dyDescent="0.25">
      <c r="B24" s="44"/>
      <c r="H24" s="2"/>
      <c r="J24" s="54" t="s">
        <v>17</v>
      </c>
      <c r="K24" s="55"/>
      <c r="T24" s="56"/>
      <c r="U24" s="60"/>
    </row>
    <row r="25" spans="2:21" x14ac:dyDescent="0.25">
      <c r="B25" s="44"/>
      <c r="H25" s="2"/>
      <c r="J25" s="10">
        <f>(2^M9)</f>
        <v>4</v>
      </c>
      <c r="K25" s="11" t="s">
        <v>2</v>
      </c>
      <c r="T25" s="9">
        <v>15</v>
      </c>
      <c r="U25" s="9">
        <v>512</v>
      </c>
    </row>
    <row r="26" spans="2:21" x14ac:dyDescent="0.25">
      <c r="B26" s="20"/>
      <c r="H26" s="2"/>
      <c r="T26" s="9">
        <v>14</v>
      </c>
      <c r="U26" s="9">
        <v>448</v>
      </c>
    </row>
    <row r="27" spans="2:21" x14ac:dyDescent="0.25">
      <c r="B27" s="20"/>
      <c r="H27" s="2"/>
      <c r="T27" s="9">
        <v>13</v>
      </c>
      <c r="U27" s="9">
        <v>400</v>
      </c>
    </row>
    <row r="28" spans="2:21" x14ac:dyDescent="0.25">
      <c r="B28" s="20"/>
      <c r="H28" s="2"/>
      <c r="T28" s="9">
        <v>12</v>
      </c>
      <c r="U28" s="9">
        <v>384</v>
      </c>
    </row>
    <row r="29" spans="2:21" x14ac:dyDescent="0.25">
      <c r="B29" s="20"/>
      <c r="H29" s="2"/>
      <c r="T29" s="9">
        <v>11</v>
      </c>
      <c r="U29" s="9">
        <v>368</v>
      </c>
    </row>
    <row r="30" spans="2:21" x14ac:dyDescent="0.25">
      <c r="B30" s="20"/>
      <c r="H30" s="2"/>
      <c r="T30" s="9">
        <v>10</v>
      </c>
      <c r="U30" s="9">
        <v>352</v>
      </c>
    </row>
    <row r="31" spans="2:21" x14ac:dyDescent="0.25">
      <c r="B31" s="20"/>
      <c r="H31" s="2"/>
      <c r="T31" s="9">
        <v>9</v>
      </c>
      <c r="U31" s="9">
        <v>336</v>
      </c>
    </row>
    <row r="32" spans="2:21" x14ac:dyDescent="0.25">
      <c r="B32" s="20"/>
      <c r="T32" s="9">
        <v>8</v>
      </c>
      <c r="U32" s="9">
        <v>320</v>
      </c>
    </row>
    <row r="33" spans="2:21" x14ac:dyDescent="0.25">
      <c r="B33" s="20"/>
      <c r="T33" s="9">
        <v>7</v>
      </c>
      <c r="U33" s="9">
        <v>304</v>
      </c>
    </row>
    <row r="34" spans="2:21" x14ac:dyDescent="0.25">
      <c r="B34" s="20"/>
      <c r="T34" s="9">
        <v>6</v>
      </c>
      <c r="U34" s="9">
        <v>288</v>
      </c>
    </row>
    <row r="35" spans="2:21" x14ac:dyDescent="0.25">
      <c r="B35" s="20"/>
      <c r="T35" s="9">
        <v>5</v>
      </c>
      <c r="U35" s="9">
        <v>272</v>
      </c>
    </row>
    <row r="36" spans="2:21" x14ac:dyDescent="0.25">
      <c r="B36" s="20"/>
      <c r="T36" s="9">
        <v>4</v>
      </c>
      <c r="U36" s="9">
        <v>256</v>
      </c>
    </row>
    <row r="37" spans="2:21" x14ac:dyDescent="0.25">
      <c r="B37" s="20"/>
      <c r="T37" s="9">
        <v>3</v>
      </c>
      <c r="U37" s="9">
        <v>224</v>
      </c>
    </row>
    <row r="38" spans="2:21" x14ac:dyDescent="0.25">
      <c r="B38" s="20"/>
      <c r="T38" s="9">
        <v>2</v>
      </c>
      <c r="U38" s="9">
        <v>176</v>
      </c>
    </row>
    <row r="39" spans="2:21" x14ac:dyDescent="0.25">
      <c r="B39" s="20"/>
      <c r="T39" s="9">
        <v>1</v>
      </c>
      <c r="U39" s="9">
        <v>128</v>
      </c>
    </row>
    <row r="40" spans="2:21" x14ac:dyDescent="0.25">
      <c r="B40" s="20"/>
      <c r="T40" s="9">
        <v>0</v>
      </c>
      <c r="U40" s="9">
        <v>64</v>
      </c>
    </row>
    <row r="41" spans="2:21" x14ac:dyDescent="0.25">
      <c r="B41" s="20"/>
    </row>
    <row r="42" spans="2:21" x14ac:dyDescent="0.25">
      <c r="B42" s="20"/>
      <c r="T42" s="20"/>
      <c r="U42" s="20"/>
    </row>
    <row r="43" spans="2:21" x14ac:dyDescent="0.25">
      <c r="B43" s="20"/>
      <c r="T43" s="56" t="s">
        <v>18</v>
      </c>
      <c r="U43" s="57" t="s">
        <v>23</v>
      </c>
    </row>
    <row r="44" spans="2:21" x14ac:dyDescent="0.25">
      <c r="B44" s="20"/>
      <c r="T44" s="56"/>
      <c r="U44" s="56"/>
    </row>
    <row r="45" spans="2:21" x14ac:dyDescent="0.25">
      <c r="B45" s="20"/>
      <c r="T45" s="29">
        <v>0</v>
      </c>
      <c r="U45" s="9">
        <v>16</v>
      </c>
    </row>
    <row r="46" spans="2:21" x14ac:dyDescent="0.25">
      <c r="B46" s="20"/>
      <c r="T46" s="9">
        <v>1</v>
      </c>
      <c r="U46" s="9">
        <v>32</v>
      </c>
    </row>
    <row r="47" spans="2:21" x14ac:dyDescent="0.25">
      <c r="B47" s="20"/>
      <c r="T47" s="9">
        <v>2</v>
      </c>
      <c r="U47" s="9">
        <v>64</v>
      </c>
    </row>
    <row r="48" spans="2:21" x14ac:dyDescent="0.25">
      <c r="B48" s="20"/>
      <c r="K48" s="19"/>
      <c r="L48" s="19"/>
      <c r="M48" s="19"/>
      <c r="N48" s="43"/>
      <c r="O48" s="43"/>
      <c r="P48" s="19"/>
      <c r="Q48" s="19"/>
      <c r="T48" s="9">
        <v>3</v>
      </c>
      <c r="U48" s="9">
        <v>128</v>
      </c>
    </row>
    <row r="49" spans="2:21" x14ac:dyDescent="0.25">
      <c r="B49" s="20"/>
      <c r="K49" s="19"/>
      <c r="L49" s="19"/>
      <c r="M49" s="19"/>
      <c r="N49" s="20"/>
      <c r="O49" s="20"/>
      <c r="P49" s="19"/>
      <c r="Q49" s="19"/>
      <c r="T49" s="30"/>
      <c r="U49" s="30"/>
    </row>
    <row r="50" spans="2:21" x14ac:dyDescent="0.25">
      <c r="B50" s="20"/>
      <c r="K50" s="19"/>
      <c r="L50" s="19"/>
      <c r="M50" s="19"/>
      <c r="N50" s="19"/>
      <c r="O50" s="19"/>
      <c r="P50" s="19"/>
      <c r="Q50" s="19"/>
      <c r="T50" s="20"/>
      <c r="U50" s="20"/>
    </row>
    <row r="51" spans="2:21" x14ac:dyDescent="0.25">
      <c r="B51" s="20"/>
      <c r="K51" s="19"/>
      <c r="L51" s="19"/>
      <c r="M51" s="38"/>
      <c r="N51" s="19"/>
      <c r="O51" s="19"/>
      <c r="P51" s="38"/>
      <c r="Q51" s="19"/>
      <c r="T51" s="20"/>
      <c r="U51" s="20"/>
    </row>
    <row r="52" spans="2:21" x14ac:dyDescent="0.25">
      <c r="B52" s="20"/>
      <c r="K52" s="19"/>
      <c r="L52" s="19"/>
      <c r="M52" s="39"/>
      <c r="N52" s="19"/>
      <c r="O52" s="19"/>
      <c r="P52" s="39"/>
      <c r="Q52" s="19"/>
      <c r="T52" s="20"/>
      <c r="U52" s="20"/>
    </row>
    <row r="53" spans="2:21" x14ac:dyDescent="0.25">
      <c r="B53" s="20"/>
      <c r="K53" s="19"/>
      <c r="L53" s="19"/>
      <c r="M53" s="40"/>
      <c r="N53" s="19"/>
      <c r="O53" s="19"/>
      <c r="P53" s="40"/>
      <c r="Q53" s="19"/>
    </row>
    <row r="54" spans="2:21" x14ac:dyDescent="0.25">
      <c r="B54" s="20"/>
      <c r="K54" s="19"/>
      <c r="L54" s="19"/>
      <c r="M54" s="19"/>
      <c r="N54" s="19"/>
      <c r="O54" s="19"/>
      <c r="P54" s="19"/>
      <c r="Q54" s="19"/>
    </row>
    <row r="55" spans="2:21" x14ac:dyDescent="0.25">
      <c r="B55" s="20"/>
      <c r="K55" s="27"/>
      <c r="L55" s="27"/>
      <c r="M55" s="19"/>
      <c r="N55" s="27"/>
      <c r="O55" s="27"/>
      <c r="P55" s="19"/>
      <c r="Q55" s="19"/>
    </row>
    <row r="56" spans="2:21" x14ac:dyDescent="0.25">
      <c r="B56" s="20"/>
      <c r="K56" s="41"/>
      <c r="L56" s="42"/>
      <c r="M56" s="19"/>
      <c r="N56" s="41"/>
      <c r="O56" s="42"/>
      <c r="P56" s="19"/>
      <c r="Q56" s="19"/>
    </row>
    <row r="57" spans="2:21" x14ac:dyDescent="0.25">
      <c r="B57" s="20"/>
      <c r="K57" s="19"/>
      <c r="L57" s="19"/>
      <c r="M57" s="19"/>
      <c r="N57" s="19"/>
      <c r="O57" s="19"/>
      <c r="P57" s="19"/>
      <c r="Q57" s="19"/>
    </row>
    <row r="58" spans="2:21" x14ac:dyDescent="0.25">
      <c r="K58" s="19"/>
      <c r="L58" s="19"/>
      <c r="M58" s="19"/>
      <c r="N58" s="27"/>
      <c r="O58" s="27"/>
      <c r="P58" s="19"/>
      <c r="Q58" s="19"/>
    </row>
    <row r="59" spans="2:21" x14ac:dyDescent="0.25">
      <c r="K59" s="19"/>
      <c r="L59" s="19"/>
      <c r="M59" s="19"/>
      <c r="N59" s="41"/>
      <c r="O59" s="42"/>
      <c r="P59" s="19"/>
      <c r="Q59" s="19"/>
    </row>
  </sheetData>
  <mergeCells count="20">
    <mergeCell ref="T43:T44"/>
    <mergeCell ref="U43:U44"/>
    <mergeCell ref="P18:P19"/>
    <mergeCell ref="J21:K21"/>
    <mergeCell ref="T23:T24"/>
    <mergeCell ref="U23:U24"/>
    <mergeCell ref="J24:K24"/>
    <mergeCell ref="G11:H11"/>
    <mergeCell ref="J11:K11"/>
    <mergeCell ref="M11:N11"/>
    <mergeCell ref="G18:H18"/>
    <mergeCell ref="J18:K18"/>
    <mergeCell ref="M18:N18"/>
    <mergeCell ref="H2:I2"/>
    <mergeCell ref="H5:I5"/>
    <mergeCell ref="L5:M5"/>
    <mergeCell ref="D8:E8"/>
    <mergeCell ref="J8:K8"/>
    <mergeCell ref="M8:N8"/>
    <mergeCell ref="L2:M2"/>
  </mergeCells>
  <dataValidations count="1">
    <dataValidation type="list" allowBlank="1" showInputMessage="1" showErrorMessage="1" sqref="C16">
      <formula1>$D$18:$D$19</formula1>
    </dataValidation>
  </dataValidation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LP8860 v2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Y</dc:creator>
  <cp:lastModifiedBy>Yoon, Sung Ho</cp:lastModifiedBy>
  <dcterms:created xsi:type="dcterms:W3CDTF">2013-04-27T18:44:09Z</dcterms:created>
  <dcterms:modified xsi:type="dcterms:W3CDTF">2017-07-17T16:55:08Z</dcterms:modified>
</cp:coreProperties>
</file>