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365" activeTab="1"/>
  </bookViews>
  <sheets>
    <sheet name="BOOST" sheetId="1" r:id="rId1"/>
    <sheet name="BUCK" sheetId="4" r:id="rId2"/>
    <sheet name="Sheet2" sheetId="2" r:id="rId3"/>
    <sheet name="Sheet3" sheetId="3" r:id="rId4"/>
  </sheets>
  <definedNames>
    <definedName name="FRE" localSheetId="1">BUCK!$C$6</definedName>
    <definedName name="FRE">BOOST!$C$6</definedName>
    <definedName name="IOUT" localSheetId="1">BUCK!$C$5</definedName>
    <definedName name="IOUT">BOOST!$C$5</definedName>
    <definedName name="Ip" localSheetId="1">BUCK!$C$15</definedName>
    <definedName name="Ip">BOOST!$C$15</definedName>
    <definedName name="toff" localSheetId="1">BUCK!$C$13</definedName>
    <definedName name="toff">BOOST!$C$13</definedName>
    <definedName name="ton" localSheetId="1">BUCK!$C$12</definedName>
    <definedName name="ton">BOOST!$C$12</definedName>
    <definedName name="TSW" localSheetId="1">BUCK!$C$10</definedName>
    <definedName name="TSW">BOOST!$C$10</definedName>
    <definedName name="VIN" localSheetId="1">BUCK!$C$3</definedName>
    <definedName name="VIN">BOOST!$C$3</definedName>
    <definedName name="VOUT" localSheetId="1">BUCK!$C$4</definedName>
    <definedName name="VOUT">BOOST!$C$4</definedName>
    <definedName name="Vrip" localSheetId="1">BUCK!$C$7</definedName>
    <definedName name="Vrip">BOOST!$C$7</definedName>
  </definedNames>
  <calcPr calcId="145621"/>
</workbook>
</file>

<file path=xl/calcChain.xml><?xml version="1.0" encoding="utf-8"?>
<calcChain xmlns="http://schemas.openxmlformats.org/spreadsheetml/2006/main">
  <c r="C16" i="4" l="1"/>
  <c r="C15" i="4"/>
  <c r="C15" i="1" l="1"/>
  <c r="C14" i="1"/>
  <c r="C11" i="4" l="1"/>
  <c r="C10" i="4" l="1"/>
  <c r="C12" i="4" s="1"/>
  <c r="C8" i="4"/>
  <c r="C19" i="4" l="1"/>
  <c r="C18" i="4"/>
  <c r="C17" i="4"/>
  <c r="C13" i="4"/>
  <c r="C14" i="4" s="1"/>
  <c r="C11" i="1"/>
  <c r="C13" i="1" s="1"/>
  <c r="C12" i="1" s="1"/>
  <c r="C19" i="1" s="1"/>
  <c r="C10" i="1"/>
  <c r="C16" i="1" l="1"/>
  <c r="C18" i="1"/>
  <c r="C17" i="1" l="1"/>
  <c r="C22" i="1"/>
  <c r="C20" i="1"/>
</calcChain>
</file>

<file path=xl/sharedStrings.xml><?xml version="1.0" encoding="utf-8"?>
<sst xmlns="http://schemas.openxmlformats.org/spreadsheetml/2006/main" count="51" uniqueCount="29">
  <si>
    <t>VIN (V)</t>
  </si>
  <si>
    <t>VOUT (V)</t>
  </si>
  <si>
    <t>IOUT  (A)</t>
  </si>
  <si>
    <t>Fre (KHz)</t>
  </si>
  <si>
    <t>ton+toff (us)</t>
  </si>
  <si>
    <t>ton/toff</t>
  </si>
  <si>
    <t>ton (us)</t>
  </si>
  <si>
    <t>toff (us)</t>
  </si>
  <si>
    <t>CT (nF)</t>
  </si>
  <si>
    <t>Ip (A)</t>
  </si>
  <si>
    <r>
      <t>Rsc (</t>
    </r>
    <r>
      <rPr>
        <sz val="11"/>
        <color theme="1"/>
        <rFont val="Calibri"/>
        <family val="2"/>
      </rPr>
      <t>Ω</t>
    </r>
    <r>
      <rPr>
        <sz val="11"/>
        <color theme="1"/>
        <rFont val="Calibri"/>
        <family val="2"/>
        <scheme val="minor"/>
      </rPr>
      <t>)</t>
    </r>
  </si>
  <si>
    <t>Lmin (uH)</t>
  </si>
  <si>
    <t>The avarage saturation voltage of the NPN is approximatly 1.1V, the forward voltage of the schottky is 0.5V</t>
  </si>
  <si>
    <r>
      <t>for some margin, the current limit resistor should be 0.2</t>
    </r>
    <r>
      <rPr>
        <sz val="11"/>
        <color theme="1"/>
        <rFont val="Calibri"/>
        <family val="2"/>
      </rPr>
      <t>Ω</t>
    </r>
  </si>
  <si>
    <t>Vrip (V)</t>
  </si>
  <si>
    <t>Output voltage ripple</t>
  </si>
  <si>
    <t>if using aluminum capacitor</t>
  </si>
  <si>
    <t>if using ceramic capacitor</t>
  </si>
  <si>
    <t>COUT (uF)</t>
  </si>
  <si>
    <t>COUT1 (uF)</t>
  </si>
  <si>
    <t>input voltage ripple</t>
  </si>
  <si>
    <t>Vrip_in (V)</t>
  </si>
  <si>
    <t>CIN  (uF)</t>
  </si>
  <si>
    <t>P_RSC</t>
  </si>
  <si>
    <t>The power loss of the current limit resistor</t>
  </si>
  <si>
    <t>Duty</t>
  </si>
  <si>
    <t>COUT_min(uF)</t>
  </si>
  <si>
    <t>COUT_min (uF)</t>
  </si>
  <si>
    <t>if using ceramic capacitor, effective capacitance. The actual required capacitor could be larger because of the control method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</si>
</sst>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O26"/>
  <sheetViews>
    <sheetView workbookViewId="0">
      <selection activeCell="B24" sqref="B24"/>
    </sheetView>
  </sheetViews>
  <sheetFormatPr defaultRowHeight="15" x14ac:dyDescent="0.25"/>
  <cols>
    <col min="2" max="2" width="13.28515625" customWidth="1"/>
  </cols>
  <sheetData>
    <row r="3" spans="2:15" x14ac:dyDescent="0.25">
      <c r="B3" s="1" t="s">
        <v>0</v>
      </c>
      <c r="C3" s="1">
        <v>12</v>
      </c>
      <c r="D3" s="4"/>
      <c r="E3" s="4"/>
      <c r="F3" s="4"/>
      <c r="G3" s="4"/>
      <c r="H3" s="4"/>
      <c r="I3" s="4"/>
      <c r="J3" s="4"/>
      <c r="K3" s="4"/>
      <c r="L3" s="4"/>
    </row>
    <row r="4" spans="2:15" x14ac:dyDescent="0.25">
      <c r="B4" s="1" t="s">
        <v>1</v>
      </c>
      <c r="C4" s="1">
        <v>24</v>
      </c>
      <c r="D4" s="4"/>
      <c r="E4" s="4"/>
      <c r="F4" s="4"/>
      <c r="G4" s="4"/>
      <c r="H4" s="4"/>
      <c r="I4" s="4"/>
      <c r="J4" s="4"/>
      <c r="K4" s="4"/>
      <c r="L4" s="4"/>
    </row>
    <row r="5" spans="2:15" x14ac:dyDescent="0.25">
      <c r="B5" s="1" t="s">
        <v>2</v>
      </c>
      <c r="C5" s="1">
        <v>0.1</v>
      </c>
      <c r="D5" s="4"/>
      <c r="E5" s="4"/>
      <c r="F5" s="4"/>
      <c r="G5" s="4"/>
      <c r="H5" s="4"/>
      <c r="I5" s="4"/>
      <c r="J5" s="4"/>
      <c r="K5" s="4"/>
      <c r="L5" s="4"/>
    </row>
    <row r="6" spans="2:15" x14ac:dyDescent="0.25">
      <c r="B6" s="1" t="s">
        <v>3</v>
      </c>
      <c r="C6" s="1">
        <v>100</v>
      </c>
      <c r="D6" s="4"/>
      <c r="E6" s="4"/>
      <c r="F6" s="4"/>
      <c r="G6" s="4"/>
      <c r="H6" s="4"/>
      <c r="I6" s="4"/>
      <c r="J6" s="4"/>
      <c r="K6" s="4"/>
      <c r="L6" s="4"/>
    </row>
    <row r="7" spans="2:15" x14ac:dyDescent="0.25">
      <c r="B7" s="1" t="s">
        <v>14</v>
      </c>
      <c r="C7" s="1">
        <v>0.1</v>
      </c>
      <c r="D7" s="4" t="s">
        <v>15</v>
      </c>
      <c r="E7" s="4"/>
      <c r="F7" s="4"/>
      <c r="G7" s="4"/>
      <c r="H7" s="4"/>
      <c r="I7" s="4"/>
      <c r="J7" s="4"/>
      <c r="K7" s="4"/>
      <c r="L7" s="4"/>
    </row>
    <row r="8" spans="2:15" x14ac:dyDescent="0.25">
      <c r="B8" s="1" t="s">
        <v>21</v>
      </c>
      <c r="C8" s="1">
        <v>0.1</v>
      </c>
      <c r="D8" s="4" t="s">
        <v>20</v>
      </c>
      <c r="E8" s="4"/>
      <c r="F8" s="4"/>
      <c r="G8" s="4"/>
      <c r="H8" s="4"/>
      <c r="I8" s="4"/>
      <c r="J8" s="4"/>
      <c r="K8" s="4"/>
      <c r="L8" s="4"/>
    </row>
    <row r="9" spans="2:15" x14ac:dyDescent="0.25">
      <c r="B9" s="1"/>
      <c r="C9" s="1"/>
      <c r="D9" s="4"/>
      <c r="E9" s="4"/>
      <c r="F9" s="4"/>
      <c r="G9" s="4"/>
      <c r="H9" s="4"/>
      <c r="I9" s="4"/>
      <c r="J9" s="4"/>
      <c r="K9" s="4"/>
      <c r="L9" s="4"/>
    </row>
    <row r="10" spans="2:15" x14ac:dyDescent="0.25">
      <c r="B10" s="1" t="s">
        <v>4</v>
      </c>
      <c r="C10" s="1">
        <f>1/C6*1000</f>
        <v>10</v>
      </c>
      <c r="D10" s="4"/>
      <c r="E10" s="4"/>
      <c r="F10" s="4"/>
      <c r="G10" s="4"/>
      <c r="H10" s="4"/>
      <c r="I10" s="4"/>
      <c r="J10" s="4"/>
      <c r="K10" s="4"/>
      <c r="L10" s="4"/>
    </row>
    <row r="11" spans="2:15" x14ac:dyDescent="0.25">
      <c r="B11" s="1" t="s">
        <v>5</v>
      </c>
      <c r="C11" s="2">
        <f>(VOUT+0.5-VIN)/(VIN-1.1)</f>
        <v>1.1467889908256881</v>
      </c>
      <c r="D11" s="4" t="s">
        <v>12</v>
      </c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</row>
    <row r="12" spans="2:15" x14ac:dyDescent="0.25">
      <c r="B12" s="1" t="s">
        <v>6</v>
      </c>
      <c r="C12" s="2">
        <f>TSW-toff</f>
        <v>5.3418803418803416</v>
      </c>
      <c r="D12" s="4"/>
      <c r="E12" s="4"/>
      <c r="F12" s="4"/>
      <c r="G12" s="4"/>
      <c r="H12" s="4"/>
      <c r="I12" s="4"/>
      <c r="J12" s="4"/>
      <c r="K12" s="4"/>
      <c r="L12" s="4"/>
    </row>
    <row r="13" spans="2:15" x14ac:dyDescent="0.25">
      <c r="B13" s="1" t="s">
        <v>7</v>
      </c>
      <c r="C13" s="2">
        <f>C10/(C11+1)</f>
        <v>4.6581196581196584</v>
      </c>
      <c r="D13" s="4"/>
      <c r="E13" s="4"/>
      <c r="F13" s="4"/>
      <c r="G13" s="4"/>
      <c r="H13" s="4"/>
      <c r="I13" s="4"/>
      <c r="J13" s="4"/>
      <c r="K13" s="4"/>
      <c r="L13" s="4"/>
    </row>
    <row r="14" spans="2:15" x14ac:dyDescent="0.25">
      <c r="B14" s="1" t="s">
        <v>8</v>
      </c>
      <c r="C14" s="2">
        <f>toff*0.44</f>
        <v>2.0495726495726498</v>
      </c>
      <c r="D14" s="4"/>
      <c r="E14" s="4"/>
      <c r="F14" s="4"/>
      <c r="G14" s="4"/>
      <c r="H14" s="4"/>
      <c r="I14" s="4"/>
      <c r="J14" s="4"/>
      <c r="K14" s="4"/>
      <c r="L14" s="4"/>
    </row>
    <row r="15" spans="2:15" x14ac:dyDescent="0.25">
      <c r="B15" s="1" t="s">
        <v>9</v>
      </c>
      <c r="C15" s="2">
        <f>2*IOUT*(C11+1)</f>
        <v>0.42935779816513764</v>
      </c>
      <c r="D15" s="4"/>
      <c r="E15" s="4"/>
      <c r="F15" s="4"/>
      <c r="G15" s="4"/>
      <c r="H15" s="4"/>
      <c r="I15" s="4"/>
      <c r="J15" s="4"/>
      <c r="K15" s="4"/>
      <c r="L15" s="4"/>
    </row>
    <row r="16" spans="2:15" x14ac:dyDescent="0.25">
      <c r="B16" s="1" t="s">
        <v>10</v>
      </c>
      <c r="C16" s="2">
        <f>0.3/Ip</f>
        <v>0.69871794871794868</v>
      </c>
      <c r="D16" s="4" t="s">
        <v>13</v>
      </c>
      <c r="E16" s="4"/>
      <c r="F16" s="4"/>
      <c r="G16" s="4"/>
      <c r="H16" s="4"/>
      <c r="I16" s="4"/>
      <c r="J16" s="4"/>
      <c r="K16" s="4"/>
      <c r="L16" s="4"/>
    </row>
    <row r="17" spans="2:12" x14ac:dyDescent="0.25">
      <c r="B17" s="1" t="s">
        <v>11</v>
      </c>
      <c r="C17" s="3">
        <f>(VIN-1.1)*(6/7)*TSW/Ip</f>
        <v>217.60073260073258</v>
      </c>
      <c r="D17" s="4"/>
      <c r="E17" s="4"/>
      <c r="F17" s="4"/>
      <c r="G17" s="4"/>
      <c r="H17" s="4"/>
      <c r="I17" s="4"/>
      <c r="J17" s="4"/>
      <c r="K17" s="4"/>
      <c r="L17" s="4"/>
    </row>
    <row r="18" spans="2:12" x14ac:dyDescent="0.25">
      <c r="B18" s="1" t="s">
        <v>18</v>
      </c>
      <c r="C18" s="2">
        <f>9*IOUT*ton/Vrip</f>
        <v>48.076923076923073</v>
      </c>
      <c r="D18" s="4" t="s">
        <v>16</v>
      </c>
      <c r="E18" s="4"/>
      <c r="F18" s="4"/>
      <c r="G18" s="4"/>
      <c r="H18" s="4"/>
      <c r="I18" s="4"/>
      <c r="J18" s="4"/>
      <c r="K18" s="4"/>
      <c r="L18" s="4"/>
    </row>
    <row r="19" spans="2:12" x14ac:dyDescent="0.25">
      <c r="B19" s="1" t="s">
        <v>19</v>
      </c>
      <c r="C19" s="3">
        <f>IOUT*ton/Vrip</f>
        <v>5.3418803418803416</v>
      </c>
      <c r="D19" s="4" t="s">
        <v>17</v>
      </c>
      <c r="E19" s="4"/>
      <c r="F19" s="4"/>
      <c r="G19" s="4"/>
      <c r="H19" s="4"/>
      <c r="I19" s="4"/>
      <c r="J19" s="4"/>
      <c r="K19" s="4"/>
      <c r="L19" s="4"/>
    </row>
    <row r="20" spans="2:12" x14ac:dyDescent="0.25">
      <c r="B20" s="1" t="s">
        <v>22</v>
      </c>
      <c r="C20" s="3">
        <f>Ip*TSW/(8*C8)</f>
        <v>5.3669724770642198</v>
      </c>
      <c r="D20" s="4" t="s">
        <v>17</v>
      </c>
      <c r="E20" s="4"/>
      <c r="F20" s="4"/>
      <c r="G20" s="4"/>
      <c r="H20" s="4"/>
      <c r="I20" s="4"/>
      <c r="J20" s="4"/>
      <c r="K20" s="4"/>
      <c r="L20" s="4"/>
    </row>
    <row r="21" spans="2:12" x14ac:dyDescent="0.25">
      <c r="B21" s="1"/>
      <c r="C21" s="1"/>
      <c r="D21" s="4"/>
      <c r="E21" s="4"/>
      <c r="F21" s="4"/>
      <c r="G21" s="4"/>
      <c r="H21" s="4"/>
      <c r="I21" s="4"/>
      <c r="J21" s="4"/>
      <c r="K21" s="4"/>
      <c r="L21" s="4"/>
    </row>
    <row r="22" spans="2:12" x14ac:dyDescent="0.25">
      <c r="B22" s="1" t="s">
        <v>23</v>
      </c>
      <c r="C22" s="2">
        <f>0.3*Ip/2</f>
        <v>6.4403669724770643E-2</v>
      </c>
      <c r="D22" s="4" t="s">
        <v>24</v>
      </c>
      <c r="E22" s="4"/>
      <c r="F22" s="4"/>
      <c r="G22" s="4"/>
      <c r="H22" s="4"/>
      <c r="I22" s="4"/>
      <c r="J22" s="4"/>
      <c r="K22" s="4"/>
      <c r="L22" s="4"/>
    </row>
    <row r="23" spans="2:12" x14ac:dyDescent="0.25">
      <c r="B23" s="1"/>
    </row>
    <row r="24" spans="2:12" x14ac:dyDescent="0.25">
      <c r="B24" s="1"/>
    </row>
    <row r="25" spans="2:12" x14ac:dyDescent="0.25">
      <c r="B25" s="1"/>
    </row>
    <row r="26" spans="2:12" x14ac:dyDescent="0.25">
      <c r="B26" s="1"/>
    </row>
  </sheetData>
  <mergeCells count="20">
    <mergeCell ref="D14:L14"/>
    <mergeCell ref="D15:L15"/>
    <mergeCell ref="D16:L16"/>
    <mergeCell ref="D3:L3"/>
    <mergeCell ref="D4:L4"/>
    <mergeCell ref="D5:L5"/>
    <mergeCell ref="D6:L6"/>
    <mergeCell ref="D7:L7"/>
    <mergeCell ref="D10:L10"/>
    <mergeCell ref="D11:O11"/>
    <mergeCell ref="D9:L9"/>
    <mergeCell ref="D8:L8"/>
    <mergeCell ref="D12:L12"/>
    <mergeCell ref="D13:L13"/>
    <mergeCell ref="D20:L20"/>
    <mergeCell ref="D21:L21"/>
    <mergeCell ref="D22:L22"/>
    <mergeCell ref="D17:L17"/>
    <mergeCell ref="D18:L18"/>
    <mergeCell ref="D19:L1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O26"/>
  <sheetViews>
    <sheetView tabSelected="1" workbookViewId="0">
      <selection activeCell="C14" sqref="C14"/>
    </sheetView>
  </sheetViews>
  <sheetFormatPr defaultRowHeight="15" x14ac:dyDescent="0.25"/>
  <cols>
    <col min="2" max="2" width="15.42578125" bestFit="1" customWidth="1"/>
    <col min="12" max="12" width="41.5703125" customWidth="1"/>
  </cols>
  <sheetData>
    <row r="3" spans="2:15" x14ac:dyDescent="0.25">
      <c r="B3" s="1" t="s">
        <v>0</v>
      </c>
      <c r="C3" s="1">
        <v>10</v>
      </c>
      <c r="D3" s="4"/>
      <c r="E3" s="4"/>
      <c r="F3" s="4"/>
      <c r="G3" s="4"/>
      <c r="H3" s="4"/>
      <c r="I3" s="4"/>
      <c r="J3" s="4"/>
      <c r="K3" s="4"/>
      <c r="L3" s="4"/>
    </row>
    <row r="4" spans="2:15" x14ac:dyDescent="0.25">
      <c r="B4" s="1" t="s">
        <v>1</v>
      </c>
      <c r="C4" s="1">
        <v>8</v>
      </c>
      <c r="D4" s="4"/>
      <c r="E4" s="4"/>
      <c r="F4" s="4"/>
      <c r="G4" s="4"/>
      <c r="H4" s="4"/>
      <c r="I4" s="4"/>
      <c r="J4" s="4"/>
      <c r="K4" s="4"/>
      <c r="L4" s="4"/>
    </row>
    <row r="5" spans="2:15" x14ac:dyDescent="0.25">
      <c r="B5" s="1" t="s">
        <v>2</v>
      </c>
      <c r="C5" s="1">
        <v>0.15</v>
      </c>
      <c r="D5" s="4"/>
      <c r="E5" s="4"/>
      <c r="F5" s="4"/>
      <c r="G5" s="4"/>
      <c r="H5" s="4"/>
      <c r="I5" s="4"/>
      <c r="J5" s="4"/>
      <c r="K5" s="4"/>
      <c r="L5" s="4"/>
    </row>
    <row r="6" spans="2:15" x14ac:dyDescent="0.25">
      <c r="B6" s="1" t="s">
        <v>3</v>
      </c>
      <c r="C6" s="1">
        <v>30</v>
      </c>
      <c r="D6" s="4"/>
      <c r="E6" s="4"/>
      <c r="F6" s="4"/>
      <c r="G6" s="4"/>
      <c r="H6" s="4"/>
      <c r="I6" s="4"/>
      <c r="J6" s="4"/>
      <c r="K6" s="4"/>
      <c r="L6" s="4"/>
    </row>
    <row r="7" spans="2:15" x14ac:dyDescent="0.25">
      <c r="B7" s="1" t="s">
        <v>14</v>
      </c>
      <c r="C7" s="1">
        <v>0.1</v>
      </c>
      <c r="D7" s="4" t="s">
        <v>15</v>
      </c>
      <c r="E7" s="4"/>
      <c r="F7" s="4"/>
      <c r="G7" s="4"/>
      <c r="H7" s="4"/>
      <c r="I7" s="4"/>
      <c r="J7" s="4"/>
      <c r="K7" s="4"/>
      <c r="L7" s="4"/>
    </row>
    <row r="8" spans="2:15" x14ac:dyDescent="0.25">
      <c r="B8" s="1" t="s">
        <v>21</v>
      </c>
      <c r="C8" s="1">
        <f>0.05*VIN</f>
        <v>0.5</v>
      </c>
      <c r="D8" s="4" t="s">
        <v>20</v>
      </c>
      <c r="E8" s="4"/>
      <c r="F8" s="4"/>
      <c r="G8" s="4"/>
      <c r="H8" s="4"/>
      <c r="I8" s="4"/>
      <c r="J8" s="4"/>
      <c r="K8" s="4"/>
      <c r="L8" s="4"/>
    </row>
    <row r="9" spans="2:15" x14ac:dyDescent="0.25">
      <c r="B9" s="1"/>
      <c r="C9" s="1"/>
      <c r="D9" s="4"/>
      <c r="E9" s="4"/>
      <c r="F9" s="4"/>
      <c r="G9" s="4"/>
      <c r="H9" s="4"/>
      <c r="I9" s="4"/>
      <c r="J9" s="4"/>
      <c r="K9" s="4"/>
      <c r="L9" s="4"/>
    </row>
    <row r="10" spans="2:15" x14ac:dyDescent="0.25">
      <c r="B10" s="1" t="s">
        <v>4</v>
      </c>
      <c r="C10" s="1">
        <f>1/FRE*1000</f>
        <v>33.333333333333336</v>
      </c>
      <c r="D10" s="4"/>
      <c r="E10" s="4"/>
      <c r="F10" s="4"/>
      <c r="G10" s="4"/>
      <c r="H10" s="4"/>
      <c r="I10" s="4"/>
      <c r="J10" s="4"/>
      <c r="K10" s="4"/>
      <c r="L10" s="4"/>
    </row>
    <row r="11" spans="2:15" x14ac:dyDescent="0.25">
      <c r="B11" s="1" t="s">
        <v>25</v>
      </c>
      <c r="C11" s="2">
        <f>(VOUT+0.5)/(VIN-1.3+0.5)</f>
        <v>0.92391304347826098</v>
      </c>
      <c r="D11" s="4" t="s">
        <v>12</v>
      </c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</row>
    <row r="12" spans="2:15" x14ac:dyDescent="0.25">
      <c r="B12" s="1" t="s">
        <v>6</v>
      </c>
      <c r="C12" s="2">
        <f>C11*TSW</f>
        <v>30.797101449275367</v>
      </c>
      <c r="D12" s="4"/>
      <c r="E12" s="4"/>
      <c r="F12" s="4"/>
      <c r="G12" s="4"/>
      <c r="H12" s="4"/>
      <c r="I12" s="4"/>
      <c r="J12" s="4"/>
      <c r="K12" s="4"/>
      <c r="L12" s="4"/>
    </row>
    <row r="13" spans="2:15" x14ac:dyDescent="0.25">
      <c r="B13" s="1" t="s">
        <v>7</v>
      </c>
      <c r="C13" s="2">
        <f>(1-C11)*TSW</f>
        <v>2.5362318840579676</v>
      </c>
      <c r="D13" s="4"/>
      <c r="E13" s="4"/>
      <c r="F13" s="4"/>
      <c r="G13" s="4"/>
      <c r="H13" s="4"/>
      <c r="I13" s="4"/>
      <c r="J13" s="4"/>
      <c r="K13" s="4"/>
      <c r="L13" s="4"/>
    </row>
    <row r="14" spans="2:15" x14ac:dyDescent="0.25">
      <c r="B14" s="1" t="s">
        <v>8</v>
      </c>
      <c r="C14" s="2">
        <f>0.44*toff</f>
        <v>1.1159420289855058</v>
      </c>
      <c r="D14" s="4"/>
      <c r="E14" s="4"/>
      <c r="F14" s="4"/>
      <c r="G14" s="4"/>
      <c r="H14" s="4"/>
      <c r="I14" s="4"/>
      <c r="J14" s="4"/>
      <c r="K14" s="4"/>
      <c r="L14" s="4"/>
    </row>
    <row r="15" spans="2:15" x14ac:dyDescent="0.25">
      <c r="B15" s="1" t="s">
        <v>9</v>
      </c>
      <c r="C15" s="2">
        <f>2*IOUT*1.3</f>
        <v>0.39</v>
      </c>
      <c r="D15" s="4"/>
      <c r="E15" s="4"/>
      <c r="F15" s="4"/>
      <c r="G15" s="4"/>
      <c r="H15" s="4"/>
      <c r="I15" s="4"/>
      <c r="J15" s="4"/>
      <c r="K15" s="4"/>
      <c r="L15" s="4"/>
    </row>
    <row r="16" spans="2:15" x14ac:dyDescent="0.25">
      <c r="B16" s="1" t="s">
        <v>10</v>
      </c>
      <c r="C16" s="2">
        <f>0.25/Ip</f>
        <v>0.64102564102564097</v>
      </c>
      <c r="D16" s="4"/>
      <c r="E16" s="4"/>
      <c r="F16" s="4"/>
      <c r="G16" s="4"/>
      <c r="H16" s="4"/>
      <c r="I16" s="4"/>
      <c r="J16" s="4"/>
      <c r="K16" s="4"/>
      <c r="L16" s="4"/>
    </row>
    <row r="17" spans="2:12" x14ac:dyDescent="0.25">
      <c r="B17" s="1" t="s">
        <v>11</v>
      </c>
      <c r="C17" s="3">
        <f>(VIN-1.1-VOUT)/Ip*ton</f>
        <v>71.070234113712402</v>
      </c>
      <c r="D17" s="4"/>
      <c r="E17" s="4"/>
      <c r="F17" s="4"/>
      <c r="G17" s="4"/>
      <c r="H17" s="4"/>
      <c r="I17" s="4"/>
      <c r="J17" s="4"/>
      <c r="K17" s="4"/>
      <c r="L17" s="4"/>
    </row>
    <row r="18" spans="2:12" x14ac:dyDescent="0.25">
      <c r="B18" s="1" t="s">
        <v>27</v>
      </c>
      <c r="C18" s="2">
        <f>9*Ip*TSW/(8*Vrip)</f>
        <v>146.25</v>
      </c>
      <c r="D18" s="4" t="s">
        <v>16</v>
      </c>
      <c r="E18" s="4"/>
      <c r="F18" s="4"/>
      <c r="G18" s="4"/>
      <c r="H18" s="4"/>
      <c r="I18" s="4"/>
      <c r="J18" s="4"/>
      <c r="K18" s="4"/>
      <c r="L18" s="4"/>
    </row>
    <row r="19" spans="2:12" x14ac:dyDescent="0.25">
      <c r="B19" s="1" t="s">
        <v>26</v>
      </c>
      <c r="C19" s="2">
        <f>Ip*TSW/(8*Vrip)</f>
        <v>16.25</v>
      </c>
      <c r="D19" s="4" t="s">
        <v>28</v>
      </c>
      <c r="E19" s="4"/>
      <c r="F19" s="4"/>
      <c r="G19" s="4"/>
      <c r="H19" s="4"/>
      <c r="I19" s="4"/>
      <c r="J19" s="4"/>
      <c r="K19" s="4"/>
      <c r="L19" s="4"/>
    </row>
    <row r="20" spans="2:12" x14ac:dyDescent="0.25">
      <c r="B20" s="1" t="s">
        <v>22</v>
      </c>
      <c r="C20" s="3"/>
      <c r="D20" s="4" t="s">
        <v>17</v>
      </c>
      <c r="E20" s="4"/>
      <c r="F20" s="4"/>
      <c r="G20" s="4"/>
      <c r="H20" s="4"/>
      <c r="I20" s="4"/>
      <c r="J20" s="4"/>
      <c r="K20" s="4"/>
      <c r="L20" s="4"/>
    </row>
    <row r="21" spans="2:12" x14ac:dyDescent="0.25">
      <c r="B21" s="1"/>
      <c r="C21" s="1"/>
      <c r="D21" s="4"/>
      <c r="E21" s="4"/>
      <c r="F21" s="4"/>
      <c r="G21" s="4"/>
      <c r="H21" s="4"/>
      <c r="I21" s="4"/>
      <c r="J21" s="4"/>
      <c r="K21" s="4"/>
      <c r="L21" s="4"/>
    </row>
    <row r="22" spans="2:12" x14ac:dyDescent="0.25">
      <c r="B22" s="1" t="s">
        <v>23</v>
      </c>
      <c r="C22" s="2"/>
      <c r="D22" s="4" t="s">
        <v>24</v>
      </c>
      <c r="E22" s="4"/>
      <c r="F22" s="4"/>
      <c r="G22" s="4"/>
      <c r="H22" s="4"/>
      <c r="I22" s="4"/>
      <c r="J22" s="4"/>
      <c r="K22" s="4"/>
      <c r="L22" s="4"/>
    </row>
    <row r="23" spans="2:12" x14ac:dyDescent="0.25">
      <c r="B23" s="1"/>
    </row>
    <row r="24" spans="2:12" x14ac:dyDescent="0.25">
      <c r="B24" s="1"/>
    </row>
    <row r="25" spans="2:12" x14ac:dyDescent="0.25">
      <c r="B25" s="1"/>
    </row>
    <row r="26" spans="2:12" x14ac:dyDescent="0.25">
      <c r="B26" s="1"/>
    </row>
  </sheetData>
  <mergeCells count="20">
    <mergeCell ref="D21:L21"/>
    <mergeCell ref="D22:L22"/>
    <mergeCell ref="D15:L15"/>
    <mergeCell ref="D16:L16"/>
    <mergeCell ref="D17:L17"/>
    <mergeCell ref="D18:L18"/>
    <mergeCell ref="D19:L19"/>
    <mergeCell ref="D20:L20"/>
    <mergeCell ref="D14:L14"/>
    <mergeCell ref="D3:L3"/>
    <mergeCell ref="D4:L4"/>
    <mergeCell ref="D5:L5"/>
    <mergeCell ref="D6:L6"/>
    <mergeCell ref="D7:L7"/>
    <mergeCell ref="D8:L8"/>
    <mergeCell ref="D9:L9"/>
    <mergeCell ref="D10:L10"/>
    <mergeCell ref="D11:O11"/>
    <mergeCell ref="D12:L12"/>
    <mergeCell ref="D13:L1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18</vt:i4>
      </vt:variant>
    </vt:vector>
  </HeadingPairs>
  <TitlesOfParts>
    <vt:vector size="22" baseType="lpstr">
      <vt:lpstr>BOOST</vt:lpstr>
      <vt:lpstr>BUCK</vt:lpstr>
      <vt:lpstr>Sheet2</vt:lpstr>
      <vt:lpstr>Sheet3</vt:lpstr>
      <vt:lpstr>BUCK!FRE</vt:lpstr>
      <vt:lpstr>FRE</vt:lpstr>
      <vt:lpstr>BUCK!IOUT</vt:lpstr>
      <vt:lpstr>IOUT</vt:lpstr>
      <vt:lpstr>BUCK!Ip</vt:lpstr>
      <vt:lpstr>Ip</vt:lpstr>
      <vt:lpstr>BUCK!toff</vt:lpstr>
      <vt:lpstr>toff</vt:lpstr>
      <vt:lpstr>BUCK!ton</vt:lpstr>
      <vt:lpstr>ton</vt:lpstr>
      <vt:lpstr>BUCK!TSW</vt:lpstr>
      <vt:lpstr>TSW</vt:lpstr>
      <vt:lpstr>BUCK!VIN</vt:lpstr>
      <vt:lpstr>VIN</vt:lpstr>
      <vt:lpstr>BUCK!VOUT</vt:lpstr>
      <vt:lpstr>VOUT</vt:lpstr>
      <vt:lpstr>BUCK!Vrip</vt:lpstr>
      <vt:lpstr>Vrip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2020-03-29T23:41:53Z</dcterms:modified>
</cp:coreProperties>
</file>