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francisco.vargas\Desktop\Proyectos\Tracker\Measurements\Eval\Ra table 1 SAFT\"/>
    </mc:Choice>
  </mc:AlternateContent>
  <xr:revisionPtr revIDLastSave="0" documentId="13_ncr:1_{D8B8F8CB-8F88-42EE-AF64-EA852D06770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rk1" sheetId="1" r:id="rId1"/>
    <sheet name="Ra measurements" sheetId="3" r:id="rId2"/>
    <sheet name="Data collected" sheetId="4" r:id="rId3"/>
    <sheet name="The Ra tabl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2" i="5"/>
  <c r="K91" i="4" l="1"/>
  <c r="H97" i="4"/>
  <c r="H98" i="4"/>
  <c r="H99" i="4"/>
  <c r="H100" i="4"/>
  <c r="J97" i="4"/>
  <c r="J98" i="4"/>
  <c r="J99" i="4"/>
  <c r="J100" i="4"/>
  <c r="J96" i="4"/>
  <c r="H96" i="4"/>
  <c r="K81" i="4"/>
  <c r="K41" i="4"/>
  <c r="K168" i="4"/>
  <c r="K158" i="4"/>
  <c r="K148" i="4"/>
  <c r="K138" i="4"/>
  <c r="K128" i="4"/>
  <c r="K120" i="4"/>
  <c r="K110" i="4"/>
  <c r="K101" i="4"/>
  <c r="K71" i="4"/>
  <c r="K61" i="4"/>
  <c r="K51" i="4"/>
  <c r="K32" i="4"/>
  <c r="K22" i="4"/>
  <c r="K12" i="4"/>
  <c r="K5" i="4"/>
  <c r="H2" i="4"/>
  <c r="J2" i="4"/>
  <c r="H3" i="4"/>
  <c r="J3" i="4"/>
  <c r="H4" i="4"/>
  <c r="J4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64" i="4"/>
  <c r="J165" i="4"/>
  <c r="J166" i="4"/>
  <c r="J167" i="4"/>
  <c r="J157" i="4"/>
  <c r="J158" i="4"/>
  <c r="J159" i="4"/>
  <c r="J160" i="4"/>
  <c r="J161" i="4"/>
  <c r="J162" i="4"/>
  <c r="J163" i="4"/>
  <c r="J151" i="4"/>
  <c r="J152" i="4"/>
  <c r="J153" i="4"/>
  <c r="J154" i="4"/>
  <c r="J155" i="4"/>
  <c r="J156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89" i="4"/>
  <c r="J90" i="4"/>
  <c r="J91" i="4"/>
  <c r="J92" i="4"/>
  <c r="J93" i="4"/>
  <c r="J94" i="4"/>
  <c r="J95" i="4"/>
  <c r="J101" i="4"/>
  <c r="J102" i="4"/>
  <c r="J103" i="4"/>
  <c r="J104" i="4"/>
  <c r="J105" i="4"/>
  <c r="J106" i="4"/>
  <c r="J107" i="4"/>
  <c r="J108" i="4"/>
  <c r="J109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6" i="4"/>
  <c r="J7" i="4"/>
  <c r="J8" i="4"/>
  <c r="J5" i="4"/>
  <c r="S263" i="3"/>
  <c r="K263" i="3"/>
  <c r="P263" i="3"/>
  <c r="R263" i="3" s="1"/>
  <c r="I263" i="3"/>
  <c r="M263" i="3" s="1"/>
  <c r="H177" i="4"/>
  <c r="H178" i="4"/>
  <c r="H179" i="4"/>
  <c r="H180" i="4"/>
  <c r="H181" i="4"/>
  <c r="H182" i="4"/>
  <c r="H183" i="4"/>
  <c r="H184" i="4"/>
  <c r="H185" i="4"/>
  <c r="P246" i="3"/>
  <c r="R246" i="3" s="1"/>
  <c r="K246" i="3"/>
  <c r="J246" i="3"/>
  <c r="I246" i="3"/>
  <c r="M246" i="3" s="1"/>
  <c r="N246" i="3" s="1"/>
  <c r="H169" i="4"/>
  <c r="H170" i="4"/>
  <c r="H171" i="4"/>
  <c r="H172" i="4"/>
  <c r="H173" i="4"/>
  <c r="H174" i="4"/>
  <c r="H175" i="4"/>
  <c r="H176" i="4"/>
  <c r="H168" i="4"/>
  <c r="N233" i="3"/>
  <c r="N219" i="3"/>
  <c r="P233" i="3"/>
  <c r="R233" i="3" s="1"/>
  <c r="K233" i="3"/>
  <c r="I233" i="3"/>
  <c r="M233" i="3" s="1"/>
  <c r="S219" i="3"/>
  <c r="O219" i="3"/>
  <c r="N203" i="3"/>
  <c r="S203" i="3" s="1"/>
  <c r="K219" i="3"/>
  <c r="L203" i="3"/>
  <c r="P219" i="3"/>
  <c r="R219" i="3" s="1"/>
  <c r="I219" i="3"/>
  <c r="M219" i="3" s="1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21" i="4"/>
  <c r="H12" i="4"/>
  <c r="H13" i="4"/>
  <c r="H14" i="4"/>
  <c r="H15" i="4"/>
  <c r="H16" i="4"/>
  <c r="H17" i="4"/>
  <c r="H18" i="4"/>
  <c r="H19" i="4"/>
  <c r="H20" i="4"/>
  <c r="H6" i="4"/>
  <c r="H7" i="4"/>
  <c r="H8" i="4"/>
  <c r="H9" i="4"/>
  <c r="H10" i="4"/>
  <c r="H11" i="4"/>
  <c r="H5" i="4"/>
  <c r="I203" i="3"/>
  <c r="J203" i="3" s="1"/>
  <c r="K189" i="3"/>
  <c r="L189" i="3" s="1"/>
  <c r="P189" i="3" s="1"/>
  <c r="R189" i="3" s="1"/>
  <c r="I189" i="3"/>
  <c r="M189" i="3" s="1"/>
  <c r="N189" i="3" s="1"/>
  <c r="S189" i="3" s="1"/>
  <c r="K176" i="3"/>
  <c r="L176" i="3" s="1"/>
  <c r="P176" i="3" s="1"/>
  <c r="R176" i="3" s="1"/>
  <c r="I176" i="3"/>
  <c r="J176" i="3" s="1"/>
  <c r="K162" i="3"/>
  <c r="L162" i="3" s="1"/>
  <c r="P162" i="3" s="1"/>
  <c r="R162" i="3" s="1"/>
  <c r="I162" i="3"/>
  <c r="M162" i="3" s="1"/>
  <c r="N162" i="3" s="1"/>
  <c r="K148" i="3"/>
  <c r="L148" i="3" s="1"/>
  <c r="P148" i="3" s="1"/>
  <c r="R148" i="3" s="1"/>
  <c r="I148" i="3"/>
  <c r="J148" i="3" s="1"/>
  <c r="O148" i="3" s="1"/>
  <c r="K134" i="3"/>
  <c r="L134" i="3" s="1"/>
  <c r="P134" i="3" s="1"/>
  <c r="R134" i="3" s="1"/>
  <c r="I134" i="3"/>
  <c r="M134" i="3" s="1"/>
  <c r="N134" i="3" s="1"/>
  <c r="K121" i="3"/>
  <c r="L121" i="3" s="1"/>
  <c r="P121" i="3" s="1"/>
  <c r="R121" i="3" s="1"/>
  <c r="I121" i="3"/>
  <c r="J121" i="3" s="1"/>
  <c r="M108" i="3"/>
  <c r="N108" i="3" s="1"/>
  <c r="K108" i="3"/>
  <c r="L108" i="3" s="1"/>
  <c r="P108" i="3" s="1"/>
  <c r="R108" i="3" s="1"/>
  <c r="I108" i="3"/>
  <c r="J108" i="3" s="1"/>
  <c r="K95" i="3"/>
  <c r="L95" i="3" s="1"/>
  <c r="P95" i="3" s="1"/>
  <c r="R95" i="3" s="1"/>
  <c r="I95" i="3"/>
  <c r="M95" i="3" s="1"/>
  <c r="N95" i="3" s="1"/>
  <c r="K81" i="3"/>
  <c r="L81" i="3" s="1"/>
  <c r="P81" i="3" s="1"/>
  <c r="R81" i="3" s="1"/>
  <c r="I81" i="3"/>
  <c r="J81" i="3" s="1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K68" i="3"/>
  <c r="L68" i="3" s="1"/>
  <c r="P68" i="3" s="1"/>
  <c r="R68" i="3" s="1"/>
  <c r="I68" i="3"/>
  <c r="M68" i="3" s="1"/>
  <c r="N68" i="3" s="1"/>
  <c r="S68" i="3" s="1"/>
  <c r="K55" i="3"/>
  <c r="L55" i="3" s="1"/>
  <c r="P55" i="3" s="1"/>
  <c r="R55" i="3" s="1"/>
  <c r="I55" i="3"/>
  <c r="J55" i="3" s="1"/>
  <c r="K42" i="3"/>
  <c r="L42" i="3" s="1"/>
  <c r="P42" i="3" s="1"/>
  <c r="R42" i="3" s="1"/>
  <c r="I42" i="3"/>
  <c r="J42" i="3" s="1"/>
  <c r="K29" i="3"/>
  <c r="I29" i="3"/>
  <c r="J29" i="3" s="1"/>
  <c r="I16" i="3"/>
  <c r="J16" i="3" s="1"/>
  <c r="I3" i="3"/>
  <c r="J3" i="3" s="1"/>
  <c r="K16" i="3"/>
  <c r="L16" i="3" s="1"/>
  <c r="P16" i="3" s="1"/>
  <c r="R16" i="3" s="1"/>
  <c r="K3" i="3"/>
  <c r="B39" i="1"/>
  <c r="B10" i="1"/>
  <c r="D11" i="1"/>
  <c r="B15" i="1" s="1"/>
  <c r="C11" i="1"/>
  <c r="B24" i="1"/>
  <c r="B14" i="1"/>
  <c r="B33" i="1" s="1"/>
  <c r="B45" i="1" s="1"/>
  <c r="N263" i="3" l="1"/>
  <c r="J263" i="3"/>
  <c r="O263" i="3"/>
  <c r="O246" i="3"/>
  <c r="S246" i="3" s="1"/>
  <c r="J233" i="3"/>
  <c r="O233" i="3" s="1"/>
  <c r="S233" i="3" s="1"/>
  <c r="J219" i="3"/>
  <c r="M148" i="3"/>
  <c r="N148" i="3" s="1"/>
  <c r="S148" i="3" s="1"/>
  <c r="J162" i="3"/>
  <c r="O162" i="3" s="1"/>
  <c r="O203" i="3"/>
  <c r="P203" i="3"/>
  <c r="R203" i="3" s="1"/>
  <c r="M203" i="3"/>
  <c r="J189" i="3"/>
  <c r="O189" i="3" s="1"/>
  <c r="O176" i="3"/>
  <c r="M176" i="3"/>
  <c r="N176" i="3" s="1"/>
  <c r="S176" i="3" s="1"/>
  <c r="S162" i="3"/>
  <c r="S134" i="3"/>
  <c r="J134" i="3"/>
  <c r="M121" i="3"/>
  <c r="N121" i="3" s="1"/>
  <c r="S121" i="3" s="1"/>
  <c r="S108" i="3"/>
  <c r="S95" i="3"/>
  <c r="O95" i="3"/>
  <c r="F108" i="3" s="1"/>
  <c r="O108" i="3" s="1"/>
  <c r="F121" i="3" s="1"/>
  <c r="O121" i="3" s="1"/>
  <c r="F134" i="3" s="1"/>
  <c r="J95" i="3"/>
  <c r="M81" i="3"/>
  <c r="N81" i="3" s="1"/>
  <c r="S81" i="3" s="1"/>
  <c r="M55" i="3"/>
  <c r="N55" i="3" s="1"/>
  <c r="S55" i="3" s="1"/>
  <c r="M29" i="3"/>
  <c r="N29" i="3" s="1"/>
  <c r="S29" i="3" s="1"/>
  <c r="J68" i="3"/>
  <c r="M42" i="3"/>
  <c r="N42" i="3" s="1"/>
  <c r="S42" i="3" s="1"/>
  <c r="M16" i="3"/>
  <c r="N16" i="3" s="1"/>
  <c r="S16" i="3" s="1"/>
  <c r="L29" i="3"/>
  <c r="P29" i="3" s="1"/>
  <c r="R29" i="3" s="1"/>
  <c r="M3" i="3"/>
  <c r="N3" i="3" s="1"/>
  <c r="S3" i="3" s="1"/>
  <c r="O3" i="3"/>
  <c r="F16" i="3" s="1"/>
  <c r="O16" i="3" s="1"/>
  <c r="F29" i="3" s="1"/>
  <c r="O29" i="3" s="1"/>
  <c r="F42" i="3" s="1"/>
  <c r="O42" i="3" s="1"/>
  <c r="F55" i="3" s="1"/>
  <c r="O55" i="3" s="1"/>
  <c r="F68" i="3" s="1"/>
  <c r="O68" i="3" s="1"/>
  <c r="F81" i="3" s="1"/>
  <c r="O81" i="3" s="1"/>
  <c r="L3" i="3"/>
  <c r="P3" i="3" s="1"/>
  <c r="R3" i="3" s="1"/>
  <c r="B35" i="1"/>
  <c r="B37" i="1" s="1"/>
  <c r="B40" i="1"/>
  <c r="B42" i="1" s="1"/>
  <c r="B16" i="1"/>
  <c r="B25" i="1"/>
  <c r="B27" i="1" s="1"/>
  <c r="B18" i="1"/>
  <c r="B30" i="1" s="1"/>
  <c r="B20" i="1"/>
  <c r="B22" i="1" s="1"/>
  <c r="O134" i="3" l="1"/>
  <c r="B26" i="1"/>
  <c r="B28" i="1" s="1"/>
  <c r="H4" i="1" s="1"/>
  <c r="B34" i="1"/>
  <c r="B46" i="1" s="1"/>
  <c r="B36" i="1"/>
  <c r="B38" i="1" s="1"/>
  <c r="B41" i="1"/>
  <c r="B43" i="1" s="1"/>
  <c r="H5" i="1" s="1"/>
  <c r="B19" i="1"/>
  <c r="B31" i="1" s="1"/>
  <c r="B21" i="1"/>
  <c r="B23" i="1" s="1"/>
</calcChain>
</file>

<file path=xl/sharedStrings.xml><?xml version="1.0" encoding="utf-8"?>
<sst xmlns="http://schemas.openxmlformats.org/spreadsheetml/2006/main" count="525" uniqueCount="168">
  <si>
    <t>Discharge in % (Nominal)</t>
  </si>
  <si>
    <t>Total discharge Cycles (Nominal)</t>
  </si>
  <si>
    <t>80% of the capacity (Nominal)</t>
  </si>
  <si>
    <t>Discharge cycles to reach 80%</t>
  </si>
  <si>
    <t>Number of total cycles (80% nominal)</t>
  </si>
  <si>
    <t>Recovered capacity at 45mA discharge - Ah</t>
  </si>
  <si>
    <t>Nominal capacity - Ah</t>
  </si>
  <si>
    <t>Discharge hours - h</t>
  </si>
  <si>
    <t>Discharge current - A</t>
  </si>
  <si>
    <t>Resting Time - h</t>
  </si>
  <si>
    <t>Hours per day of activity (Time I plan to be awaken) - h</t>
  </si>
  <si>
    <t>Max delta % (Nominal)</t>
  </si>
  <si>
    <t>cycles per day</t>
  </si>
  <si>
    <t>Capacity consumed during pulse duration (Ah)</t>
  </si>
  <si>
    <t>Pulse duration (s;min;h)</t>
  </si>
  <si>
    <t>Discharged capacity per discharge hour</t>
  </si>
  <si>
    <t>Discharge in % (Nominal) + measurements</t>
  </si>
  <si>
    <t>Total discharge Cycles (Nominal)+measurements</t>
  </si>
  <si>
    <t>Number of total cycles (Nominal)+measurements</t>
  </si>
  <si>
    <t>Ciclos de descarga</t>
  </si>
  <si>
    <t>Number of total measurement cycles (Nominal)</t>
  </si>
  <si>
    <t>Numeros de ciclos de medicion (start/stop)</t>
  </si>
  <si>
    <t>Number of measurements per discharge cycles</t>
  </si>
  <si>
    <t>Discharge cycles to reach 80%+meadurements</t>
  </si>
  <si>
    <t>Number of total cycles (80% nominal)+measurements</t>
  </si>
  <si>
    <t>Max delta % (Nominal)+measurements</t>
  </si>
  <si>
    <t>Discharge in % (Recovered)</t>
  </si>
  <si>
    <t>Discharge in % (Recovered) + measurements</t>
  </si>
  <si>
    <t>Total discharge Cycles (Recovered)</t>
  </si>
  <si>
    <t>Total discharge Cycles (Recovered)+measurements</t>
  </si>
  <si>
    <t>Number of total measurement cycles (Recovered)</t>
  </si>
  <si>
    <t>Number of total cycles (Recovered)+measurements</t>
  </si>
  <si>
    <t>80% of the capacity (Recovered)</t>
  </si>
  <si>
    <t>Number of total cycles (80% Recovered)</t>
  </si>
  <si>
    <t>Number of total cycles (80% Recovered)+measurements</t>
  </si>
  <si>
    <t>Discharge cycles to reach 80% (Recovered)</t>
  </si>
  <si>
    <t>Discharge cycles to reach 80%(recovered)+meadurements</t>
  </si>
  <si>
    <t>Numeros de ciclos de medicion (start/stop) incluyendo lo perdido en mediciones</t>
  </si>
  <si>
    <t>Ciclos de descarga + descarga por medicion</t>
  </si>
  <si>
    <t>Total capacity discharged (discharge + measurements)</t>
  </si>
  <si>
    <t>Max delta % (Recovered)</t>
  </si>
  <si>
    <t>Max delta % (Recovered)+measurements</t>
  </si>
  <si>
    <t>Porcentaje por descarga + mediciones</t>
  </si>
  <si>
    <t xml:space="preserve">Porcentaje por descarga </t>
  </si>
  <si>
    <t>Capacidad consumida durante cada pulso</t>
  </si>
  <si>
    <t>80% de la capacidad nominal</t>
  </si>
  <si>
    <t>Ciclos de descarga para consumir el 80% de la carga nominal</t>
  </si>
  <si>
    <t>Ciclos totales (Start/stop) necesarios para alcanzar el 80%</t>
  </si>
  <si>
    <t>Ciclos totales (Start/stop) necesarios para alcanzar el 80%+mediciones</t>
  </si>
  <si>
    <t xml:space="preserve">EOS max delta </t>
  </si>
  <si>
    <t>EOX max delta considernado las mediciones. Esto seria el delta correcto</t>
  </si>
  <si>
    <t>Settings:</t>
  </si>
  <si>
    <t>EOS trend detection %</t>
  </si>
  <si>
    <t>EOS trend detection Thrshld (Nominal)</t>
  </si>
  <si>
    <t>EOS trend detection Thrshld (Recovered)</t>
  </si>
  <si>
    <t>EOS Smooth Start voltage</t>
  </si>
  <si>
    <t>INPUTS</t>
  </si>
  <si>
    <t>Column1</t>
  </si>
  <si>
    <t>Column2</t>
  </si>
  <si>
    <t>Value</t>
  </si>
  <si>
    <t>Description</t>
  </si>
  <si>
    <t>Element / Variable</t>
  </si>
  <si>
    <t>Nominal Capacity from the Battery</t>
  </si>
  <si>
    <t>Recovered capacity on 45mA discharge</t>
  </si>
  <si>
    <t>Discharge time</t>
  </si>
  <si>
    <t>Discharge Current</t>
  </si>
  <si>
    <t>Number of measurements before deep discharge</t>
  </si>
  <si>
    <t>Resting time for the battery to recover before next measurement</t>
  </si>
  <si>
    <t>Hours per day where I (Francisco) can operate the device</t>
  </si>
  <si>
    <t>Cycles per day</t>
  </si>
  <si>
    <t>Learning pulsewidth in seconds, minutes nad hours</t>
  </si>
  <si>
    <t>New Batt R scale delay</t>
  </si>
  <si>
    <t>R Short trend filter</t>
  </si>
  <si>
    <t>R Long trend Filter</t>
  </si>
  <si>
    <t>EOS detection pulse count</t>
  </si>
  <si>
    <t>with new bat</t>
  </si>
  <si>
    <t>Amount of capacity consumed per deep discharge</t>
  </si>
  <si>
    <t>Necessary days for the test</t>
  </si>
  <si>
    <t>Parameters to read</t>
  </si>
  <si>
    <t>Control</t>
  </si>
  <si>
    <t>Temperature</t>
  </si>
  <si>
    <t>voltage</t>
  </si>
  <si>
    <t>B. status</t>
  </si>
  <si>
    <t>B. Alert</t>
  </si>
  <si>
    <t>Current</t>
  </si>
  <si>
    <t>Measured Z</t>
  </si>
  <si>
    <t>Scaled R</t>
  </si>
  <si>
    <t>Internal Temperature</t>
  </si>
  <si>
    <t>SOH</t>
  </si>
  <si>
    <t>LTFLASH:</t>
  </si>
  <si>
    <t>Voltage: Prim Max</t>
  </si>
  <si>
    <t>Voltage: Prim Min</t>
  </si>
  <si>
    <t>Current Max discharge</t>
  </si>
  <si>
    <t>Current Min discharge</t>
  </si>
  <si>
    <t>Temp: Min cell</t>
  </si>
  <si>
    <t>Temp: Max Cell</t>
  </si>
  <si>
    <t>Temp: Min Gauge</t>
  </si>
  <si>
    <t>Temp: Max Gauge</t>
  </si>
  <si>
    <t>DISCHARGE 5%</t>
  </si>
  <si>
    <t>10 cycles</t>
  </si>
  <si>
    <t>relax: cuando la bateria se calme</t>
  </si>
  <si>
    <t>Descarga: 1 hora 30 min = 5,20%</t>
  </si>
  <si>
    <t>VOC on voltmeter</t>
  </si>
  <si>
    <t>VOC on Gauge</t>
  </si>
  <si>
    <t>Meas 1</t>
  </si>
  <si>
    <t>Meas 2</t>
  </si>
  <si>
    <t>Some calculations:</t>
  </si>
  <si>
    <t>Seconds per learning cycle</t>
  </si>
  <si>
    <t>Capacity consumed per cycle</t>
  </si>
  <si>
    <t>Total capacity per round</t>
  </si>
  <si>
    <t>Starting Capacity (Recovered capacity at 45mA)</t>
  </si>
  <si>
    <t>5% of the total charge</t>
  </si>
  <si>
    <t>Nominal Capacity (recovered)</t>
  </si>
  <si>
    <t>Average discharge current</t>
  </si>
  <si>
    <t>Total in seconds</t>
  </si>
  <si>
    <t>Total hours</t>
  </si>
  <si>
    <t>total minutes</t>
  </si>
  <si>
    <t>Total remaining Charge (after discharging and measuring) in Ah</t>
  </si>
  <si>
    <t>Time for discharge (hours)</t>
  </si>
  <si>
    <t>Time (hours/min)</t>
  </si>
  <si>
    <t>Total capacity per round (Ah)</t>
  </si>
  <si>
    <t>Meas 3</t>
  </si>
  <si>
    <t>Total % drained by learning pulses per round</t>
  </si>
  <si>
    <t>-</t>
  </si>
  <si>
    <t>Meas 4</t>
  </si>
  <si>
    <t>Meas 5</t>
  </si>
  <si>
    <t>Total % drained every round</t>
  </si>
  <si>
    <t>Meas 6</t>
  </si>
  <si>
    <t>Remaining SOH % after discharge</t>
  </si>
  <si>
    <t>Starting SOH % before measurements</t>
  </si>
  <si>
    <t>Ra scaled</t>
  </si>
  <si>
    <t>MEAS 7</t>
  </si>
  <si>
    <t>MEAS 9</t>
  </si>
  <si>
    <t>MEAS8</t>
  </si>
  <si>
    <t>MEAS 10</t>
  </si>
  <si>
    <t>MEAS 11</t>
  </si>
  <si>
    <t>MEAS 12</t>
  </si>
  <si>
    <t>MEAS 13</t>
  </si>
  <si>
    <t>MEAS 14</t>
  </si>
  <si>
    <t>Average voltage</t>
  </si>
  <si>
    <t>Average Current</t>
  </si>
  <si>
    <t>Measured values:</t>
  </si>
  <si>
    <t>LTA</t>
  </si>
  <si>
    <t>STA</t>
  </si>
  <si>
    <t>SCALED R</t>
  </si>
  <si>
    <t>MEAS 15</t>
  </si>
  <si>
    <t>MEAS 16</t>
  </si>
  <si>
    <t>EOS?</t>
  </si>
  <si>
    <t>MEAS 17</t>
  </si>
  <si>
    <t>2.5% of the total charge</t>
  </si>
  <si>
    <t>Total % drained THIS ROUND</t>
  </si>
  <si>
    <t>EOS: ALL</t>
  </si>
  <si>
    <t>NOTE: DISCHARGED FOR 32 min</t>
  </si>
  <si>
    <t>MEAS 18</t>
  </si>
  <si>
    <t>MEAS 19</t>
  </si>
  <si>
    <t>Meas 20</t>
  </si>
  <si>
    <t>Total discharge</t>
  </si>
  <si>
    <t>Discharged for 0,7 hour at 30mA</t>
  </si>
  <si>
    <t>Increased resistance to observe a variation on impedance</t>
  </si>
  <si>
    <t>SOH gauge</t>
  </si>
  <si>
    <t>20% excess?</t>
  </si>
  <si>
    <t>Ra</t>
  </si>
  <si>
    <t>%</t>
  </si>
  <si>
    <t>MeasuredZ</t>
  </si>
  <si>
    <t>Average Z</t>
  </si>
  <si>
    <t>EOS</t>
  </si>
  <si>
    <t>Ra Table from ChemID</t>
  </si>
  <si>
    <t>Difference?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</si>
</sst>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9" tint="0.79998168889431442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2" tint="-9.9978637043366805E-2"/>
        <bgColor theme="9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9" tint="0.79998168889431442"/>
      </patternFill>
    </fill>
    <fill>
      <patternFill patternType="solid">
        <fgColor rgb="FFFFFF00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9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theme="9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/>
      <top style="thin">
        <color indexed="64"/>
      </top>
      <bottom style="thin">
        <color theme="9" tint="0.39997558519241921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/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39997558519241921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double">
        <color theme="9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5" fillId="14" borderId="0" applyNumberFormat="0" applyBorder="0" applyAlignment="0" applyProtection="0"/>
    <xf numFmtId="0" fontId="1" fillId="17" borderId="11" applyNumberFormat="0" applyFont="0" applyAlignment="0" applyProtection="0"/>
  </cellStyleXfs>
  <cellXfs count="53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2" applyAlignment="1">
      <alignment vertical="top" wrapText="1"/>
    </xf>
    <xf numFmtId="0" fontId="1" fillId="3" borderId="0" xfId="2" applyAlignment="1">
      <alignment vertical="top"/>
    </xf>
    <xf numFmtId="0" fontId="1" fillId="3" borderId="0" xfId="2"/>
    <xf numFmtId="0" fontId="1" fillId="5" borderId="0" xfId="4" applyAlignment="1">
      <alignment vertical="top" wrapText="1"/>
    </xf>
    <xf numFmtId="0" fontId="1" fillId="5" borderId="0" xfId="4" applyAlignment="1">
      <alignment vertical="top"/>
    </xf>
    <xf numFmtId="0" fontId="1" fillId="5" borderId="0" xfId="4"/>
    <xf numFmtId="0" fontId="1" fillId="4" borderId="0" xfId="3" applyAlignment="1">
      <alignment vertical="top" wrapText="1"/>
    </xf>
    <xf numFmtId="0" fontId="1" fillId="4" borderId="0" xfId="3" applyAlignment="1">
      <alignment vertical="top"/>
    </xf>
    <xf numFmtId="0" fontId="1" fillId="4" borderId="0" xfId="3"/>
    <xf numFmtId="0" fontId="2" fillId="2" borderId="0" xfId="1" applyAlignment="1">
      <alignment vertical="top" wrapText="1"/>
    </xf>
    <xf numFmtId="0" fontId="2" fillId="2" borderId="0" xfId="1" applyAlignment="1">
      <alignment vertical="top"/>
    </xf>
    <xf numFmtId="0" fontId="2" fillId="2" borderId="0" xfId="1"/>
    <xf numFmtId="0" fontId="2" fillId="0" borderId="0" xfId="1" applyFill="1" applyAlignment="1">
      <alignment vertical="top" wrapText="1"/>
    </xf>
    <xf numFmtId="0" fontId="1" fillId="8" borderId="0" xfId="7" applyAlignment="1">
      <alignment horizontal="center" vertical="center" wrapText="1"/>
    </xf>
    <xf numFmtId="0" fontId="1" fillId="6" borderId="0" xfId="5" applyAlignment="1">
      <alignment horizontal="center" vertical="center" wrapText="1"/>
    </xf>
    <xf numFmtId="0" fontId="0" fillId="0" borderId="0" xfId="0" applyAlignment="1"/>
    <xf numFmtId="0" fontId="1" fillId="7" borderId="0" xfId="6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0" fillId="0" borderId="0" xfId="0" applyNumberFormat="1"/>
    <xf numFmtId="1" fontId="1" fillId="10" borderId="1" xfId="8" applyNumberFormat="1" applyBorder="1"/>
    <xf numFmtId="1" fontId="1" fillId="10" borderId="0" xfId="8" applyNumberFormat="1" applyBorder="1"/>
    <xf numFmtId="1" fontId="1" fillId="10" borderId="0" xfId="8" applyNumberFormat="1" applyBorder="1" applyAlignment="1">
      <alignment horizontal="right"/>
    </xf>
    <xf numFmtId="0" fontId="2" fillId="2" borderId="1" xfId="1" applyNumberFormat="1" applyBorder="1"/>
    <xf numFmtId="0" fontId="2" fillId="2" borderId="0" xfId="1" applyNumberFormat="1" applyBorder="1"/>
    <xf numFmtId="0" fontId="0" fillId="0" borderId="0" xfId="0" applyAlignment="1">
      <alignment horizontal="center"/>
    </xf>
    <xf numFmtId="0" fontId="5" fillId="14" borderId="0" xfId="11" applyBorder="1"/>
    <xf numFmtId="2" fontId="1" fillId="10" borderId="4" xfId="8" applyNumberFormat="1" applyBorder="1"/>
    <xf numFmtId="2" fontId="1" fillId="10" borderId="5" xfId="8" applyNumberFormat="1" applyBorder="1"/>
    <xf numFmtId="2" fontId="2" fillId="2" borderId="4" xfId="1" applyNumberFormat="1" applyBorder="1"/>
    <xf numFmtId="2" fontId="2" fillId="2" borderId="5" xfId="1" applyNumberFormat="1" applyBorder="1"/>
    <xf numFmtId="2" fontId="5" fillId="14" borderId="5" xfId="11" applyNumberFormat="1" applyBorder="1"/>
    <xf numFmtId="2" fontId="2" fillId="2" borderId="6" xfId="1" applyNumberFormat="1" applyBorder="1"/>
    <xf numFmtId="0" fontId="2" fillId="2" borderId="2" xfId="1" applyNumberFormat="1" applyBorder="1"/>
    <xf numFmtId="0" fontId="1" fillId="10" borderId="5" xfId="8" applyBorder="1"/>
    <xf numFmtId="0" fontId="2" fillId="2" borderId="4" xfId="1" applyBorder="1"/>
    <xf numFmtId="0" fontId="2" fillId="2" borderId="5" xfId="1" applyBorder="1"/>
    <xf numFmtId="0" fontId="2" fillId="2" borderId="6" xfId="1" applyBorder="1"/>
    <xf numFmtId="0" fontId="5" fillId="14" borderId="5" xfId="11" applyBorder="1"/>
    <xf numFmtId="0" fontId="0" fillId="0" borderId="5" xfId="0" applyBorder="1"/>
    <xf numFmtId="1" fontId="1" fillId="10" borderId="4" xfId="8" applyNumberFormat="1" applyBorder="1"/>
    <xf numFmtId="1" fontId="1" fillId="10" borderId="5" xfId="8" applyNumberFormat="1" applyBorder="1"/>
    <xf numFmtId="1" fontId="1" fillId="10" borderId="5" xfId="8" applyNumberFormat="1" applyBorder="1" applyAlignment="1">
      <alignment horizontal="right"/>
    </xf>
    <xf numFmtId="0" fontId="2" fillId="2" borderId="4" xfId="1" applyNumberFormat="1" applyBorder="1"/>
    <xf numFmtId="0" fontId="2" fillId="2" borderId="5" xfId="1" applyNumberFormat="1" applyBorder="1"/>
    <xf numFmtId="0" fontId="2" fillId="2" borderId="6" xfId="1" applyNumberFormat="1" applyBorder="1"/>
    <xf numFmtId="0" fontId="1" fillId="10" borderId="1" xfId="8" applyBorder="1"/>
    <xf numFmtId="0" fontId="1" fillId="10" borderId="4" xfId="8" applyBorder="1"/>
    <xf numFmtId="0" fontId="1" fillId="10" borderId="0" xfId="8" applyBorder="1"/>
    <xf numFmtId="0" fontId="1" fillId="10" borderId="0" xfId="8" applyNumberFormat="1" applyBorder="1"/>
    <xf numFmtId="0" fontId="2" fillId="2" borderId="3" xfId="1" applyNumberFormat="1" applyBorder="1"/>
    <xf numFmtId="2" fontId="1" fillId="6" borderId="5" xfId="5" applyNumberFormat="1" applyFill="1" applyBorder="1"/>
    <xf numFmtId="1" fontId="1" fillId="6" borderId="0" xfId="5" applyNumberFormat="1" applyFill="1" applyBorder="1"/>
    <xf numFmtId="1" fontId="1" fillId="6" borderId="5" xfId="5" applyNumberFormat="1" applyFill="1" applyBorder="1"/>
    <xf numFmtId="0" fontId="1" fillId="6" borderId="5" xfId="5" applyFill="1" applyBorder="1"/>
    <xf numFmtId="0" fontId="0" fillId="15" borderId="3" xfId="0" applyNumberFormat="1" applyFill="1" applyBorder="1"/>
    <xf numFmtId="0" fontId="0" fillId="16" borderId="3" xfId="0" applyNumberFormat="1" applyFill="1" applyBorder="1"/>
    <xf numFmtId="2" fontId="1" fillId="6" borderId="6" xfId="5" applyNumberFormat="1" applyFill="1" applyBorder="1"/>
    <xf numFmtId="1" fontId="1" fillId="6" borderId="2" xfId="5" applyNumberFormat="1" applyFill="1" applyBorder="1"/>
    <xf numFmtId="1" fontId="1" fillId="6" borderId="6" xfId="5" applyNumberFormat="1" applyFill="1" applyBorder="1"/>
    <xf numFmtId="0" fontId="1" fillId="6" borderId="6" xfId="5" applyFill="1" applyBorder="1"/>
    <xf numFmtId="0" fontId="0" fillId="13" borderId="3" xfId="0" applyNumberFormat="1" applyFill="1" applyBorder="1"/>
    <xf numFmtId="0" fontId="1" fillId="10" borderId="5" xfId="8" applyNumberFormat="1" applyBorder="1"/>
    <xf numFmtId="0" fontId="2" fillId="2" borderId="7" xfId="1" applyNumberFormat="1" applyBorder="1"/>
    <xf numFmtId="0" fontId="0" fillId="15" borderId="4" xfId="0" applyFill="1" applyBorder="1"/>
    <xf numFmtId="0" fontId="0" fillId="15" borderId="0" xfId="0" applyNumberFormat="1" applyFill="1" applyBorder="1"/>
    <xf numFmtId="0" fontId="0" fillId="15" borderId="5" xfId="0" applyNumberFormat="1" applyFill="1" applyBorder="1"/>
    <xf numFmtId="0" fontId="0" fillId="15" borderId="5" xfId="0" applyFill="1" applyBorder="1"/>
    <xf numFmtId="0" fontId="0" fillId="15" borderId="7" xfId="0" applyNumberFormat="1" applyFill="1" applyBorder="1"/>
    <xf numFmtId="0" fontId="0" fillId="15" borderId="6" xfId="0" applyFill="1" applyBorder="1"/>
    <xf numFmtId="0" fontId="5" fillId="14" borderId="3" xfId="11" applyNumberFormat="1" applyBorder="1"/>
    <xf numFmtId="2" fontId="1" fillId="15" borderId="4" xfId="5" applyNumberFormat="1" applyFill="1" applyBorder="1"/>
    <xf numFmtId="1" fontId="1" fillId="15" borderId="1" xfId="5" applyNumberFormat="1" applyFill="1" applyBorder="1"/>
    <xf numFmtId="1" fontId="1" fillId="15" borderId="4" xfId="5" applyNumberFormat="1" applyFill="1" applyBorder="1"/>
    <xf numFmtId="0" fontId="1" fillId="15" borderId="7" xfId="5" applyFill="1" applyBorder="1"/>
    <xf numFmtId="2" fontId="1" fillId="15" borderId="5" xfId="5" applyNumberFormat="1" applyFill="1" applyBorder="1"/>
    <xf numFmtId="1" fontId="1" fillId="15" borderId="0" xfId="5" applyNumberFormat="1" applyFill="1" applyBorder="1"/>
    <xf numFmtId="1" fontId="1" fillId="15" borderId="5" xfId="5" applyNumberFormat="1" applyFill="1" applyBorder="1"/>
    <xf numFmtId="0" fontId="1" fillId="15" borderId="5" xfId="5" applyFill="1" applyBorder="1"/>
    <xf numFmtId="2" fontId="1" fillId="15" borderId="6" xfId="5" applyNumberFormat="1" applyFill="1" applyBorder="1"/>
    <xf numFmtId="1" fontId="1" fillId="15" borderId="2" xfId="5" applyNumberFormat="1" applyFill="1" applyBorder="1"/>
    <xf numFmtId="1" fontId="1" fillId="15" borderId="6" xfId="5" applyNumberFormat="1" applyFill="1" applyBorder="1"/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2" fontId="1" fillId="17" borderId="11" xfId="12" applyNumberFormat="1"/>
    <xf numFmtId="1" fontId="1" fillId="17" borderId="11" xfId="12" applyNumberFormat="1"/>
    <xf numFmtId="0" fontId="1" fillId="17" borderId="11" xfId="12"/>
    <xf numFmtId="0" fontId="4" fillId="17" borderId="11" xfId="12" applyNumberFormat="1" applyFont="1"/>
    <xf numFmtId="0" fontId="0" fillId="17" borderId="11" xfId="12" applyNumberFormat="1" applyFont="1"/>
    <xf numFmtId="0" fontId="0" fillId="18" borderId="3" xfId="0" applyNumberFormat="1" applyFill="1" applyBorder="1"/>
    <xf numFmtId="0" fontId="0" fillId="9" borderId="0" xfId="0" applyFill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wrapText="1"/>
    </xf>
    <xf numFmtId="0" fontId="6" fillId="0" borderId="0" xfId="0" applyFont="1"/>
    <xf numFmtId="2" fontId="7" fillId="19" borderId="5" xfId="8" applyNumberFormat="1" applyFont="1" applyFill="1" applyBorder="1"/>
    <xf numFmtId="0" fontId="6" fillId="19" borderId="0" xfId="8" applyFont="1" applyFill="1" applyBorder="1"/>
    <xf numFmtId="0" fontId="6" fillId="19" borderId="5" xfId="8" applyFont="1" applyFill="1" applyBorder="1"/>
    <xf numFmtId="0" fontId="6" fillId="19" borderId="0" xfId="11" applyNumberFormat="1" applyFont="1" applyFill="1" applyBorder="1"/>
    <xf numFmtId="0" fontId="6" fillId="19" borderId="0" xfId="0" applyFont="1" applyFill="1"/>
    <xf numFmtId="0" fontId="5" fillId="14" borderId="13" xfId="11" applyNumberFormat="1" applyBorder="1"/>
    <xf numFmtId="2" fontId="4" fillId="19" borderId="5" xfId="8" applyNumberFormat="1" applyFont="1" applyFill="1" applyBorder="1"/>
    <xf numFmtId="0" fontId="1" fillId="19" borderId="0" xfId="8" applyFill="1" applyBorder="1"/>
    <xf numFmtId="0" fontId="1" fillId="19" borderId="5" xfId="8" applyFill="1" applyBorder="1"/>
    <xf numFmtId="0" fontId="6" fillId="19" borderId="0" xfId="0" applyFont="1" applyFill="1" applyBorder="1"/>
    <xf numFmtId="0" fontId="0" fillId="19" borderId="0" xfId="0" applyFill="1"/>
    <xf numFmtId="0" fontId="0" fillId="19" borderId="0" xfId="0" applyFill="1" applyAlignment="1"/>
    <xf numFmtId="0" fontId="1" fillId="15" borderId="2" xfId="8" applyFill="1" applyBorder="1"/>
    <xf numFmtId="0" fontId="0" fillId="18" borderId="7" xfId="0" applyNumberFormat="1" applyFill="1" applyBorder="1"/>
    <xf numFmtId="0" fontId="0" fillId="16" borderId="7" xfId="0" applyNumberFormat="1" applyFill="1" applyBorder="1"/>
    <xf numFmtId="0" fontId="0" fillId="13" borderId="7" xfId="0" applyNumberFormat="1" applyFill="1" applyBorder="1"/>
    <xf numFmtId="0" fontId="5" fillId="14" borderId="7" xfId="11" applyNumberFormat="1" applyBorder="1"/>
    <xf numFmtId="0" fontId="5" fillId="14" borderId="18" xfId="11" applyNumberFormat="1" applyBorder="1"/>
    <xf numFmtId="0" fontId="6" fillId="19" borderId="5" xfId="11" applyNumberFormat="1" applyFont="1" applyFill="1" applyBorder="1"/>
    <xf numFmtId="0" fontId="6" fillId="19" borderId="5" xfId="0" applyFont="1" applyFill="1" applyBorder="1"/>
    <xf numFmtId="0" fontId="4" fillId="19" borderId="5" xfId="0" applyFont="1" applyFill="1" applyBorder="1"/>
    <xf numFmtId="0" fontId="1" fillId="6" borderId="2" xfId="8" applyFill="1" applyBorder="1"/>
    <xf numFmtId="0" fontId="2" fillId="2" borderId="2" xfId="1" applyBorder="1"/>
    <xf numFmtId="0" fontId="5" fillId="14" borderId="2" xfId="11" applyBorder="1"/>
    <xf numFmtId="0" fontId="6" fillId="19" borderId="2" xfId="8" applyFont="1" applyFill="1" applyBorder="1"/>
    <xf numFmtId="0" fontId="7" fillId="2" borderId="5" xfId="1" applyFont="1" applyBorder="1"/>
    <xf numFmtId="0" fontId="0" fillId="17" borderId="11" xfId="12" applyFont="1"/>
    <xf numFmtId="2" fontId="1" fillId="17" borderId="26" xfId="12" applyNumberFormat="1" applyBorder="1"/>
    <xf numFmtId="1" fontId="1" fillId="17" borderId="26" xfId="12" applyNumberFormat="1" applyBorder="1"/>
    <xf numFmtId="0" fontId="1" fillId="17" borderId="26" xfId="12" applyBorder="1"/>
    <xf numFmtId="0" fontId="4" fillId="17" borderId="26" xfId="12" applyNumberFormat="1" applyFont="1" applyBorder="1"/>
    <xf numFmtId="0" fontId="0" fillId="17" borderId="26" xfId="12" applyFont="1" applyBorder="1"/>
    <xf numFmtId="0" fontId="1" fillId="15" borderId="27" xfId="5" applyFill="1" applyBorder="1"/>
    <xf numFmtId="0" fontId="1" fillId="15" borderId="20" xfId="8" applyFill="1" applyBorder="1"/>
    <xf numFmtId="0" fontId="1" fillId="15" borderId="6" xfId="5" applyFill="1" applyBorder="1"/>
    <xf numFmtId="0" fontId="1" fillId="15" borderId="22" xfId="5" applyNumberFormat="1" applyFill="1" applyBorder="1"/>
    <xf numFmtId="0" fontId="1" fillId="15" borderId="17" xfId="5" applyNumberFormat="1" applyFill="1" applyBorder="1"/>
    <xf numFmtId="0" fontId="1" fillId="15" borderId="24" xfId="5" applyNumberFormat="1" applyFill="1" applyBorder="1"/>
    <xf numFmtId="2" fontId="6" fillId="2" borderId="5" xfId="1" applyNumberFormat="1" applyFont="1" applyBorder="1"/>
    <xf numFmtId="1" fontId="6" fillId="2" borderId="0" xfId="1" applyNumberFormat="1" applyFont="1" applyBorder="1"/>
    <xf numFmtId="1" fontId="6" fillId="2" borderId="5" xfId="1" applyNumberFormat="1" applyFont="1" applyBorder="1"/>
    <xf numFmtId="0" fontId="6" fillId="2" borderId="0" xfId="1" applyNumberFormat="1" applyFont="1" applyBorder="1"/>
    <xf numFmtId="0" fontId="6" fillId="2" borderId="5" xfId="1" applyNumberFormat="1" applyFont="1" applyBorder="1"/>
    <xf numFmtId="0" fontId="6" fillId="2" borderId="0" xfId="1" applyFont="1" applyBorder="1"/>
    <xf numFmtId="0" fontId="6" fillId="2" borderId="5" xfId="1" applyFont="1" applyBorder="1"/>
    <xf numFmtId="2" fontId="1" fillId="13" borderId="10" xfId="9" applyNumberFormat="1" applyFill="1" applyBorder="1"/>
    <xf numFmtId="1" fontId="1" fillId="13" borderId="1" xfId="9" applyNumberFormat="1" applyFill="1" applyBorder="1"/>
    <xf numFmtId="165" fontId="1" fillId="13" borderId="1" xfId="9" applyNumberFormat="1" applyFill="1" applyBorder="1"/>
    <xf numFmtId="0" fontId="0" fillId="13" borderId="0" xfId="0" applyNumberFormat="1" applyFill="1" applyBorder="1"/>
    <xf numFmtId="0" fontId="0" fillId="13" borderId="5" xfId="0" applyNumberFormat="1" applyFill="1" applyBorder="1"/>
    <xf numFmtId="0" fontId="1" fillId="13" borderId="0" xfId="8" applyFill="1" applyBorder="1"/>
    <xf numFmtId="0" fontId="0" fillId="13" borderId="5" xfId="0" applyFill="1" applyBorder="1"/>
    <xf numFmtId="2" fontId="1" fillId="13" borderId="9" xfId="9" applyNumberFormat="1" applyFill="1" applyBorder="1"/>
    <xf numFmtId="1" fontId="1" fillId="13" borderId="0" xfId="9" applyNumberFormat="1" applyFill="1" applyBorder="1"/>
    <xf numFmtId="165" fontId="1" fillId="13" borderId="0" xfId="9" applyNumberFormat="1" applyFill="1" applyBorder="1"/>
    <xf numFmtId="2" fontId="1" fillId="13" borderId="8" xfId="9" applyNumberFormat="1" applyFill="1" applyBorder="1"/>
    <xf numFmtId="1" fontId="1" fillId="13" borderId="2" xfId="9" applyNumberFormat="1" applyFill="1" applyBorder="1"/>
    <xf numFmtId="165" fontId="1" fillId="13" borderId="2" xfId="9" applyNumberFormat="1" applyFill="1" applyBorder="1"/>
    <xf numFmtId="0" fontId="0" fillId="13" borderId="2" xfId="0" applyNumberFormat="1" applyFill="1" applyBorder="1"/>
    <xf numFmtId="0" fontId="0" fillId="13" borderId="6" xfId="0" applyNumberFormat="1" applyFill="1" applyBorder="1"/>
    <xf numFmtId="0" fontId="1" fillId="13" borderId="2" xfId="8" applyFill="1" applyBorder="1"/>
    <xf numFmtId="165" fontId="1" fillId="10" borderId="9" xfId="8" applyNumberFormat="1" applyBorder="1"/>
    <xf numFmtId="165" fontId="1" fillId="17" borderId="15" xfId="12" applyNumberFormat="1" applyBorder="1"/>
    <xf numFmtId="165" fontId="1" fillId="17" borderId="28" xfId="12" applyNumberFormat="1" applyBorder="1"/>
    <xf numFmtId="165" fontId="1" fillId="15" borderId="29" xfId="5" applyNumberFormat="1" applyFill="1" applyBorder="1"/>
    <xf numFmtId="165" fontId="1" fillId="15" borderId="30" xfId="5" applyNumberFormat="1" applyFill="1" applyBorder="1"/>
    <xf numFmtId="165" fontId="1" fillId="15" borderId="9" xfId="5" applyNumberFormat="1" applyFill="1" applyBorder="1"/>
    <xf numFmtId="165" fontId="1" fillId="15" borderId="8" xfId="5" applyNumberFormat="1" applyFill="1" applyBorder="1"/>
    <xf numFmtId="165" fontId="6" fillId="2" borderId="9" xfId="1" applyNumberFormat="1" applyFont="1" applyBorder="1"/>
    <xf numFmtId="165" fontId="1" fillId="6" borderId="9" xfId="5" applyNumberFormat="1" applyFill="1" applyBorder="1"/>
    <xf numFmtId="165" fontId="1" fillId="6" borderId="8" xfId="5" applyNumberFormat="1" applyFill="1" applyBorder="1"/>
    <xf numFmtId="165" fontId="2" fillId="2" borderId="10" xfId="1" applyNumberFormat="1" applyBorder="1"/>
    <xf numFmtId="165" fontId="2" fillId="2" borderId="9" xfId="1" applyNumberFormat="1" applyBorder="1"/>
    <xf numFmtId="165" fontId="2" fillId="2" borderId="8" xfId="1" applyNumberFormat="1" applyBorder="1"/>
    <xf numFmtId="165" fontId="5" fillId="14" borderId="9" xfId="11" applyNumberFormat="1" applyBorder="1"/>
    <xf numFmtId="0" fontId="6" fillId="19" borderId="9" xfId="8" applyFont="1" applyFill="1" applyBorder="1"/>
    <xf numFmtId="0" fontId="1" fillId="19" borderId="9" xfId="8" applyFill="1" applyBorder="1"/>
    <xf numFmtId="0" fontId="0" fillId="0" borderId="9" xfId="0" applyBorder="1"/>
    <xf numFmtId="0" fontId="4" fillId="17" borderId="16" xfId="12" applyNumberFormat="1" applyFont="1" applyBorder="1"/>
    <xf numFmtId="0" fontId="0" fillId="17" borderId="16" xfId="12" applyNumberFormat="1" applyFont="1" applyBorder="1"/>
    <xf numFmtId="0" fontId="4" fillId="17" borderId="31" xfId="12" applyNumberFormat="1" applyFont="1" applyBorder="1"/>
    <xf numFmtId="0" fontId="1" fillId="15" borderId="23" xfId="5" applyNumberFormat="1" applyFill="1" applyBorder="1"/>
    <xf numFmtId="0" fontId="1" fillId="15" borderId="19" xfId="5" applyNumberFormat="1" applyFill="1" applyBorder="1"/>
    <xf numFmtId="0" fontId="1" fillId="15" borderId="25" xfId="5" applyNumberFormat="1" applyFill="1" applyBorder="1"/>
    <xf numFmtId="0" fontId="1" fillId="17" borderId="17" xfId="12" applyBorder="1"/>
    <xf numFmtId="0" fontId="1" fillId="17" borderId="32" xfId="12" applyBorder="1"/>
    <xf numFmtId="0" fontId="1" fillId="13" borderId="4" xfId="9" applyFill="1" applyBorder="1"/>
    <xf numFmtId="0" fontId="1" fillId="13" borderId="5" xfId="9" applyFill="1" applyBorder="1"/>
    <xf numFmtId="0" fontId="1" fillId="13" borderId="6" xfId="9" applyFill="1" applyBorder="1"/>
    <xf numFmtId="2" fontId="6" fillId="2" borderId="4" xfId="1" applyNumberFormat="1" applyFont="1" applyBorder="1"/>
    <xf numFmtId="1" fontId="6" fillId="2" borderId="1" xfId="1" applyNumberFormat="1" applyFont="1" applyBorder="1"/>
    <xf numFmtId="1" fontId="6" fillId="2" borderId="4" xfId="1" applyNumberFormat="1" applyFont="1" applyBorder="1"/>
    <xf numFmtId="165" fontId="6" fillId="2" borderId="10" xfId="1" applyNumberFormat="1" applyFont="1" applyBorder="1"/>
    <xf numFmtId="0" fontId="6" fillId="2" borderId="4" xfId="1" applyFont="1" applyBorder="1"/>
    <xf numFmtId="0" fontId="6" fillId="2" borderId="1" xfId="1" applyNumberFormat="1" applyFont="1" applyBorder="1"/>
    <xf numFmtId="0" fontId="6" fillId="2" borderId="4" xfId="1" applyNumberFormat="1" applyFont="1" applyBorder="1"/>
    <xf numFmtId="0" fontId="6" fillId="2" borderId="1" xfId="1" applyFont="1" applyBorder="1"/>
    <xf numFmtId="2" fontId="6" fillId="2" borderId="6" xfId="1" applyNumberFormat="1" applyFont="1" applyBorder="1"/>
    <xf numFmtId="1" fontId="6" fillId="2" borderId="2" xfId="1" applyNumberFormat="1" applyFont="1" applyBorder="1"/>
    <xf numFmtId="1" fontId="6" fillId="2" borderId="6" xfId="1" applyNumberFormat="1" applyFont="1" applyBorder="1"/>
    <xf numFmtId="165" fontId="6" fillId="2" borderId="8" xfId="1" applyNumberFormat="1" applyFont="1" applyBorder="1"/>
    <xf numFmtId="0" fontId="6" fillId="2" borderId="6" xfId="1" applyFont="1" applyBorder="1"/>
    <xf numFmtId="0" fontId="6" fillId="2" borderId="2" xfId="1" applyNumberFormat="1" applyFont="1" applyBorder="1"/>
    <xf numFmtId="0" fontId="6" fillId="2" borderId="6" xfId="1" applyNumberFormat="1" applyFont="1" applyBorder="1"/>
    <xf numFmtId="0" fontId="6" fillId="2" borderId="2" xfId="1" applyFont="1" applyBorder="1"/>
    <xf numFmtId="0" fontId="0" fillId="13" borderId="1" xfId="0" applyNumberFormat="1" applyFill="1" applyBorder="1"/>
    <xf numFmtId="0" fontId="0" fillId="13" borderId="4" xfId="0" applyNumberFormat="1" applyFill="1" applyBorder="1"/>
    <xf numFmtId="0" fontId="1" fillId="13" borderId="1" xfId="8" applyFill="1" applyBorder="1"/>
    <xf numFmtId="0" fontId="0" fillId="13" borderId="4" xfId="0" applyFill="1" applyBorder="1"/>
    <xf numFmtId="0" fontId="0" fillId="13" borderId="6" xfId="0" applyFill="1" applyBorder="1"/>
    <xf numFmtId="2" fontId="6" fillId="12" borderId="5" xfId="10" applyNumberFormat="1" applyFont="1" applyBorder="1"/>
    <xf numFmtId="1" fontId="6" fillId="12" borderId="0" xfId="10" applyNumberFormat="1" applyFont="1" applyBorder="1"/>
    <xf numFmtId="1" fontId="6" fillId="12" borderId="5" xfId="10" applyNumberFormat="1" applyFont="1" applyBorder="1"/>
    <xf numFmtId="165" fontId="6" fillId="12" borderId="9" xfId="10" applyNumberFormat="1" applyFont="1" applyBorder="1"/>
    <xf numFmtId="0" fontId="6" fillId="12" borderId="5" xfId="10" applyFont="1" applyBorder="1"/>
    <xf numFmtId="0" fontId="6" fillId="12" borderId="34" xfId="10" applyNumberFormat="1" applyFont="1" applyBorder="1"/>
    <xf numFmtId="0" fontId="6" fillId="12" borderId="21" xfId="10" applyNumberFormat="1" applyFont="1" applyBorder="1"/>
    <xf numFmtId="0" fontId="6" fillId="12" borderId="2" xfId="10" applyFont="1" applyBorder="1"/>
    <xf numFmtId="0" fontId="6" fillId="12" borderId="0" xfId="10" applyNumberFormat="1" applyFont="1"/>
    <xf numFmtId="0" fontId="6" fillId="12" borderId="5" xfId="10" applyNumberFormat="1" applyFont="1" applyBorder="1"/>
    <xf numFmtId="0" fontId="6" fillId="12" borderId="3" xfId="10" applyNumberFormat="1" applyFont="1" applyBorder="1"/>
    <xf numFmtId="0" fontId="6" fillId="12" borderId="7" xfId="10" applyNumberFormat="1" applyFont="1" applyBorder="1"/>
    <xf numFmtId="0" fontId="6" fillId="12" borderId="13" xfId="10" applyNumberFormat="1" applyFont="1" applyBorder="1"/>
    <xf numFmtId="0" fontId="6" fillId="12" borderId="18" xfId="10" applyNumberFormat="1" applyFont="1" applyBorder="1"/>
    <xf numFmtId="0" fontId="6" fillId="12" borderId="0" xfId="10" applyFont="1" applyBorder="1"/>
    <xf numFmtId="2" fontId="1" fillId="6" borderId="4" xfId="5" applyNumberFormat="1" applyFill="1" applyBorder="1"/>
    <xf numFmtId="1" fontId="1" fillId="6" borderId="1" xfId="5" applyNumberFormat="1" applyFill="1" applyBorder="1"/>
    <xf numFmtId="1" fontId="1" fillId="6" borderId="4" xfId="5" applyNumberFormat="1" applyFill="1" applyBorder="1"/>
    <xf numFmtId="165" fontId="1" fillId="6" borderId="10" xfId="5" applyNumberFormat="1" applyFill="1" applyBorder="1"/>
    <xf numFmtId="0" fontId="1" fillId="6" borderId="4" xfId="5" applyFill="1" applyBorder="1"/>
    <xf numFmtId="0" fontId="0" fillId="15" borderId="14" xfId="0" applyNumberFormat="1" applyFill="1" applyBorder="1"/>
    <xf numFmtId="0" fontId="0" fillId="15" borderId="27" xfId="0" applyNumberFormat="1" applyFill="1" applyBorder="1"/>
    <xf numFmtId="0" fontId="1" fillId="6" borderId="20" xfId="8" applyFill="1" applyBorder="1"/>
    <xf numFmtId="0" fontId="0" fillId="15" borderId="35" xfId="0" applyNumberFormat="1" applyFill="1" applyBorder="1"/>
    <xf numFmtId="0" fontId="0" fillId="15" borderId="36" xfId="0" applyNumberFormat="1" applyFill="1" applyBorder="1"/>
    <xf numFmtId="0" fontId="2" fillId="2" borderId="14" xfId="1" applyNumberFormat="1" applyBorder="1"/>
    <xf numFmtId="0" fontId="2" fillId="2" borderId="27" xfId="1" applyNumberFormat="1" applyBorder="1"/>
    <xf numFmtId="0" fontId="2" fillId="2" borderId="20" xfId="1" applyBorder="1"/>
    <xf numFmtId="0" fontId="7" fillId="2" borderId="4" xfId="1" applyFont="1" applyBorder="1"/>
    <xf numFmtId="0" fontId="2" fillId="2" borderId="35" xfId="1" applyNumberFormat="1" applyBorder="1"/>
    <xf numFmtId="0" fontId="2" fillId="2" borderId="36" xfId="1" applyNumberFormat="1" applyBorder="1"/>
    <xf numFmtId="0" fontId="7" fillId="2" borderId="6" xfId="1" applyFont="1" applyBorder="1"/>
    <xf numFmtId="2" fontId="1" fillId="18" borderId="5" xfId="3" applyNumberFormat="1" applyFill="1" applyBorder="1"/>
    <xf numFmtId="0" fontId="1" fillId="18" borderId="0" xfId="3" applyNumberFormat="1" applyFont="1" applyFill="1" applyBorder="1"/>
    <xf numFmtId="0" fontId="1" fillId="18" borderId="5" xfId="3" applyNumberFormat="1" applyFont="1" applyFill="1" applyBorder="1"/>
    <xf numFmtId="165" fontId="1" fillId="18" borderId="9" xfId="3" applyNumberFormat="1" applyFont="1" applyFill="1" applyBorder="1"/>
    <xf numFmtId="0" fontId="1" fillId="18" borderId="5" xfId="3" applyFont="1" applyFill="1" applyBorder="1"/>
    <xf numFmtId="0" fontId="1" fillId="22" borderId="2" xfId="8" applyFill="1" applyBorder="1"/>
    <xf numFmtId="0" fontId="0" fillId="18" borderId="5" xfId="0" applyFill="1" applyBorder="1"/>
    <xf numFmtId="0" fontId="0" fillId="23" borderId="3" xfId="0" applyNumberFormat="1" applyFill="1" applyBorder="1"/>
    <xf numFmtId="0" fontId="0" fillId="23" borderId="7" xfId="0" applyNumberFormat="1" applyFill="1" applyBorder="1"/>
    <xf numFmtId="0" fontId="0" fillId="18" borderId="0" xfId="0" applyNumberFormat="1" applyFont="1" applyFill="1" applyBorder="1"/>
    <xf numFmtId="0" fontId="0" fillId="18" borderId="5" xfId="0" applyNumberFormat="1" applyFont="1" applyFill="1" applyBorder="1"/>
    <xf numFmtId="165" fontId="0" fillId="18" borderId="9" xfId="0" applyNumberFormat="1" applyFont="1" applyFill="1" applyBorder="1"/>
    <xf numFmtId="2" fontId="1" fillId="22" borderId="5" xfId="3" applyNumberFormat="1" applyFill="1" applyBorder="1"/>
    <xf numFmtId="0" fontId="0" fillId="18" borderId="5" xfId="0" applyFont="1" applyFill="1" applyBorder="1"/>
    <xf numFmtId="2" fontId="1" fillId="22" borderId="6" xfId="3" applyNumberFormat="1" applyFill="1" applyBorder="1"/>
    <xf numFmtId="0" fontId="1" fillId="18" borderId="2" xfId="3" applyNumberFormat="1" applyFont="1" applyFill="1" applyBorder="1"/>
    <xf numFmtId="0" fontId="1" fillId="18" borderId="6" xfId="3" applyNumberFormat="1" applyFont="1" applyFill="1" applyBorder="1"/>
    <xf numFmtId="165" fontId="1" fillId="18" borderId="8" xfId="3" applyNumberFormat="1" applyFont="1" applyFill="1" applyBorder="1"/>
    <xf numFmtId="0" fontId="1" fillId="18" borderId="6" xfId="3" applyFont="1" applyFill="1" applyBorder="1"/>
    <xf numFmtId="2" fontId="1" fillId="18" borderId="4" xfId="3" applyNumberFormat="1" applyFill="1" applyBorder="1"/>
    <xf numFmtId="0" fontId="1" fillId="18" borderId="1" xfId="3" applyNumberFormat="1" applyFont="1" applyFill="1" applyBorder="1"/>
    <xf numFmtId="0" fontId="1" fillId="18" borderId="4" xfId="3" applyNumberFormat="1" applyFont="1" applyFill="1" applyBorder="1"/>
    <xf numFmtId="165" fontId="1" fillId="18" borderId="10" xfId="3" applyNumberFormat="1" applyFont="1" applyFill="1" applyBorder="1"/>
    <xf numFmtId="0" fontId="1" fillId="18" borderId="4" xfId="3" applyFont="1" applyFill="1" applyBorder="1"/>
    <xf numFmtId="0" fontId="0" fillId="18" borderId="14" xfId="0" applyNumberFormat="1" applyFill="1" applyBorder="1"/>
    <xf numFmtId="0" fontId="0" fillId="18" borderId="27" xfId="0" applyNumberFormat="1" applyFill="1" applyBorder="1"/>
    <xf numFmtId="0" fontId="1" fillId="22" borderId="20" xfId="8" applyFill="1" applyBorder="1"/>
    <xf numFmtId="0" fontId="0" fillId="18" borderId="4" xfId="0" applyFill="1" applyBorder="1"/>
    <xf numFmtId="0" fontId="0" fillId="23" borderId="35" xfId="0" applyNumberFormat="1" applyFill="1" applyBorder="1"/>
    <xf numFmtId="0" fontId="0" fillId="23" borderId="36" xfId="0" applyNumberFormat="1" applyFill="1" applyBorder="1"/>
    <xf numFmtId="0" fontId="0" fillId="18" borderId="6" xfId="0" applyFill="1" applyBorder="1"/>
    <xf numFmtId="0" fontId="0" fillId="24" borderId="3" xfId="0" applyNumberFormat="1" applyFill="1" applyBorder="1"/>
    <xf numFmtId="0" fontId="0" fillId="24" borderId="7" xfId="0" applyNumberFormat="1" applyFill="1" applyBorder="1"/>
    <xf numFmtId="0" fontId="1" fillId="24" borderId="2" xfId="8" applyFill="1" applyBorder="1"/>
    <xf numFmtId="0" fontId="0" fillId="24" borderId="5" xfId="0" applyFill="1" applyBorder="1"/>
    <xf numFmtId="2" fontId="0" fillId="24" borderId="5" xfId="0" applyNumberFormat="1" applyFill="1" applyBorder="1"/>
    <xf numFmtId="0" fontId="0" fillId="24" borderId="0" xfId="0" applyNumberFormat="1" applyFill="1" applyBorder="1"/>
    <xf numFmtId="0" fontId="0" fillId="24" borderId="5" xfId="0" applyNumberFormat="1" applyFill="1" applyBorder="1"/>
    <xf numFmtId="165" fontId="0" fillId="24" borderId="9" xfId="0" applyNumberFormat="1" applyFill="1" applyBorder="1"/>
    <xf numFmtId="0" fontId="0" fillId="25" borderId="3" xfId="0" applyNumberFormat="1" applyFill="1" applyBorder="1"/>
    <xf numFmtId="0" fontId="0" fillId="25" borderId="7" xfId="0" applyNumberFormat="1" applyFill="1" applyBorder="1"/>
    <xf numFmtId="2" fontId="6" fillId="26" borderId="4" xfId="0" applyNumberFormat="1" applyFont="1" applyFill="1" applyBorder="1"/>
    <xf numFmtId="0" fontId="6" fillId="26" borderId="1" xfId="0" applyNumberFormat="1" applyFont="1" applyFill="1" applyBorder="1"/>
    <xf numFmtId="0" fontId="6" fillId="26" borderId="4" xfId="0" applyNumberFormat="1" applyFont="1" applyFill="1" applyBorder="1"/>
    <xf numFmtId="165" fontId="6" fillId="26" borderId="10" xfId="0" applyNumberFormat="1" applyFont="1" applyFill="1" applyBorder="1"/>
    <xf numFmtId="0" fontId="6" fillId="26" borderId="4" xfId="0" applyFont="1" applyFill="1" applyBorder="1"/>
    <xf numFmtId="0" fontId="6" fillId="27" borderId="3" xfId="0" applyNumberFormat="1" applyFont="1" applyFill="1" applyBorder="1"/>
    <xf numFmtId="0" fontId="6" fillId="27" borderId="7" xfId="0" applyNumberFormat="1" applyFont="1" applyFill="1" applyBorder="1"/>
    <xf numFmtId="0" fontId="6" fillId="28" borderId="2" xfId="8" applyFont="1" applyFill="1" applyBorder="1"/>
    <xf numFmtId="0" fontId="0" fillId="26" borderId="5" xfId="0" applyFill="1" applyBorder="1"/>
    <xf numFmtId="2" fontId="6" fillId="26" borderId="5" xfId="0" applyNumberFormat="1" applyFont="1" applyFill="1" applyBorder="1"/>
    <xf numFmtId="0" fontId="6" fillId="26" borderId="0" xfId="0" applyNumberFormat="1" applyFont="1" applyFill="1" applyBorder="1"/>
    <xf numFmtId="0" fontId="6" fillId="26" borderId="5" xfId="0" applyNumberFormat="1" applyFont="1" applyFill="1" applyBorder="1"/>
    <xf numFmtId="165" fontId="6" fillId="26" borderId="9" xfId="0" applyNumberFormat="1" applyFont="1" applyFill="1" applyBorder="1"/>
    <xf numFmtId="0" fontId="6" fillId="26" borderId="5" xfId="0" applyFont="1" applyFill="1" applyBorder="1"/>
    <xf numFmtId="0" fontId="6" fillId="26" borderId="3" xfId="0" applyNumberFormat="1" applyFont="1" applyFill="1" applyBorder="1"/>
    <xf numFmtId="0" fontId="6" fillId="26" borderId="7" xfId="0" applyNumberFormat="1" applyFont="1" applyFill="1" applyBorder="1"/>
    <xf numFmtId="2" fontId="6" fillId="26" borderId="6" xfId="0" applyNumberFormat="1" applyFont="1" applyFill="1" applyBorder="1"/>
    <xf numFmtId="0" fontId="6" fillId="26" borderId="2" xfId="0" applyNumberFormat="1" applyFont="1" applyFill="1" applyBorder="1"/>
    <xf numFmtId="0" fontId="6" fillId="26" borderId="6" xfId="0" applyNumberFormat="1" applyFont="1" applyFill="1" applyBorder="1"/>
    <xf numFmtId="165" fontId="6" fillId="26" borderId="8" xfId="0" applyNumberFormat="1" applyFont="1" applyFill="1" applyBorder="1"/>
    <xf numFmtId="0" fontId="6" fillId="26" borderId="6" xfId="0" applyFont="1" applyFill="1" applyBorder="1"/>
    <xf numFmtId="2" fontId="7" fillId="2" borderId="4" xfId="1" applyNumberFormat="1" applyFont="1" applyBorder="1"/>
    <xf numFmtId="0" fontId="7" fillId="2" borderId="1" xfId="1" applyNumberFormat="1" applyFont="1" applyBorder="1"/>
    <xf numFmtId="0" fontId="7" fillId="2" borderId="4" xfId="1" applyNumberFormat="1" applyFont="1" applyBorder="1"/>
    <xf numFmtId="165" fontId="7" fillId="2" borderId="10" xfId="1" applyNumberFormat="1" applyFont="1" applyBorder="1"/>
    <xf numFmtId="0" fontId="7" fillId="2" borderId="3" xfId="1" applyNumberFormat="1" applyFont="1" applyBorder="1"/>
    <xf numFmtId="0" fontId="7" fillId="2" borderId="7" xfId="1" applyNumberFormat="1" applyFont="1" applyBorder="1"/>
    <xf numFmtId="0" fontId="7" fillId="2" borderId="2" xfId="1" applyFont="1" applyBorder="1"/>
    <xf numFmtId="2" fontId="7" fillId="2" borderId="5" xfId="1" applyNumberFormat="1" applyFont="1" applyBorder="1"/>
    <xf numFmtId="0" fontId="7" fillId="2" borderId="0" xfId="1" applyNumberFormat="1" applyFont="1" applyBorder="1"/>
    <xf numFmtId="0" fontId="7" fillId="2" borderId="5" xfId="1" applyNumberFormat="1" applyFont="1" applyBorder="1"/>
    <xf numFmtId="165" fontId="7" fillId="2" borderId="9" xfId="1" applyNumberFormat="1" applyFont="1" applyBorder="1"/>
    <xf numFmtId="2" fontId="7" fillId="2" borderId="6" xfId="1" applyNumberFormat="1" applyFont="1" applyBorder="1"/>
    <xf numFmtId="0" fontId="7" fillId="2" borderId="2" xfId="1" applyNumberFormat="1" applyFont="1" applyBorder="1"/>
    <xf numFmtId="0" fontId="7" fillId="2" borderId="6" xfId="1" applyNumberFormat="1" applyFont="1" applyBorder="1"/>
    <xf numFmtId="165" fontId="7" fillId="2" borderId="8" xfId="1" applyNumberFormat="1" applyFont="1" applyBorder="1"/>
    <xf numFmtId="0" fontId="0" fillId="29" borderId="4" xfId="0" applyFill="1" applyBorder="1" applyAlignment="1">
      <alignment horizontal="right" vertical="center"/>
    </xf>
    <xf numFmtId="0" fontId="0" fillId="29" borderId="1" xfId="0" applyNumberFormat="1" applyFill="1" applyBorder="1"/>
    <xf numFmtId="0" fontId="0" fillId="29" borderId="4" xfId="0" applyNumberFormat="1" applyFill="1" applyBorder="1"/>
    <xf numFmtId="165" fontId="0" fillId="29" borderId="10" xfId="0" applyNumberFormat="1" applyFill="1" applyBorder="1"/>
    <xf numFmtId="0" fontId="0" fillId="29" borderId="4" xfId="0" applyFill="1" applyBorder="1"/>
    <xf numFmtId="0" fontId="0" fillId="30" borderId="3" xfId="0" applyNumberFormat="1" applyFill="1" applyBorder="1"/>
    <xf numFmtId="0" fontId="0" fillId="30" borderId="7" xfId="0" applyNumberFormat="1" applyFill="1" applyBorder="1"/>
    <xf numFmtId="0" fontId="1" fillId="20" borderId="2" xfId="8" applyFill="1" applyBorder="1"/>
    <xf numFmtId="0" fontId="0" fillId="29" borderId="5" xfId="0" applyFill="1" applyBorder="1"/>
    <xf numFmtId="0" fontId="0" fillId="29" borderId="5" xfId="0" applyFill="1" applyBorder="1" applyAlignment="1">
      <alignment horizontal="right" vertical="center"/>
    </xf>
    <xf numFmtId="0" fontId="0" fillId="29" borderId="0" xfId="0" applyNumberFormat="1" applyFill="1" applyBorder="1"/>
    <xf numFmtId="0" fontId="0" fillId="29" borderId="5" xfId="0" applyNumberFormat="1" applyFill="1" applyBorder="1"/>
    <xf numFmtId="165" fontId="0" fillId="29" borderId="9" xfId="0" applyNumberFormat="1" applyFill="1" applyBorder="1"/>
    <xf numFmtId="0" fontId="0" fillId="29" borderId="3" xfId="0" applyNumberFormat="1" applyFill="1" applyBorder="1"/>
    <xf numFmtId="0" fontId="0" fillId="29" borderId="7" xfId="0" applyNumberFormat="1" applyFill="1" applyBorder="1"/>
    <xf numFmtId="0" fontId="0" fillId="29" borderId="6" xfId="0" applyFill="1" applyBorder="1" applyAlignment="1">
      <alignment horizontal="right" vertical="center"/>
    </xf>
    <xf numFmtId="0" fontId="0" fillId="29" borderId="2" xfId="0" applyNumberFormat="1" applyFill="1" applyBorder="1"/>
    <xf numFmtId="0" fontId="0" fillId="29" borderId="6" xfId="0" applyNumberFormat="1" applyFill="1" applyBorder="1"/>
    <xf numFmtId="165" fontId="0" fillId="29" borderId="8" xfId="0" applyNumberFormat="1" applyFill="1" applyBorder="1"/>
    <xf numFmtId="0" fontId="0" fillId="29" borderId="6" xfId="0" applyFill="1" applyBorder="1"/>
    <xf numFmtId="2" fontId="0" fillId="31" borderId="4" xfId="0" applyNumberFormat="1" applyFill="1" applyBorder="1"/>
    <xf numFmtId="0" fontId="0" fillId="31" borderId="1" xfId="0" applyNumberFormat="1" applyFill="1" applyBorder="1"/>
    <xf numFmtId="0" fontId="0" fillId="31" borderId="4" xfId="0" applyNumberFormat="1" applyFill="1" applyBorder="1"/>
    <xf numFmtId="165" fontId="0" fillId="31" borderId="10" xfId="0" applyNumberFormat="1" applyFill="1" applyBorder="1"/>
    <xf numFmtId="0" fontId="0" fillId="31" borderId="4" xfId="0" applyFill="1" applyBorder="1"/>
    <xf numFmtId="0" fontId="0" fillId="31" borderId="3" xfId="0" applyNumberFormat="1" applyFill="1" applyBorder="1"/>
    <xf numFmtId="0" fontId="0" fillId="31" borderId="7" xfId="0" applyNumberFormat="1" applyFill="1" applyBorder="1"/>
    <xf numFmtId="0" fontId="1" fillId="21" borderId="2" xfId="8" applyFill="1" applyBorder="1"/>
    <xf numFmtId="0" fontId="0" fillId="31" borderId="5" xfId="0" applyFill="1" applyBorder="1"/>
    <xf numFmtId="2" fontId="0" fillId="31" borderId="5" xfId="0" applyNumberFormat="1" applyFill="1" applyBorder="1"/>
    <xf numFmtId="0" fontId="0" fillId="31" borderId="0" xfId="0" applyNumberFormat="1" applyFill="1" applyBorder="1"/>
    <xf numFmtId="0" fontId="0" fillId="31" borderId="5" xfId="0" applyNumberFormat="1" applyFill="1" applyBorder="1"/>
    <xf numFmtId="165" fontId="0" fillId="31" borderId="9" xfId="0" applyNumberFormat="1" applyFill="1" applyBorder="1"/>
    <xf numFmtId="0" fontId="0" fillId="32" borderId="3" xfId="0" applyNumberFormat="1" applyFill="1" applyBorder="1"/>
    <xf numFmtId="0" fontId="0" fillId="32" borderId="7" xfId="0" applyNumberFormat="1" applyFill="1" applyBorder="1"/>
    <xf numFmtId="165" fontId="4" fillId="31" borderId="9" xfId="0" applyNumberFormat="1" applyFont="1" applyFill="1" applyBorder="1"/>
    <xf numFmtId="2" fontId="0" fillId="31" borderId="6" xfId="0" applyNumberFormat="1" applyFill="1" applyBorder="1"/>
    <xf numFmtId="0" fontId="0" fillId="31" borderId="2" xfId="0" applyNumberFormat="1" applyFill="1" applyBorder="1"/>
    <xf numFmtId="0" fontId="0" fillId="31" borderId="6" xfId="0" applyNumberFormat="1" applyFill="1" applyBorder="1"/>
    <xf numFmtId="165" fontId="0" fillId="31" borderId="8" xfId="0" applyNumberFormat="1" applyFill="1" applyBorder="1"/>
    <xf numFmtId="0" fontId="0" fillId="31" borderId="6" xfId="0" applyFill="1" applyBorder="1"/>
    <xf numFmtId="2" fontId="4" fillId="31" borderId="4" xfId="8" applyNumberFormat="1" applyFont="1" applyFill="1" applyBorder="1"/>
    <xf numFmtId="0" fontId="0" fillId="31" borderId="14" xfId="0" applyNumberFormat="1" applyFill="1" applyBorder="1"/>
    <xf numFmtId="0" fontId="4" fillId="31" borderId="27" xfId="0" applyFont="1" applyFill="1" applyBorder="1"/>
    <xf numFmtId="0" fontId="6" fillId="31" borderId="1" xfId="11" applyNumberFormat="1" applyFont="1" applyFill="1" applyBorder="1"/>
    <xf numFmtId="0" fontId="6" fillId="31" borderId="4" xfId="11" applyNumberFormat="1" applyFont="1" applyFill="1" applyBorder="1"/>
    <xf numFmtId="0" fontId="6" fillId="31" borderId="20" xfId="8" applyFont="1" applyFill="1" applyBorder="1"/>
    <xf numFmtId="2" fontId="4" fillId="31" borderId="5" xfId="8" applyNumberFormat="1" applyFont="1" applyFill="1" applyBorder="1"/>
    <xf numFmtId="0" fontId="1" fillId="31" borderId="1" xfId="8" applyNumberFormat="1" applyFill="1" applyBorder="1"/>
    <xf numFmtId="0" fontId="1" fillId="31" borderId="4" xfId="8" applyNumberFormat="1" applyFill="1" applyBorder="1"/>
    <xf numFmtId="0" fontId="4" fillId="31" borderId="12" xfId="0" applyFont="1" applyFill="1" applyBorder="1"/>
    <xf numFmtId="0" fontId="4" fillId="31" borderId="33" xfId="0" applyFont="1" applyFill="1" applyBorder="1"/>
    <xf numFmtId="0" fontId="6" fillId="31" borderId="0" xfId="11" applyNumberFormat="1" applyFont="1" applyFill="1" applyBorder="1"/>
    <xf numFmtId="0" fontId="6" fillId="31" borderId="5" xfId="11" applyNumberFormat="1" applyFont="1" applyFill="1" applyBorder="1"/>
    <xf numFmtId="0" fontId="6" fillId="31" borderId="2" xfId="8" applyFont="1" applyFill="1" applyBorder="1"/>
    <xf numFmtId="0" fontId="1" fillId="31" borderId="0" xfId="8" applyFill="1" applyBorder="1"/>
    <xf numFmtId="0" fontId="1" fillId="31" borderId="5" xfId="8" applyFill="1" applyBorder="1"/>
    <xf numFmtId="0" fontId="0" fillId="31" borderId="33" xfId="0" applyFont="1" applyFill="1" applyBorder="1"/>
    <xf numFmtId="0" fontId="1" fillId="31" borderId="9" xfId="8" applyFill="1" applyBorder="1"/>
    <xf numFmtId="0" fontId="6" fillId="31" borderId="0" xfId="0" applyFont="1" applyFill="1" applyBorder="1"/>
    <xf numFmtId="0" fontId="6" fillId="31" borderId="5" xfId="0" applyFont="1" applyFill="1" applyBorder="1"/>
    <xf numFmtId="2" fontId="4" fillId="31" borderId="6" xfId="8" applyNumberFormat="1" applyFont="1" applyFill="1" applyBorder="1"/>
    <xf numFmtId="0" fontId="1" fillId="31" borderId="2" xfId="8" applyFill="1" applyBorder="1"/>
    <xf numFmtId="0" fontId="1" fillId="31" borderId="6" xfId="8" applyFill="1" applyBorder="1"/>
    <xf numFmtId="0" fontId="1" fillId="31" borderId="8" xfId="8" applyFill="1" applyBorder="1"/>
    <xf numFmtId="0" fontId="6" fillId="31" borderId="2" xfId="0" applyFont="1" applyFill="1" applyBorder="1"/>
    <xf numFmtId="0" fontId="6" fillId="31" borderId="6" xfId="0" applyFont="1" applyFill="1" applyBorder="1"/>
    <xf numFmtId="2" fontId="1" fillId="33" borderId="4" xfId="3" applyNumberFormat="1" applyFill="1" applyBorder="1"/>
    <xf numFmtId="0" fontId="1" fillId="33" borderId="0" xfId="8" applyFill="1" applyBorder="1"/>
    <xf numFmtId="0" fontId="1" fillId="33" borderId="5" xfId="8" applyFill="1" applyBorder="1"/>
    <xf numFmtId="0" fontId="0" fillId="33" borderId="5" xfId="0" applyFill="1" applyBorder="1"/>
    <xf numFmtId="0" fontId="6" fillId="33" borderId="5" xfId="3" applyFont="1" applyFill="1" applyBorder="1"/>
    <xf numFmtId="0" fontId="6" fillId="33" borderId="2" xfId="3" applyFont="1" applyFill="1" applyBorder="1"/>
    <xf numFmtId="2" fontId="1" fillId="33" borderId="5" xfId="3" applyNumberFormat="1" applyFill="1" applyBorder="1"/>
    <xf numFmtId="0" fontId="1" fillId="33" borderId="9" xfId="3" applyFill="1" applyBorder="1"/>
    <xf numFmtId="0" fontId="1" fillId="33" borderId="5" xfId="3" applyFill="1" applyBorder="1"/>
    <xf numFmtId="0" fontId="6" fillId="33" borderId="0" xfId="3" applyFont="1" applyFill="1" applyBorder="1"/>
    <xf numFmtId="2" fontId="0" fillId="29" borderId="5" xfId="0" applyNumberFormat="1" applyFill="1" applyBorder="1"/>
    <xf numFmtId="0" fontId="1" fillId="29" borderId="0" xfId="8" applyFill="1" applyBorder="1"/>
    <xf numFmtId="0" fontId="1" fillId="29" borderId="5" xfId="8" applyFill="1" applyBorder="1"/>
    <xf numFmtId="0" fontId="0" fillId="29" borderId="0" xfId="0" applyNumberFormat="1" applyFont="1" applyFill="1" applyBorder="1"/>
    <xf numFmtId="0" fontId="6" fillId="29" borderId="0" xfId="0" applyFont="1" applyFill="1" applyBorder="1"/>
    <xf numFmtId="0" fontId="6" fillId="29" borderId="5" xfId="0" applyFont="1" applyFill="1" applyBorder="1"/>
    <xf numFmtId="0" fontId="6" fillId="29" borderId="2" xfId="3" applyFont="1" applyFill="1" applyBorder="1"/>
    <xf numFmtId="0" fontId="0" fillId="29" borderId="0" xfId="0" applyFill="1" applyBorder="1"/>
    <xf numFmtId="0" fontId="6" fillId="29" borderId="0" xfId="0" applyNumberFormat="1" applyFont="1" applyFill="1" applyBorder="1"/>
    <xf numFmtId="0" fontId="6" fillId="29" borderId="5" xfId="0" applyNumberFormat="1" applyFont="1" applyFill="1" applyBorder="1"/>
    <xf numFmtId="0" fontId="7" fillId="29" borderId="0" xfId="0" applyNumberFormat="1" applyFont="1" applyFill="1" applyBorder="1"/>
    <xf numFmtId="2" fontId="0" fillId="29" borderId="6" xfId="0" applyNumberFormat="1" applyFill="1" applyBorder="1"/>
    <xf numFmtId="0" fontId="1" fillId="29" borderId="2" xfId="8" applyFill="1" applyBorder="1"/>
    <xf numFmtId="0" fontId="1" fillId="29" borderId="6" xfId="8" applyFill="1" applyBorder="1"/>
    <xf numFmtId="0" fontId="4" fillId="29" borderId="2" xfId="0" applyFont="1" applyFill="1" applyBorder="1"/>
    <xf numFmtId="0" fontId="4" fillId="29" borderId="6" xfId="0" applyFont="1" applyFill="1" applyBorder="1"/>
    <xf numFmtId="0" fontId="4" fillId="29" borderId="2" xfId="0" applyNumberFormat="1" applyFont="1" applyFill="1" applyBorder="1"/>
    <xf numFmtId="0" fontId="4" fillId="29" borderId="6" xfId="0" applyNumberFormat="1" applyFont="1" applyFill="1" applyBorder="1"/>
    <xf numFmtId="0" fontId="1" fillId="33" borderId="1" xfId="8" applyFill="1" applyBorder="1"/>
    <xf numFmtId="0" fontId="1" fillId="33" borderId="4" xfId="8" applyFill="1" applyBorder="1"/>
    <xf numFmtId="0" fontId="0" fillId="33" borderId="10" xfId="0" applyFill="1" applyBorder="1"/>
    <xf numFmtId="0" fontId="0" fillId="33" borderId="4" xfId="0" applyFill="1" applyBorder="1"/>
    <xf numFmtId="0" fontId="6" fillId="33" borderId="1" xfId="3" applyFont="1" applyFill="1" applyBorder="1"/>
    <xf numFmtId="0" fontId="6" fillId="33" borderId="4" xfId="3" applyFont="1" applyFill="1" applyBorder="1"/>
    <xf numFmtId="0" fontId="6" fillId="33" borderId="20" xfId="3" applyFont="1" applyFill="1" applyBorder="1"/>
    <xf numFmtId="2" fontId="1" fillId="33" borderId="6" xfId="3" applyNumberFormat="1" applyFill="1" applyBorder="1"/>
    <xf numFmtId="0" fontId="1" fillId="33" borderId="2" xfId="8" applyFill="1" applyBorder="1"/>
    <xf numFmtId="0" fontId="1" fillId="33" borderId="6" xfId="8" applyFill="1" applyBorder="1"/>
    <xf numFmtId="0" fontId="1" fillId="33" borderId="8" xfId="3" applyFill="1" applyBorder="1"/>
    <xf numFmtId="0" fontId="1" fillId="33" borderId="6" xfId="3" applyFill="1" applyBorder="1"/>
    <xf numFmtId="0" fontId="0" fillId="33" borderId="35" xfId="0" applyNumberFormat="1" applyFill="1" applyBorder="1"/>
    <xf numFmtId="0" fontId="0" fillId="33" borderId="36" xfId="0" applyNumberFormat="1" applyFill="1" applyBorder="1"/>
    <xf numFmtId="0" fontId="0" fillId="33" borderId="6" xfId="0" applyFill="1" applyBorder="1"/>
    <xf numFmtId="0" fontId="5" fillId="14" borderId="0" xfId="11" applyNumberFormat="1" applyBorder="1"/>
    <xf numFmtId="0" fontId="5" fillId="14" borderId="5" xfId="11" applyNumberFormat="1" applyBorder="1"/>
    <xf numFmtId="0" fontId="5" fillId="14" borderId="34" xfId="11" applyNumberFormat="1" applyBorder="1"/>
    <xf numFmtId="0" fontId="5" fillId="14" borderId="21" xfId="11" applyNumberFormat="1" applyBorder="1"/>
    <xf numFmtId="0" fontId="0" fillId="31" borderId="27" xfId="0" applyNumberFormat="1" applyFill="1" applyBorder="1"/>
    <xf numFmtId="0" fontId="1" fillId="21" borderId="20" xfId="8" applyFill="1" applyBorder="1"/>
    <xf numFmtId="0" fontId="0" fillId="31" borderId="35" xfId="0" applyNumberFormat="1" applyFill="1" applyBorder="1"/>
    <xf numFmtId="0" fontId="0" fillId="31" borderId="36" xfId="0" applyNumberFormat="1" applyFill="1" applyBorder="1"/>
    <xf numFmtId="0" fontId="0" fillId="30" borderId="14" xfId="0" applyNumberFormat="1" applyFill="1" applyBorder="1"/>
    <xf numFmtId="0" fontId="0" fillId="30" borderId="27" xfId="0" applyNumberFormat="1" applyFill="1" applyBorder="1"/>
    <xf numFmtId="0" fontId="1" fillId="20" borderId="20" xfId="8" applyFill="1" applyBorder="1"/>
    <xf numFmtId="0" fontId="0" fillId="29" borderId="35" xfId="0" applyNumberFormat="1" applyFill="1" applyBorder="1"/>
    <xf numFmtId="0" fontId="0" fillId="29" borderId="36" xfId="0" applyNumberFormat="1" applyFill="1" applyBorder="1"/>
    <xf numFmtId="0" fontId="7" fillId="2" borderId="14" xfId="1" applyNumberFormat="1" applyFont="1" applyBorder="1"/>
    <xf numFmtId="0" fontId="7" fillId="2" borderId="27" xfId="1" applyNumberFormat="1" applyFont="1" applyBorder="1"/>
    <xf numFmtId="0" fontId="7" fillId="2" borderId="20" xfId="1" applyFont="1" applyBorder="1"/>
    <xf numFmtId="0" fontId="7" fillId="2" borderId="35" xfId="1" applyNumberFormat="1" applyFont="1" applyBorder="1"/>
    <xf numFmtId="0" fontId="7" fillId="2" borderId="36" xfId="1" applyNumberFormat="1" applyFont="1" applyBorder="1"/>
    <xf numFmtId="0" fontId="0" fillId="25" borderId="13" xfId="0" applyNumberFormat="1" applyFill="1" applyBorder="1"/>
    <xf numFmtId="0" fontId="0" fillId="25" borderId="18" xfId="0" applyNumberFormat="1" applyFill="1" applyBorder="1"/>
    <xf numFmtId="0" fontId="1" fillId="24" borderId="0" xfId="8" applyFill="1" applyBorder="1"/>
    <xf numFmtId="0" fontId="6" fillId="27" borderId="14" xfId="0" applyNumberFormat="1" applyFont="1" applyFill="1" applyBorder="1"/>
    <xf numFmtId="0" fontId="6" fillId="27" borderId="27" xfId="0" applyNumberFormat="1" applyFont="1" applyFill="1" applyBorder="1"/>
    <xf numFmtId="0" fontId="6" fillId="28" borderId="20" xfId="8" applyFont="1" applyFill="1" applyBorder="1"/>
    <xf numFmtId="0" fontId="0" fillId="26" borderId="4" xfId="0" applyFill="1" applyBorder="1"/>
    <xf numFmtId="0" fontId="6" fillId="26" borderId="35" xfId="0" applyNumberFormat="1" applyFont="1" applyFill="1" applyBorder="1"/>
    <xf numFmtId="0" fontId="6" fillId="26" borderId="36" xfId="0" applyNumberFormat="1" applyFont="1" applyFill="1" applyBorder="1"/>
    <xf numFmtId="0" fontId="0" fillId="26" borderId="6" xfId="0" applyFill="1" applyBorder="1"/>
    <xf numFmtId="0" fontId="0" fillId="24" borderId="34" xfId="0" applyNumberFormat="1" applyFill="1" applyBorder="1"/>
    <xf numFmtId="0" fontId="0" fillId="24" borderId="21" xfId="0" applyNumberFormat="1" applyFill="1" applyBorder="1"/>
    <xf numFmtId="0" fontId="1" fillId="10" borderId="5" xfId="8" applyBorder="1" applyAlignment="1">
      <alignment horizontal="center"/>
    </xf>
    <xf numFmtId="0" fontId="7" fillId="17" borderId="11" xfId="12" applyFont="1" applyAlignment="1">
      <alignment horizontal="center"/>
    </xf>
    <xf numFmtId="0" fontId="7" fillId="17" borderId="26" xfId="12" applyFont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6" fillId="2" borderId="4" xfId="1" applyFont="1" applyBorder="1" applyAlignment="1">
      <alignment horizontal="center"/>
    </xf>
    <xf numFmtId="0" fontId="6" fillId="2" borderId="5" xfId="1" applyFont="1" applyBorder="1" applyAlignment="1">
      <alignment horizontal="center"/>
    </xf>
    <xf numFmtId="0" fontId="6" fillId="2" borderId="6" xfId="1" applyFont="1" applyBorder="1" applyAlignment="1">
      <alignment horizontal="center"/>
    </xf>
    <xf numFmtId="0" fontId="7" fillId="13" borderId="4" xfId="8" applyFont="1" applyFill="1" applyBorder="1" applyAlignment="1">
      <alignment horizontal="center"/>
    </xf>
    <xf numFmtId="0" fontId="7" fillId="13" borderId="5" xfId="8" applyFont="1" applyFill="1" applyBorder="1" applyAlignment="1">
      <alignment horizontal="center"/>
    </xf>
    <xf numFmtId="0" fontId="7" fillId="13" borderId="6" xfId="8" applyFont="1" applyFill="1" applyBorder="1" applyAlignment="1">
      <alignment horizontal="center"/>
    </xf>
    <xf numFmtId="0" fontId="6" fillId="12" borderId="5" xfId="10" applyFont="1" applyBorder="1" applyAlignment="1">
      <alignment horizontal="center"/>
    </xf>
    <xf numFmtId="0" fontId="7" fillId="15" borderId="4" xfId="1" applyFont="1" applyFill="1" applyBorder="1" applyAlignment="1">
      <alignment horizontal="center"/>
    </xf>
    <xf numFmtId="0" fontId="7" fillId="15" borderId="5" xfId="1" applyFont="1" applyFill="1" applyBorder="1" applyAlignment="1">
      <alignment horizontal="center"/>
    </xf>
    <xf numFmtId="0" fontId="7" fillId="15" borderId="6" xfId="1" applyFont="1" applyFill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5" xfId="1" applyBorder="1" applyAlignment="1">
      <alignment horizontal="center"/>
    </xf>
    <xf numFmtId="0" fontId="2" fillId="2" borderId="6" xfId="1" applyBorder="1" applyAlignment="1">
      <alignment horizontal="center"/>
    </xf>
    <xf numFmtId="0" fontId="7" fillId="22" borderId="4" xfId="8" applyFont="1" applyFill="1" applyBorder="1" applyAlignment="1">
      <alignment horizontal="center"/>
    </xf>
    <xf numFmtId="0" fontId="7" fillId="22" borderId="5" xfId="8" applyFont="1" applyFill="1" applyBorder="1" applyAlignment="1">
      <alignment horizontal="center"/>
    </xf>
    <xf numFmtId="0" fontId="7" fillId="22" borderId="6" xfId="8" applyFont="1" applyFill="1" applyBorder="1" applyAlignment="1">
      <alignment horizontal="center"/>
    </xf>
    <xf numFmtId="0" fontId="7" fillId="24" borderId="5" xfId="8" applyFont="1" applyFill="1" applyBorder="1" applyAlignment="1">
      <alignment horizontal="center"/>
    </xf>
    <xf numFmtId="0" fontId="7" fillId="24" borderId="5" xfId="0" applyFont="1" applyFill="1" applyBorder="1" applyAlignment="1">
      <alignment horizontal="center"/>
    </xf>
    <xf numFmtId="0" fontId="7" fillId="26" borderId="4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0" fontId="7" fillId="26" borderId="5" xfId="1" applyFont="1" applyFill="1" applyBorder="1" applyAlignment="1">
      <alignment horizontal="center"/>
    </xf>
    <xf numFmtId="0" fontId="7" fillId="26" borderId="6" xfId="1" applyFont="1" applyFill="1" applyBorder="1" applyAlignment="1">
      <alignment horizontal="center"/>
    </xf>
    <xf numFmtId="0" fontId="7" fillId="2" borderId="4" xfId="1" applyFont="1" applyBorder="1" applyAlignment="1">
      <alignment horizontal="center"/>
    </xf>
    <xf numFmtId="0" fontId="7" fillId="2" borderId="5" xfId="1" applyFont="1" applyBorder="1" applyAlignment="1">
      <alignment horizontal="center"/>
    </xf>
    <xf numFmtId="0" fontId="7" fillId="2" borderId="6" xfId="1" applyFont="1" applyBorder="1" applyAlignment="1">
      <alignment horizontal="center"/>
    </xf>
    <xf numFmtId="0" fontId="7" fillId="29" borderId="4" xfId="0" applyFont="1" applyFill="1" applyBorder="1" applyAlignment="1">
      <alignment horizontal="center"/>
    </xf>
    <xf numFmtId="0" fontId="7" fillId="29" borderId="5" xfId="0" applyNumberFormat="1" applyFont="1" applyFill="1" applyBorder="1" applyAlignment="1">
      <alignment horizontal="center"/>
    </xf>
    <xf numFmtId="0" fontId="7" fillId="29" borderId="5" xfId="0" applyFont="1" applyFill="1" applyBorder="1" applyAlignment="1">
      <alignment horizontal="center"/>
    </xf>
    <xf numFmtId="0" fontId="7" fillId="29" borderId="6" xfId="0" applyNumberFormat="1" applyFont="1" applyFill="1" applyBorder="1" applyAlignment="1">
      <alignment horizontal="center"/>
    </xf>
    <xf numFmtId="0" fontId="7" fillId="31" borderId="4" xfId="0" applyNumberFormat="1" applyFont="1" applyFill="1" applyBorder="1" applyAlignment="1">
      <alignment horizontal="center"/>
    </xf>
    <xf numFmtId="0" fontId="7" fillId="31" borderId="5" xfId="0" applyFont="1" applyFill="1" applyBorder="1" applyAlignment="1">
      <alignment horizontal="center"/>
    </xf>
    <xf numFmtId="0" fontId="7" fillId="31" borderId="5" xfId="0" applyNumberFormat="1" applyFont="1" applyFill="1" applyBorder="1" applyAlignment="1">
      <alignment horizontal="center"/>
    </xf>
    <xf numFmtId="0" fontId="7" fillId="31" borderId="6" xfId="0" applyNumberFormat="1" applyFont="1" applyFill="1" applyBorder="1" applyAlignment="1">
      <alignment horizontal="center"/>
    </xf>
    <xf numFmtId="0" fontId="5" fillId="14" borderId="5" xfId="11" applyBorder="1" applyAlignment="1">
      <alignment horizontal="center"/>
    </xf>
    <xf numFmtId="0" fontId="7" fillId="31" borderId="4" xfId="0" applyFont="1" applyFill="1" applyBorder="1" applyAlignment="1">
      <alignment horizontal="center"/>
    </xf>
    <xf numFmtId="0" fontId="7" fillId="19" borderId="5" xfId="0" applyFont="1" applyFill="1" applyBorder="1" applyAlignment="1">
      <alignment horizontal="center"/>
    </xf>
    <xf numFmtId="0" fontId="7" fillId="31" borderId="6" xfId="0" applyFont="1" applyFill="1" applyBorder="1" applyAlignment="1">
      <alignment horizontal="center"/>
    </xf>
    <xf numFmtId="0" fontId="7" fillId="33" borderId="4" xfId="0" applyFont="1" applyFill="1" applyBorder="1" applyAlignment="1">
      <alignment horizontal="center"/>
    </xf>
    <xf numFmtId="0" fontId="7" fillId="33" borderId="5" xfId="0" applyFont="1" applyFill="1" applyBorder="1" applyAlignment="1">
      <alignment horizontal="center"/>
    </xf>
    <xf numFmtId="0" fontId="7" fillId="33" borderId="6" xfId="3" applyFont="1" applyFill="1" applyBorder="1" applyAlignment="1">
      <alignment horizontal="center"/>
    </xf>
    <xf numFmtId="0" fontId="7" fillId="29" borderId="5" xfId="3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2" fontId="0" fillId="26" borderId="4" xfId="0" applyNumberFormat="1" applyFill="1" applyBorder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1" fontId="0" fillId="0" borderId="0" xfId="0" applyNumberFormat="1"/>
    <xf numFmtId="0" fontId="0" fillId="13" borderId="9" xfId="0" applyFill="1" applyBorder="1"/>
    <xf numFmtId="0" fontId="1" fillId="31" borderId="4" xfId="8" applyFill="1" applyBorder="1" applyAlignment="1">
      <alignment horizontal="right" vertical="center"/>
    </xf>
    <xf numFmtId="0" fontId="0" fillId="31" borderId="0" xfId="0" applyFill="1"/>
    <xf numFmtId="0" fontId="1" fillId="31" borderId="20" xfId="8" applyFill="1" applyBorder="1"/>
    <xf numFmtId="0" fontId="7" fillId="31" borderId="4" xfId="8" applyFont="1" applyFill="1" applyBorder="1" applyAlignment="1">
      <alignment horizontal="center"/>
    </xf>
    <xf numFmtId="2" fontId="0" fillId="31" borderId="0" xfId="0" applyNumberFormat="1" applyFill="1"/>
    <xf numFmtId="0" fontId="1" fillId="31" borderId="5" xfId="8" applyFill="1" applyBorder="1" applyAlignment="1">
      <alignment horizontal="right" vertical="center"/>
    </xf>
    <xf numFmtId="165" fontId="1" fillId="31" borderId="9" xfId="8" applyNumberFormat="1" applyFill="1" applyBorder="1"/>
    <xf numFmtId="0" fontId="7" fillId="31" borderId="5" xfId="8" applyFont="1" applyFill="1" applyBorder="1" applyAlignment="1">
      <alignment horizontal="center"/>
    </xf>
    <xf numFmtId="0" fontId="0" fillId="31" borderId="9" xfId="0" applyFill="1" applyBorder="1"/>
    <xf numFmtId="0" fontId="1" fillId="31" borderId="0" xfId="8" applyNumberFormat="1" applyFill="1" applyBorder="1"/>
    <xf numFmtId="0" fontId="1" fillId="31" borderId="5" xfId="8" applyNumberFormat="1" applyFill="1" applyBorder="1"/>
    <xf numFmtId="0" fontId="1" fillId="31" borderId="3" xfId="8" applyNumberFormat="1" applyFill="1" applyBorder="1"/>
    <xf numFmtId="0" fontId="1" fillId="31" borderId="7" xfId="8" applyNumberFormat="1" applyFill="1" applyBorder="1"/>
    <xf numFmtId="0" fontId="0" fillId="31" borderId="3" xfId="0" applyFill="1" applyBorder="1"/>
    <xf numFmtId="0" fontId="1" fillId="31" borderId="6" xfId="8" applyFill="1" applyBorder="1" applyAlignment="1">
      <alignment horizontal="right" vertical="center"/>
    </xf>
    <xf numFmtId="0" fontId="1" fillId="31" borderId="2" xfId="8" applyNumberFormat="1" applyFill="1" applyBorder="1"/>
    <xf numFmtId="0" fontId="1" fillId="31" borderId="6" xfId="8" applyNumberFormat="1" applyFill="1" applyBorder="1"/>
    <xf numFmtId="165" fontId="1" fillId="31" borderId="8" xfId="8" applyNumberFormat="1" applyFill="1" applyBorder="1"/>
    <xf numFmtId="0" fontId="7" fillId="31" borderId="6" xfId="8" applyFont="1" applyFill="1" applyBorder="1" applyAlignment="1">
      <alignment horizontal="center"/>
    </xf>
    <xf numFmtId="2" fontId="4" fillId="31" borderId="14" xfId="0" applyNumberFormat="1" applyFon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Fill="1" applyBorder="1"/>
    <xf numFmtId="0" fontId="0" fillId="34" borderId="0" xfId="0" applyFill="1" applyBorder="1"/>
    <xf numFmtId="0" fontId="0" fillId="0" borderId="0" xfId="0" applyAlignment="1">
      <alignment horizontal="center"/>
    </xf>
    <xf numFmtId="0" fontId="1" fillId="3" borderId="0" xfId="2" applyAlignment="1">
      <alignment horizontal="center"/>
    </xf>
  </cellXfs>
  <cellStyles count="13">
    <cellStyle name="20% - Accent1" xfId="2" builtinId="30"/>
    <cellStyle name="20% - Accent2" xfId="6" builtinId="34"/>
    <cellStyle name="20% - Accent6" xfId="7" builtinId="50"/>
    <cellStyle name="40% - Accent2" xfId="8" builtinId="35"/>
    <cellStyle name="40% - Accent3" xfId="3" builtinId="39"/>
    <cellStyle name="60% - Accent1" xfId="5" builtinId="32"/>
    <cellStyle name="60% - Accent3" xfId="9" builtinId="40"/>
    <cellStyle name="60% - Accent6" xfId="4" builtinId="52"/>
    <cellStyle name="Accent4" xfId="10" builtinId="41"/>
    <cellStyle name="Bad" xfId="11" builtinId="27"/>
    <cellStyle name="Good" xfId="1" builtinId="26"/>
    <cellStyle name="Normal" xfId="0" builtinId="0"/>
    <cellStyle name="Note" xfId="12" builtinId="10"/>
  </cellStyles>
  <dxfs count="3"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Measured</a:t>
            </a:r>
            <a:r>
              <a:rPr lang="de-DE" baseline="0"/>
              <a:t> Z + Scaled 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 collected'!$B$1</c:f>
              <c:strCache>
                <c:ptCount val="1"/>
                <c:pt idx="0">
                  <c:v>Measured 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'Data collected'!$A$2:$A$167</c:f>
              <c:numCache>
                <c:formatCode>0.00</c:formatCode>
                <c:ptCount val="16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93.846000000000004</c:v>
                </c:pt>
                <c:pt idx="8">
                  <c:v>93.846000000000004</c:v>
                </c:pt>
                <c:pt idx="9">
                  <c:v>93.846000000000004</c:v>
                </c:pt>
                <c:pt idx="10">
                  <c:v>93.846000000000004</c:v>
                </c:pt>
                <c:pt idx="11">
                  <c:v>93.846000000000004</c:v>
                </c:pt>
                <c:pt idx="12">
                  <c:v>93.846000000000004</c:v>
                </c:pt>
                <c:pt idx="13">
                  <c:v>93.846000000000004</c:v>
                </c:pt>
                <c:pt idx="14">
                  <c:v>93.846000000000004</c:v>
                </c:pt>
                <c:pt idx="15">
                  <c:v>93.846000000000004</c:v>
                </c:pt>
                <c:pt idx="16">
                  <c:v>93.846000000000004</c:v>
                </c:pt>
                <c:pt idx="17">
                  <c:v>87.691999999999993</c:v>
                </c:pt>
                <c:pt idx="18">
                  <c:v>87.691999999999993</c:v>
                </c:pt>
                <c:pt idx="19">
                  <c:v>87.691999999999993</c:v>
                </c:pt>
                <c:pt idx="20">
                  <c:v>87.691999999999993</c:v>
                </c:pt>
                <c:pt idx="21">
                  <c:v>87.691999999999993</c:v>
                </c:pt>
                <c:pt idx="22">
                  <c:v>87.691999999999993</c:v>
                </c:pt>
                <c:pt idx="23">
                  <c:v>87.691999999999993</c:v>
                </c:pt>
                <c:pt idx="24">
                  <c:v>87.691999999999993</c:v>
                </c:pt>
                <c:pt idx="25">
                  <c:v>87.691999999999993</c:v>
                </c:pt>
                <c:pt idx="26">
                  <c:v>87.691999999999993</c:v>
                </c:pt>
                <c:pt idx="27">
                  <c:v>81.537999999999997</c:v>
                </c:pt>
                <c:pt idx="28">
                  <c:v>81.537999999999997</c:v>
                </c:pt>
                <c:pt idx="29">
                  <c:v>81.537999999999997</c:v>
                </c:pt>
                <c:pt idx="30">
                  <c:v>81.537999999999997</c:v>
                </c:pt>
                <c:pt idx="31">
                  <c:v>81.537999999999997</c:v>
                </c:pt>
                <c:pt idx="32">
                  <c:v>81.537999999999997</c:v>
                </c:pt>
                <c:pt idx="33">
                  <c:v>81.537999999999997</c:v>
                </c:pt>
                <c:pt idx="34">
                  <c:v>81.537999999999997</c:v>
                </c:pt>
                <c:pt idx="35">
                  <c:v>81.537999999999997</c:v>
                </c:pt>
                <c:pt idx="36">
                  <c:v>75.385000000000005</c:v>
                </c:pt>
                <c:pt idx="37">
                  <c:v>75.385000000000005</c:v>
                </c:pt>
                <c:pt idx="38">
                  <c:v>75.385000000000005</c:v>
                </c:pt>
                <c:pt idx="39">
                  <c:v>75.385000000000005</c:v>
                </c:pt>
                <c:pt idx="40">
                  <c:v>75.385000000000005</c:v>
                </c:pt>
                <c:pt idx="41">
                  <c:v>75.385000000000005</c:v>
                </c:pt>
                <c:pt idx="42">
                  <c:v>75.385000000000005</c:v>
                </c:pt>
                <c:pt idx="43">
                  <c:v>75.385000000000005</c:v>
                </c:pt>
                <c:pt idx="44">
                  <c:v>75.385000000000005</c:v>
                </c:pt>
                <c:pt idx="45">
                  <c:v>75.385000000000005</c:v>
                </c:pt>
                <c:pt idx="46">
                  <c:v>69.230999999999995</c:v>
                </c:pt>
                <c:pt idx="47">
                  <c:v>69.230999999999995</c:v>
                </c:pt>
                <c:pt idx="48">
                  <c:v>69.230999999999995</c:v>
                </c:pt>
                <c:pt idx="49">
                  <c:v>69.230999999999995</c:v>
                </c:pt>
                <c:pt idx="50">
                  <c:v>69.230999999999995</c:v>
                </c:pt>
                <c:pt idx="51">
                  <c:v>69.230999999999995</c:v>
                </c:pt>
                <c:pt idx="52">
                  <c:v>69.230999999999995</c:v>
                </c:pt>
                <c:pt idx="53">
                  <c:v>69.230999999999995</c:v>
                </c:pt>
                <c:pt idx="54">
                  <c:v>69.230999999999995</c:v>
                </c:pt>
                <c:pt idx="55">
                  <c:v>69.230999999999995</c:v>
                </c:pt>
                <c:pt idx="56">
                  <c:v>63.076999999999998</c:v>
                </c:pt>
                <c:pt idx="57">
                  <c:v>63.076999999999998</c:v>
                </c:pt>
                <c:pt idx="58">
                  <c:v>63.076999999999998</c:v>
                </c:pt>
                <c:pt idx="59">
                  <c:v>63.076999999999998</c:v>
                </c:pt>
                <c:pt idx="60">
                  <c:v>63.076999999999998</c:v>
                </c:pt>
                <c:pt idx="61">
                  <c:v>63.076999999999998</c:v>
                </c:pt>
                <c:pt idx="62">
                  <c:v>63.076999999999998</c:v>
                </c:pt>
                <c:pt idx="63">
                  <c:v>63.076999999999998</c:v>
                </c:pt>
                <c:pt idx="64">
                  <c:v>63.076999999999998</c:v>
                </c:pt>
                <c:pt idx="65">
                  <c:v>63.076999999999998</c:v>
                </c:pt>
                <c:pt idx="66">
                  <c:v>56.923076923076891</c:v>
                </c:pt>
                <c:pt idx="67">
                  <c:v>56.923076923076891</c:v>
                </c:pt>
                <c:pt idx="68">
                  <c:v>56.923076923076891</c:v>
                </c:pt>
                <c:pt idx="69">
                  <c:v>56.923076923076891</c:v>
                </c:pt>
                <c:pt idx="70">
                  <c:v>56.923076923076891</c:v>
                </c:pt>
                <c:pt idx="71">
                  <c:v>56.923076923076891</c:v>
                </c:pt>
                <c:pt idx="72">
                  <c:v>56.923076923076891</c:v>
                </c:pt>
                <c:pt idx="73">
                  <c:v>56.923076923076891</c:v>
                </c:pt>
                <c:pt idx="74">
                  <c:v>56.923076923076891</c:v>
                </c:pt>
                <c:pt idx="75">
                  <c:v>56.923076923076891</c:v>
                </c:pt>
                <c:pt idx="76">
                  <c:v>50.769230769230738</c:v>
                </c:pt>
                <c:pt idx="77">
                  <c:v>50.769230769230738</c:v>
                </c:pt>
                <c:pt idx="78">
                  <c:v>50.769230769230738</c:v>
                </c:pt>
                <c:pt idx="79">
                  <c:v>50.769230769230738</c:v>
                </c:pt>
                <c:pt idx="80">
                  <c:v>50.769230769230738</c:v>
                </c:pt>
                <c:pt idx="81">
                  <c:v>50.769230769230738</c:v>
                </c:pt>
                <c:pt idx="82">
                  <c:v>50.769230769230738</c:v>
                </c:pt>
                <c:pt idx="83">
                  <c:v>50.769230769230738</c:v>
                </c:pt>
                <c:pt idx="84">
                  <c:v>50.769230769230738</c:v>
                </c:pt>
                <c:pt idx="85">
                  <c:v>50.769230769230738</c:v>
                </c:pt>
                <c:pt idx="86" formatCode="General">
                  <c:v>44.61</c:v>
                </c:pt>
                <c:pt idx="87" formatCode="General">
                  <c:v>44.61</c:v>
                </c:pt>
                <c:pt idx="88" formatCode="General">
                  <c:v>44.61</c:v>
                </c:pt>
                <c:pt idx="89" formatCode="General">
                  <c:v>44.61</c:v>
                </c:pt>
                <c:pt idx="90" formatCode="General">
                  <c:v>44.61</c:v>
                </c:pt>
                <c:pt idx="91" formatCode="General">
                  <c:v>44.61</c:v>
                </c:pt>
                <c:pt idx="92" formatCode="General">
                  <c:v>44.61</c:v>
                </c:pt>
                <c:pt idx="93" formatCode="General">
                  <c:v>44.61</c:v>
                </c:pt>
                <c:pt idx="94" formatCode="General">
                  <c:v>44.61</c:v>
                </c:pt>
                <c:pt idx="95" formatCode="General">
                  <c:v>44.61</c:v>
                </c:pt>
                <c:pt idx="96">
                  <c:v>38.46</c:v>
                </c:pt>
                <c:pt idx="97">
                  <c:v>38.46</c:v>
                </c:pt>
                <c:pt idx="98">
                  <c:v>38.46</c:v>
                </c:pt>
                <c:pt idx="99">
                  <c:v>38.46</c:v>
                </c:pt>
                <c:pt idx="100">
                  <c:v>38.46</c:v>
                </c:pt>
                <c:pt idx="101">
                  <c:v>38.46</c:v>
                </c:pt>
                <c:pt idx="102">
                  <c:v>38.46</c:v>
                </c:pt>
                <c:pt idx="103">
                  <c:v>38.46</c:v>
                </c:pt>
                <c:pt idx="104">
                  <c:v>38.46</c:v>
                </c:pt>
                <c:pt idx="105">
                  <c:v>32.299999999999997</c:v>
                </c:pt>
                <c:pt idx="106">
                  <c:v>32.299999999999997</c:v>
                </c:pt>
                <c:pt idx="107">
                  <c:v>32.299999999999997</c:v>
                </c:pt>
                <c:pt idx="108">
                  <c:v>32.299999999999997</c:v>
                </c:pt>
                <c:pt idx="109">
                  <c:v>32.299999999999997</c:v>
                </c:pt>
                <c:pt idx="110">
                  <c:v>32.299999999999997</c:v>
                </c:pt>
                <c:pt idx="111">
                  <c:v>32.299999999999997</c:v>
                </c:pt>
                <c:pt idx="112">
                  <c:v>32.299999999999997</c:v>
                </c:pt>
                <c:pt idx="113">
                  <c:v>32.299999999999997</c:v>
                </c:pt>
                <c:pt idx="114">
                  <c:v>32.299999999999997</c:v>
                </c:pt>
                <c:pt idx="115">
                  <c:v>26.15</c:v>
                </c:pt>
                <c:pt idx="116">
                  <c:v>26.15</c:v>
                </c:pt>
                <c:pt idx="117">
                  <c:v>26.15</c:v>
                </c:pt>
                <c:pt idx="118">
                  <c:v>26.15</c:v>
                </c:pt>
                <c:pt idx="119">
                  <c:v>26.15</c:v>
                </c:pt>
                <c:pt idx="120">
                  <c:v>26.15</c:v>
                </c:pt>
                <c:pt idx="121">
                  <c:v>26.15</c:v>
                </c:pt>
                <c:pt idx="122">
                  <c:v>26.15</c:v>
                </c:pt>
                <c:pt idx="123" formatCode="General">
                  <c:v>19.999999999999972</c:v>
                </c:pt>
                <c:pt idx="124" formatCode="General">
                  <c:v>19.999999999999972</c:v>
                </c:pt>
                <c:pt idx="125" formatCode="General">
                  <c:v>19.999999999999972</c:v>
                </c:pt>
                <c:pt idx="126" formatCode="General">
                  <c:v>19.999999999999972</c:v>
                </c:pt>
                <c:pt idx="127" formatCode="General">
                  <c:v>19.999999999999972</c:v>
                </c:pt>
                <c:pt idx="128" formatCode="General">
                  <c:v>19.999999999999972</c:v>
                </c:pt>
                <c:pt idx="129" formatCode="General">
                  <c:v>19.999999999999972</c:v>
                </c:pt>
                <c:pt idx="130" formatCode="General">
                  <c:v>19.999999999999972</c:v>
                </c:pt>
                <c:pt idx="131" formatCode="General">
                  <c:v>19.999999999999972</c:v>
                </c:pt>
                <c:pt idx="132" formatCode="General">
                  <c:v>19.999999999999972</c:v>
                </c:pt>
                <c:pt idx="133">
                  <c:v>13.846153846153818</c:v>
                </c:pt>
                <c:pt idx="134">
                  <c:v>13.846153846153818</c:v>
                </c:pt>
                <c:pt idx="135">
                  <c:v>13.846153846153818</c:v>
                </c:pt>
                <c:pt idx="136">
                  <c:v>13.846153846153818</c:v>
                </c:pt>
                <c:pt idx="137">
                  <c:v>13.846153846153818</c:v>
                </c:pt>
                <c:pt idx="138">
                  <c:v>13.846153846153818</c:v>
                </c:pt>
                <c:pt idx="139">
                  <c:v>13.846153846153818</c:v>
                </c:pt>
                <c:pt idx="140">
                  <c:v>13.846153846153818</c:v>
                </c:pt>
                <c:pt idx="141">
                  <c:v>13.846153846153818</c:v>
                </c:pt>
                <c:pt idx="142">
                  <c:v>13.846153846153818</c:v>
                </c:pt>
                <c:pt idx="143">
                  <c:v>7.692307692307665</c:v>
                </c:pt>
                <c:pt idx="144">
                  <c:v>7.692307692307665</c:v>
                </c:pt>
                <c:pt idx="145">
                  <c:v>7.692307692307665</c:v>
                </c:pt>
                <c:pt idx="146">
                  <c:v>7.692307692307665</c:v>
                </c:pt>
                <c:pt idx="147">
                  <c:v>7.692307692307665</c:v>
                </c:pt>
                <c:pt idx="148">
                  <c:v>7.692307692307665</c:v>
                </c:pt>
                <c:pt idx="149">
                  <c:v>7.692307692307665</c:v>
                </c:pt>
                <c:pt idx="150">
                  <c:v>7.692307692307665</c:v>
                </c:pt>
                <c:pt idx="151">
                  <c:v>7.692307692307665</c:v>
                </c:pt>
                <c:pt idx="152">
                  <c:v>7.692307692307665</c:v>
                </c:pt>
                <c:pt idx="153">
                  <c:v>5.2976923076922802</c:v>
                </c:pt>
                <c:pt idx="154">
                  <c:v>5.2976923076922802</c:v>
                </c:pt>
                <c:pt idx="155">
                  <c:v>5.2976923076922802</c:v>
                </c:pt>
                <c:pt idx="156">
                  <c:v>5.2976923076922802</c:v>
                </c:pt>
                <c:pt idx="157">
                  <c:v>5.2976923076922802</c:v>
                </c:pt>
                <c:pt idx="158">
                  <c:v>5.2976923076922802</c:v>
                </c:pt>
                <c:pt idx="159">
                  <c:v>5.2976923076922802</c:v>
                </c:pt>
                <c:pt idx="160">
                  <c:v>5.2976923076922802</c:v>
                </c:pt>
                <c:pt idx="161">
                  <c:v>5.2976923076922802</c:v>
                </c:pt>
                <c:pt idx="162">
                  <c:v>5.2976923076922802</c:v>
                </c:pt>
              </c:numCache>
            </c:numRef>
          </c:xVal>
          <c:yVal>
            <c:numRef>
              <c:f>'Data collected'!$B$2:$B$167</c:f>
              <c:numCache>
                <c:formatCode>0</c:formatCode>
                <c:ptCount val="163"/>
                <c:pt idx="0">
                  <c:v>6638</c:v>
                </c:pt>
                <c:pt idx="1">
                  <c:v>6611</c:v>
                </c:pt>
                <c:pt idx="2">
                  <c:v>6664</c:v>
                </c:pt>
                <c:pt idx="3">
                  <c:v>6594</c:v>
                </c:pt>
                <c:pt idx="4">
                  <c:v>6606</c:v>
                </c:pt>
                <c:pt idx="5">
                  <c:v>6850</c:v>
                </c:pt>
                <c:pt idx="6">
                  <c:v>6683</c:v>
                </c:pt>
                <c:pt idx="7">
                  <c:v>7381</c:v>
                </c:pt>
                <c:pt idx="8">
                  <c:v>6659</c:v>
                </c:pt>
                <c:pt idx="9">
                  <c:v>6653</c:v>
                </c:pt>
                <c:pt idx="10">
                  <c:v>6737</c:v>
                </c:pt>
                <c:pt idx="11">
                  <c:v>6760</c:v>
                </c:pt>
                <c:pt idx="12">
                  <c:v>7051</c:v>
                </c:pt>
                <c:pt idx="13">
                  <c:v>6804</c:v>
                </c:pt>
                <c:pt idx="14">
                  <c:v>6745</c:v>
                </c:pt>
                <c:pt idx="15">
                  <c:v>7200</c:v>
                </c:pt>
                <c:pt idx="16">
                  <c:v>6893</c:v>
                </c:pt>
                <c:pt idx="17">
                  <c:v>7582</c:v>
                </c:pt>
                <c:pt idx="18">
                  <c:v>7013</c:v>
                </c:pt>
                <c:pt idx="19">
                  <c:v>6988</c:v>
                </c:pt>
                <c:pt idx="20">
                  <c:v>6740</c:v>
                </c:pt>
                <c:pt idx="21">
                  <c:v>7482</c:v>
                </c:pt>
                <c:pt idx="22">
                  <c:v>7037</c:v>
                </c:pt>
                <c:pt idx="23">
                  <c:v>6994</c:v>
                </c:pt>
                <c:pt idx="24">
                  <c:v>7048</c:v>
                </c:pt>
                <c:pt idx="25">
                  <c:v>7174</c:v>
                </c:pt>
                <c:pt idx="26">
                  <c:v>6809</c:v>
                </c:pt>
                <c:pt idx="27">
                  <c:v>7730</c:v>
                </c:pt>
                <c:pt idx="28">
                  <c:v>6954</c:v>
                </c:pt>
                <c:pt idx="29">
                  <c:v>7419</c:v>
                </c:pt>
                <c:pt idx="30">
                  <c:v>7078</c:v>
                </c:pt>
                <c:pt idx="31">
                  <c:v>6855</c:v>
                </c:pt>
                <c:pt idx="32">
                  <c:v>7177</c:v>
                </c:pt>
                <c:pt idx="33">
                  <c:v>6844</c:v>
                </c:pt>
                <c:pt idx="34">
                  <c:v>7293</c:v>
                </c:pt>
                <c:pt idx="35">
                  <c:v>7127</c:v>
                </c:pt>
                <c:pt idx="36">
                  <c:v>7805</c:v>
                </c:pt>
                <c:pt idx="37">
                  <c:v>7330</c:v>
                </c:pt>
                <c:pt idx="38">
                  <c:v>7223</c:v>
                </c:pt>
                <c:pt idx="39">
                  <c:v>7451</c:v>
                </c:pt>
                <c:pt idx="40">
                  <c:v>7229</c:v>
                </c:pt>
                <c:pt idx="41">
                  <c:v>7274</c:v>
                </c:pt>
                <c:pt idx="42">
                  <c:v>7311</c:v>
                </c:pt>
                <c:pt idx="43">
                  <c:v>7285</c:v>
                </c:pt>
                <c:pt idx="44">
                  <c:v>7113</c:v>
                </c:pt>
                <c:pt idx="45">
                  <c:v>6440</c:v>
                </c:pt>
                <c:pt idx="46">
                  <c:v>7793</c:v>
                </c:pt>
                <c:pt idx="47">
                  <c:v>7398</c:v>
                </c:pt>
                <c:pt idx="48">
                  <c:v>7340</c:v>
                </c:pt>
                <c:pt idx="49">
                  <c:v>7341</c:v>
                </c:pt>
                <c:pt idx="50">
                  <c:v>7292</c:v>
                </c:pt>
                <c:pt idx="51">
                  <c:v>7210</c:v>
                </c:pt>
                <c:pt idx="52">
                  <c:v>7376</c:v>
                </c:pt>
                <c:pt idx="53">
                  <c:v>7382</c:v>
                </c:pt>
                <c:pt idx="54">
                  <c:v>7633</c:v>
                </c:pt>
                <c:pt idx="55">
                  <c:v>7522</c:v>
                </c:pt>
                <c:pt idx="56">
                  <c:v>8179</c:v>
                </c:pt>
                <c:pt idx="57">
                  <c:v>10270</c:v>
                </c:pt>
                <c:pt idx="58">
                  <c:v>7649</c:v>
                </c:pt>
                <c:pt idx="59">
                  <c:v>7550</c:v>
                </c:pt>
                <c:pt idx="60">
                  <c:v>7997</c:v>
                </c:pt>
                <c:pt idx="61">
                  <c:v>7692</c:v>
                </c:pt>
                <c:pt idx="62">
                  <c:v>4706</c:v>
                </c:pt>
                <c:pt idx="63">
                  <c:v>7607</c:v>
                </c:pt>
                <c:pt idx="64">
                  <c:v>7770</c:v>
                </c:pt>
                <c:pt idx="65">
                  <c:v>7698</c:v>
                </c:pt>
                <c:pt idx="66" formatCode="General">
                  <c:v>8488</c:v>
                </c:pt>
                <c:pt idx="67" formatCode="General">
                  <c:v>7703</c:v>
                </c:pt>
                <c:pt idx="68" formatCode="General">
                  <c:v>7784</c:v>
                </c:pt>
                <c:pt idx="69" formatCode="General">
                  <c:v>7656</c:v>
                </c:pt>
                <c:pt idx="70" formatCode="General">
                  <c:v>7672</c:v>
                </c:pt>
                <c:pt idx="71" formatCode="General">
                  <c:v>7743</c:v>
                </c:pt>
                <c:pt idx="72" formatCode="General">
                  <c:v>7878</c:v>
                </c:pt>
                <c:pt idx="73" formatCode="General">
                  <c:v>7784</c:v>
                </c:pt>
                <c:pt idx="74" formatCode="General">
                  <c:v>7612</c:v>
                </c:pt>
                <c:pt idx="75" formatCode="General">
                  <c:v>7745</c:v>
                </c:pt>
                <c:pt idx="76" formatCode="General">
                  <c:v>8792</c:v>
                </c:pt>
                <c:pt idx="77" formatCode="General">
                  <c:v>8450</c:v>
                </c:pt>
                <c:pt idx="78" formatCode="General">
                  <c:v>7949</c:v>
                </c:pt>
                <c:pt idx="79" formatCode="General">
                  <c:v>7885</c:v>
                </c:pt>
                <c:pt idx="80" formatCode="General">
                  <c:v>7968</c:v>
                </c:pt>
                <c:pt idx="81" formatCode="General">
                  <c:v>8098</c:v>
                </c:pt>
                <c:pt idx="82" formatCode="General">
                  <c:v>8115</c:v>
                </c:pt>
                <c:pt idx="83" formatCode="General">
                  <c:v>8297</c:v>
                </c:pt>
                <c:pt idx="84" formatCode="General">
                  <c:v>8217</c:v>
                </c:pt>
                <c:pt idx="85" formatCode="General">
                  <c:v>8753</c:v>
                </c:pt>
                <c:pt idx="86" formatCode="General">
                  <c:v>8858</c:v>
                </c:pt>
                <c:pt idx="87" formatCode="General">
                  <c:v>7951</c:v>
                </c:pt>
                <c:pt idx="88" formatCode="General">
                  <c:v>7967</c:v>
                </c:pt>
                <c:pt idx="89" formatCode="General">
                  <c:v>7977</c:v>
                </c:pt>
                <c:pt idx="90" formatCode="General">
                  <c:v>7921</c:v>
                </c:pt>
                <c:pt idx="91" formatCode="General">
                  <c:v>7943</c:v>
                </c:pt>
                <c:pt idx="92" formatCode="General">
                  <c:v>7946</c:v>
                </c:pt>
                <c:pt idx="93" formatCode="General">
                  <c:v>7954</c:v>
                </c:pt>
                <c:pt idx="94" formatCode="General">
                  <c:v>7897</c:v>
                </c:pt>
                <c:pt idx="95" formatCode="General">
                  <c:v>8100</c:v>
                </c:pt>
                <c:pt idx="96" formatCode="General">
                  <c:v>9487</c:v>
                </c:pt>
                <c:pt idx="97" formatCode="General">
                  <c:v>8837</c:v>
                </c:pt>
                <c:pt idx="98" formatCode="General">
                  <c:v>8711</c:v>
                </c:pt>
                <c:pt idx="99" formatCode="General">
                  <c:v>8729</c:v>
                </c:pt>
                <c:pt idx="100" formatCode="General">
                  <c:v>8816</c:v>
                </c:pt>
                <c:pt idx="101" formatCode="General">
                  <c:v>8996</c:v>
                </c:pt>
                <c:pt idx="102" formatCode="General">
                  <c:v>8690</c:v>
                </c:pt>
                <c:pt idx="103" formatCode="General">
                  <c:v>8732</c:v>
                </c:pt>
                <c:pt idx="104" formatCode="General">
                  <c:v>8926</c:v>
                </c:pt>
                <c:pt idx="105" formatCode="General">
                  <c:v>10242</c:v>
                </c:pt>
                <c:pt idx="106" formatCode="General">
                  <c:v>9267</c:v>
                </c:pt>
                <c:pt idx="107" formatCode="General">
                  <c:v>9594</c:v>
                </c:pt>
                <c:pt idx="108" formatCode="General">
                  <c:v>9238</c:v>
                </c:pt>
                <c:pt idx="109" formatCode="General">
                  <c:v>9184</c:v>
                </c:pt>
                <c:pt idx="110" formatCode="General">
                  <c:v>9243</c:v>
                </c:pt>
                <c:pt idx="111" formatCode="General">
                  <c:v>9397</c:v>
                </c:pt>
                <c:pt idx="112" formatCode="General">
                  <c:v>9450</c:v>
                </c:pt>
                <c:pt idx="113" formatCode="General">
                  <c:v>9346</c:v>
                </c:pt>
                <c:pt idx="114" formatCode="General">
                  <c:v>9317</c:v>
                </c:pt>
                <c:pt idx="115" formatCode="General">
                  <c:v>11297</c:v>
                </c:pt>
                <c:pt idx="116" formatCode="General">
                  <c:v>10516</c:v>
                </c:pt>
                <c:pt idx="117" formatCode="General">
                  <c:v>10210</c:v>
                </c:pt>
                <c:pt idx="118" formatCode="General">
                  <c:v>10209</c:v>
                </c:pt>
                <c:pt idx="119" formatCode="General">
                  <c:v>10302</c:v>
                </c:pt>
                <c:pt idx="120" formatCode="General">
                  <c:v>10084</c:v>
                </c:pt>
                <c:pt idx="121" formatCode="General">
                  <c:v>10247</c:v>
                </c:pt>
                <c:pt idx="122" formatCode="General">
                  <c:v>10153</c:v>
                </c:pt>
                <c:pt idx="123" formatCode="General">
                  <c:v>11551</c:v>
                </c:pt>
                <c:pt idx="124" formatCode="General">
                  <c:v>10810</c:v>
                </c:pt>
                <c:pt idx="125" formatCode="General">
                  <c:v>10617</c:v>
                </c:pt>
                <c:pt idx="126" formatCode="General">
                  <c:v>10628</c:v>
                </c:pt>
                <c:pt idx="127" formatCode="General">
                  <c:v>10641</c:v>
                </c:pt>
                <c:pt idx="128" formatCode="General">
                  <c:v>10614</c:v>
                </c:pt>
                <c:pt idx="129" formatCode="General">
                  <c:v>10750</c:v>
                </c:pt>
                <c:pt idx="130" formatCode="General">
                  <c:v>10756</c:v>
                </c:pt>
                <c:pt idx="131" formatCode="General">
                  <c:v>10780</c:v>
                </c:pt>
                <c:pt idx="132" formatCode="General">
                  <c:v>10793</c:v>
                </c:pt>
                <c:pt idx="133" formatCode="General">
                  <c:v>13894</c:v>
                </c:pt>
                <c:pt idx="134" formatCode="General">
                  <c:v>12979</c:v>
                </c:pt>
                <c:pt idx="135" formatCode="General">
                  <c:v>12805</c:v>
                </c:pt>
                <c:pt idx="136" formatCode="General">
                  <c:v>13135</c:v>
                </c:pt>
                <c:pt idx="137" formatCode="General">
                  <c:v>13264</c:v>
                </c:pt>
                <c:pt idx="138" formatCode="General">
                  <c:v>13838</c:v>
                </c:pt>
                <c:pt idx="139" formatCode="General">
                  <c:v>13810</c:v>
                </c:pt>
                <c:pt idx="140" formatCode="General">
                  <c:v>13608</c:v>
                </c:pt>
                <c:pt idx="141" formatCode="General">
                  <c:v>13927</c:v>
                </c:pt>
                <c:pt idx="142" formatCode="General">
                  <c:v>13903</c:v>
                </c:pt>
                <c:pt idx="143" formatCode="General">
                  <c:v>18360</c:v>
                </c:pt>
                <c:pt idx="144" formatCode="General">
                  <c:v>17276</c:v>
                </c:pt>
                <c:pt idx="145" formatCode="General">
                  <c:v>17208</c:v>
                </c:pt>
                <c:pt idx="146" formatCode="General">
                  <c:v>17723</c:v>
                </c:pt>
                <c:pt idx="147" formatCode="General">
                  <c:v>17950</c:v>
                </c:pt>
                <c:pt idx="148" formatCode="General">
                  <c:v>18545</c:v>
                </c:pt>
                <c:pt idx="149" formatCode="General">
                  <c:v>18565</c:v>
                </c:pt>
                <c:pt idx="150" formatCode="General">
                  <c:v>19504</c:v>
                </c:pt>
                <c:pt idx="151" formatCode="General">
                  <c:v>21066</c:v>
                </c:pt>
                <c:pt idx="152" formatCode="General">
                  <c:v>21301</c:v>
                </c:pt>
                <c:pt idx="153" formatCode="General">
                  <c:v>32007</c:v>
                </c:pt>
                <c:pt idx="154" formatCode="General">
                  <c:v>31995</c:v>
                </c:pt>
                <c:pt idx="155" formatCode="General">
                  <c:v>32767</c:v>
                </c:pt>
                <c:pt idx="156" formatCode="General">
                  <c:v>32767</c:v>
                </c:pt>
                <c:pt idx="157" formatCode="General">
                  <c:v>32767</c:v>
                </c:pt>
                <c:pt idx="158" formatCode="General">
                  <c:v>32767</c:v>
                </c:pt>
                <c:pt idx="159" formatCode="General">
                  <c:v>32767</c:v>
                </c:pt>
                <c:pt idx="160" formatCode="General">
                  <c:v>32767</c:v>
                </c:pt>
                <c:pt idx="161" formatCode="General">
                  <c:v>32767</c:v>
                </c:pt>
                <c:pt idx="162" formatCode="General">
                  <c:v>32767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AE-40D2-BC03-B66C339D83CD}"/>
            </c:ext>
          </c:extLst>
        </c:ser>
        <c:ser>
          <c:idx val="1"/>
          <c:order val="1"/>
          <c:tx>
            <c:strRef>
              <c:f>'Data collected'!$C$1</c:f>
              <c:strCache>
                <c:ptCount val="1"/>
                <c:pt idx="0">
                  <c:v>Ra scaled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'Data collected'!$A$2:$A$167</c:f>
              <c:numCache>
                <c:formatCode>0.00</c:formatCode>
                <c:ptCount val="16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93.846000000000004</c:v>
                </c:pt>
                <c:pt idx="8">
                  <c:v>93.846000000000004</c:v>
                </c:pt>
                <c:pt idx="9">
                  <c:v>93.846000000000004</c:v>
                </c:pt>
                <c:pt idx="10">
                  <c:v>93.846000000000004</c:v>
                </c:pt>
                <c:pt idx="11">
                  <c:v>93.846000000000004</c:v>
                </c:pt>
                <c:pt idx="12">
                  <c:v>93.846000000000004</c:v>
                </c:pt>
                <c:pt idx="13">
                  <c:v>93.846000000000004</c:v>
                </c:pt>
                <c:pt idx="14">
                  <c:v>93.846000000000004</c:v>
                </c:pt>
                <c:pt idx="15">
                  <c:v>93.846000000000004</c:v>
                </c:pt>
                <c:pt idx="16">
                  <c:v>93.846000000000004</c:v>
                </c:pt>
                <c:pt idx="17">
                  <c:v>87.691999999999993</c:v>
                </c:pt>
                <c:pt idx="18">
                  <c:v>87.691999999999993</c:v>
                </c:pt>
                <c:pt idx="19">
                  <c:v>87.691999999999993</c:v>
                </c:pt>
                <c:pt idx="20">
                  <c:v>87.691999999999993</c:v>
                </c:pt>
                <c:pt idx="21">
                  <c:v>87.691999999999993</c:v>
                </c:pt>
                <c:pt idx="22">
                  <c:v>87.691999999999993</c:v>
                </c:pt>
                <c:pt idx="23">
                  <c:v>87.691999999999993</c:v>
                </c:pt>
                <c:pt idx="24">
                  <c:v>87.691999999999993</c:v>
                </c:pt>
                <c:pt idx="25">
                  <c:v>87.691999999999993</c:v>
                </c:pt>
                <c:pt idx="26">
                  <c:v>87.691999999999993</c:v>
                </c:pt>
                <c:pt idx="27">
                  <c:v>81.537999999999997</c:v>
                </c:pt>
                <c:pt idx="28">
                  <c:v>81.537999999999997</c:v>
                </c:pt>
                <c:pt idx="29">
                  <c:v>81.537999999999997</c:v>
                </c:pt>
                <c:pt idx="30">
                  <c:v>81.537999999999997</c:v>
                </c:pt>
                <c:pt idx="31">
                  <c:v>81.537999999999997</c:v>
                </c:pt>
                <c:pt idx="32">
                  <c:v>81.537999999999997</c:v>
                </c:pt>
                <c:pt idx="33">
                  <c:v>81.537999999999997</c:v>
                </c:pt>
                <c:pt idx="34">
                  <c:v>81.537999999999997</c:v>
                </c:pt>
                <c:pt idx="35">
                  <c:v>81.537999999999997</c:v>
                </c:pt>
                <c:pt idx="36">
                  <c:v>75.385000000000005</c:v>
                </c:pt>
                <c:pt idx="37">
                  <c:v>75.385000000000005</c:v>
                </c:pt>
                <c:pt idx="38">
                  <c:v>75.385000000000005</c:v>
                </c:pt>
                <c:pt idx="39">
                  <c:v>75.385000000000005</c:v>
                </c:pt>
                <c:pt idx="40">
                  <c:v>75.385000000000005</c:v>
                </c:pt>
                <c:pt idx="41">
                  <c:v>75.385000000000005</c:v>
                </c:pt>
                <c:pt idx="42">
                  <c:v>75.385000000000005</c:v>
                </c:pt>
                <c:pt idx="43">
                  <c:v>75.385000000000005</c:v>
                </c:pt>
                <c:pt idx="44">
                  <c:v>75.385000000000005</c:v>
                </c:pt>
                <c:pt idx="45">
                  <c:v>75.385000000000005</c:v>
                </c:pt>
                <c:pt idx="46">
                  <c:v>69.230999999999995</c:v>
                </c:pt>
                <c:pt idx="47">
                  <c:v>69.230999999999995</c:v>
                </c:pt>
                <c:pt idx="48">
                  <c:v>69.230999999999995</c:v>
                </c:pt>
                <c:pt idx="49">
                  <c:v>69.230999999999995</c:v>
                </c:pt>
                <c:pt idx="50">
                  <c:v>69.230999999999995</c:v>
                </c:pt>
                <c:pt idx="51">
                  <c:v>69.230999999999995</c:v>
                </c:pt>
                <c:pt idx="52">
                  <c:v>69.230999999999995</c:v>
                </c:pt>
                <c:pt idx="53">
                  <c:v>69.230999999999995</c:v>
                </c:pt>
                <c:pt idx="54">
                  <c:v>69.230999999999995</c:v>
                </c:pt>
                <c:pt idx="55">
                  <c:v>69.230999999999995</c:v>
                </c:pt>
                <c:pt idx="56">
                  <c:v>63.076999999999998</c:v>
                </c:pt>
                <c:pt idx="57">
                  <c:v>63.076999999999998</c:v>
                </c:pt>
                <c:pt idx="58">
                  <c:v>63.076999999999998</c:v>
                </c:pt>
                <c:pt idx="59">
                  <c:v>63.076999999999998</c:v>
                </c:pt>
                <c:pt idx="60">
                  <c:v>63.076999999999998</c:v>
                </c:pt>
                <c:pt idx="61">
                  <c:v>63.076999999999998</c:v>
                </c:pt>
                <c:pt idx="62">
                  <c:v>63.076999999999998</c:v>
                </c:pt>
                <c:pt idx="63">
                  <c:v>63.076999999999998</c:v>
                </c:pt>
                <c:pt idx="64">
                  <c:v>63.076999999999998</c:v>
                </c:pt>
                <c:pt idx="65">
                  <c:v>63.076999999999998</c:v>
                </c:pt>
                <c:pt idx="66">
                  <c:v>56.923076923076891</c:v>
                </c:pt>
                <c:pt idx="67">
                  <c:v>56.923076923076891</c:v>
                </c:pt>
                <c:pt idx="68">
                  <c:v>56.923076923076891</c:v>
                </c:pt>
                <c:pt idx="69">
                  <c:v>56.923076923076891</c:v>
                </c:pt>
                <c:pt idx="70">
                  <c:v>56.923076923076891</c:v>
                </c:pt>
                <c:pt idx="71">
                  <c:v>56.923076923076891</c:v>
                </c:pt>
                <c:pt idx="72">
                  <c:v>56.923076923076891</c:v>
                </c:pt>
                <c:pt idx="73">
                  <c:v>56.923076923076891</c:v>
                </c:pt>
                <c:pt idx="74">
                  <c:v>56.923076923076891</c:v>
                </c:pt>
                <c:pt idx="75">
                  <c:v>56.923076923076891</c:v>
                </c:pt>
                <c:pt idx="76">
                  <c:v>50.769230769230738</c:v>
                </c:pt>
                <c:pt idx="77">
                  <c:v>50.769230769230738</c:v>
                </c:pt>
                <c:pt idx="78">
                  <c:v>50.769230769230738</c:v>
                </c:pt>
                <c:pt idx="79">
                  <c:v>50.769230769230738</c:v>
                </c:pt>
                <c:pt idx="80">
                  <c:v>50.769230769230738</c:v>
                </c:pt>
                <c:pt idx="81">
                  <c:v>50.769230769230738</c:v>
                </c:pt>
                <c:pt idx="82">
                  <c:v>50.769230769230738</c:v>
                </c:pt>
                <c:pt idx="83">
                  <c:v>50.769230769230738</c:v>
                </c:pt>
                <c:pt idx="84">
                  <c:v>50.769230769230738</c:v>
                </c:pt>
                <c:pt idx="85">
                  <c:v>50.769230769230738</c:v>
                </c:pt>
                <c:pt idx="86" formatCode="General">
                  <c:v>44.61</c:v>
                </c:pt>
                <c:pt idx="87" formatCode="General">
                  <c:v>44.61</c:v>
                </c:pt>
                <c:pt idx="88" formatCode="General">
                  <c:v>44.61</c:v>
                </c:pt>
                <c:pt idx="89" formatCode="General">
                  <c:v>44.61</c:v>
                </c:pt>
                <c:pt idx="90" formatCode="General">
                  <c:v>44.61</c:v>
                </c:pt>
                <c:pt idx="91" formatCode="General">
                  <c:v>44.61</c:v>
                </c:pt>
                <c:pt idx="92" formatCode="General">
                  <c:v>44.61</c:v>
                </c:pt>
                <c:pt idx="93" formatCode="General">
                  <c:v>44.61</c:v>
                </c:pt>
                <c:pt idx="94" formatCode="General">
                  <c:v>44.61</c:v>
                </c:pt>
                <c:pt idx="95" formatCode="General">
                  <c:v>44.61</c:v>
                </c:pt>
                <c:pt idx="96">
                  <c:v>38.46</c:v>
                </c:pt>
                <c:pt idx="97">
                  <c:v>38.46</c:v>
                </c:pt>
                <c:pt idx="98">
                  <c:v>38.46</c:v>
                </c:pt>
                <c:pt idx="99">
                  <c:v>38.46</c:v>
                </c:pt>
                <c:pt idx="100">
                  <c:v>38.46</c:v>
                </c:pt>
                <c:pt idx="101">
                  <c:v>38.46</c:v>
                </c:pt>
                <c:pt idx="102">
                  <c:v>38.46</c:v>
                </c:pt>
                <c:pt idx="103">
                  <c:v>38.46</c:v>
                </c:pt>
                <c:pt idx="104">
                  <c:v>38.46</c:v>
                </c:pt>
                <c:pt idx="105">
                  <c:v>32.299999999999997</c:v>
                </c:pt>
                <c:pt idx="106">
                  <c:v>32.299999999999997</c:v>
                </c:pt>
                <c:pt idx="107">
                  <c:v>32.299999999999997</c:v>
                </c:pt>
                <c:pt idx="108">
                  <c:v>32.299999999999997</c:v>
                </c:pt>
                <c:pt idx="109">
                  <c:v>32.299999999999997</c:v>
                </c:pt>
                <c:pt idx="110">
                  <c:v>32.299999999999997</c:v>
                </c:pt>
                <c:pt idx="111">
                  <c:v>32.299999999999997</c:v>
                </c:pt>
                <c:pt idx="112">
                  <c:v>32.299999999999997</c:v>
                </c:pt>
                <c:pt idx="113">
                  <c:v>32.299999999999997</c:v>
                </c:pt>
                <c:pt idx="114">
                  <c:v>32.299999999999997</c:v>
                </c:pt>
                <c:pt idx="115">
                  <c:v>26.15</c:v>
                </c:pt>
                <c:pt idx="116">
                  <c:v>26.15</c:v>
                </c:pt>
                <c:pt idx="117">
                  <c:v>26.15</c:v>
                </c:pt>
                <c:pt idx="118">
                  <c:v>26.15</c:v>
                </c:pt>
                <c:pt idx="119">
                  <c:v>26.15</c:v>
                </c:pt>
                <c:pt idx="120">
                  <c:v>26.15</c:v>
                </c:pt>
                <c:pt idx="121">
                  <c:v>26.15</c:v>
                </c:pt>
                <c:pt idx="122">
                  <c:v>26.15</c:v>
                </c:pt>
                <c:pt idx="123" formatCode="General">
                  <c:v>19.999999999999972</c:v>
                </c:pt>
                <c:pt idx="124" formatCode="General">
                  <c:v>19.999999999999972</c:v>
                </c:pt>
                <c:pt idx="125" formatCode="General">
                  <c:v>19.999999999999972</c:v>
                </c:pt>
                <c:pt idx="126" formatCode="General">
                  <c:v>19.999999999999972</c:v>
                </c:pt>
                <c:pt idx="127" formatCode="General">
                  <c:v>19.999999999999972</c:v>
                </c:pt>
                <c:pt idx="128" formatCode="General">
                  <c:v>19.999999999999972</c:v>
                </c:pt>
                <c:pt idx="129" formatCode="General">
                  <c:v>19.999999999999972</c:v>
                </c:pt>
                <c:pt idx="130" formatCode="General">
                  <c:v>19.999999999999972</c:v>
                </c:pt>
                <c:pt idx="131" formatCode="General">
                  <c:v>19.999999999999972</c:v>
                </c:pt>
                <c:pt idx="132" formatCode="General">
                  <c:v>19.999999999999972</c:v>
                </c:pt>
                <c:pt idx="133">
                  <c:v>13.846153846153818</c:v>
                </c:pt>
                <c:pt idx="134">
                  <c:v>13.846153846153818</c:v>
                </c:pt>
                <c:pt idx="135">
                  <c:v>13.846153846153818</c:v>
                </c:pt>
                <c:pt idx="136">
                  <c:v>13.846153846153818</c:v>
                </c:pt>
                <c:pt idx="137">
                  <c:v>13.846153846153818</c:v>
                </c:pt>
                <c:pt idx="138">
                  <c:v>13.846153846153818</c:v>
                </c:pt>
                <c:pt idx="139">
                  <c:v>13.846153846153818</c:v>
                </c:pt>
                <c:pt idx="140">
                  <c:v>13.846153846153818</c:v>
                </c:pt>
                <c:pt idx="141">
                  <c:v>13.846153846153818</c:v>
                </c:pt>
                <c:pt idx="142">
                  <c:v>13.846153846153818</c:v>
                </c:pt>
                <c:pt idx="143">
                  <c:v>7.692307692307665</c:v>
                </c:pt>
                <c:pt idx="144">
                  <c:v>7.692307692307665</c:v>
                </c:pt>
                <c:pt idx="145">
                  <c:v>7.692307692307665</c:v>
                </c:pt>
                <c:pt idx="146">
                  <c:v>7.692307692307665</c:v>
                </c:pt>
                <c:pt idx="147">
                  <c:v>7.692307692307665</c:v>
                </c:pt>
                <c:pt idx="148">
                  <c:v>7.692307692307665</c:v>
                </c:pt>
                <c:pt idx="149">
                  <c:v>7.692307692307665</c:v>
                </c:pt>
                <c:pt idx="150">
                  <c:v>7.692307692307665</c:v>
                </c:pt>
                <c:pt idx="151">
                  <c:v>7.692307692307665</c:v>
                </c:pt>
                <c:pt idx="152">
                  <c:v>7.692307692307665</c:v>
                </c:pt>
                <c:pt idx="153">
                  <c:v>5.2976923076922802</c:v>
                </c:pt>
                <c:pt idx="154">
                  <c:v>5.2976923076922802</c:v>
                </c:pt>
                <c:pt idx="155">
                  <c:v>5.2976923076922802</c:v>
                </c:pt>
                <c:pt idx="156">
                  <c:v>5.2976923076922802</c:v>
                </c:pt>
                <c:pt idx="157">
                  <c:v>5.2976923076922802</c:v>
                </c:pt>
                <c:pt idx="158">
                  <c:v>5.2976923076922802</c:v>
                </c:pt>
                <c:pt idx="159">
                  <c:v>5.2976923076922802</c:v>
                </c:pt>
                <c:pt idx="160">
                  <c:v>5.2976923076922802</c:v>
                </c:pt>
                <c:pt idx="161">
                  <c:v>5.2976923076922802</c:v>
                </c:pt>
                <c:pt idx="162">
                  <c:v>5.2976923076922802</c:v>
                </c:pt>
              </c:numCache>
            </c:numRef>
          </c:xVal>
          <c:yVal>
            <c:numRef>
              <c:f>'Data collected'!$C$2:$C$167</c:f>
              <c:numCache>
                <c:formatCode>0</c:formatCode>
                <c:ptCount val="163"/>
                <c:pt idx="0">
                  <c:v>3073</c:v>
                </c:pt>
                <c:pt idx="1">
                  <c:v>3061</c:v>
                </c:pt>
                <c:pt idx="2">
                  <c:v>3085</c:v>
                </c:pt>
                <c:pt idx="3">
                  <c:v>3053</c:v>
                </c:pt>
                <c:pt idx="4">
                  <c:v>3059</c:v>
                </c:pt>
                <c:pt idx="5">
                  <c:v>3172</c:v>
                </c:pt>
                <c:pt idx="6">
                  <c:v>3094</c:v>
                </c:pt>
                <c:pt idx="7">
                  <c:v>3417</c:v>
                </c:pt>
                <c:pt idx="8">
                  <c:v>3083</c:v>
                </c:pt>
                <c:pt idx="9">
                  <c:v>3080</c:v>
                </c:pt>
                <c:pt idx="10">
                  <c:v>3119</c:v>
                </c:pt>
                <c:pt idx="11">
                  <c:v>3130</c:v>
                </c:pt>
                <c:pt idx="12">
                  <c:v>3265</c:v>
                </c:pt>
                <c:pt idx="13">
                  <c:v>3150</c:v>
                </c:pt>
                <c:pt idx="14">
                  <c:v>3123</c:v>
                </c:pt>
                <c:pt idx="15">
                  <c:v>3334</c:v>
                </c:pt>
                <c:pt idx="16">
                  <c:v>3191</c:v>
                </c:pt>
                <c:pt idx="17">
                  <c:v>3510</c:v>
                </c:pt>
                <c:pt idx="18">
                  <c:v>3247</c:v>
                </c:pt>
                <c:pt idx="19">
                  <c:v>3235</c:v>
                </c:pt>
                <c:pt idx="20">
                  <c:v>3121</c:v>
                </c:pt>
                <c:pt idx="21">
                  <c:v>3464</c:v>
                </c:pt>
                <c:pt idx="22">
                  <c:v>3258</c:v>
                </c:pt>
                <c:pt idx="23">
                  <c:v>3238</c:v>
                </c:pt>
                <c:pt idx="24">
                  <c:v>3263</c:v>
                </c:pt>
                <c:pt idx="25">
                  <c:v>3322</c:v>
                </c:pt>
                <c:pt idx="26">
                  <c:v>3153</c:v>
                </c:pt>
                <c:pt idx="27">
                  <c:v>3579</c:v>
                </c:pt>
                <c:pt idx="28">
                  <c:v>3220</c:v>
                </c:pt>
                <c:pt idx="29">
                  <c:v>3435</c:v>
                </c:pt>
                <c:pt idx="30">
                  <c:v>3277</c:v>
                </c:pt>
                <c:pt idx="31">
                  <c:v>3174</c:v>
                </c:pt>
                <c:pt idx="32">
                  <c:v>3323</c:v>
                </c:pt>
                <c:pt idx="33">
                  <c:v>3169</c:v>
                </c:pt>
                <c:pt idx="34">
                  <c:v>3377</c:v>
                </c:pt>
                <c:pt idx="35">
                  <c:v>3300</c:v>
                </c:pt>
                <c:pt idx="36">
                  <c:v>3614</c:v>
                </c:pt>
                <c:pt idx="37">
                  <c:v>3394</c:v>
                </c:pt>
                <c:pt idx="38">
                  <c:v>3344</c:v>
                </c:pt>
                <c:pt idx="39">
                  <c:v>3450</c:v>
                </c:pt>
                <c:pt idx="40">
                  <c:v>3347</c:v>
                </c:pt>
                <c:pt idx="41">
                  <c:v>3368</c:v>
                </c:pt>
                <c:pt idx="42">
                  <c:v>3385</c:v>
                </c:pt>
                <c:pt idx="43">
                  <c:v>3373</c:v>
                </c:pt>
                <c:pt idx="44">
                  <c:v>3293</c:v>
                </c:pt>
                <c:pt idx="45">
                  <c:v>2982</c:v>
                </c:pt>
                <c:pt idx="46">
                  <c:v>3608</c:v>
                </c:pt>
                <c:pt idx="47">
                  <c:v>3425</c:v>
                </c:pt>
                <c:pt idx="48">
                  <c:v>3398</c:v>
                </c:pt>
                <c:pt idx="49">
                  <c:v>3399</c:v>
                </c:pt>
                <c:pt idx="50">
                  <c:v>3376</c:v>
                </c:pt>
                <c:pt idx="51">
                  <c:v>3338</c:v>
                </c:pt>
                <c:pt idx="52">
                  <c:v>3415</c:v>
                </c:pt>
                <c:pt idx="53">
                  <c:v>3418</c:v>
                </c:pt>
                <c:pt idx="54">
                  <c:v>3534</c:v>
                </c:pt>
                <c:pt idx="55">
                  <c:v>3489</c:v>
                </c:pt>
                <c:pt idx="56">
                  <c:v>3787</c:v>
                </c:pt>
                <c:pt idx="57">
                  <c:v>4755</c:v>
                </c:pt>
                <c:pt idx="58">
                  <c:v>3541</c:v>
                </c:pt>
                <c:pt idx="59">
                  <c:v>3496</c:v>
                </c:pt>
                <c:pt idx="60">
                  <c:v>3703</c:v>
                </c:pt>
                <c:pt idx="61">
                  <c:v>3561</c:v>
                </c:pt>
                <c:pt idx="62">
                  <c:v>2179</c:v>
                </c:pt>
                <c:pt idx="63">
                  <c:v>3522</c:v>
                </c:pt>
                <c:pt idx="64">
                  <c:v>3598</c:v>
                </c:pt>
                <c:pt idx="65">
                  <c:v>3564</c:v>
                </c:pt>
                <c:pt idx="66" formatCode="General">
                  <c:v>3930</c:v>
                </c:pt>
                <c:pt idx="67" formatCode="General">
                  <c:v>3566</c:v>
                </c:pt>
                <c:pt idx="68" formatCode="General">
                  <c:v>3604</c:v>
                </c:pt>
                <c:pt idx="69" formatCode="General">
                  <c:v>3545</c:v>
                </c:pt>
                <c:pt idx="70" formatCode="General">
                  <c:v>3552</c:v>
                </c:pt>
                <c:pt idx="71" formatCode="General">
                  <c:v>3585</c:v>
                </c:pt>
                <c:pt idx="72" formatCode="General">
                  <c:v>3648</c:v>
                </c:pt>
                <c:pt idx="73" formatCode="General">
                  <c:v>3604</c:v>
                </c:pt>
                <c:pt idx="74" formatCode="General">
                  <c:v>3524</c:v>
                </c:pt>
                <c:pt idx="75" formatCode="General">
                  <c:v>3586</c:v>
                </c:pt>
                <c:pt idx="76" formatCode="General">
                  <c:v>4071</c:v>
                </c:pt>
                <c:pt idx="77" formatCode="General">
                  <c:v>3912</c:v>
                </c:pt>
                <c:pt idx="78" formatCode="General">
                  <c:v>3680</c:v>
                </c:pt>
                <c:pt idx="79" formatCode="General">
                  <c:v>3651</c:v>
                </c:pt>
                <c:pt idx="80" formatCode="General">
                  <c:v>3689</c:v>
                </c:pt>
                <c:pt idx="81" formatCode="General">
                  <c:v>3749</c:v>
                </c:pt>
                <c:pt idx="82" formatCode="General">
                  <c:v>3757</c:v>
                </c:pt>
                <c:pt idx="83" formatCode="General">
                  <c:v>3842</c:v>
                </c:pt>
                <c:pt idx="84" formatCode="General">
                  <c:v>3804</c:v>
                </c:pt>
                <c:pt idx="85" formatCode="General">
                  <c:v>4053</c:v>
                </c:pt>
                <c:pt idx="86" formatCode="General">
                  <c:v>4101</c:v>
                </c:pt>
                <c:pt idx="87" formatCode="General">
                  <c:v>3681</c:v>
                </c:pt>
                <c:pt idx="88" formatCode="General">
                  <c:v>3689</c:v>
                </c:pt>
                <c:pt idx="89" formatCode="General">
                  <c:v>3693</c:v>
                </c:pt>
                <c:pt idx="90" formatCode="General">
                  <c:v>3667</c:v>
                </c:pt>
                <c:pt idx="91" formatCode="General">
                  <c:v>3678</c:v>
                </c:pt>
                <c:pt idx="92" formatCode="General">
                  <c:v>3679</c:v>
                </c:pt>
                <c:pt idx="93" formatCode="General">
                  <c:v>3683</c:v>
                </c:pt>
                <c:pt idx="94" formatCode="General">
                  <c:v>3656</c:v>
                </c:pt>
                <c:pt idx="95" formatCode="General">
                  <c:v>3750</c:v>
                </c:pt>
                <c:pt idx="96" formatCode="General">
                  <c:v>4392</c:v>
                </c:pt>
                <c:pt idx="97" formatCode="General">
                  <c:v>4092</c:v>
                </c:pt>
                <c:pt idx="98" formatCode="General">
                  <c:v>4033</c:v>
                </c:pt>
                <c:pt idx="99" formatCode="General">
                  <c:v>4042</c:v>
                </c:pt>
                <c:pt idx="100" formatCode="General">
                  <c:v>4082</c:v>
                </c:pt>
                <c:pt idx="101" formatCode="General">
                  <c:v>4165</c:v>
                </c:pt>
                <c:pt idx="102" formatCode="General">
                  <c:v>4023</c:v>
                </c:pt>
                <c:pt idx="103" formatCode="General">
                  <c:v>4043</c:v>
                </c:pt>
                <c:pt idx="104" formatCode="General">
                  <c:v>4133</c:v>
                </c:pt>
                <c:pt idx="105" formatCode="General">
                  <c:v>4742</c:v>
                </c:pt>
                <c:pt idx="106" formatCode="General">
                  <c:v>4291</c:v>
                </c:pt>
                <c:pt idx="107" formatCode="General">
                  <c:v>4442</c:v>
                </c:pt>
                <c:pt idx="108" formatCode="General">
                  <c:v>4277</c:v>
                </c:pt>
                <c:pt idx="109" formatCode="General">
                  <c:v>4252</c:v>
                </c:pt>
                <c:pt idx="110" formatCode="General">
                  <c:v>4280</c:v>
                </c:pt>
                <c:pt idx="111" formatCode="General">
                  <c:v>4351</c:v>
                </c:pt>
                <c:pt idx="112" formatCode="General">
                  <c:v>4375</c:v>
                </c:pt>
                <c:pt idx="113" formatCode="General">
                  <c:v>4327</c:v>
                </c:pt>
                <c:pt idx="114" formatCode="General">
                  <c:v>4314</c:v>
                </c:pt>
                <c:pt idx="115" formatCode="General">
                  <c:v>5231</c:v>
                </c:pt>
                <c:pt idx="116" formatCode="General">
                  <c:v>4869</c:v>
                </c:pt>
                <c:pt idx="117" formatCode="General">
                  <c:v>4727</c:v>
                </c:pt>
                <c:pt idx="118" formatCode="General">
                  <c:v>4727</c:v>
                </c:pt>
                <c:pt idx="119" formatCode="General">
                  <c:v>4770</c:v>
                </c:pt>
                <c:pt idx="120" formatCode="General">
                  <c:v>4669</c:v>
                </c:pt>
                <c:pt idx="121" formatCode="General">
                  <c:v>4744</c:v>
                </c:pt>
                <c:pt idx="122" formatCode="General">
                  <c:v>4701</c:v>
                </c:pt>
                <c:pt idx="123" formatCode="General">
                  <c:v>5348</c:v>
                </c:pt>
                <c:pt idx="124" formatCode="General">
                  <c:v>5005</c:v>
                </c:pt>
                <c:pt idx="125" formatCode="General">
                  <c:v>4916</c:v>
                </c:pt>
                <c:pt idx="126" formatCode="General">
                  <c:v>4921</c:v>
                </c:pt>
                <c:pt idx="127" formatCode="General">
                  <c:v>4927</c:v>
                </c:pt>
                <c:pt idx="128" formatCode="General">
                  <c:v>4914</c:v>
                </c:pt>
                <c:pt idx="129" formatCode="General">
                  <c:v>4977</c:v>
                </c:pt>
                <c:pt idx="130" formatCode="General">
                  <c:v>4980</c:v>
                </c:pt>
                <c:pt idx="131" formatCode="General">
                  <c:v>4991</c:v>
                </c:pt>
                <c:pt idx="132" formatCode="General">
                  <c:v>4997</c:v>
                </c:pt>
                <c:pt idx="133" formatCode="General">
                  <c:v>6433</c:v>
                </c:pt>
                <c:pt idx="134" formatCode="General">
                  <c:v>6009</c:v>
                </c:pt>
                <c:pt idx="135" formatCode="General">
                  <c:v>5929</c:v>
                </c:pt>
                <c:pt idx="136" formatCode="General">
                  <c:v>6082</c:v>
                </c:pt>
                <c:pt idx="137" formatCode="General">
                  <c:v>6141</c:v>
                </c:pt>
                <c:pt idx="138" formatCode="General">
                  <c:v>6407</c:v>
                </c:pt>
                <c:pt idx="139" formatCode="General">
                  <c:v>6394</c:v>
                </c:pt>
                <c:pt idx="140" formatCode="General">
                  <c:v>6301</c:v>
                </c:pt>
                <c:pt idx="141" formatCode="General">
                  <c:v>6448</c:v>
                </c:pt>
                <c:pt idx="142" formatCode="General">
                  <c:v>6437</c:v>
                </c:pt>
                <c:pt idx="143" formatCode="General">
                  <c:v>8501</c:v>
                </c:pt>
                <c:pt idx="144" formatCode="General">
                  <c:v>7999</c:v>
                </c:pt>
                <c:pt idx="145" formatCode="General">
                  <c:v>7967</c:v>
                </c:pt>
                <c:pt idx="146" formatCode="General">
                  <c:v>8206</c:v>
                </c:pt>
                <c:pt idx="147" formatCode="General">
                  <c:v>8311</c:v>
                </c:pt>
                <c:pt idx="148" formatCode="General">
                  <c:v>8586</c:v>
                </c:pt>
                <c:pt idx="149" formatCode="General">
                  <c:v>8596</c:v>
                </c:pt>
                <c:pt idx="150" formatCode="General">
                  <c:v>9030</c:v>
                </c:pt>
                <c:pt idx="151" formatCode="General">
                  <c:v>9754</c:v>
                </c:pt>
                <c:pt idx="152" formatCode="General">
                  <c:v>9862</c:v>
                </c:pt>
                <c:pt idx="153" formatCode="General">
                  <c:v>14819</c:v>
                </c:pt>
                <c:pt idx="154" formatCode="General">
                  <c:v>14814</c:v>
                </c:pt>
                <c:pt idx="155" formatCode="General">
                  <c:v>15171</c:v>
                </c:pt>
                <c:pt idx="156" formatCode="General">
                  <c:v>15171</c:v>
                </c:pt>
                <c:pt idx="157" formatCode="General">
                  <c:v>15171</c:v>
                </c:pt>
                <c:pt idx="158" formatCode="General">
                  <c:v>15171</c:v>
                </c:pt>
                <c:pt idx="159" formatCode="General">
                  <c:v>15171</c:v>
                </c:pt>
                <c:pt idx="160" formatCode="General">
                  <c:v>15171</c:v>
                </c:pt>
                <c:pt idx="161" formatCode="General">
                  <c:v>15171</c:v>
                </c:pt>
                <c:pt idx="162" formatCode="General">
                  <c:v>15171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AE-40D2-BC03-B66C339D8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360479"/>
        <c:axId val="816363807"/>
      </c:scatterChart>
      <c:valAx>
        <c:axId val="816360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6363807"/>
        <c:crosses val="autoZero"/>
        <c:crossBetween val="midCat"/>
      </c:valAx>
      <c:valAx>
        <c:axId val="81636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MEasured 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6360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Avg. Voltage &amp; Avg. Current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 collected'!$D$1</c:f>
              <c:strCache>
                <c:ptCount val="1"/>
                <c:pt idx="0">
                  <c:v>Average voltage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'Data collected'!$A$2:$A$167</c:f>
              <c:numCache>
                <c:formatCode>0.00</c:formatCode>
                <c:ptCount val="16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93.846000000000004</c:v>
                </c:pt>
                <c:pt idx="8">
                  <c:v>93.846000000000004</c:v>
                </c:pt>
                <c:pt idx="9">
                  <c:v>93.846000000000004</c:v>
                </c:pt>
                <c:pt idx="10">
                  <c:v>93.846000000000004</c:v>
                </c:pt>
                <c:pt idx="11">
                  <c:v>93.846000000000004</c:v>
                </c:pt>
                <c:pt idx="12">
                  <c:v>93.846000000000004</c:v>
                </c:pt>
                <c:pt idx="13">
                  <c:v>93.846000000000004</c:v>
                </c:pt>
                <c:pt idx="14">
                  <c:v>93.846000000000004</c:v>
                </c:pt>
                <c:pt idx="15">
                  <c:v>93.846000000000004</c:v>
                </c:pt>
                <c:pt idx="16">
                  <c:v>93.846000000000004</c:v>
                </c:pt>
                <c:pt idx="17">
                  <c:v>87.691999999999993</c:v>
                </c:pt>
                <c:pt idx="18">
                  <c:v>87.691999999999993</c:v>
                </c:pt>
                <c:pt idx="19">
                  <c:v>87.691999999999993</c:v>
                </c:pt>
                <c:pt idx="20">
                  <c:v>87.691999999999993</c:v>
                </c:pt>
                <c:pt idx="21">
                  <c:v>87.691999999999993</c:v>
                </c:pt>
                <c:pt idx="22">
                  <c:v>87.691999999999993</c:v>
                </c:pt>
                <c:pt idx="23">
                  <c:v>87.691999999999993</c:v>
                </c:pt>
                <c:pt idx="24">
                  <c:v>87.691999999999993</c:v>
                </c:pt>
                <c:pt idx="25">
                  <c:v>87.691999999999993</c:v>
                </c:pt>
                <c:pt idx="26">
                  <c:v>87.691999999999993</c:v>
                </c:pt>
                <c:pt idx="27">
                  <c:v>81.537999999999997</c:v>
                </c:pt>
                <c:pt idx="28">
                  <c:v>81.537999999999997</c:v>
                </c:pt>
                <c:pt idx="29">
                  <c:v>81.537999999999997</c:v>
                </c:pt>
                <c:pt idx="30">
                  <c:v>81.537999999999997</c:v>
                </c:pt>
                <c:pt idx="31">
                  <c:v>81.537999999999997</c:v>
                </c:pt>
                <c:pt idx="32">
                  <c:v>81.537999999999997</c:v>
                </c:pt>
                <c:pt idx="33">
                  <c:v>81.537999999999997</c:v>
                </c:pt>
                <c:pt idx="34">
                  <c:v>81.537999999999997</c:v>
                </c:pt>
                <c:pt idx="35">
                  <c:v>81.537999999999997</c:v>
                </c:pt>
                <c:pt idx="36">
                  <c:v>75.385000000000005</c:v>
                </c:pt>
                <c:pt idx="37">
                  <c:v>75.385000000000005</c:v>
                </c:pt>
                <c:pt idx="38">
                  <c:v>75.385000000000005</c:v>
                </c:pt>
                <c:pt idx="39">
                  <c:v>75.385000000000005</c:v>
                </c:pt>
                <c:pt idx="40">
                  <c:v>75.385000000000005</c:v>
                </c:pt>
                <c:pt idx="41">
                  <c:v>75.385000000000005</c:v>
                </c:pt>
                <c:pt idx="42">
                  <c:v>75.385000000000005</c:v>
                </c:pt>
                <c:pt idx="43">
                  <c:v>75.385000000000005</c:v>
                </c:pt>
                <c:pt idx="44">
                  <c:v>75.385000000000005</c:v>
                </c:pt>
                <c:pt idx="45">
                  <c:v>75.385000000000005</c:v>
                </c:pt>
                <c:pt idx="46">
                  <c:v>69.230999999999995</c:v>
                </c:pt>
                <c:pt idx="47">
                  <c:v>69.230999999999995</c:v>
                </c:pt>
                <c:pt idx="48">
                  <c:v>69.230999999999995</c:v>
                </c:pt>
                <c:pt idx="49">
                  <c:v>69.230999999999995</c:v>
                </c:pt>
                <c:pt idx="50">
                  <c:v>69.230999999999995</c:v>
                </c:pt>
                <c:pt idx="51">
                  <c:v>69.230999999999995</c:v>
                </c:pt>
                <c:pt idx="52">
                  <c:v>69.230999999999995</c:v>
                </c:pt>
                <c:pt idx="53">
                  <c:v>69.230999999999995</c:v>
                </c:pt>
                <c:pt idx="54">
                  <c:v>69.230999999999995</c:v>
                </c:pt>
                <c:pt idx="55">
                  <c:v>69.230999999999995</c:v>
                </c:pt>
                <c:pt idx="56">
                  <c:v>63.076999999999998</c:v>
                </c:pt>
                <c:pt idx="57">
                  <c:v>63.076999999999998</c:v>
                </c:pt>
                <c:pt idx="58">
                  <c:v>63.076999999999998</c:v>
                </c:pt>
                <c:pt idx="59">
                  <c:v>63.076999999999998</c:v>
                </c:pt>
                <c:pt idx="60">
                  <c:v>63.076999999999998</c:v>
                </c:pt>
                <c:pt idx="61">
                  <c:v>63.076999999999998</c:v>
                </c:pt>
                <c:pt idx="62">
                  <c:v>63.076999999999998</c:v>
                </c:pt>
                <c:pt idx="63">
                  <c:v>63.076999999999998</c:v>
                </c:pt>
                <c:pt idx="64">
                  <c:v>63.076999999999998</c:v>
                </c:pt>
                <c:pt idx="65">
                  <c:v>63.076999999999998</c:v>
                </c:pt>
                <c:pt idx="66">
                  <c:v>56.923076923076891</c:v>
                </c:pt>
                <c:pt idx="67">
                  <c:v>56.923076923076891</c:v>
                </c:pt>
                <c:pt idx="68">
                  <c:v>56.923076923076891</c:v>
                </c:pt>
                <c:pt idx="69">
                  <c:v>56.923076923076891</c:v>
                </c:pt>
                <c:pt idx="70">
                  <c:v>56.923076923076891</c:v>
                </c:pt>
                <c:pt idx="71">
                  <c:v>56.923076923076891</c:v>
                </c:pt>
                <c:pt idx="72">
                  <c:v>56.923076923076891</c:v>
                </c:pt>
                <c:pt idx="73">
                  <c:v>56.923076923076891</c:v>
                </c:pt>
                <c:pt idx="74">
                  <c:v>56.923076923076891</c:v>
                </c:pt>
                <c:pt idx="75">
                  <c:v>56.923076923076891</c:v>
                </c:pt>
                <c:pt idx="76">
                  <c:v>50.769230769230738</c:v>
                </c:pt>
                <c:pt idx="77">
                  <c:v>50.769230769230738</c:v>
                </c:pt>
                <c:pt idx="78">
                  <c:v>50.769230769230738</c:v>
                </c:pt>
                <c:pt idx="79">
                  <c:v>50.769230769230738</c:v>
                </c:pt>
                <c:pt idx="80">
                  <c:v>50.769230769230738</c:v>
                </c:pt>
                <c:pt idx="81">
                  <c:v>50.769230769230738</c:v>
                </c:pt>
                <c:pt idx="82">
                  <c:v>50.769230769230738</c:v>
                </c:pt>
                <c:pt idx="83">
                  <c:v>50.769230769230738</c:v>
                </c:pt>
                <c:pt idx="84">
                  <c:v>50.769230769230738</c:v>
                </c:pt>
                <c:pt idx="85">
                  <c:v>50.769230769230738</c:v>
                </c:pt>
                <c:pt idx="86" formatCode="General">
                  <c:v>44.61</c:v>
                </c:pt>
                <c:pt idx="87" formatCode="General">
                  <c:v>44.61</c:v>
                </c:pt>
                <c:pt idx="88" formatCode="General">
                  <c:v>44.61</c:v>
                </c:pt>
                <c:pt idx="89" formatCode="General">
                  <c:v>44.61</c:v>
                </c:pt>
                <c:pt idx="90" formatCode="General">
                  <c:v>44.61</c:v>
                </c:pt>
                <c:pt idx="91" formatCode="General">
                  <c:v>44.61</c:v>
                </c:pt>
                <c:pt idx="92" formatCode="General">
                  <c:v>44.61</c:v>
                </c:pt>
                <c:pt idx="93" formatCode="General">
                  <c:v>44.61</c:v>
                </c:pt>
                <c:pt idx="94" formatCode="General">
                  <c:v>44.61</c:v>
                </c:pt>
                <c:pt idx="95" formatCode="General">
                  <c:v>44.61</c:v>
                </c:pt>
                <c:pt idx="96">
                  <c:v>38.46</c:v>
                </c:pt>
                <c:pt idx="97">
                  <c:v>38.46</c:v>
                </c:pt>
                <c:pt idx="98">
                  <c:v>38.46</c:v>
                </c:pt>
                <c:pt idx="99">
                  <c:v>38.46</c:v>
                </c:pt>
                <c:pt idx="100">
                  <c:v>38.46</c:v>
                </c:pt>
                <c:pt idx="101">
                  <c:v>38.46</c:v>
                </c:pt>
                <c:pt idx="102">
                  <c:v>38.46</c:v>
                </c:pt>
                <c:pt idx="103">
                  <c:v>38.46</c:v>
                </c:pt>
                <c:pt idx="104">
                  <c:v>38.46</c:v>
                </c:pt>
                <c:pt idx="105">
                  <c:v>32.299999999999997</c:v>
                </c:pt>
                <c:pt idx="106">
                  <c:v>32.299999999999997</c:v>
                </c:pt>
                <c:pt idx="107">
                  <c:v>32.299999999999997</c:v>
                </c:pt>
                <c:pt idx="108">
                  <c:v>32.299999999999997</c:v>
                </c:pt>
                <c:pt idx="109">
                  <c:v>32.299999999999997</c:v>
                </c:pt>
                <c:pt idx="110">
                  <c:v>32.299999999999997</c:v>
                </c:pt>
                <c:pt idx="111">
                  <c:v>32.299999999999997</c:v>
                </c:pt>
                <c:pt idx="112">
                  <c:v>32.299999999999997</c:v>
                </c:pt>
                <c:pt idx="113">
                  <c:v>32.299999999999997</c:v>
                </c:pt>
                <c:pt idx="114">
                  <c:v>32.299999999999997</c:v>
                </c:pt>
                <c:pt idx="115">
                  <c:v>26.15</c:v>
                </c:pt>
                <c:pt idx="116">
                  <c:v>26.15</c:v>
                </c:pt>
                <c:pt idx="117">
                  <c:v>26.15</c:v>
                </c:pt>
                <c:pt idx="118">
                  <c:v>26.15</c:v>
                </c:pt>
                <c:pt idx="119">
                  <c:v>26.15</c:v>
                </c:pt>
                <c:pt idx="120">
                  <c:v>26.15</c:v>
                </c:pt>
                <c:pt idx="121">
                  <c:v>26.15</c:v>
                </c:pt>
                <c:pt idx="122">
                  <c:v>26.15</c:v>
                </c:pt>
                <c:pt idx="123" formatCode="General">
                  <c:v>19.999999999999972</c:v>
                </c:pt>
                <c:pt idx="124" formatCode="General">
                  <c:v>19.999999999999972</c:v>
                </c:pt>
                <c:pt idx="125" formatCode="General">
                  <c:v>19.999999999999972</c:v>
                </c:pt>
                <c:pt idx="126" formatCode="General">
                  <c:v>19.999999999999972</c:v>
                </c:pt>
                <c:pt idx="127" formatCode="General">
                  <c:v>19.999999999999972</c:v>
                </c:pt>
                <c:pt idx="128" formatCode="General">
                  <c:v>19.999999999999972</c:v>
                </c:pt>
                <c:pt idx="129" formatCode="General">
                  <c:v>19.999999999999972</c:v>
                </c:pt>
                <c:pt idx="130" formatCode="General">
                  <c:v>19.999999999999972</c:v>
                </c:pt>
                <c:pt idx="131" formatCode="General">
                  <c:v>19.999999999999972</c:v>
                </c:pt>
                <c:pt idx="132" formatCode="General">
                  <c:v>19.999999999999972</c:v>
                </c:pt>
                <c:pt idx="133">
                  <c:v>13.846153846153818</c:v>
                </c:pt>
                <c:pt idx="134">
                  <c:v>13.846153846153818</c:v>
                </c:pt>
                <c:pt idx="135">
                  <c:v>13.846153846153818</c:v>
                </c:pt>
                <c:pt idx="136">
                  <c:v>13.846153846153818</c:v>
                </c:pt>
                <c:pt idx="137">
                  <c:v>13.846153846153818</c:v>
                </c:pt>
                <c:pt idx="138">
                  <c:v>13.846153846153818</c:v>
                </c:pt>
                <c:pt idx="139">
                  <c:v>13.846153846153818</c:v>
                </c:pt>
                <c:pt idx="140">
                  <c:v>13.846153846153818</c:v>
                </c:pt>
                <c:pt idx="141">
                  <c:v>13.846153846153818</c:v>
                </c:pt>
                <c:pt idx="142">
                  <c:v>13.846153846153818</c:v>
                </c:pt>
                <c:pt idx="143">
                  <c:v>7.692307692307665</c:v>
                </c:pt>
                <c:pt idx="144">
                  <c:v>7.692307692307665</c:v>
                </c:pt>
                <c:pt idx="145">
                  <c:v>7.692307692307665</c:v>
                </c:pt>
                <c:pt idx="146">
                  <c:v>7.692307692307665</c:v>
                </c:pt>
                <c:pt idx="147">
                  <c:v>7.692307692307665</c:v>
                </c:pt>
                <c:pt idx="148">
                  <c:v>7.692307692307665</c:v>
                </c:pt>
                <c:pt idx="149">
                  <c:v>7.692307692307665</c:v>
                </c:pt>
                <c:pt idx="150">
                  <c:v>7.692307692307665</c:v>
                </c:pt>
                <c:pt idx="151">
                  <c:v>7.692307692307665</c:v>
                </c:pt>
                <c:pt idx="152">
                  <c:v>7.692307692307665</c:v>
                </c:pt>
                <c:pt idx="153">
                  <c:v>5.2976923076922802</c:v>
                </c:pt>
                <c:pt idx="154">
                  <c:v>5.2976923076922802</c:v>
                </c:pt>
                <c:pt idx="155">
                  <c:v>5.2976923076922802</c:v>
                </c:pt>
                <c:pt idx="156">
                  <c:v>5.2976923076922802</c:v>
                </c:pt>
                <c:pt idx="157">
                  <c:v>5.2976923076922802</c:v>
                </c:pt>
                <c:pt idx="158">
                  <c:v>5.2976923076922802</c:v>
                </c:pt>
                <c:pt idx="159">
                  <c:v>5.2976923076922802</c:v>
                </c:pt>
                <c:pt idx="160">
                  <c:v>5.2976923076922802</c:v>
                </c:pt>
                <c:pt idx="161">
                  <c:v>5.2976923076922802</c:v>
                </c:pt>
                <c:pt idx="162">
                  <c:v>5.2976923076922802</c:v>
                </c:pt>
              </c:numCache>
            </c:numRef>
          </c:xVal>
          <c:yVal>
            <c:numRef>
              <c:f>'Data collected'!$D$2:$D$167</c:f>
              <c:numCache>
                <c:formatCode>0.00000</c:formatCode>
                <c:ptCount val="163"/>
                <c:pt idx="0">
                  <c:v>6679.6204819277109</c:v>
                </c:pt>
                <c:pt idx="1">
                  <c:v>6663.7943925233649</c:v>
                </c:pt>
                <c:pt idx="2">
                  <c:v>6643.6755725190842</c:v>
                </c:pt>
                <c:pt idx="3">
                  <c:v>6690.08</c:v>
                </c:pt>
                <c:pt idx="4">
                  <c:v>6707.2168674698796</c:v>
                </c:pt>
                <c:pt idx="5">
                  <c:v>6699.022831050228</c:v>
                </c:pt>
                <c:pt idx="6">
                  <c:v>6664.8875739644973</c:v>
                </c:pt>
                <c:pt idx="7">
                  <c:v>6755.08</c:v>
                </c:pt>
                <c:pt idx="8">
                  <c:v>6695.5408805031448</c:v>
                </c:pt>
                <c:pt idx="9">
                  <c:v>6707.6573033707864</c:v>
                </c:pt>
                <c:pt idx="10">
                  <c:v>6721.46875</c:v>
                </c:pt>
                <c:pt idx="11">
                  <c:v>6735.146739130435</c:v>
                </c:pt>
                <c:pt idx="12">
                  <c:v>6736.951086956522</c:v>
                </c:pt>
                <c:pt idx="13">
                  <c:v>6702.0437158469949</c:v>
                </c:pt>
                <c:pt idx="14">
                  <c:v>6688.135135135135</c:v>
                </c:pt>
                <c:pt idx="15">
                  <c:v>6653.6244131455396</c:v>
                </c:pt>
                <c:pt idx="16">
                  <c:v>6687.7191011235955</c:v>
                </c:pt>
                <c:pt idx="17">
                  <c:v>6766.1620370370374</c:v>
                </c:pt>
                <c:pt idx="18">
                  <c:v>6694.1964285714284</c:v>
                </c:pt>
                <c:pt idx="19">
                  <c:v>6927.0761589403974</c:v>
                </c:pt>
                <c:pt idx="20">
                  <c:v>6828.5898876404499</c:v>
                </c:pt>
                <c:pt idx="21">
                  <c:v>6697.4</c:v>
                </c:pt>
                <c:pt idx="22">
                  <c:v>6690.3296089385476</c:v>
                </c:pt>
                <c:pt idx="23">
                  <c:v>6694.6842105263158</c:v>
                </c:pt>
                <c:pt idx="24">
                  <c:v>6702.3989361702124</c:v>
                </c:pt>
                <c:pt idx="25">
                  <c:v>6667.8062827225131</c:v>
                </c:pt>
                <c:pt idx="26">
                  <c:v>6677.130434782609</c:v>
                </c:pt>
                <c:pt idx="27">
                  <c:v>6741.121052631579</c:v>
                </c:pt>
                <c:pt idx="28">
                  <c:v>6734.1813471502592</c:v>
                </c:pt>
                <c:pt idx="29">
                  <c:v>6678.1775700934577</c:v>
                </c:pt>
                <c:pt idx="30">
                  <c:v>6726.3597883597886</c:v>
                </c:pt>
                <c:pt idx="31">
                  <c:v>6722.5401069518721</c:v>
                </c:pt>
                <c:pt idx="32">
                  <c:v>6658.4422110552759</c:v>
                </c:pt>
                <c:pt idx="33">
                  <c:v>6667.1717791411047</c:v>
                </c:pt>
                <c:pt idx="34">
                  <c:v>6673.3204419889498</c:v>
                </c:pt>
                <c:pt idx="35">
                  <c:v>6716.5422885572143</c:v>
                </c:pt>
                <c:pt idx="36">
                  <c:v>6691.0421686746986</c:v>
                </c:pt>
                <c:pt idx="37">
                  <c:v>6639.1472392638034</c:v>
                </c:pt>
                <c:pt idx="38">
                  <c:v>6655.5874999999996</c:v>
                </c:pt>
                <c:pt idx="39">
                  <c:v>6653.4478527607362</c:v>
                </c:pt>
                <c:pt idx="40">
                  <c:v>6698.4705882352937</c:v>
                </c:pt>
                <c:pt idx="41">
                  <c:v>6643.3005780346821</c:v>
                </c:pt>
                <c:pt idx="42">
                  <c:v>6712.2688172043008</c:v>
                </c:pt>
                <c:pt idx="43">
                  <c:v>6703.8243243243242</c:v>
                </c:pt>
                <c:pt idx="44">
                  <c:v>6697.2072538860102</c:v>
                </c:pt>
                <c:pt idx="45">
                  <c:v>6695.9570552147243</c:v>
                </c:pt>
                <c:pt idx="46">
                  <c:v>6690.9611111111108</c:v>
                </c:pt>
                <c:pt idx="47">
                  <c:v>6645.6839080459768</c:v>
                </c:pt>
                <c:pt idx="48">
                  <c:v>6692.2459016393441</c:v>
                </c:pt>
                <c:pt idx="49">
                  <c:v>6660.695652173913</c:v>
                </c:pt>
                <c:pt idx="50">
                  <c:v>6648.1572327044023</c:v>
                </c:pt>
                <c:pt idx="51">
                  <c:v>6655.1016042780748</c:v>
                </c:pt>
                <c:pt idx="52">
                  <c:v>6649.25</c:v>
                </c:pt>
                <c:pt idx="53">
                  <c:v>6752.0810810810808</c:v>
                </c:pt>
                <c:pt idx="54">
                  <c:v>6622.8175675675675</c:v>
                </c:pt>
                <c:pt idx="55">
                  <c:v>6648.2090395480227</c:v>
                </c:pt>
                <c:pt idx="56">
                  <c:v>6674.919463087248</c:v>
                </c:pt>
                <c:pt idx="57">
                  <c:v>6442.0636942675155</c:v>
                </c:pt>
                <c:pt idx="58">
                  <c:v>6590.9685534591199</c:v>
                </c:pt>
                <c:pt idx="59">
                  <c:v>6624.4458598726114</c:v>
                </c:pt>
                <c:pt idx="60">
                  <c:v>6639.0989010989015</c:v>
                </c:pt>
                <c:pt idx="61">
                  <c:v>6620.6440677966102</c:v>
                </c:pt>
                <c:pt idx="62">
                  <c:v>6604.646017699115</c:v>
                </c:pt>
                <c:pt idx="63">
                  <c:v>6646.9085714285711</c:v>
                </c:pt>
                <c:pt idx="64">
                  <c:v>6590.0809523809521</c:v>
                </c:pt>
                <c:pt idx="65">
                  <c:v>6578.1169590643276</c:v>
                </c:pt>
                <c:pt idx="66">
                  <c:v>6646.090909090909</c:v>
                </c:pt>
                <c:pt idx="67">
                  <c:v>6640.7</c:v>
                </c:pt>
                <c:pt idx="68">
                  <c:v>6626.7368421052633</c:v>
                </c:pt>
                <c:pt idx="69">
                  <c:v>6603.354166666667</c:v>
                </c:pt>
                <c:pt idx="70">
                  <c:v>6638.4370860927156</c:v>
                </c:pt>
                <c:pt idx="71">
                  <c:v>6645.2816091954019</c:v>
                </c:pt>
                <c:pt idx="72">
                  <c:v>6639.6062499999998</c:v>
                </c:pt>
                <c:pt idx="73">
                  <c:v>6669.2525773195875</c:v>
                </c:pt>
                <c:pt idx="74">
                  <c:v>6606.6374999999998</c:v>
                </c:pt>
                <c:pt idx="75">
                  <c:v>6631.0773809523807</c:v>
                </c:pt>
                <c:pt idx="76">
                  <c:v>6666.1186440677966</c:v>
                </c:pt>
                <c:pt idx="77">
                  <c:v>6559.6911764705883</c:v>
                </c:pt>
                <c:pt idx="78">
                  <c:v>6622.2634730538921</c:v>
                </c:pt>
                <c:pt idx="79">
                  <c:v>6638.4337349397592</c:v>
                </c:pt>
                <c:pt idx="80">
                  <c:v>6640.082840236686</c:v>
                </c:pt>
                <c:pt idx="81">
                  <c:v>6631.1130952380954</c:v>
                </c:pt>
                <c:pt idx="82">
                  <c:v>6624.9041916167662</c:v>
                </c:pt>
                <c:pt idx="83">
                  <c:v>6683.2974358974361</c:v>
                </c:pt>
                <c:pt idx="84">
                  <c:v>6586.0569620253164</c:v>
                </c:pt>
                <c:pt idx="85">
                  <c:v>6472.5641609719059</c:v>
                </c:pt>
                <c:pt idx="86" formatCode="General">
                  <c:v>6628.3416149068325</c:v>
                </c:pt>
                <c:pt idx="87">
                  <c:v>6646.5269461077842</c:v>
                </c:pt>
                <c:pt idx="88">
                  <c:v>6597.2312499999998</c:v>
                </c:pt>
                <c:pt idx="89">
                  <c:v>6613.3067484662579</c:v>
                </c:pt>
                <c:pt idx="90">
                  <c:v>6596.1337579617839</c:v>
                </c:pt>
                <c:pt idx="91">
                  <c:v>6635.2748538011692</c:v>
                </c:pt>
                <c:pt idx="92">
                  <c:v>6614.9</c:v>
                </c:pt>
                <c:pt idx="93">
                  <c:v>6613.5590062111805</c:v>
                </c:pt>
                <c:pt idx="94">
                  <c:v>6621.0058139534885</c:v>
                </c:pt>
                <c:pt idx="95">
                  <c:v>6678.6293103448279</c:v>
                </c:pt>
                <c:pt idx="96">
                  <c:v>6586.9877300613498</c:v>
                </c:pt>
                <c:pt idx="97">
                  <c:v>6567.5521472392638</c:v>
                </c:pt>
                <c:pt idx="98">
                  <c:v>6585.2209302325582</c:v>
                </c:pt>
                <c:pt idx="99">
                  <c:v>6739.2218649517681</c:v>
                </c:pt>
                <c:pt idx="100">
                  <c:v>6588.221621621622</c:v>
                </c:pt>
                <c:pt idx="101">
                  <c:v>6534.0548780487807</c:v>
                </c:pt>
                <c:pt idx="102">
                  <c:v>6567.9156626506028</c:v>
                </c:pt>
                <c:pt idx="103">
                  <c:v>6545.1111111111113</c:v>
                </c:pt>
                <c:pt idx="104">
                  <c:v>6624.540268456376</c:v>
                </c:pt>
                <c:pt idx="105">
                  <c:v>6607.1868686868684</c:v>
                </c:pt>
                <c:pt idx="106">
                  <c:v>6561.9642857142853</c:v>
                </c:pt>
                <c:pt idx="107">
                  <c:v>6516.7469135802467</c:v>
                </c:pt>
                <c:pt idx="108">
                  <c:v>6717.0927835051543</c:v>
                </c:pt>
                <c:pt idx="109">
                  <c:v>6510.8735632183907</c:v>
                </c:pt>
                <c:pt idx="110">
                  <c:v>6548.6592178770952</c:v>
                </c:pt>
                <c:pt idx="111">
                  <c:v>6627.0844444444447</c:v>
                </c:pt>
                <c:pt idx="112">
                  <c:v>6500.6511627906975</c:v>
                </c:pt>
                <c:pt idx="113">
                  <c:v>6517.2484848484846</c:v>
                </c:pt>
                <c:pt idx="114">
                  <c:v>6526.2810810810806</c:v>
                </c:pt>
                <c:pt idx="115">
                  <c:v>6472.2873563218391</c:v>
                </c:pt>
                <c:pt idx="116">
                  <c:v>6473.715909090909</c:v>
                </c:pt>
                <c:pt idx="117">
                  <c:v>6523.7161290322583</c:v>
                </c:pt>
                <c:pt idx="118">
                  <c:v>6467.6809815950919</c:v>
                </c:pt>
                <c:pt idx="119">
                  <c:v>6470.4484848484844</c:v>
                </c:pt>
                <c:pt idx="120">
                  <c:v>6472.9108280254777</c:v>
                </c:pt>
                <c:pt idx="121">
                  <c:v>6476.6235955056181</c:v>
                </c:pt>
                <c:pt idx="122">
                  <c:v>6456.2857142857147</c:v>
                </c:pt>
                <c:pt idx="123">
                  <c:v>6443.0617977528091</c:v>
                </c:pt>
                <c:pt idx="124">
                  <c:v>6451.1028571428569</c:v>
                </c:pt>
                <c:pt idx="125">
                  <c:v>6449.0490797546008</c:v>
                </c:pt>
                <c:pt idx="126">
                  <c:v>6477.0944444444449</c:v>
                </c:pt>
                <c:pt idx="127">
                  <c:v>6429.1626506024095</c:v>
                </c:pt>
                <c:pt idx="128">
                  <c:v>6444.5033557046982</c:v>
                </c:pt>
                <c:pt idx="129">
                  <c:v>6422.2967032967035</c:v>
                </c:pt>
                <c:pt idx="130">
                  <c:v>6418.5847953216371</c:v>
                </c:pt>
                <c:pt idx="131">
                  <c:v>6521.2380952380954</c:v>
                </c:pt>
                <c:pt idx="132">
                  <c:v>6448.0295857988167</c:v>
                </c:pt>
                <c:pt idx="133">
                  <c:v>6567.7692307692305</c:v>
                </c:pt>
                <c:pt idx="134">
                  <c:v>6318.5944444444449</c:v>
                </c:pt>
                <c:pt idx="135">
                  <c:v>6264.2944785276077</c:v>
                </c:pt>
                <c:pt idx="136">
                  <c:v>6331.8057142857142</c:v>
                </c:pt>
                <c:pt idx="137">
                  <c:v>6375.5368421052635</c:v>
                </c:pt>
                <c:pt idx="138">
                  <c:v>6354.6648044692738</c:v>
                </c:pt>
                <c:pt idx="139">
                  <c:v>6301.8081395348836</c:v>
                </c:pt>
                <c:pt idx="140">
                  <c:v>6287.424242424242</c:v>
                </c:pt>
                <c:pt idx="141">
                  <c:v>6218.2658959537575</c:v>
                </c:pt>
                <c:pt idx="142">
                  <c:v>6259.1575757575756</c:v>
                </c:pt>
                <c:pt idx="143">
                  <c:v>6018.4521739130432</c:v>
                </c:pt>
                <c:pt idx="144">
                  <c:v>6108.2228915662654</c:v>
                </c:pt>
                <c:pt idx="145">
                  <c:v>6133.6432748538009</c:v>
                </c:pt>
                <c:pt idx="146">
                  <c:v>6040.1497005988022</c:v>
                </c:pt>
                <c:pt idx="147">
                  <c:v>6042.0496894409935</c:v>
                </c:pt>
                <c:pt idx="148">
                  <c:v>6004.1162790697672</c:v>
                </c:pt>
                <c:pt idx="149">
                  <c:v>6052.479166666667</c:v>
                </c:pt>
                <c:pt idx="150">
                  <c:v>5950.4049999999997</c:v>
                </c:pt>
                <c:pt idx="151">
                  <c:v>5969.9216867469877</c:v>
                </c:pt>
                <c:pt idx="152">
                  <c:v>6106.9949999999999</c:v>
                </c:pt>
                <c:pt idx="153" formatCode="0.00">
                  <c:v>5621.9922480620153</c:v>
                </c:pt>
                <c:pt idx="154" formatCode="General">
                  <c:v>5794.3378378378375</c:v>
                </c:pt>
                <c:pt idx="155" formatCode="General">
                  <c:v>5318.062857142857</c:v>
                </c:pt>
                <c:pt idx="156" formatCode="General">
                  <c:v>5532.4678899082564</c:v>
                </c:pt>
                <c:pt idx="157" formatCode="General">
                  <c:v>5504.2912621359219</c:v>
                </c:pt>
                <c:pt idx="158" formatCode="General">
                  <c:v>5579.4375</c:v>
                </c:pt>
                <c:pt idx="159" formatCode="General">
                  <c:v>5643.735042735043</c:v>
                </c:pt>
                <c:pt idx="160" formatCode="General">
                  <c:v>5753.6393442622948</c:v>
                </c:pt>
                <c:pt idx="161" formatCode="General">
                  <c:v>5280.489583333333</c:v>
                </c:pt>
                <c:pt idx="162" formatCode="General">
                  <c:v>5872.272727272727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6A-4799-A4AE-8B1C6DB89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339679"/>
        <c:axId val="816345087"/>
      </c:scatterChart>
      <c:scatterChart>
        <c:scatterStyle val="lineMarker"/>
        <c:varyColors val="0"/>
        <c:ser>
          <c:idx val="1"/>
          <c:order val="1"/>
          <c:tx>
            <c:strRef>
              <c:f>'Data collected'!$E$1</c:f>
              <c:strCache>
                <c:ptCount val="1"/>
                <c:pt idx="0">
                  <c:v>Average Current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'Data collected'!$A$2:$A$167</c:f>
              <c:numCache>
                <c:formatCode>0.00</c:formatCode>
                <c:ptCount val="16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93.846000000000004</c:v>
                </c:pt>
                <c:pt idx="8">
                  <c:v>93.846000000000004</c:v>
                </c:pt>
                <c:pt idx="9">
                  <c:v>93.846000000000004</c:v>
                </c:pt>
                <c:pt idx="10">
                  <c:v>93.846000000000004</c:v>
                </c:pt>
                <c:pt idx="11">
                  <c:v>93.846000000000004</c:v>
                </c:pt>
                <c:pt idx="12">
                  <c:v>93.846000000000004</c:v>
                </c:pt>
                <c:pt idx="13">
                  <c:v>93.846000000000004</c:v>
                </c:pt>
                <c:pt idx="14">
                  <c:v>93.846000000000004</c:v>
                </c:pt>
                <c:pt idx="15">
                  <c:v>93.846000000000004</c:v>
                </c:pt>
                <c:pt idx="16">
                  <c:v>93.846000000000004</c:v>
                </c:pt>
                <c:pt idx="17">
                  <c:v>87.691999999999993</c:v>
                </c:pt>
                <c:pt idx="18">
                  <c:v>87.691999999999993</c:v>
                </c:pt>
                <c:pt idx="19">
                  <c:v>87.691999999999993</c:v>
                </c:pt>
                <c:pt idx="20">
                  <c:v>87.691999999999993</c:v>
                </c:pt>
                <c:pt idx="21">
                  <c:v>87.691999999999993</c:v>
                </c:pt>
                <c:pt idx="22">
                  <c:v>87.691999999999993</c:v>
                </c:pt>
                <c:pt idx="23">
                  <c:v>87.691999999999993</c:v>
                </c:pt>
                <c:pt idx="24">
                  <c:v>87.691999999999993</c:v>
                </c:pt>
                <c:pt idx="25">
                  <c:v>87.691999999999993</c:v>
                </c:pt>
                <c:pt idx="26">
                  <c:v>87.691999999999993</c:v>
                </c:pt>
                <c:pt idx="27">
                  <c:v>81.537999999999997</c:v>
                </c:pt>
                <c:pt idx="28">
                  <c:v>81.537999999999997</c:v>
                </c:pt>
                <c:pt idx="29">
                  <c:v>81.537999999999997</c:v>
                </c:pt>
                <c:pt idx="30">
                  <c:v>81.537999999999997</c:v>
                </c:pt>
                <c:pt idx="31">
                  <c:v>81.537999999999997</c:v>
                </c:pt>
                <c:pt idx="32">
                  <c:v>81.537999999999997</c:v>
                </c:pt>
                <c:pt idx="33">
                  <c:v>81.537999999999997</c:v>
                </c:pt>
                <c:pt idx="34">
                  <c:v>81.537999999999997</c:v>
                </c:pt>
                <c:pt idx="35">
                  <c:v>81.537999999999997</c:v>
                </c:pt>
                <c:pt idx="36">
                  <c:v>75.385000000000005</c:v>
                </c:pt>
                <c:pt idx="37">
                  <c:v>75.385000000000005</c:v>
                </c:pt>
                <c:pt idx="38">
                  <c:v>75.385000000000005</c:v>
                </c:pt>
                <c:pt idx="39">
                  <c:v>75.385000000000005</c:v>
                </c:pt>
                <c:pt idx="40">
                  <c:v>75.385000000000005</c:v>
                </c:pt>
                <c:pt idx="41">
                  <c:v>75.385000000000005</c:v>
                </c:pt>
                <c:pt idx="42">
                  <c:v>75.385000000000005</c:v>
                </c:pt>
                <c:pt idx="43">
                  <c:v>75.385000000000005</c:v>
                </c:pt>
                <c:pt idx="44">
                  <c:v>75.385000000000005</c:v>
                </c:pt>
                <c:pt idx="45">
                  <c:v>75.385000000000005</c:v>
                </c:pt>
                <c:pt idx="46">
                  <c:v>69.230999999999995</c:v>
                </c:pt>
                <c:pt idx="47">
                  <c:v>69.230999999999995</c:v>
                </c:pt>
                <c:pt idx="48">
                  <c:v>69.230999999999995</c:v>
                </c:pt>
                <c:pt idx="49">
                  <c:v>69.230999999999995</c:v>
                </c:pt>
                <c:pt idx="50">
                  <c:v>69.230999999999995</c:v>
                </c:pt>
                <c:pt idx="51">
                  <c:v>69.230999999999995</c:v>
                </c:pt>
                <c:pt idx="52">
                  <c:v>69.230999999999995</c:v>
                </c:pt>
                <c:pt idx="53">
                  <c:v>69.230999999999995</c:v>
                </c:pt>
                <c:pt idx="54">
                  <c:v>69.230999999999995</c:v>
                </c:pt>
                <c:pt idx="55">
                  <c:v>69.230999999999995</c:v>
                </c:pt>
                <c:pt idx="56">
                  <c:v>63.076999999999998</c:v>
                </c:pt>
                <c:pt idx="57">
                  <c:v>63.076999999999998</c:v>
                </c:pt>
                <c:pt idx="58">
                  <c:v>63.076999999999998</c:v>
                </c:pt>
                <c:pt idx="59">
                  <c:v>63.076999999999998</c:v>
                </c:pt>
                <c:pt idx="60">
                  <c:v>63.076999999999998</c:v>
                </c:pt>
                <c:pt idx="61">
                  <c:v>63.076999999999998</c:v>
                </c:pt>
                <c:pt idx="62">
                  <c:v>63.076999999999998</c:v>
                </c:pt>
                <c:pt idx="63">
                  <c:v>63.076999999999998</c:v>
                </c:pt>
                <c:pt idx="64">
                  <c:v>63.076999999999998</c:v>
                </c:pt>
                <c:pt idx="65">
                  <c:v>63.076999999999998</c:v>
                </c:pt>
                <c:pt idx="66">
                  <c:v>56.923076923076891</c:v>
                </c:pt>
                <c:pt idx="67">
                  <c:v>56.923076923076891</c:v>
                </c:pt>
                <c:pt idx="68">
                  <c:v>56.923076923076891</c:v>
                </c:pt>
                <c:pt idx="69">
                  <c:v>56.923076923076891</c:v>
                </c:pt>
                <c:pt idx="70">
                  <c:v>56.923076923076891</c:v>
                </c:pt>
                <c:pt idx="71">
                  <c:v>56.923076923076891</c:v>
                </c:pt>
                <c:pt idx="72">
                  <c:v>56.923076923076891</c:v>
                </c:pt>
                <c:pt idx="73">
                  <c:v>56.923076923076891</c:v>
                </c:pt>
                <c:pt idx="74">
                  <c:v>56.923076923076891</c:v>
                </c:pt>
                <c:pt idx="75">
                  <c:v>56.923076923076891</c:v>
                </c:pt>
                <c:pt idx="76">
                  <c:v>50.769230769230738</c:v>
                </c:pt>
                <c:pt idx="77">
                  <c:v>50.769230769230738</c:v>
                </c:pt>
                <c:pt idx="78">
                  <c:v>50.769230769230738</c:v>
                </c:pt>
                <c:pt idx="79">
                  <c:v>50.769230769230738</c:v>
                </c:pt>
                <c:pt idx="80">
                  <c:v>50.769230769230738</c:v>
                </c:pt>
                <c:pt idx="81">
                  <c:v>50.769230769230738</c:v>
                </c:pt>
                <c:pt idx="82">
                  <c:v>50.769230769230738</c:v>
                </c:pt>
                <c:pt idx="83">
                  <c:v>50.769230769230738</c:v>
                </c:pt>
                <c:pt idx="84">
                  <c:v>50.769230769230738</c:v>
                </c:pt>
                <c:pt idx="85">
                  <c:v>50.769230769230738</c:v>
                </c:pt>
                <c:pt idx="86" formatCode="General">
                  <c:v>44.61</c:v>
                </c:pt>
                <c:pt idx="87" formatCode="General">
                  <c:v>44.61</c:v>
                </c:pt>
                <c:pt idx="88" formatCode="General">
                  <c:v>44.61</c:v>
                </c:pt>
                <c:pt idx="89" formatCode="General">
                  <c:v>44.61</c:v>
                </c:pt>
                <c:pt idx="90" formatCode="General">
                  <c:v>44.61</c:v>
                </c:pt>
                <c:pt idx="91" formatCode="General">
                  <c:v>44.61</c:v>
                </c:pt>
                <c:pt idx="92" formatCode="General">
                  <c:v>44.61</c:v>
                </c:pt>
                <c:pt idx="93" formatCode="General">
                  <c:v>44.61</c:v>
                </c:pt>
                <c:pt idx="94" formatCode="General">
                  <c:v>44.61</c:v>
                </c:pt>
                <c:pt idx="95" formatCode="General">
                  <c:v>44.61</c:v>
                </c:pt>
                <c:pt idx="96">
                  <c:v>38.46</c:v>
                </c:pt>
                <c:pt idx="97">
                  <c:v>38.46</c:v>
                </c:pt>
                <c:pt idx="98">
                  <c:v>38.46</c:v>
                </c:pt>
                <c:pt idx="99">
                  <c:v>38.46</c:v>
                </c:pt>
                <c:pt idx="100">
                  <c:v>38.46</c:v>
                </c:pt>
                <c:pt idx="101">
                  <c:v>38.46</c:v>
                </c:pt>
                <c:pt idx="102">
                  <c:v>38.46</c:v>
                </c:pt>
                <c:pt idx="103">
                  <c:v>38.46</c:v>
                </c:pt>
                <c:pt idx="104">
                  <c:v>38.46</c:v>
                </c:pt>
                <c:pt idx="105">
                  <c:v>32.299999999999997</c:v>
                </c:pt>
                <c:pt idx="106">
                  <c:v>32.299999999999997</c:v>
                </c:pt>
                <c:pt idx="107">
                  <c:v>32.299999999999997</c:v>
                </c:pt>
                <c:pt idx="108">
                  <c:v>32.299999999999997</c:v>
                </c:pt>
                <c:pt idx="109">
                  <c:v>32.299999999999997</c:v>
                </c:pt>
                <c:pt idx="110">
                  <c:v>32.299999999999997</c:v>
                </c:pt>
                <c:pt idx="111">
                  <c:v>32.299999999999997</c:v>
                </c:pt>
                <c:pt idx="112">
                  <c:v>32.299999999999997</c:v>
                </c:pt>
                <c:pt idx="113">
                  <c:v>32.299999999999997</c:v>
                </c:pt>
                <c:pt idx="114">
                  <c:v>32.299999999999997</c:v>
                </c:pt>
                <c:pt idx="115">
                  <c:v>26.15</c:v>
                </c:pt>
                <c:pt idx="116">
                  <c:v>26.15</c:v>
                </c:pt>
                <c:pt idx="117">
                  <c:v>26.15</c:v>
                </c:pt>
                <c:pt idx="118">
                  <c:v>26.15</c:v>
                </c:pt>
                <c:pt idx="119">
                  <c:v>26.15</c:v>
                </c:pt>
                <c:pt idx="120">
                  <c:v>26.15</c:v>
                </c:pt>
                <c:pt idx="121">
                  <c:v>26.15</c:v>
                </c:pt>
                <c:pt idx="122">
                  <c:v>26.15</c:v>
                </c:pt>
                <c:pt idx="123" formatCode="General">
                  <c:v>19.999999999999972</c:v>
                </c:pt>
                <c:pt idx="124" formatCode="General">
                  <c:v>19.999999999999972</c:v>
                </c:pt>
                <c:pt idx="125" formatCode="General">
                  <c:v>19.999999999999972</c:v>
                </c:pt>
                <c:pt idx="126" formatCode="General">
                  <c:v>19.999999999999972</c:v>
                </c:pt>
                <c:pt idx="127" formatCode="General">
                  <c:v>19.999999999999972</c:v>
                </c:pt>
                <c:pt idx="128" formatCode="General">
                  <c:v>19.999999999999972</c:v>
                </c:pt>
                <c:pt idx="129" formatCode="General">
                  <c:v>19.999999999999972</c:v>
                </c:pt>
                <c:pt idx="130" formatCode="General">
                  <c:v>19.999999999999972</c:v>
                </c:pt>
                <c:pt idx="131" formatCode="General">
                  <c:v>19.999999999999972</c:v>
                </c:pt>
                <c:pt idx="132" formatCode="General">
                  <c:v>19.999999999999972</c:v>
                </c:pt>
                <c:pt idx="133">
                  <c:v>13.846153846153818</c:v>
                </c:pt>
                <c:pt idx="134">
                  <c:v>13.846153846153818</c:v>
                </c:pt>
                <c:pt idx="135">
                  <c:v>13.846153846153818</c:v>
                </c:pt>
                <c:pt idx="136">
                  <c:v>13.846153846153818</c:v>
                </c:pt>
                <c:pt idx="137">
                  <c:v>13.846153846153818</c:v>
                </c:pt>
                <c:pt idx="138">
                  <c:v>13.846153846153818</c:v>
                </c:pt>
                <c:pt idx="139">
                  <c:v>13.846153846153818</c:v>
                </c:pt>
                <c:pt idx="140">
                  <c:v>13.846153846153818</c:v>
                </c:pt>
                <c:pt idx="141">
                  <c:v>13.846153846153818</c:v>
                </c:pt>
                <c:pt idx="142">
                  <c:v>13.846153846153818</c:v>
                </c:pt>
                <c:pt idx="143">
                  <c:v>7.692307692307665</c:v>
                </c:pt>
                <c:pt idx="144">
                  <c:v>7.692307692307665</c:v>
                </c:pt>
                <c:pt idx="145">
                  <c:v>7.692307692307665</c:v>
                </c:pt>
                <c:pt idx="146">
                  <c:v>7.692307692307665</c:v>
                </c:pt>
                <c:pt idx="147">
                  <c:v>7.692307692307665</c:v>
                </c:pt>
                <c:pt idx="148">
                  <c:v>7.692307692307665</c:v>
                </c:pt>
                <c:pt idx="149">
                  <c:v>7.692307692307665</c:v>
                </c:pt>
                <c:pt idx="150">
                  <c:v>7.692307692307665</c:v>
                </c:pt>
                <c:pt idx="151">
                  <c:v>7.692307692307665</c:v>
                </c:pt>
                <c:pt idx="152">
                  <c:v>7.692307692307665</c:v>
                </c:pt>
                <c:pt idx="153">
                  <c:v>5.2976923076922802</c:v>
                </c:pt>
                <c:pt idx="154">
                  <c:v>5.2976923076922802</c:v>
                </c:pt>
                <c:pt idx="155">
                  <c:v>5.2976923076922802</c:v>
                </c:pt>
                <c:pt idx="156">
                  <c:v>5.2976923076922802</c:v>
                </c:pt>
                <c:pt idx="157">
                  <c:v>5.2976923076922802</c:v>
                </c:pt>
                <c:pt idx="158">
                  <c:v>5.2976923076922802</c:v>
                </c:pt>
                <c:pt idx="159">
                  <c:v>5.2976923076922802</c:v>
                </c:pt>
                <c:pt idx="160">
                  <c:v>5.2976923076922802</c:v>
                </c:pt>
                <c:pt idx="161">
                  <c:v>5.2976923076922802</c:v>
                </c:pt>
                <c:pt idx="162">
                  <c:v>5.2976923076922802</c:v>
                </c:pt>
              </c:numCache>
            </c:numRef>
          </c:xVal>
          <c:yVal>
            <c:numRef>
              <c:f>'Data collected'!$E$2:$E$167</c:f>
              <c:numCache>
                <c:formatCode>General</c:formatCode>
                <c:ptCount val="163"/>
                <c:pt idx="0">
                  <c:v>-45.0703125</c:v>
                </c:pt>
                <c:pt idx="1">
                  <c:v>-45.158536585365852</c:v>
                </c:pt>
                <c:pt idx="2">
                  <c:v>-45.115079365079367</c:v>
                </c:pt>
                <c:pt idx="3">
                  <c:v>-45.271523178807946</c:v>
                </c:pt>
                <c:pt idx="4">
                  <c:v>-44.927419354838712</c:v>
                </c:pt>
                <c:pt idx="5">
                  <c:v>-44.266666666666666</c:v>
                </c:pt>
                <c:pt idx="6">
                  <c:v>-44.411347517730498</c:v>
                </c:pt>
                <c:pt idx="7">
                  <c:v>-45.609022556390975</c:v>
                </c:pt>
                <c:pt idx="8">
                  <c:v>-45.411290322580648</c:v>
                </c:pt>
                <c:pt idx="9">
                  <c:v>-45.227272727272727</c:v>
                </c:pt>
                <c:pt idx="10">
                  <c:v>-45.472222222222221</c:v>
                </c:pt>
                <c:pt idx="11">
                  <c:v>-45.42537313432836</c:v>
                </c:pt>
                <c:pt idx="12">
                  <c:v>-40.557142857142857</c:v>
                </c:pt>
                <c:pt idx="13">
                  <c:v>-45.350364963503651</c:v>
                </c:pt>
                <c:pt idx="14">
                  <c:v>-45.305084745762713</c:v>
                </c:pt>
                <c:pt idx="15">
                  <c:v>-45.276243093922652</c:v>
                </c:pt>
                <c:pt idx="16">
                  <c:v>-45.4</c:v>
                </c:pt>
                <c:pt idx="17">
                  <c:v>-45.527027027027025</c:v>
                </c:pt>
                <c:pt idx="18">
                  <c:v>-45.255813953488371</c:v>
                </c:pt>
                <c:pt idx="19">
                  <c:v>-45.330769230769228</c:v>
                </c:pt>
                <c:pt idx="20">
                  <c:v>-43.532608695652172</c:v>
                </c:pt>
                <c:pt idx="21">
                  <c:v>-45.063380281690144</c:v>
                </c:pt>
                <c:pt idx="22">
                  <c:v>-45.242647058823529</c:v>
                </c:pt>
                <c:pt idx="23">
                  <c:v>-45.263565891472865</c:v>
                </c:pt>
                <c:pt idx="24">
                  <c:v>-45.404411764705884</c:v>
                </c:pt>
                <c:pt idx="25">
                  <c:v>-45.283870967741933</c:v>
                </c:pt>
                <c:pt idx="26">
                  <c:v>-45.462686567164177</c:v>
                </c:pt>
                <c:pt idx="27">
                  <c:v>-45.516483516483518</c:v>
                </c:pt>
                <c:pt idx="28">
                  <c:v>-45.384057971014492</c:v>
                </c:pt>
                <c:pt idx="29">
                  <c:v>-45.352601156069362</c:v>
                </c:pt>
                <c:pt idx="30">
                  <c:v>-45.431654676258994</c:v>
                </c:pt>
                <c:pt idx="31">
                  <c:v>-45.411764705882355</c:v>
                </c:pt>
                <c:pt idx="32">
                  <c:v>-44.739644970414204</c:v>
                </c:pt>
                <c:pt idx="33">
                  <c:v>-45.423357664233578</c:v>
                </c:pt>
                <c:pt idx="34">
                  <c:v>-45.463576158940398</c:v>
                </c:pt>
                <c:pt idx="35">
                  <c:v>-45.435374149659864</c:v>
                </c:pt>
                <c:pt idx="36">
                  <c:v>-45.2890625</c:v>
                </c:pt>
                <c:pt idx="37">
                  <c:v>-45.052238805970148</c:v>
                </c:pt>
                <c:pt idx="38">
                  <c:v>-45.085271317829459</c:v>
                </c:pt>
                <c:pt idx="39">
                  <c:v>-45.162962962962965</c:v>
                </c:pt>
                <c:pt idx="40">
                  <c:v>-45.140740740740739</c:v>
                </c:pt>
                <c:pt idx="41">
                  <c:v>-44.993939393939392</c:v>
                </c:pt>
                <c:pt idx="42">
                  <c:v>-45.196969696969695</c:v>
                </c:pt>
                <c:pt idx="43">
                  <c:v>-45.478632478632477</c:v>
                </c:pt>
                <c:pt idx="44">
                  <c:v>-45.29139072847682</c:v>
                </c:pt>
                <c:pt idx="45">
                  <c:v>-45.544776119402982</c:v>
                </c:pt>
                <c:pt idx="46">
                  <c:v>-45.24647887323944</c:v>
                </c:pt>
                <c:pt idx="47">
                  <c:v>-45.105633802816904</c:v>
                </c:pt>
                <c:pt idx="48">
                  <c:v>-45</c:v>
                </c:pt>
                <c:pt idx="49">
                  <c:v>-44.715384615384615</c:v>
                </c:pt>
                <c:pt idx="50">
                  <c:v>-44.720930232558139</c:v>
                </c:pt>
                <c:pt idx="51">
                  <c:v>-45</c:v>
                </c:pt>
                <c:pt idx="52">
                  <c:v>-45.073529411764703</c:v>
                </c:pt>
                <c:pt idx="53">
                  <c:v>-44.969230769230769</c:v>
                </c:pt>
                <c:pt idx="54">
                  <c:v>-45.124031007751938</c:v>
                </c:pt>
                <c:pt idx="55">
                  <c:v>-45.140845070422536</c:v>
                </c:pt>
                <c:pt idx="56">
                  <c:v>-45.314049586776861</c:v>
                </c:pt>
                <c:pt idx="57">
                  <c:v>-43.184615384615384</c:v>
                </c:pt>
                <c:pt idx="58">
                  <c:v>-44.820143884892083</c:v>
                </c:pt>
                <c:pt idx="59">
                  <c:v>-44.555555555555557</c:v>
                </c:pt>
                <c:pt idx="60">
                  <c:v>-43.190140845070424</c:v>
                </c:pt>
                <c:pt idx="61">
                  <c:v>-44.85</c:v>
                </c:pt>
                <c:pt idx="62">
                  <c:v>-44.512195121951223</c:v>
                </c:pt>
                <c:pt idx="63">
                  <c:v>-44.86466165413534</c:v>
                </c:pt>
                <c:pt idx="64">
                  <c:v>-44.719101123595507</c:v>
                </c:pt>
                <c:pt idx="65">
                  <c:v>-44.886227544910177</c:v>
                </c:pt>
                <c:pt idx="66">
                  <c:v>-45.007575757575758</c:v>
                </c:pt>
                <c:pt idx="67">
                  <c:v>-44.881889763779526</c:v>
                </c:pt>
                <c:pt idx="68">
                  <c:v>-44.296296296296298</c:v>
                </c:pt>
                <c:pt idx="69">
                  <c:v>-44.834710743801651</c:v>
                </c:pt>
                <c:pt idx="70">
                  <c:v>-44.694915254237287</c:v>
                </c:pt>
                <c:pt idx="71">
                  <c:v>-44.691729323308273</c:v>
                </c:pt>
                <c:pt idx="72">
                  <c:v>-44.96</c:v>
                </c:pt>
                <c:pt idx="73">
                  <c:v>-44.840909090909093</c:v>
                </c:pt>
                <c:pt idx="74">
                  <c:v>-44.856060606060609</c:v>
                </c:pt>
                <c:pt idx="75">
                  <c:v>-44.231343283582092</c:v>
                </c:pt>
                <c:pt idx="76">
                  <c:v>-44.860465116279073</c:v>
                </c:pt>
                <c:pt idx="77">
                  <c:v>-44.697095435684645</c:v>
                </c:pt>
                <c:pt idx="78">
                  <c:v>-44.238805970149251</c:v>
                </c:pt>
                <c:pt idx="79">
                  <c:v>-44.284615384615385</c:v>
                </c:pt>
                <c:pt idx="80">
                  <c:v>-44.92307692307692</c:v>
                </c:pt>
                <c:pt idx="81">
                  <c:v>-44.669117647058826</c:v>
                </c:pt>
                <c:pt idx="82">
                  <c:v>-44.7421875</c:v>
                </c:pt>
                <c:pt idx="83">
                  <c:v>-44.7734375</c:v>
                </c:pt>
                <c:pt idx="84">
                  <c:v>-44.694029850746269</c:v>
                </c:pt>
                <c:pt idx="85">
                  <c:v>-44.447449768160745</c:v>
                </c:pt>
                <c:pt idx="86">
                  <c:v>-44.930232558139537</c:v>
                </c:pt>
                <c:pt idx="87">
                  <c:v>-44.449612403100772</c:v>
                </c:pt>
                <c:pt idx="88">
                  <c:v>-44.649350649350652</c:v>
                </c:pt>
                <c:pt idx="89">
                  <c:v>-44.911111111111111</c:v>
                </c:pt>
                <c:pt idx="90">
                  <c:v>-44.746268656716417</c:v>
                </c:pt>
                <c:pt idx="91">
                  <c:v>-44.868613138686129</c:v>
                </c:pt>
                <c:pt idx="92">
                  <c:v>-44.313432835820898</c:v>
                </c:pt>
                <c:pt idx="93">
                  <c:v>-44.850746268656714</c:v>
                </c:pt>
                <c:pt idx="94">
                  <c:v>-44.4</c:v>
                </c:pt>
                <c:pt idx="95">
                  <c:v>-44.4</c:v>
                </c:pt>
                <c:pt idx="96">
                  <c:v>-44.5390625</c:v>
                </c:pt>
                <c:pt idx="97">
                  <c:v>-44.25</c:v>
                </c:pt>
                <c:pt idx="98">
                  <c:v>-44.29323308270677</c:v>
                </c:pt>
                <c:pt idx="99">
                  <c:v>-44.296551724137935</c:v>
                </c:pt>
                <c:pt idx="100">
                  <c:v>-44.253623188405797</c:v>
                </c:pt>
                <c:pt idx="101">
                  <c:v>-44.364285714285714</c:v>
                </c:pt>
                <c:pt idx="102">
                  <c:v>-44.290076335877863</c:v>
                </c:pt>
                <c:pt idx="103">
                  <c:v>-44.233082706766915</c:v>
                </c:pt>
                <c:pt idx="104">
                  <c:v>-44.092783505154642</c:v>
                </c:pt>
                <c:pt idx="105">
                  <c:v>-44.049645390070921</c:v>
                </c:pt>
                <c:pt idx="106">
                  <c:v>-43.768000000000001</c:v>
                </c:pt>
                <c:pt idx="107">
                  <c:v>-43.954887218045116</c:v>
                </c:pt>
                <c:pt idx="108">
                  <c:v>-43.932330827067666</c:v>
                </c:pt>
                <c:pt idx="109">
                  <c:v>-43.902777777777779</c:v>
                </c:pt>
                <c:pt idx="110">
                  <c:v>-44.042857142857144</c:v>
                </c:pt>
                <c:pt idx="111">
                  <c:v>-43.934306569343065</c:v>
                </c:pt>
                <c:pt idx="112">
                  <c:v>-43.943661971830984</c:v>
                </c:pt>
                <c:pt idx="113">
                  <c:v>-43.789473684210527</c:v>
                </c:pt>
                <c:pt idx="114">
                  <c:v>-43.881944444444443</c:v>
                </c:pt>
                <c:pt idx="115">
                  <c:v>-43.243055555555557</c:v>
                </c:pt>
                <c:pt idx="116">
                  <c:v>-41.591549295774648</c:v>
                </c:pt>
                <c:pt idx="117">
                  <c:v>-43.234782608695653</c:v>
                </c:pt>
                <c:pt idx="118">
                  <c:v>-43.227272727272727</c:v>
                </c:pt>
                <c:pt idx="119">
                  <c:v>-43.276119402985074</c:v>
                </c:pt>
                <c:pt idx="120">
                  <c:v>-43.421875</c:v>
                </c:pt>
                <c:pt idx="121">
                  <c:v>-43.380597014925371</c:v>
                </c:pt>
                <c:pt idx="122">
                  <c:v>-43.533834586466163</c:v>
                </c:pt>
                <c:pt idx="123">
                  <c:v>-43.25352112676056</c:v>
                </c:pt>
                <c:pt idx="124">
                  <c:v>-43.10144927536232</c:v>
                </c:pt>
                <c:pt idx="125">
                  <c:v>-42.899224806201552</c:v>
                </c:pt>
                <c:pt idx="126">
                  <c:v>-43.233082706766915</c:v>
                </c:pt>
                <c:pt idx="127">
                  <c:v>-42.94814814814815</c:v>
                </c:pt>
                <c:pt idx="128">
                  <c:v>-42.669421487603309</c:v>
                </c:pt>
                <c:pt idx="129">
                  <c:v>-42.509803921568626</c:v>
                </c:pt>
                <c:pt idx="130">
                  <c:v>-43.013888888888886</c:v>
                </c:pt>
                <c:pt idx="131">
                  <c:v>-43.378787878787875</c:v>
                </c:pt>
                <c:pt idx="132">
                  <c:v>-43.370370370370374</c:v>
                </c:pt>
                <c:pt idx="133">
                  <c:v>-42.111888111888113</c:v>
                </c:pt>
                <c:pt idx="134">
                  <c:v>-41.929577464788736</c:v>
                </c:pt>
                <c:pt idx="135">
                  <c:v>-41.940740740740743</c:v>
                </c:pt>
                <c:pt idx="136">
                  <c:v>-41.918518518518518</c:v>
                </c:pt>
                <c:pt idx="137">
                  <c:v>-41.832116788321166</c:v>
                </c:pt>
                <c:pt idx="138">
                  <c:v>-41.578125</c:v>
                </c:pt>
                <c:pt idx="139">
                  <c:v>-41.583333333333336</c:v>
                </c:pt>
                <c:pt idx="140">
                  <c:v>-41.527559055118111</c:v>
                </c:pt>
                <c:pt idx="141">
                  <c:v>-41.458333333333336</c:v>
                </c:pt>
                <c:pt idx="142">
                  <c:v>-41.409090909090907</c:v>
                </c:pt>
                <c:pt idx="143">
                  <c:v>-39.915254237288138</c:v>
                </c:pt>
                <c:pt idx="144">
                  <c:v>-39.859375</c:v>
                </c:pt>
                <c:pt idx="145">
                  <c:v>-37.804511278195491</c:v>
                </c:pt>
                <c:pt idx="146">
                  <c:v>-39.651851851851852</c:v>
                </c:pt>
                <c:pt idx="147">
                  <c:v>-39.546875</c:v>
                </c:pt>
                <c:pt idx="148">
                  <c:v>-39.442857142857143</c:v>
                </c:pt>
                <c:pt idx="149">
                  <c:v>-39.301369863013697</c:v>
                </c:pt>
                <c:pt idx="150">
                  <c:v>-39.054216867469883</c:v>
                </c:pt>
                <c:pt idx="151">
                  <c:v>-38.65625</c:v>
                </c:pt>
                <c:pt idx="152">
                  <c:v>-38.295454545454547</c:v>
                </c:pt>
                <c:pt idx="153">
                  <c:v>-34.054945054945058</c:v>
                </c:pt>
                <c:pt idx="154">
                  <c:v>-34.086956521739133</c:v>
                </c:pt>
                <c:pt idx="155">
                  <c:v>-33.429577464788736</c:v>
                </c:pt>
                <c:pt idx="156">
                  <c:v>-33.269230769230766</c:v>
                </c:pt>
                <c:pt idx="157">
                  <c:v>-33.06849315068493</c:v>
                </c:pt>
                <c:pt idx="158">
                  <c:v>-33.64179104477612</c:v>
                </c:pt>
                <c:pt idx="159">
                  <c:v>-33.157894736842103</c:v>
                </c:pt>
                <c:pt idx="160">
                  <c:v>-32.928571428571431</c:v>
                </c:pt>
                <c:pt idx="161">
                  <c:v>-32.868131868131869</c:v>
                </c:pt>
                <c:pt idx="162">
                  <c:v>-32.870370370370374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6A-4799-A4AE-8B1C6DB89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420911"/>
        <c:axId val="885405103"/>
      </c:scatterChart>
      <c:valAx>
        <c:axId val="81633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SOH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6345087"/>
        <c:crosses val="autoZero"/>
        <c:crossBetween val="midCat"/>
      </c:valAx>
      <c:valAx>
        <c:axId val="81634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milivolts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6339679"/>
        <c:crosses val="autoZero"/>
        <c:crossBetween val="midCat"/>
      </c:valAx>
      <c:valAx>
        <c:axId val="88540510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miliampere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5420911"/>
        <c:crosses val="max"/>
        <c:crossBetween val="midCat"/>
      </c:valAx>
      <c:valAx>
        <c:axId val="885420911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8854051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Short and long term averages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 collected'!$F$1</c:f>
              <c:strCache>
                <c:ptCount val="1"/>
                <c:pt idx="0">
                  <c:v>STA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'Data collected'!$A$2:$A$185</c:f>
              <c:numCache>
                <c:formatCode>0.00</c:formatCode>
                <c:ptCount val="18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93.846000000000004</c:v>
                </c:pt>
                <c:pt idx="8">
                  <c:v>93.846000000000004</c:v>
                </c:pt>
                <c:pt idx="9">
                  <c:v>93.846000000000004</c:v>
                </c:pt>
                <c:pt idx="10">
                  <c:v>93.846000000000004</c:v>
                </c:pt>
                <c:pt idx="11">
                  <c:v>93.846000000000004</c:v>
                </c:pt>
                <c:pt idx="12">
                  <c:v>93.846000000000004</c:v>
                </c:pt>
                <c:pt idx="13">
                  <c:v>93.846000000000004</c:v>
                </c:pt>
                <c:pt idx="14">
                  <c:v>93.846000000000004</c:v>
                </c:pt>
                <c:pt idx="15">
                  <c:v>93.846000000000004</c:v>
                </c:pt>
                <c:pt idx="16">
                  <c:v>93.846000000000004</c:v>
                </c:pt>
                <c:pt idx="17">
                  <c:v>87.691999999999993</c:v>
                </c:pt>
                <c:pt idx="18">
                  <c:v>87.691999999999993</c:v>
                </c:pt>
                <c:pt idx="19">
                  <c:v>87.691999999999993</c:v>
                </c:pt>
                <c:pt idx="20">
                  <c:v>87.691999999999993</c:v>
                </c:pt>
                <c:pt idx="21">
                  <c:v>87.691999999999993</c:v>
                </c:pt>
                <c:pt idx="22">
                  <c:v>87.691999999999993</c:v>
                </c:pt>
                <c:pt idx="23">
                  <c:v>87.691999999999993</c:v>
                </c:pt>
                <c:pt idx="24">
                  <c:v>87.691999999999993</c:v>
                </c:pt>
                <c:pt idx="25">
                  <c:v>87.691999999999993</c:v>
                </c:pt>
                <c:pt idx="26">
                  <c:v>87.691999999999993</c:v>
                </c:pt>
                <c:pt idx="27">
                  <c:v>81.537999999999997</c:v>
                </c:pt>
                <c:pt idx="28">
                  <c:v>81.537999999999997</c:v>
                </c:pt>
                <c:pt idx="29">
                  <c:v>81.537999999999997</c:v>
                </c:pt>
                <c:pt idx="30">
                  <c:v>81.537999999999997</c:v>
                </c:pt>
                <c:pt idx="31">
                  <c:v>81.537999999999997</c:v>
                </c:pt>
                <c:pt idx="32">
                  <c:v>81.537999999999997</c:v>
                </c:pt>
                <c:pt idx="33">
                  <c:v>81.537999999999997</c:v>
                </c:pt>
                <c:pt idx="34">
                  <c:v>81.537999999999997</c:v>
                </c:pt>
                <c:pt idx="35">
                  <c:v>81.537999999999997</c:v>
                </c:pt>
                <c:pt idx="36">
                  <c:v>75.385000000000005</c:v>
                </c:pt>
                <c:pt idx="37">
                  <c:v>75.385000000000005</c:v>
                </c:pt>
                <c:pt idx="38">
                  <c:v>75.385000000000005</c:v>
                </c:pt>
                <c:pt idx="39">
                  <c:v>75.385000000000005</c:v>
                </c:pt>
                <c:pt idx="40">
                  <c:v>75.385000000000005</c:v>
                </c:pt>
                <c:pt idx="41">
                  <c:v>75.385000000000005</c:v>
                </c:pt>
                <c:pt idx="42">
                  <c:v>75.385000000000005</c:v>
                </c:pt>
                <c:pt idx="43">
                  <c:v>75.385000000000005</c:v>
                </c:pt>
                <c:pt idx="44">
                  <c:v>75.385000000000005</c:v>
                </c:pt>
                <c:pt idx="45">
                  <c:v>75.385000000000005</c:v>
                </c:pt>
                <c:pt idx="46">
                  <c:v>69.230999999999995</c:v>
                </c:pt>
                <c:pt idx="47">
                  <c:v>69.230999999999995</c:v>
                </c:pt>
                <c:pt idx="48">
                  <c:v>69.230999999999995</c:v>
                </c:pt>
                <c:pt idx="49">
                  <c:v>69.230999999999995</c:v>
                </c:pt>
                <c:pt idx="50">
                  <c:v>69.230999999999995</c:v>
                </c:pt>
                <c:pt idx="51">
                  <c:v>69.230999999999995</c:v>
                </c:pt>
                <c:pt idx="52">
                  <c:v>69.230999999999995</c:v>
                </c:pt>
                <c:pt idx="53">
                  <c:v>69.230999999999995</c:v>
                </c:pt>
                <c:pt idx="54">
                  <c:v>69.230999999999995</c:v>
                </c:pt>
                <c:pt idx="55">
                  <c:v>69.230999999999995</c:v>
                </c:pt>
                <c:pt idx="56">
                  <c:v>63.076999999999998</c:v>
                </c:pt>
                <c:pt idx="57">
                  <c:v>63.076999999999998</c:v>
                </c:pt>
                <c:pt idx="58">
                  <c:v>63.076999999999998</c:v>
                </c:pt>
                <c:pt idx="59">
                  <c:v>63.076999999999998</c:v>
                </c:pt>
                <c:pt idx="60">
                  <c:v>63.076999999999998</c:v>
                </c:pt>
                <c:pt idx="61">
                  <c:v>63.076999999999998</c:v>
                </c:pt>
                <c:pt idx="62">
                  <c:v>63.076999999999998</c:v>
                </c:pt>
                <c:pt idx="63">
                  <c:v>63.076999999999998</c:v>
                </c:pt>
                <c:pt idx="64">
                  <c:v>63.076999999999998</c:v>
                </c:pt>
                <c:pt idx="65">
                  <c:v>63.076999999999998</c:v>
                </c:pt>
                <c:pt idx="66">
                  <c:v>56.923076923076891</c:v>
                </c:pt>
                <c:pt idx="67">
                  <c:v>56.923076923076891</c:v>
                </c:pt>
                <c:pt idx="68">
                  <c:v>56.923076923076891</c:v>
                </c:pt>
                <c:pt idx="69">
                  <c:v>56.923076923076891</c:v>
                </c:pt>
                <c:pt idx="70">
                  <c:v>56.923076923076891</c:v>
                </c:pt>
                <c:pt idx="71">
                  <c:v>56.923076923076891</c:v>
                </c:pt>
                <c:pt idx="72">
                  <c:v>56.923076923076891</c:v>
                </c:pt>
                <c:pt idx="73">
                  <c:v>56.923076923076891</c:v>
                </c:pt>
                <c:pt idx="74">
                  <c:v>56.923076923076891</c:v>
                </c:pt>
                <c:pt idx="75">
                  <c:v>56.923076923076891</c:v>
                </c:pt>
                <c:pt idx="76">
                  <c:v>50.769230769230738</c:v>
                </c:pt>
                <c:pt idx="77">
                  <c:v>50.769230769230738</c:v>
                </c:pt>
                <c:pt idx="78">
                  <c:v>50.769230769230738</c:v>
                </c:pt>
                <c:pt idx="79">
                  <c:v>50.769230769230738</c:v>
                </c:pt>
                <c:pt idx="80">
                  <c:v>50.769230769230738</c:v>
                </c:pt>
                <c:pt idx="81">
                  <c:v>50.769230769230738</c:v>
                </c:pt>
                <c:pt idx="82">
                  <c:v>50.769230769230738</c:v>
                </c:pt>
                <c:pt idx="83">
                  <c:v>50.769230769230738</c:v>
                </c:pt>
                <c:pt idx="84">
                  <c:v>50.769230769230738</c:v>
                </c:pt>
                <c:pt idx="85">
                  <c:v>50.769230769230738</c:v>
                </c:pt>
                <c:pt idx="86" formatCode="General">
                  <c:v>44.61</c:v>
                </c:pt>
                <c:pt idx="87" formatCode="General">
                  <c:v>44.61</c:v>
                </c:pt>
                <c:pt idx="88" formatCode="General">
                  <c:v>44.61</c:v>
                </c:pt>
                <c:pt idx="89" formatCode="General">
                  <c:v>44.61</c:v>
                </c:pt>
                <c:pt idx="90" formatCode="General">
                  <c:v>44.61</c:v>
                </c:pt>
                <c:pt idx="91" formatCode="General">
                  <c:v>44.61</c:v>
                </c:pt>
                <c:pt idx="92" formatCode="General">
                  <c:v>44.61</c:v>
                </c:pt>
                <c:pt idx="93" formatCode="General">
                  <c:v>44.61</c:v>
                </c:pt>
                <c:pt idx="94" formatCode="General">
                  <c:v>44.61</c:v>
                </c:pt>
                <c:pt idx="95" formatCode="General">
                  <c:v>44.61</c:v>
                </c:pt>
                <c:pt idx="96">
                  <c:v>38.46</c:v>
                </c:pt>
                <c:pt idx="97">
                  <c:v>38.46</c:v>
                </c:pt>
                <c:pt idx="98">
                  <c:v>38.46</c:v>
                </c:pt>
                <c:pt idx="99">
                  <c:v>38.46</c:v>
                </c:pt>
                <c:pt idx="100">
                  <c:v>38.46</c:v>
                </c:pt>
                <c:pt idx="101">
                  <c:v>38.46</c:v>
                </c:pt>
                <c:pt idx="102">
                  <c:v>38.46</c:v>
                </c:pt>
                <c:pt idx="103">
                  <c:v>38.46</c:v>
                </c:pt>
                <c:pt idx="104">
                  <c:v>38.46</c:v>
                </c:pt>
                <c:pt idx="105">
                  <c:v>32.299999999999997</c:v>
                </c:pt>
                <c:pt idx="106">
                  <c:v>32.299999999999997</c:v>
                </c:pt>
                <c:pt idx="107">
                  <c:v>32.299999999999997</c:v>
                </c:pt>
                <c:pt idx="108">
                  <c:v>32.299999999999997</c:v>
                </c:pt>
                <c:pt idx="109">
                  <c:v>32.299999999999997</c:v>
                </c:pt>
                <c:pt idx="110">
                  <c:v>32.299999999999997</c:v>
                </c:pt>
                <c:pt idx="111">
                  <c:v>32.299999999999997</c:v>
                </c:pt>
                <c:pt idx="112">
                  <c:v>32.299999999999997</c:v>
                </c:pt>
                <c:pt idx="113">
                  <c:v>32.299999999999997</c:v>
                </c:pt>
                <c:pt idx="114">
                  <c:v>32.299999999999997</c:v>
                </c:pt>
                <c:pt idx="115">
                  <c:v>26.15</c:v>
                </c:pt>
                <c:pt idx="116">
                  <c:v>26.15</c:v>
                </c:pt>
                <c:pt idx="117">
                  <c:v>26.15</c:v>
                </c:pt>
                <c:pt idx="118">
                  <c:v>26.15</c:v>
                </c:pt>
                <c:pt idx="119">
                  <c:v>26.15</c:v>
                </c:pt>
                <c:pt idx="120">
                  <c:v>26.15</c:v>
                </c:pt>
                <c:pt idx="121">
                  <c:v>26.15</c:v>
                </c:pt>
                <c:pt idx="122">
                  <c:v>26.15</c:v>
                </c:pt>
                <c:pt idx="123" formatCode="General">
                  <c:v>19.999999999999972</c:v>
                </c:pt>
                <c:pt idx="124" formatCode="General">
                  <c:v>19.999999999999972</c:v>
                </c:pt>
                <c:pt idx="125" formatCode="General">
                  <c:v>19.999999999999972</c:v>
                </c:pt>
                <c:pt idx="126" formatCode="General">
                  <c:v>19.999999999999972</c:v>
                </c:pt>
                <c:pt idx="127" formatCode="General">
                  <c:v>19.999999999999972</c:v>
                </c:pt>
                <c:pt idx="128" formatCode="General">
                  <c:v>19.999999999999972</c:v>
                </c:pt>
                <c:pt idx="129" formatCode="General">
                  <c:v>19.999999999999972</c:v>
                </c:pt>
                <c:pt idx="130" formatCode="General">
                  <c:v>19.999999999999972</c:v>
                </c:pt>
                <c:pt idx="131" formatCode="General">
                  <c:v>19.999999999999972</c:v>
                </c:pt>
                <c:pt idx="132" formatCode="General">
                  <c:v>19.999999999999972</c:v>
                </c:pt>
                <c:pt idx="133">
                  <c:v>13.846153846153818</c:v>
                </c:pt>
                <c:pt idx="134">
                  <c:v>13.846153846153818</c:v>
                </c:pt>
                <c:pt idx="135">
                  <c:v>13.846153846153818</c:v>
                </c:pt>
                <c:pt idx="136">
                  <c:v>13.846153846153818</c:v>
                </c:pt>
                <c:pt idx="137">
                  <c:v>13.846153846153818</c:v>
                </c:pt>
                <c:pt idx="138">
                  <c:v>13.846153846153818</c:v>
                </c:pt>
                <c:pt idx="139">
                  <c:v>13.846153846153818</c:v>
                </c:pt>
                <c:pt idx="140">
                  <c:v>13.846153846153818</c:v>
                </c:pt>
                <c:pt idx="141">
                  <c:v>13.846153846153818</c:v>
                </c:pt>
                <c:pt idx="142">
                  <c:v>13.846153846153818</c:v>
                </c:pt>
                <c:pt idx="143">
                  <c:v>7.692307692307665</c:v>
                </c:pt>
                <c:pt idx="144">
                  <c:v>7.692307692307665</c:v>
                </c:pt>
                <c:pt idx="145">
                  <c:v>7.692307692307665</c:v>
                </c:pt>
                <c:pt idx="146">
                  <c:v>7.692307692307665</c:v>
                </c:pt>
                <c:pt idx="147">
                  <c:v>7.692307692307665</c:v>
                </c:pt>
                <c:pt idx="148">
                  <c:v>7.692307692307665</c:v>
                </c:pt>
                <c:pt idx="149">
                  <c:v>7.692307692307665</c:v>
                </c:pt>
                <c:pt idx="150">
                  <c:v>7.692307692307665</c:v>
                </c:pt>
                <c:pt idx="151">
                  <c:v>7.692307692307665</c:v>
                </c:pt>
                <c:pt idx="152">
                  <c:v>7.692307692307665</c:v>
                </c:pt>
                <c:pt idx="153">
                  <c:v>5.2976923076922802</c:v>
                </c:pt>
                <c:pt idx="154">
                  <c:v>5.2976923076922802</c:v>
                </c:pt>
                <c:pt idx="155">
                  <c:v>5.2976923076922802</c:v>
                </c:pt>
                <c:pt idx="156">
                  <c:v>5.2976923076922802</c:v>
                </c:pt>
                <c:pt idx="157">
                  <c:v>5.2976923076922802</c:v>
                </c:pt>
                <c:pt idx="158">
                  <c:v>5.2976923076922802</c:v>
                </c:pt>
                <c:pt idx="159">
                  <c:v>5.2976923076922802</c:v>
                </c:pt>
                <c:pt idx="160">
                  <c:v>5.2976923076922802</c:v>
                </c:pt>
                <c:pt idx="161">
                  <c:v>5.2976923076922802</c:v>
                </c:pt>
                <c:pt idx="162">
                  <c:v>5.2976923076922802</c:v>
                </c:pt>
                <c:pt idx="163">
                  <c:v>4.4002564102564161</c:v>
                </c:pt>
                <c:pt idx="164">
                  <c:v>4.4002564102564161</c:v>
                </c:pt>
                <c:pt idx="165">
                  <c:v>4.4002564102564161</c:v>
                </c:pt>
                <c:pt idx="166">
                  <c:v>4.4002564102564161</c:v>
                </c:pt>
                <c:pt idx="167">
                  <c:v>4.4002564102564161</c:v>
                </c:pt>
                <c:pt idx="168">
                  <c:v>4.4002564102564161</c:v>
                </c:pt>
                <c:pt idx="169">
                  <c:v>4.4002564102564161</c:v>
                </c:pt>
                <c:pt idx="170">
                  <c:v>4.4002564102564161</c:v>
                </c:pt>
                <c:pt idx="171">
                  <c:v>4.4002564102564161</c:v>
                </c:pt>
                <c:pt idx="172">
                  <c:v>3.5541025641025699</c:v>
                </c:pt>
                <c:pt idx="173">
                  <c:v>3.5541025641025699</c:v>
                </c:pt>
                <c:pt idx="174">
                  <c:v>3.5541025641025699</c:v>
                </c:pt>
                <c:pt idx="175">
                  <c:v>3.5541025641025699</c:v>
                </c:pt>
                <c:pt idx="176">
                  <c:v>3.5541025641025699</c:v>
                </c:pt>
                <c:pt idx="177">
                  <c:v>3.5541025641025699</c:v>
                </c:pt>
                <c:pt idx="178">
                  <c:v>3.5541025641025699</c:v>
                </c:pt>
                <c:pt idx="179">
                  <c:v>3.5541025641025699</c:v>
                </c:pt>
                <c:pt idx="180">
                  <c:v>3.5541025641025699</c:v>
                </c:pt>
              </c:numCache>
            </c:numRef>
          </c:xVal>
          <c:yVal>
            <c:numRef>
              <c:f>'Data collected'!$F$2:$F$185</c:f>
              <c:numCache>
                <c:formatCode>General</c:formatCode>
                <c:ptCount val="181"/>
                <c:pt idx="0">
                  <c:v>786688</c:v>
                </c:pt>
                <c:pt idx="1">
                  <c:v>786628</c:v>
                </c:pt>
                <c:pt idx="2">
                  <c:v>786689</c:v>
                </c:pt>
                <c:pt idx="3">
                  <c:v>786588</c:v>
                </c:pt>
                <c:pt idx="4">
                  <c:v>786519</c:v>
                </c:pt>
                <c:pt idx="5">
                  <c:v>787017</c:v>
                </c:pt>
                <c:pt idx="6">
                  <c:v>787115</c:v>
                </c:pt>
                <c:pt idx="7">
                  <c:v>788826</c:v>
                </c:pt>
                <c:pt idx="8">
                  <c:v>788834</c:v>
                </c:pt>
                <c:pt idx="9">
                  <c:v>788827</c:v>
                </c:pt>
                <c:pt idx="10">
                  <c:v>789015</c:v>
                </c:pt>
                <c:pt idx="11">
                  <c:v>789254</c:v>
                </c:pt>
                <c:pt idx="12">
                  <c:v>790163</c:v>
                </c:pt>
                <c:pt idx="13">
                  <c:v>790480</c:v>
                </c:pt>
                <c:pt idx="14">
                  <c:v>790655</c:v>
                </c:pt>
                <c:pt idx="15">
                  <c:v>791882</c:v>
                </c:pt>
                <c:pt idx="16">
                  <c:v>792370</c:v>
                </c:pt>
                <c:pt idx="17">
                  <c:v>793071</c:v>
                </c:pt>
                <c:pt idx="18">
                  <c:v>793760.7</c:v>
                </c:pt>
                <c:pt idx="19">
                  <c:v>794450.4</c:v>
                </c:pt>
                <c:pt idx="20">
                  <c:v>795140.1</c:v>
                </c:pt>
                <c:pt idx="21">
                  <c:v>795829.8</c:v>
                </c:pt>
                <c:pt idx="22">
                  <c:v>796519.5</c:v>
                </c:pt>
                <c:pt idx="23">
                  <c:v>797209.2</c:v>
                </c:pt>
                <c:pt idx="24">
                  <c:v>797898.9</c:v>
                </c:pt>
                <c:pt idx="25">
                  <c:v>798588.6</c:v>
                </c:pt>
                <c:pt idx="26">
                  <c:v>799278.3</c:v>
                </c:pt>
                <c:pt idx="27">
                  <c:v>803032</c:v>
                </c:pt>
                <c:pt idx="28">
                  <c:v>803447</c:v>
                </c:pt>
                <c:pt idx="29">
                  <c:v>804929</c:v>
                </c:pt>
                <c:pt idx="30">
                  <c:v>805592</c:v>
                </c:pt>
                <c:pt idx="31">
                  <c:v>805727</c:v>
                </c:pt>
                <c:pt idx="32">
                  <c:v>806605</c:v>
                </c:pt>
                <c:pt idx="33">
                  <c:v>806695</c:v>
                </c:pt>
                <c:pt idx="34">
                  <c:v>807824</c:v>
                </c:pt>
                <c:pt idx="35">
                  <c:v>867901</c:v>
                </c:pt>
                <c:pt idx="36">
                  <c:v>868576</c:v>
                </c:pt>
                <c:pt idx="37">
                  <c:v>868581</c:v>
                </c:pt>
                <c:pt idx="38">
                  <c:v>868336</c:v>
                </c:pt>
                <c:pt idx="39">
                  <c:v>868626</c:v>
                </c:pt>
                <c:pt idx="40">
                  <c:v>868395</c:v>
                </c:pt>
                <c:pt idx="41">
                  <c:v>868274</c:v>
                </c:pt>
                <c:pt idx="42">
                  <c:v>868240</c:v>
                </c:pt>
                <c:pt idx="43">
                  <c:v>868147</c:v>
                </c:pt>
                <c:pt idx="44">
                  <c:v>867656</c:v>
                </c:pt>
                <c:pt idx="45">
                  <c:v>865619</c:v>
                </c:pt>
                <c:pt idx="46">
                  <c:v>866752</c:v>
                </c:pt>
                <c:pt idx="47">
                  <c:v>866948</c:v>
                </c:pt>
                <c:pt idx="48">
                  <c:v>867005</c:v>
                </c:pt>
                <c:pt idx="49">
                  <c:v>867066</c:v>
                </c:pt>
                <c:pt idx="50">
                  <c:v>867011</c:v>
                </c:pt>
                <c:pt idx="51">
                  <c:v>866767</c:v>
                </c:pt>
                <c:pt idx="52">
                  <c:v>866912</c:v>
                </c:pt>
                <c:pt idx="53">
                  <c:v>867070</c:v>
                </c:pt>
                <c:pt idx="54">
                  <c:v>867630</c:v>
                </c:pt>
                <c:pt idx="55">
                  <c:v>868354</c:v>
                </c:pt>
                <c:pt idx="56">
                  <c:v>870328</c:v>
                </c:pt>
                <c:pt idx="57">
                  <c:v>877104</c:v>
                </c:pt>
                <c:pt idx="58">
                  <c:v>877678</c:v>
                </c:pt>
                <c:pt idx="59">
                  <c:v>878015</c:v>
                </c:pt>
                <c:pt idx="60">
                  <c:v>879381</c:v>
                </c:pt>
                <c:pt idx="61">
                  <c:v>880010</c:v>
                </c:pt>
                <c:pt idx="62">
                  <c:v>873717</c:v>
                </c:pt>
                <c:pt idx="63">
                  <c:v>874262</c:v>
                </c:pt>
                <c:pt idx="64">
                  <c:v>875176</c:v>
                </c:pt>
                <c:pt idx="65">
                  <c:v>875902</c:v>
                </c:pt>
                <c:pt idx="66">
                  <c:v>878444</c:v>
                </c:pt>
                <c:pt idx="67">
                  <c:v>879116</c:v>
                </c:pt>
                <c:pt idx="68">
                  <c:v>879965</c:v>
                </c:pt>
                <c:pt idx="69">
                  <c:v>880503</c:v>
                </c:pt>
                <c:pt idx="70">
                  <c:v>881065</c:v>
                </c:pt>
                <c:pt idx="71">
                  <c:v>881781</c:v>
                </c:pt>
                <c:pt idx="72">
                  <c:v>882798</c:v>
                </c:pt>
                <c:pt idx="73">
                  <c:v>883575</c:v>
                </c:pt>
                <c:pt idx="74">
                  <c:v>883937</c:v>
                </c:pt>
                <c:pt idx="75">
                  <c:v>884602</c:v>
                </c:pt>
                <c:pt idx="76">
                  <c:v>887679</c:v>
                </c:pt>
                <c:pt idx="77">
                  <c:v>889901</c:v>
                </c:pt>
                <c:pt idx="78">
                  <c:v>890920</c:v>
                </c:pt>
                <c:pt idx="79">
                  <c:v>891774</c:v>
                </c:pt>
                <c:pt idx="80">
                  <c:v>892801</c:v>
                </c:pt>
                <c:pt idx="81">
                  <c:v>894108</c:v>
                </c:pt>
                <c:pt idx="82">
                  <c:v>895429</c:v>
                </c:pt>
                <c:pt idx="83">
                  <c:v>897150</c:v>
                </c:pt>
                <c:pt idx="84">
                  <c:v>898647</c:v>
                </c:pt>
                <c:pt idx="85">
                  <c:v>901360</c:v>
                </c:pt>
                <c:pt idx="86">
                  <c:v>904260</c:v>
                </c:pt>
                <c:pt idx="87">
                  <c:v>905003</c:v>
                </c:pt>
                <c:pt idx="88">
                  <c:v>905772</c:v>
                </c:pt>
                <c:pt idx="89">
                  <c:v>906546</c:v>
                </c:pt>
                <c:pt idx="90">
                  <c:v>907175</c:v>
                </c:pt>
                <c:pt idx="91">
                  <c:v>907846</c:v>
                </c:pt>
                <c:pt idx="92">
                  <c:v>908509</c:v>
                </c:pt>
                <c:pt idx="93">
                  <c:v>909179</c:v>
                </c:pt>
                <c:pt idx="94">
                  <c:v>909701</c:v>
                </c:pt>
                <c:pt idx="95">
                  <c:v>910683</c:v>
                </c:pt>
                <c:pt idx="96">
                  <c:v>914856</c:v>
                </c:pt>
                <c:pt idx="97">
                  <c:v>917447</c:v>
                </c:pt>
                <c:pt idx="98">
                  <c:v>919693</c:v>
                </c:pt>
                <c:pt idx="99">
                  <c:v>921940</c:v>
                </c:pt>
                <c:pt idx="100">
                  <c:v>924048</c:v>
                </c:pt>
                <c:pt idx="101">
                  <c:v>926410</c:v>
                </c:pt>
                <c:pt idx="102">
                  <c:v>929141</c:v>
                </c:pt>
                <c:pt idx="103">
                  <c:v>931208</c:v>
                </c:pt>
                <c:pt idx="104">
                  <c:v>933685</c:v>
                </c:pt>
                <c:pt idx="105">
                  <c:v>941196</c:v>
                </c:pt>
                <c:pt idx="106">
                  <c:v>944268</c:v>
                </c:pt>
                <c:pt idx="107">
                  <c:v>948035</c:v>
                </c:pt>
                <c:pt idx="108">
                  <c:v>950903</c:v>
                </c:pt>
                <c:pt idx="109">
                  <c:v>953590</c:v>
                </c:pt>
                <c:pt idx="110">
                  <c:v>956365</c:v>
                </c:pt>
                <c:pt idx="111">
                  <c:v>959440</c:v>
                </c:pt>
                <c:pt idx="112">
                  <c:v>962575</c:v>
                </c:pt>
                <c:pt idx="113">
                  <c:v>965409</c:v>
                </c:pt>
                <c:pt idx="114">
                  <c:v>968123</c:v>
                </c:pt>
                <c:pt idx="115">
                  <c:v>975369</c:v>
                </c:pt>
                <c:pt idx="116">
                  <c:v>980663</c:v>
                </c:pt>
                <c:pt idx="117">
                  <c:v>985144</c:v>
                </c:pt>
                <c:pt idx="118">
                  <c:v>989537</c:v>
                </c:pt>
                <c:pt idx="119">
                  <c:v>994060</c:v>
                </c:pt>
                <c:pt idx="120">
                  <c:v>1001753</c:v>
                </c:pt>
                <c:pt idx="121">
                  <c:v>1005907</c:v>
                </c:pt>
                <c:pt idx="122">
                  <c:v>1009765</c:v>
                </c:pt>
                <c:pt idx="123">
                  <c:v>1020487</c:v>
                </c:pt>
                <c:pt idx="124">
                  <c:v>1025580</c:v>
                </c:pt>
                <c:pt idx="125">
                  <c:v>1030129</c:v>
                </c:pt>
                <c:pt idx="126">
                  <c:v>1034614</c:v>
                </c:pt>
                <c:pt idx="127">
                  <c:v>1039041</c:v>
                </c:pt>
                <c:pt idx="128">
                  <c:v>1043317</c:v>
                </c:pt>
                <c:pt idx="129">
                  <c:v>1047824</c:v>
                </c:pt>
                <c:pt idx="130">
                  <c:v>1052258</c:v>
                </c:pt>
                <c:pt idx="131">
                  <c:v>1056661</c:v>
                </c:pt>
                <c:pt idx="132">
                  <c:v>1061008</c:v>
                </c:pt>
                <c:pt idx="133">
                  <c:v>1072450</c:v>
                </c:pt>
                <c:pt idx="134">
                  <c:v>1081548</c:v>
                </c:pt>
                <c:pt idx="135">
                  <c:v>1090069</c:v>
                </c:pt>
                <c:pt idx="136">
                  <c:v>1099188</c:v>
                </c:pt>
                <c:pt idx="137">
                  <c:v>1108424</c:v>
                </c:pt>
                <c:pt idx="138">
                  <c:v>1118810</c:v>
                </c:pt>
                <c:pt idx="139">
                  <c:v>1128928</c:v>
                </c:pt>
                <c:pt idx="140">
                  <c:v>1138383</c:v>
                </c:pt>
                <c:pt idx="141">
                  <c:v>1148388</c:v>
                </c:pt>
                <c:pt idx="142">
                  <c:v>1158143</c:v>
                </c:pt>
                <c:pt idx="143">
                  <c:v>1178028</c:v>
                </c:pt>
                <c:pt idx="144">
                  <c:v>1195014</c:v>
                </c:pt>
                <c:pt idx="145">
                  <c:v>1211508</c:v>
                </c:pt>
                <c:pt idx="146">
                  <c:v>1228875</c:v>
                </c:pt>
                <c:pt idx="147">
                  <c:v>1246428</c:v>
                </c:pt>
                <c:pt idx="148">
                  <c:v>1265013</c:v>
                </c:pt>
                <c:pt idx="149">
                  <c:v>1283285</c:v>
                </c:pt>
                <c:pt idx="150">
                  <c:v>1303370</c:v>
                </c:pt>
                <c:pt idx="151">
                  <c:v>1326683</c:v>
                </c:pt>
                <c:pt idx="152">
                  <c:v>1350081</c:v>
                </c:pt>
                <c:pt idx="153">
                  <c:v>1397807</c:v>
                </c:pt>
                <c:pt idx="154">
                  <c:v>1444576</c:v>
                </c:pt>
                <c:pt idx="155">
                  <c:v>1492216</c:v>
                </c:pt>
                <c:pt idx="156">
                  <c:v>1538926</c:v>
                </c:pt>
                <c:pt idx="157">
                  <c:v>1584723</c:v>
                </c:pt>
                <c:pt idx="158">
                  <c:v>1629626</c:v>
                </c:pt>
                <c:pt idx="159">
                  <c:v>1673652</c:v>
                </c:pt>
                <c:pt idx="160">
                  <c:v>1716818</c:v>
                </c:pt>
                <c:pt idx="161">
                  <c:v>1759141</c:v>
                </c:pt>
                <c:pt idx="162">
                  <c:v>1800637</c:v>
                </c:pt>
                <c:pt idx="163">
                  <c:v>1841323</c:v>
                </c:pt>
                <c:pt idx="164">
                  <c:v>1881214</c:v>
                </c:pt>
                <c:pt idx="165">
                  <c:v>1920326</c:v>
                </c:pt>
                <c:pt idx="166">
                  <c:v>1958674</c:v>
                </c:pt>
                <c:pt idx="167">
                  <c:v>1996273</c:v>
                </c:pt>
                <c:pt idx="168">
                  <c:v>2033138</c:v>
                </c:pt>
                <c:pt idx="169">
                  <c:v>2069283</c:v>
                </c:pt>
                <c:pt idx="170">
                  <c:v>2139469</c:v>
                </c:pt>
                <c:pt idx="171">
                  <c:v>2173537</c:v>
                </c:pt>
                <c:pt idx="172">
                  <c:v>2206940</c:v>
                </c:pt>
                <c:pt idx="173">
                  <c:v>2271801</c:v>
                </c:pt>
                <c:pt idx="174">
                  <c:v>2271801</c:v>
                </c:pt>
                <c:pt idx="175">
                  <c:v>2334152</c:v>
                </c:pt>
                <c:pt idx="176">
                  <c:v>2364418</c:v>
                </c:pt>
                <c:pt idx="177">
                  <c:v>2394092</c:v>
                </c:pt>
                <c:pt idx="178">
                  <c:v>2394092</c:v>
                </c:pt>
                <c:pt idx="179">
                  <c:v>2451714</c:v>
                </c:pt>
                <c:pt idx="180">
                  <c:v>2479683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46-4265-9136-1C7684A6378D}"/>
            </c:ext>
          </c:extLst>
        </c:ser>
        <c:ser>
          <c:idx val="1"/>
          <c:order val="1"/>
          <c:tx>
            <c:strRef>
              <c:f>'Data collected'!$G$1</c:f>
              <c:strCache>
                <c:ptCount val="1"/>
                <c:pt idx="0">
                  <c:v>LTA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'Data collected'!$A$2:$A$185</c:f>
              <c:numCache>
                <c:formatCode>0.00</c:formatCode>
                <c:ptCount val="18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93.846000000000004</c:v>
                </c:pt>
                <c:pt idx="8">
                  <c:v>93.846000000000004</c:v>
                </c:pt>
                <c:pt idx="9">
                  <c:v>93.846000000000004</c:v>
                </c:pt>
                <c:pt idx="10">
                  <c:v>93.846000000000004</c:v>
                </c:pt>
                <c:pt idx="11">
                  <c:v>93.846000000000004</c:v>
                </c:pt>
                <c:pt idx="12">
                  <c:v>93.846000000000004</c:v>
                </c:pt>
                <c:pt idx="13">
                  <c:v>93.846000000000004</c:v>
                </c:pt>
                <c:pt idx="14">
                  <c:v>93.846000000000004</c:v>
                </c:pt>
                <c:pt idx="15">
                  <c:v>93.846000000000004</c:v>
                </c:pt>
                <c:pt idx="16">
                  <c:v>93.846000000000004</c:v>
                </c:pt>
                <c:pt idx="17">
                  <c:v>87.691999999999993</c:v>
                </c:pt>
                <c:pt idx="18">
                  <c:v>87.691999999999993</c:v>
                </c:pt>
                <c:pt idx="19">
                  <c:v>87.691999999999993</c:v>
                </c:pt>
                <c:pt idx="20">
                  <c:v>87.691999999999993</c:v>
                </c:pt>
                <c:pt idx="21">
                  <c:v>87.691999999999993</c:v>
                </c:pt>
                <c:pt idx="22">
                  <c:v>87.691999999999993</c:v>
                </c:pt>
                <c:pt idx="23">
                  <c:v>87.691999999999993</c:v>
                </c:pt>
                <c:pt idx="24">
                  <c:v>87.691999999999993</c:v>
                </c:pt>
                <c:pt idx="25">
                  <c:v>87.691999999999993</c:v>
                </c:pt>
                <c:pt idx="26">
                  <c:v>87.691999999999993</c:v>
                </c:pt>
                <c:pt idx="27">
                  <c:v>81.537999999999997</c:v>
                </c:pt>
                <c:pt idx="28">
                  <c:v>81.537999999999997</c:v>
                </c:pt>
                <c:pt idx="29">
                  <c:v>81.537999999999997</c:v>
                </c:pt>
                <c:pt idx="30">
                  <c:v>81.537999999999997</c:v>
                </c:pt>
                <c:pt idx="31">
                  <c:v>81.537999999999997</c:v>
                </c:pt>
                <c:pt idx="32">
                  <c:v>81.537999999999997</c:v>
                </c:pt>
                <c:pt idx="33">
                  <c:v>81.537999999999997</c:v>
                </c:pt>
                <c:pt idx="34">
                  <c:v>81.537999999999997</c:v>
                </c:pt>
                <c:pt idx="35">
                  <c:v>81.537999999999997</c:v>
                </c:pt>
                <c:pt idx="36">
                  <c:v>75.385000000000005</c:v>
                </c:pt>
                <c:pt idx="37">
                  <c:v>75.385000000000005</c:v>
                </c:pt>
                <c:pt idx="38">
                  <c:v>75.385000000000005</c:v>
                </c:pt>
                <c:pt idx="39">
                  <c:v>75.385000000000005</c:v>
                </c:pt>
                <c:pt idx="40">
                  <c:v>75.385000000000005</c:v>
                </c:pt>
                <c:pt idx="41">
                  <c:v>75.385000000000005</c:v>
                </c:pt>
                <c:pt idx="42">
                  <c:v>75.385000000000005</c:v>
                </c:pt>
                <c:pt idx="43">
                  <c:v>75.385000000000005</c:v>
                </c:pt>
                <c:pt idx="44">
                  <c:v>75.385000000000005</c:v>
                </c:pt>
                <c:pt idx="45">
                  <c:v>75.385000000000005</c:v>
                </c:pt>
                <c:pt idx="46">
                  <c:v>69.230999999999995</c:v>
                </c:pt>
                <c:pt idx="47">
                  <c:v>69.230999999999995</c:v>
                </c:pt>
                <c:pt idx="48">
                  <c:v>69.230999999999995</c:v>
                </c:pt>
                <c:pt idx="49">
                  <c:v>69.230999999999995</c:v>
                </c:pt>
                <c:pt idx="50">
                  <c:v>69.230999999999995</c:v>
                </c:pt>
                <c:pt idx="51">
                  <c:v>69.230999999999995</c:v>
                </c:pt>
                <c:pt idx="52">
                  <c:v>69.230999999999995</c:v>
                </c:pt>
                <c:pt idx="53">
                  <c:v>69.230999999999995</c:v>
                </c:pt>
                <c:pt idx="54">
                  <c:v>69.230999999999995</c:v>
                </c:pt>
                <c:pt idx="55">
                  <c:v>69.230999999999995</c:v>
                </c:pt>
                <c:pt idx="56">
                  <c:v>63.076999999999998</c:v>
                </c:pt>
                <c:pt idx="57">
                  <c:v>63.076999999999998</c:v>
                </c:pt>
                <c:pt idx="58">
                  <c:v>63.076999999999998</c:v>
                </c:pt>
                <c:pt idx="59">
                  <c:v>63.076999999999998</c:v>
                </c:pt>
                <c:pt idx="60">
                  <c:v>63.076999999999998</c:v>
                </c:pt>
                <c:pt idx="61">
                  <c:v>63.076999999999998</c:v>
                </c:pt>
                <c:pt idx="62">
                  <c:v>63.076999999999998</c:v>
                </c:pt>
                <c:pt idx="63">
                  <c:v>63.076999999999998</c:v>
                </c:pt>
                <c:pt idx="64">
                  <c:v>63.076999999999998</c:v>
                </c:pt>
                <c:pt idx="65">
                  <c:v>63.076999999999998</c:v>
                </c:pt>
                <c:pt idx="66">
                  <c:v>56.923076923076891</c:v>
                </c:pt>
                <c:pt idx="67">
                  <c:v>56.923076923076891</c:v>
                </c:pt>
                <c:pt idx="68">
                  <c:v>56.923076923076891</c:v>
                </c:pt>
                <c:pt idx="69">
                  <c:v>56.923076923076891</c:v>
                </c:pt>
                <c:pt idx="70">
                  <c:v>56.923076923076891</c:v>
                </c:pt>
                <c:pt idx="71">
                  <c:v>56.923076923076891</c:v>
                </c:pt>
                <c:pt idx="72">
                  <c:v>56.923076923076891</c:v>
                </c:pt>
                <c:pt idx="73">
                  <c:v>56.923076923076891</c:v>
                </c:pt>
                <c:pt idx="74">
                  <c:v>56.923076923076891</c:v>
                </c:pt>
                <c:pt idx="75">
                  <c:v>56.923076923076891</c:v>
                </c:pt>
                <c:pt idx="76">
                  <c:v>50.769230769230738</c:v>
                </c:pt>
                <c:pt idx="77">
                  <c:v>50.769230769230738</c:v>
                </c:pt>
                <c:pt idx="78">
                  <c:v>50.769230769230738</c:v>
                </c:pt>
                <c:pt idx="79">
                  <c:v>50.769230769230738</c:v>
                </c:pt>
                <c:pt idx="80">
                  <c:v>50.769230769230738</c:v>
                </c:pt>
                <c:pt idx="81">
                  <c:v>50.769230769230738</c:v>
                </c:pt>
                <c:pt idx="82">
                  <c:v>50.769230769230738</c:v>
                </c:pt>
                <c:pt idx="83">
                  <c:v>50.769230769230738</c:v>
                </c:pt>
                <c:pt idx="84">
                  <c:v>50.769230769230738</c:v>
                </c:pt>
                <c:pt idx="85">
                  <c:v>50.769230769230738</c:v>
                </c:pt>
                <c:pt idx="86" formatCode="General">
                  <c:v>44.61</c:v>
                </c:pt>
                <c:pt idx="87" formatCode="General">
                  <c:v>44.61</c:v>
                </c:pt>
                <c:pt idx="88" formatCode="General">
                  <c:v>44.61</c:v>
                </c:pt>
                <c:pt idx="89" formatCode="General">
                  <c:v>44.61</c:v>
                </c:pt>
                <c:pt idx="90" formatCode="General">
                  <c:v>44.61</c:v>
                </c:pt>
                <c:pt idx="91" formatCode="General">
                  <c:v>44.61</c:v>
                </c:pt>
                <c:pt idx="92" formatCode="General">
                  <c:v>44.61</c:v>
                </c:pt>
                <c:pt idx="93" formatCode="General">
                  <c:v>44.61</c:v>
                </c:pt>
                <c:pt idx="94" formatCode="General">
                  <c:v>44.61</c:v>
                </c:pt>
                <c:pt idx="95" formatCode="General">
                  <c:v>44.61</c:v>
                </c:pt>
                <c:pt idx="96">
                  <c:v>38.46</c:v>
                </c:pt>
                <c:pt idx="97">
                  <c:v>38.46</c:v>
                </c:pt>
                <c:pt idx="98">
                  <c:v>38.46</c:v>
                </c:pt>
                <c:pt idx="99">
                  <c:v>38.46</c:v>
                </c:pt>
                <c:pt idx="100">
                  <c:v>38.46</c:v>
                </c:pt>
                <c:pt idx="101">
                  <c:v>38.46</c:v>
                </c:pt>
                <c:pt idx="102">
                  <c:v>38.46</c:v>
                </c:pt>
                <c:pt idx="103">
                  <c:v>38.46</c:v>
                </c:pt>
                <c:pt idx="104">
                  <c:v>38.46</c:v>
                </c:pt>
                <c:pt idx="105">
                  <c:v>32.299999999999997</c:v>
                </c:pt>
                <c:pt idx="106">
                  <c:v>32.299999999999997</c:v>
                </c:pt>
                <c:pt idx="107">
                  <c:v>32.299999999999997</c:v>
                </c:pt>
                <c:pt idx="108">
                  <c:v>32.299999999999997</c:v>
                </c:pt>
                <c:pt idx="109">
                  <c:v>32.299999999999997</c:v>
                </c:pt>
                <c:pt idx="110">
                  <c:v>32.299999999999997</c:v>
                </c:pt>
                <c:pt idx="111">
                  <c:v>32.299999999999997</c:v>
                </c:pt>
                <c:pt idx="112">
                  <c:v>32.299999999999997</c:v>
                </c:pt>
                <c:pt idx="113">
                  <c:v>32.299999999999997</c:v>
                </c:pt>
                <c:pt idx="114">
                  <c:v>32.299999999999997</c:v>
                </c:pt>
                <c:pt idx="115">
                  <c:v>26.15</c:v>
                </c:pt>
                <c:pt idx="116">
                  <c:v>26.15</c:v>
                </c:pt>
                <c:pt idx="117">
                  <c:v>26.15</c:v>
                </c:pt>
                <c:pt idx="118">
                  <c:v>26.15</c:v>
                </c:pt>
                <c:pt idx="119">
                  <c:v>26.15</c:v>
                </c:pt>
                <c:pt idx="120">
                  <c:v>26.15</c:v>
                </c:pt>
                <c:pt idx="121">
                  <c:v>26.15</c:v>
                </c:pt>
                <c:pt idx="122">
                  <c:v>26.15</c:v>
                </c:pt>
                <c:pt idx="123" formatCode="General">
                  <c:v>19.999999999999972</c:v>
                </c:pt>
                <c:pt idx="124" formatCode="General">
                  <c:v>19.999999999999972</c:v>
                </c:pt>
                <c:pt idx="125" formatCode="General">
                  <c:v>19.999999999999972</c:v>
                </c:pt>
                <c:pt idx="126" formatCode="General">
                  <c:v>19.999999999999972</c:v>
                </c:pt>
                <c:pt idx="127" formatCode="General">
                  <c:v>19.999999999999972</c:v>
                </c:pt>
                <c:pt idx="128" formatCode="General">
                  <c:v>19.999999999999972</c:v>
                </c:pt>
                <c:pt idx="129" formatCode="General">
                  <c:v>19.999999999999972</c:v>
                </c:pt>
                <c:pt idx="130" formatCode="General">
                  <c:v>19.999999999999972</c:v>
                </c:pt>
                <c:pt idx="131" formatCode="General">
                  <c:v>19.999999999999972</c:v>
                </c:pt>
                <c:pt idx="132" formatCode="General">
                  <c:v>19.999999999999972</c:v>
                </c:pt>
                <c:pt idx="133">
                  <c:v>13.846153846153818</c:v>
                </c:pt>
                <c:pt idx="134">
                  <c:v>13.846153846153818</c:v>
                </c:pt>
                <c:pt idx="135">
                  <c:v>13.846153846153818</c:v>
                </c:pt>
                <c:pt idx="136">
                  <c:v>13.846153846153818</c:v>
                </c:pt>
                <c:pt idx="137">
                  <c:v>13.846153846153818</c:v>
                </c:pt>
                <c:pt idx="138">
                  <c:v>13.846153846153818</c:v>
                </c:pt>
                <c:pt idx="139">
                  <c:v>13.846153846153818</c:v>
                </c:pt>
                <c:pt idx="140">
                  <c:v>13.846153846153818</c:v>
                </c:pt>
                <c:pt idx="141">
                  <c:v>13.846153846153818</c:v>
                </c:pt>
                <c:pt idx="142">
                  <c:v>13.846153846153818</c:v>
                </c:pt>
                <c:pt idx="143">
                  <c:v>7.692307692307665</c:v>
                </c:pt>
                <c:pt idx="144">
                  <c:v>7.692307692307665</c:v>
                </c:pt>
                <c:pt idx="145">
                  <c:v>7.692307692307665</c:v>
                </c:pt>
                <c:pt idx="146">
                  <c:v>7.692307692307665</c:v>
                </c:pt>
                <c:pt idx="147">
                  <c:v>7.692307692307665</c:v>
                </c:pt>
                <c:pt idx="148">
                  <c:v>7.692307692307665</c:v>
                </c:pt>
                <c:pt idx="149">
                  <c:v>7.692307692307665</c:v>
                </c:pt>
                <c:pt idx="150">
                  <c:v>7.692307692307665</c:v>
                </c:pt>
                <c:pt idx="151">
                  <c:v>7.692307692307665</c:v>
                </c:pt>
                <c:pt idx="152">
                  <c:v>7.692307692307665</c:v>
                </c:pt>
                <c:pt idx="153">
                  <c:v>5.2976923076922802</c:v>
                </c:pt>
                <c:pt idx="154">
                  <c:v>5.2976923076922802</c:v>
                </c:pt>
                <c:pt idx="155">
                  <c:v>5.2976923076922802</c:v>
                </c:pt>
                <c:pt idx="156">
                  <c:v>5.2976923076922802</c:v>
                </c:pt>
                <c:pt idx="157">
                  <c:v>5.2976923076922802</c:v>
                </c:pt>
                <c:pt idx="158">
                  <c:v>5.2976923076922802</c:v>
                </c:pt>
                <c:pt idx="159">
                  <c:v>5.2976923076922802</c:v>
                </c:pt>
                <c:pt idx="160">
                  <c:v>5.2976923076922802</c:v>
                </c:pt>
                <c:pt idx="161">
                  <c:v>5.2976923076922802</c:v>
                </c:pt>
                <c:pt idx="162">
                  <c:v>5.2976923076922802</c:v>
                </c:pt>
                <c:pt idx="163">
                  <c:v>4.4002564102564161</c:v>
                </c:pt>
                <c:pt idx="164">
                  <c:v>4.4002564102564161</c:v>
                </c:pt>
                <c:pt idx="165">
                  <c:v>4.4002564102564161</c:v>
                </c:pt>
                <c:pt idx="166">
                  <c:v>4.4002564102564161</c:v>
                </c:pt>
                <c:pt idx="167">
                  <c:v>4.4002564102564161</c:v>
                </c:pt>
                <c:pt idx="168">
                  <c:v>4.4002564102564161</c:v>
                </c:pt>
                <c:pt idx="169">
                  <c:v>4.4002564102564161</c:v>
                </c:pt>
                <c:pt idx="170">
                  <c:v>4.4002564102564161</c:v>
                </c:pt>
                <c:pt idx="171">
                  <c:v>4.4002564102564161</c:v>
                </c:pt>
                <c:pt idx="172">
                  <c:v>3.5541025641025699</c:v>
                </c:pt>
                <c:pt idx="173">
                  <c:v>3.5541025641025699</c:v>
                </c:pt>
                <c:pt idx="174">
                  <c:v>3.5541025641025699</c:v>
                </c:pt>
                <c:pt idx="175">
                  <c:v>3.5541025641025699</c:v>
                </c:pt>
                <c:pt idx="176">
                  <c:v>3.5541025641025699</c:v>
                </c:pt>
                <c:pt idx="177">
                  <c:v>3.5541025641025699</c:v>
                </c:pt>
                <c:pt idx="178">
                  <c:v>3.5541025641025699</c:v>
                </c:pt>
                <c:pt idx="179">
                  <c:v>3.5541025641025699</c:v>
                </c:pt>
                <c:pt idx="180">
                  <c:v>3.5541025641025699</c:v>
                </c:pt>
              </c:numCache>
            </c:numRef>
          </c:xVal>
          <c:yVal>
            <c:numRef>
              <c:f>'Data collected'!$G$2:$G$185</c:f>
              <c:numCache>
                <c:formatCode>General</c:formatCode>
                <c:ptCount val="181"/>
                <c:pt idx="0">
                  <c:v>786688</c:v>
                </c:pt>
                <c:pt idx="1">
                  <c:v>786652</c:v>
                </c:pt>
                <c:pt idx="2">
                  <c:v>786688</c:v>
                </c:pt>
                <c:pt idx="3">
                  <c:v>786628</c:v>
                </c:pt>
                <c:pt idx="4">
                  <c:v>786586</c:v>
                </c:pt>
                <c:pt idx="5">
                  <c:v>786884</c:v>
                </c:pt>
                <c:pt idx="6">
                  <c:v>786944</c:v>
                </c:pt>
                <c:pt idx="7">
                  <c:v>787973</c:v>
                </c:pt>
                <c:pt idx="8">
                  <c:v>787987</c:v>
                </c:pt>
                <c:pt idx="9">
                  <c:v>787992</c:v>
                </c:pt>
                <c:pt idx="10">
                  <c:v>788114</c:v>
                </c:pt>
                <c:pt idx="11">
                  <c:v>788268</c:v>
                </c:pt>
                <c:pt idx="12">
                  <c:v>788825</c:v>
                </c:pt>
                <c:pt idx="13">
                  <c:v>789030</c:v>
                </c:pt>
                <c:pt idx="14">
                  <c:v>789152</c:v>
                </c:pt>
                <c:pt idx="15">
                  <c:v>789906</c:v>
                </c:pt>
                <c:pt idx="16">
                  <c:v>790222</c:v>
                </c:pt>
                <c:pt idx="17">
                  <c:v>790660</c:v>
                </c:pt>
                <c:pt idx="18">
                  <c:v>791093</c:v>
                </c:pt>
                <c:pt idx="19">
                  <c:v>791526</c:v>
                </c:pt>
                <c:pt idx="20">
                  <c:v>791959</c:v>
                </c:pt>
                <c:pt idx="21">
                  <c:v>792392</c:v>
                </c:pt>
                <c:pt idx="22">
                  <c:v>792825</c:v>
                </c:pt>
                <c:pt idx="23">
                  <c:v>793258</c:v>
                </c:pt>
                <c:pt idx="24">
                  <c:v>793691</c:v>
                </c:pt>
                <c:pt idx="25">
                  <c:v>794124</c:v>
                </c:pt>
                <c:pt idx="26">
                  <c:v>794557</c:v>
                </c:pt>
                <c:pt idx="27">
                  <c:v>797120</c:v>
                </c:pt>
                <c:pt idx="28">
                  <c:v>797438</c:v>
                </c:pt>
                <c:pt idx="29">
                  <c:v>798398</c:v>
                </c:pt>
                <c:pt idx="30">
                  <c:v>798872</c:v>
                </c:pt>
                <c:pt idx="31">
                  <c:v>799032</c:v>
                </c:pt>
                <c:pt idx="32">
                  <c:v>799637</c:v>
                </c:pt>
                <c:pt idx="33">
                  <c:v>799773</c:v>
                </c:pt>
                <c:pt idx="34">
                  <c:v>800531</c:v>
                </c:pt>
                <c:pt idx="35">
                  <c:v>836662</c:v>
                </c:pt>
                <c:pt idx="36">
                  <c:v>837793</c:v>
                </c:pt>
                <c:pt idx="37">
                  <c:v>838157</c:v>
                </c:pt>
                <c:pt idx="38">
                  <c:v>838366</c:v>
                </c:pt>
                <c:pt idx="39">
                  <c:v>838891</c:v>
                </c:pt>
                <c:pt idx="40">
                  <c:v>839101</c:v>
                </c:pt>
                <c:pt idx="41">
                  <c:v>839371</c:v>
                </c:pt>
                <c:pt idx="42">
                  <c:v>839689</c:v>
                </c:pt>
                <c:pt idx="43">
                  <c:v>839967</c:v>
                </c:pt>
                <c:pt idx="44">
                  <c:v>840002</c:v>
                </c:pt>
                <c:pt idx="45">
                  <c:v>839104</c:v>
                </c:pt>
                <c:pt idx="46">
                  <c:v>840094</c:v>
                </c:pt>
                <c:pt idx="47">
                  <c:v>840524</c:v>
                </c:pt>
                <c:pt idx="48">
                  <c:v>840868</c:v>
                </c:pt>
                <c:pt idx="49">
                  <c:v>841211</c:v>
                </c:pt>
                <c:pt idx="50">
                  <c:v>841481</c:v>
                </c:pt>
                <c:pt idx="51">
                  <c:v>841633</c:v>
                </c:pt>
                <c:pt idx="52">
                  <c:v>842015</c:v>
                </c:pt>
                <c:pt idx="53">
                  <c:v>842401</c:v>
                </c:pt>
                <c:pt idx="54">
                  <c:v>843026</c:v>
                </c:pt>
                <c:pt idx="55">
                  <c:v>843748</c:v>
                </c:pt>
                <c:pt idx="56">
                  <c:v>845221</c:v>
                </c:pt>
                <c:pt idx="57">
                  <c:v>849581</c:v>
                </c:pt>
                <c:pt idx="58">
                  <c:v>850247</c:v>
                </c:pt>
                <c:pt idx="59">
                  <c:v>850771</c:v>
                </c:pt>
                <c:pt idx="60">
                  <c:v>851910</c:v>
                </c:pt>
                <c:pt idx="61">
                  <c:v>852609</c:v>
                </c:pt>
                <c:pt idx="62">
                  <c:v>849154</c:v>
                </c:pt>
                <c:pt idx="63">
                  <c:v>849768</c:v>
                </c:pt>
                <c:pt idx="64">
                  <c:v>850603</c:v>
                </c:pt>
                <c:pt idx="65">
                  <c:v>851326</c:v>
                </c:pt>
                <c:pt idx="66">
                  <c:v>853139</c:v>
                </c:pt>
                <c:pt idx="67">
                  <c:v>853839</c:v>
                </c:pt>
                <c:pt idx="68">
                  <c:v>854645</c:v>
                </c:pt>
                <c:pt idx="69">
                  <c:v>855264</c:v>
                </c:pt>
                <c:pt idx="70">
                  <c:v>855897</c:v>
                </c:pt>
                <c:pt idx="71">
                  <c:v>856621</c:v>
                </c:pt>
                <c:pt idx="72">
                  <c:v>857526</c:v>
                </c:pt>
                <c:pt idx="73">
                  <c:v>858288</c:v>
                </c:pt>
                <c:pt idx="74">
                  <c:v>858801</c:v>
                </c:pt>
                <c:pt idx="75">
                  <c:v>859494</c:v>
                </c:pt>
                <c:pt idx="76">
                  <c:v>861634</c:v>
                </c:pt>
                <c:pt idx="77">
                  <c:v>863272</c:v>
                </c:pt>
                <c:pt idx="78">
                  <c:v>864195</c:v>
                </c:pt>
                <c:pt idx="79">
                  <c:v>865020</c:v>
                </c:pt>
                <c:pt idx="80">
                  <c:v>865950</c:v>
                </c:pt>
                <c:pt idx="81">
                  <c:v>867049</c:v>
                </c:pt>
                <c:pt idx="82">
                  <c:v>868159</c:v>
                </c:pt>
                <c:pt idx="83">
                  <c:v>869511</c:v>
                </c:pt>
                <c:pt idx="84">
                  <c:v>870733</c:v>
                </c:pt>
                <c:pt idx="85">
                  <c:v>872688</c:v>
                </c:pt>
                <c:pt idx="86">
                  <c:v>874764</c:v>
                </c:pt>
                <c:pt idx="87">
                  <c:v>875555</c:v>
                </c:pt>
                <c:pt idx="88">
                  <c:v>876361</c:v>
                </c:pt>
                <c:pt idx="89">
                  <c:v>877170</c:v>
                </c:pt>
                <c:pt idx="90">
                  <c:v>877891</c:v>
                </c:pt>
                <c:pt idx="91">
                  <c:v>878637</c:v>
                </c:pt>
                <c:pt idx="92">
                  <c:v>879377</c:v>
                </c:pt>
                <c:pt idx="93">
                  <c:v>880120</c:v>
                </c:pt>
                <c:pt idx="94">
                  <c:v>880774</c:v>
                </c:pt>
                <c:pt idx="95">
                  <c:v>881702</c:v>
                </c:pt>
                <c:pt idx="96">
                  <c:v>884545</c:v>
                </c:pt>
                <c:pt idx="97">
                  <c:v>886455</c:v>
                </c:pt>
                <c:pt idx="98">
                  <c:v>888165</c:v>
                </c:pt>
                <c:pt idx="99">
                  <c:v>889882</c:v>
                </c:pt>
                <c:pt idx="100">
                  <c:v>891522</c:v>
                </c:pt>
                <c:pt idx="101">
                  <c:v>893320</c:v>
                </c:pt>
                <c:pt idx="102">
                  <c:v>895346</c:v>
                </c:pt>
                <c:pt idx="103">
                  <c:v>896982</c:v>
                </c:pt>
                <c:pt idx="104">
                  <c:v>898869</c:v>
                </c:pt>
                <c:pt idx="105">
                  <c:v>904196</c:v>
                </c:pt>
                <c:pt idx="106">
                  <c:v>906472</c:v>
                </c:pt>
                <c:pt idx="107">
                  <c:v>909175</c:v>
                </c:pt>
                <c:pt idx="108">
                  <c:v>911351</c:v>
                </c:pt>
                <c:pt idx="109">
                  <c:v>913427</c:v>
                </c:pt>
                <c:pt idx="110">
                  <c:v>915562</c:v>
                </c:pt>
                <c:pt idx="111">
                  <c:v>917885</c:v>
                </c:pt>
                <c:pt idx="112">
                  <c:v>920253</c:v>
                </c:pt>
                <c:pt idx="113">
                  <c:v>922449</c:v>
                </c:pt>
                <c:pt idx="114">
                  <c:v>924581</c:v>
                </c:pt>
                <c:pt idx="115">
                  <c:v>929439</c:v>
                </c:pt>
                <c:pt idx="116">
                  <c:v>933154</c:v>
                </c:pt>
                <c:pt idx="117">
                  <c:v>936399</c:v>
                </c:pt>
                <c:pt idx="118">
                  <c:v>939606</c:v>
                </c:pt>
                <c:pt idx="119">
                  <c:v>942904</c:v>
                </c:pt>
                <c:pt idx="120">
                  <c:v>948730</c:v>
                </c:pt>
                <c:pt idx="121">
                  <c:v>951844</c:v>
                </c:pt>
                <c:pt idx="122">
                  <c:v>954792</c:v>
                </c:pt>
                <c:pt idx="123">
                  <c:v>962523</c:v>
                </c:pt>
                <c:pt idx="124">
                  <c:v>966258</c:v>
                </c:pt>
                <c:pt idx="125">
                  <c:v>969682</c:v>
                </c:pt>
                <c:pt idx="126">
                  <c:v>973081</c:v>
                </c:pt>
                <c:pt idx="127">
                  <c:v>976458</c:v>
                </c:pt>
                <c:pt idx="128">
                  <c:v>979757</c:v>
                </c:pt>
                <c:pt idx="129">
                  <c:v>983206</c:v>
                </c:pt>
                <c:pt idx="130">
                  <c:v>986624</c:v>
                </c:pt>
                <c:pt idx="131">
                  <c:v>990035</c:v>
                </c:pt>
                <c:pt idx="132">
                  <c:v>993424</c:v>
                </c:pt>
                <c:pt idx="133">
                  <c:v>1001081</c:v>
                </c:pt>
                <c:pt idx="134">
                  <c:v>1007376</c:v>
                </c:pt>
                <c:pt idx="135">
                  <c:v>1013357</c:v>
                </c:pt>
                <c:pt idx="136">
                  <c:v>1019727</c:v>
                </c:pt>
                <c:pt idx="137">
                  <c:v>1026200</c:v>
                </c:pt>
                <c:pt idx="138">
                  <c:v>1033395</c:v>
                </c:pt>
                <c:pt idx="139">
                  <c:v>1040466</c:v>
                </c:pt>
                <c:pt idx="140">
                  <c:v>1047176</c:v>
                </c:pt>
                <c:pt idx="141">
                  <c:v>1054248</c:v>
                </c:pt>
                <c:pt idx="142">
                  <c:v>1061204</c:v>
                </c:pt>
                <c:pt idx="143">
                  <c:v>1074271</c:v>
                </c:pt>
                <c:pt idx="144">
                  <c:v>1085678</c:v>
                </c:pt>
                <c:pt idx="145">
                  <c:v>1096856</c:v>
                </c:pt>
                <c:pt idx="146">
                  <c:v>1108620</c:v>
                </c:pt>
                <c:pt idx="147">
                  <c:v>1120561</c:v>
                </c:pt>
                <c:pt idx="148">
                  <c:v>1133187</c:v>
                </c:pt>
                <c:pt idx="149">
                  <c:v>1145695</c:v>
                </c:pt>
                <c:pt idx="150">
                  <c:v>1159358</c:v>
                </c:pt>
                <c:pt idx="151">
                  <c:v>1175033</c:v>
                </c:pt>
                <c:pt idx="152">
                  <c:v>1190849</c:v>
                </c:pt>
                <c:pt idx="153">
                  <c:v>1221350</c:v>
                </c:pt>
                <c:pt idx="154">
                  <c:v>1251479</c:v>
                </c:pt>
                <c:pt idx="155">
                  <c:v>1282326</c:v>
                </c:pt>
                <c:pt idx="156">
                  <c:v>1312811</c:v>
                </c:pt>
                <c:pt idx="157">
                  <c:v>1342939</c:v>
                </c:pt>
                <c:pt idx="158">
                  <c:v>1372714</c:v>
                </c:pt>
                <c:pt idx="159">
                  <c:v>1402140</c:v>
                </c:pt>
                <c:pt idx="160">
                  <c:v>1431221</c:v>
                </c:pt>
                <c:pt idx="161">
                  <c:v>1459961</c:v>
                </c:pt>
                <c:pt idx="162">
                  <c:v>1488365</c:v>
                </c:pt>
                <c:pt idx="163">
                  <c:v>1516436</c:v>
                </c:pt>
                <c:pt idx="164">
                  <c:v>1544178</c:v>
                </c:pt>
                <c:pt idx="165">
                  <c:v>1571595</c:v>
                </c:pt>
                <c:pt idx="166">
                  <c:v>1598690</c:v>
                </c:pt>
                <c:pt idx="167">
                  <c:v>1625468</c:v>
                </c:pt>
                <c:pt idx="168">
                  <c:v>1651932</c:v>
                </c:pt>
                <c:pt idx="169">
                  <c:v>1678086</c:v>
                </c:pt>
                <c:pt idx="170">
                  <c:v>1729478</c:v>
                </c:pt>
                <c:pt idx="171">
                  <c:v>1754723</c:v>
                </c:pt>
                <c:pt idx="172">
                  <c:v>1779672</c:v>
                </c:pt>
                <c:pt idx="173">
                  <c:v>1828697</c:v>
                </c:pt>
                <c:pt idx="174">
                  <c:v>1828697</c:v>
                </c:pt>
                <c:pt idx="175">
                  <c:v>1876579</c:v>
                </c:pt>
                <c:pt idx="176">
                  <c:v>1900100</c:v>
                </c:pt>
                <c:pt idx="177">
                  <c:v>1923346</c:v>
                </c:pt>
                <c:pt idx="178">
                  <c:v>1923346</c:v>
                </c:pt>
                <c:pt idx="179">
                  <c:v>1969023</c:v>
                </c:pt>
                <c:pt idx="180">
                  <c:v>1991461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46-4265-9136-1C7684A63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518527"/>
        <c:axId val="1899518943"/>
      </c:scatterChart>
      <c:valAx>
        <c:axId val="1899518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9518943"/>
        <c:crosses val="autoZero"/>
        <c:crossBetween val="midCat"/>
      </c:valAx>
      <c:valAx>
        <c:axId val="189951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Average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95185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EOS detection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 collected'!$J$1</c:f>
              <c:strCache>
                <c:ptCount val="1"/>
                <c:pt idx="0">
                  <c:v>20% excess?</c:v>
                </c:pt>
              </c:strCache>
            </c:strRef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'Data collected'!$A$2:$A$185</c:f>
              <c:numCache>
                <c:formatCode>0.00</c:formatCode>
                <c:ptCount val="18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93.846000000000004</c:v>
                </c:pt>
                <c:pt idx="8">
                  <c:v>93.846000000000004</c:v>
                </c:pt>
                <c:pt idx="9">
                  <c:v>93.846000000000004</c:v>
                </c:pt>
                <c:pt idx="10">
                  <c:v>93.846000000000004</c:v>
                </c:pt>
                <c:pt idx="11">
                  <c:v>93.846000000000004</c:v>
                </c:pt>
                <c:pt idx="12">
                  <c:v>93.846000000000004</c:v>
                </c:pt>
                <c:pt idx="13">
                  <c:v>93.846000000000004</c:v>
                </c:pt>
                <c:pt idx="14">
                  <c:v>93.846000000000004</c:v>
                </c:pt>
                <c:pt idx="15">
                  <c:v>93.846000000000004</c:v>
                </c:pt>
                <c:pt idx="16">
                  <c:v>93.846000000000004</c:v>
                </c:pt>
                <c:pt idx="17">
                  <c:v>87.691999999999993</c:v>
                </c:pt>
                <c:pt idx="18">
                  <c:v>87.691999999999993</c:v>
                </c:pt>
                <c:pt idx="19">
                  <c:v>87.691999999999993</c:v>
                </c:pt>
                <c:pt idx="20">
                  <c:v>87.691999999999993</c:v>
                </c:pt>
                <c:pt idx="21">
                  <c:v>87.691999999999993</c:v>
                </c:pt>
                <c:pt idx="22">
                  <c:v>87.691999999999993</c:v>
                </c:pt>
                <c:pt idx="23">
                  <c:v>87.691999999999993</c:v>
                </c:pt>
                <c:pt idx="24">
                  <c:v>87.691999999999993</c:v>
                </c:pt>
                <c:pt idx="25">
                  <c:v>87.691999999999993</c:v>
                </c:pt>
                <c:pt idx="26">
                  <c:v>87.691999999999993</c:v>
                </c:pt>
                <c:pt idx="27">
                  <c:v>81.537999999999997</c:v>
                </c:pt>
                <c:pt idx="28">
                  <c:v>81.537999999999997</c:v>
                </c:pt>
                <c:pt idx="29">
                  <c:v>81.537999999999997</c:v>
                </c:pt>
                <c:pt idx="30">
                  <c:v>81.537999999999997</c:v>
                </c:pt>
                <c:pt idx="31">
                  <c:v>81.537999999999997</c:v>
                </c:pt>
                <c:pt idx="32">
                  <c:v>81.537999999999997</c:v>
                </c:pt>
                <c:pt idx="33">
                  <c:v>81.537999999999997</c:v>
                </c:pt>
                <c:pt idx="34">
                  <c:v>81.537999999999997</c:v>
                </c:pt>
                <c:pt idx="35">
                  <c:v>81.537999999999997</c:v>
                </c:pt>
                <c:pt idx="36">
                  <c:v>75.385000000000005</c:v>
                </c:pt>
                <c:pt idx="37">
                  <c:v>75.385000000000005</c:v>
                </c:pt>
                <c:pt idx="38">
                  <c:v>75.385000000000005</c:v>
                </c:pt>
                <c:pt idx="39">
                  <c:v>75.385000000000005</c:v>
                </c:pt>
                <c:pt idx="40">
                  <c:v>75.385000000000005</c:v>
                </c:pt>
                <c:pt idx="41">
                  <c:v>75.385000000000005</c:v>
                </c:pt>
                <c:pt idx="42">
                  <c:v>75.385000000000005</c:v>
                </c:pt>
                <c:pt idx="43">
                  <c:v>75.385000000000005</c:v>
                </c:pt>
                <c:pt idx="44">
                  <c:v>75.385000000000005</c:v>
                </c:pt>
                <c:pt idx="45">
                  <c:v>75.385000000000005</c:v>
                </c:pt>
                <c:pt idx="46">
                  <c:v>69.230999999999995</c:v>
                </c:pt>
                <c:pt idx="47">
                  <c:v>69.230999999999995</c:v>
                </c:pt>
                <c:pt idx="48">
                  <c:v>69.230999999999995</c:v>
                </c:pt>
                <c:pt idx="49">
                  <c:v>69.230999999999995</c:v>
                </c:pt>
                <c:pt idx="50">
                  <c:v>69.230999999999995</c:v>
                </c:pt>
                <c:pt idx="51">
                  <c:v>69.230999999999995</c:v>
                </c:pt>
                <c:pt idx="52">
                  <c:v>69.230999999999995</c:v>
                </c:pt>
                <c:pt idx="53">
                  <c:v>69.230999999999995</c:v>
                </c:pt>
                <c:pt idx="54">
                  <c:v>69.230999999999995</c:v>
                </c:pt>
                <c:pt idx="55">
                  <c:v>69.230999999999995</c:v>
                </c:pt>
                <c:pt idx="56">
                  <c:v>63.076999999999998</c:v>
                </c:pt>
                <c:pt idx="57">
                  <c:v>63.076999999999998</c:v>
                </c:pt>
                <c:pt idx="58">
                  <c:v>63.076999999999998</c:v>
                </c:pt>
                <c:pt idx="59">
                  <c:v>63.076999999999998</c:v>
                </c:pt>
                <c:pt idx="60">
                  <c:v>63.076999999999998</c:v>
                </c:pt>
                <c:pt idx="61">
                  <c:v>63.076999999999998</c:v>
                </c:pt>
                <c:pt idx="62">
                  <c:v>63.076999999999998</c:v>
                </c:pt>
                <c:pt idx="63">
                  <c:v>63.076999999999998</c:v>
                </c:pt>
                <c:pt idx="64">
                  <c:v>63.076999999999998</c:v>
                </c:pt>
                <c:pt idx="65">
                  <c:v>63.076999999999998</c:v>
                </c:pt>
                <c:pt idx="66">
                  <c:v>56.923076923076891</c:v>
                </c:pt>
                <c:pt idx="67">
                  <c:v>56.923076923076891</c:v>
                </c:pt>
                <c:pt idx="68">
                  <c:v>56.923076923076891</c:v>
                </c:pt>
                <c:pt idx="69">
                  <c:v>56.923076923076891</c:v>
                </c:pt>
                <c:pt idx="70">
                  <c:v>56.923076923076891</c:v>
                </c:pt>
                <c:pt idx="71">
                  <c:v>56.923076923076891</c:v>
                </c:pt>
                <c:pt idx="72">
                  <c:v>56.923076923076891</c:v>
                </c:pt>
                <c:pt idx="73">
                  <c:v>56.923076923076891</c:v>
                </c:pt>
                <c:pt idx="74">
                  <c:v>56.923076923076891</c:v>
                </c:pt>
                <c:pt idx="75">
                  <c:v>56.923076923076891</c:v>
                </c:pt>
                <c:pt idx="76">
                  <c:v>50.769230769230738</c:v>
                </c:pt>
                <c:pt idx="77">
                  <c:v>50.769230769230738</c:v>
                </c:pt>
                <c:pt idx="78">
                  <c:v>50.769230769230738</c:v>
                </c:pt>
                <c:pt idx="79">
                  <c:v>50.769230769230738</c:v>
                </c:pt>
                <c:pt idx="80">
                  <c:v>50.769230769230738</c:v>
                </c:pt>
                <c:pt idx="81">
                  <c:v>50.769230769230738</c:v>
                </c:pt>
                <c:pt idx="82">
                  <c:v>50.769230769230738</c:v>
                </c:pt>
                <c:pt idx="83">
                  <c:v>50.769230769230738</c:v>
                </c:pt>
                <c:pt idx="84">
                  <c:v>50.769230769230738</c:v>
                </c:pt>
                <c:pt idx="85">
                  <c:v>50.769230769230738</c:v>
                </c:pt>
                <c:pt idx="86" formatCode="General">
                  <c:v>44.61</c:v>
                </c:pt>
                <c:pt idx="87" formatCode="General">
                  <c:v>44.61</c:v>
                </c:pt>
                <c:pt idx="88" formatCode="General">
                  <c:v>44.61</c:v>
                </c:pt>
                <c:pt idx="89" formatCode="General">
                  <c:v>44.61</c:v>
                </c:pt>
                <c:pt idx="90" formatCode="General">
                  <c:v>44.61</c:v>
                </c:pt>
                <c:pt idx="91" formatCode="General">
                  <c:v>44.61</c:v>
                </c:pt>
                <c:pt idx="92" formatCode="General">
                  <c:v>44.61</c:v>
                </c:pt>
                <c:pt idx="93" formatCode="General">
                  <c:v>44.61</c:v>
                </c:pt>
                <c:pt idx="94" formatCode="General">
                  <c:v>44.61</c:v>
                </c:pt>
                <c:pt idx="95" formatCode="General">
                  <c:v>44.61</c:v>
                </c:pt>
                <c:pt idx="96">
                  <c:v>38.46</c:v>
                </c:pt>
                <c:pt idx="97">
                  <c:v>38.46</c:v>
                </c:pt>
                <c:pt idx="98">
                  <c:v>38.46</c:v>
                </c:pt>
                <c:pt idx="99">
                  <c:v>38.46</c:v>
                </c:pt>
                <c:pt idx="100">
                  <c:v>38.46</c:v>
                </c:pt>
                <c:pt idx="101">
                  <c:v>38.46</c:v>
                </c:pt>
                <c:pt idx="102">
                  <c:v>38.46</c:v>
                </c:pt>
                <c:pt idx="103">
                  <c:v>38.46</c:v>
                </c:pt>
                <c:pt idx="104">
                  <c:v>38.46</c:v>
                </c:pt>
                <c:pt idx="105">
                  <c:v>32.299999999999997</c:v>
                </c:pt>
                <c:pt idx="106">
                  <c:v>32.299999999999997</c:v>
                </c:pt>
                <c:pt idx="107">
                  <c:v>32.299999999999997</c:v>
                </c:pt>
                <c:pt idx="108">
                  <c:v>32.299999999999997</c:v>
                </c:pt>
                <c:pt idx="109">
                  <c:v>32.299999999999997</c:v>
                </c:pt>
                <c:pt idx="110">
                  <c:v>32.299999999999997</c:v>
                </c:pt>
                <c:pt idx="111">
                  <c:v>32.299999999999997</c:v>
                </c:pt>
                <c:pt idx="112">
                  <c:v>32.299999999999997</c:v>
                </c:pt>
                <c:pt idx="113">
                  <c:v>32.299999999999997</c:v>
                </c:pt>
                <c:pt idx="114">
                  <c:v>32.299999999999997</c:v>
                </c:pt>
                <c:pt idx="115">
                  <c:v>26.15</c:v>
                </c:pt>
                <c:pt idx="116">
                  <c:v>26.15</c:v>
                </c:pt>
                <c:pt idx="117">
                  <c:v>26.15</c:v>
                </c:pt>
                <c:pt idx="118">
                  <c:v>26.15</c:v>
                </c:pt>
                <c:pt idx="119">
                  <c:v>26.15</c:v>
                </c:pt>
                <c:pt idx="120">
                  <c:v>26.15</c:v>
                </c:pt>
                <c:pt idx="121">
                  <c:v>26.15</c:v>
                </c:pt>
                <c:pt idx="122">
                  <c:v>26.15</c:v>
                </c:pt>
                <c:pt idx="123" formatCode="General">
                  <c:v>19.999999999999972</c:v>
                </c:pt>
                <c:pt idx="124" formatCode="General">
                  <c:v>19.999999999999972</c:v>
                </c:pt>
                <c:pt idx="125" formatCode="General">
                  <c:v>19.999999999999972</c:v>
                </c:pt>
                <c:pt idx="126" formatCode="General">
                  <c:v>19.999999999999972</c:v>
                </c:pt>
                <c:pt idx="127" formatCode="General">
                  <c:v>19.999999999999972</c:v>
                </c:pt>
                <c:pt idx="128" formatCode="General">
                  <c:v>19.999999999999972</c:v>
                </c:pt>
                <c:pt idx="129" formatCode="General">
                  <c:v>19.999999999999972</c:v>
                </c:pt>
                <c:pt idx="130" formatCode="General">
                  <c:v>19.999999999999972</c:v>
                </c:pt>
                <c:pt idx="131" formatCode="General">
                  <c:v>19.999999999999972</c:v>
                </c:pt>
                <c:pt idx="132" formatCode="General">
                  <c:v>19.999999999999972</c:v>
                </c:pt>
                <c:pt idx="133">
                  <c:v>13.846153846153818</c:v>
                </c:pt>
                <c:pt idx="134">
                  <c:v>13.846153846153818</c:v>
                </c:pt>
                <c:pt idx="135">
                  <c:v>13.846153846153818</c:v>
                </c:pt>
                <c:pt idx="136">
                  <c:v>13.846153846153818</c:v>
                </c:pt>
                <c:pt idx="137">
                  <c:v>13.846153846153818</c:v>
                </c:pt>
                <c:pt idx="138">
                  <c:v>13.846153846153818</c:v>
                </c:pt>
                <c:pt idx="139">
                  <c:v>13.846153846153818</c:v>
                </c:pt>
                <c:pt idx="140">
                  <c:v>13.846153846153818</c:v>
                </c:pt>
                <c:pt idx="141">
                  <c:v>13.846153846153818</c:v>
                </c:pt>
                <c:pt idx="142">
                  <c:v>13.846153846153818</c:v>
                </c:pt>
                <c:pt idx="143">
                  <c:v>7.692307692307665</c:v>
                </c:pt>
                <c:pt idx="144">
                  <c:v>7.692307692307665</c:v>
                </c:pt>
                <c:pt idx="145">
                  <c:v>7.692307692307665</c:v>
                </c:pt>
                <c:pt idx="146">
                  <c:v>7.692307692307665</c:v>
                </c:pt>
                <c:pt idx="147">
                  <c:v>7.692307692307665</c:v>
                </c:pt>
                <c:pt idx="148">
                  <c:v>7.692307692307665</c:v>
                </c:pt>
                <c:pt idx="149">
                  <c:v>7.692307692307665</c:v>
                </c:pt>
                <c:pt idx="150">
                  <c:v>7.692307692307665</c:v>
                </c:pt>
                <c:pt idx="151">
                  <c:v>7.692307692307665</c:v>
                </c:pt>
                <c:pt idx="152">
                  <c:v>7.692307692307665</c:v>
                </c:pt>
                <c:pt idx="153">
                  <c:v>5.2976923076922802</c:v>
                </c:pt>
                <c:pt idx="154">
                  <c:v>5.2976923076922802</c:v>
                </c:pt>
                <c:pt idx="155">
                  <c:v>5.2976923076922802</c:v>
                </c:pt>
                <c:pt idx="156">
                  <c:v>5.2976923076922802</c:v>
                </c:pt>
                <c:pt idx="157">
                  <c:v>5.2976923076922802</c:v>
                </c:pt>
                <c:pt idx="158">
                  <c:v>5.2976923076922802</c:v>
                </c:pt>
                <c:pt idx="159">
                  <c:v>5.2976923076922802</c:v>
                </c:pt>
                <c:pt idx="160">
                  <c:v>5.2976923076922802</c:v>
                </c:pt>
                <c:pt idx="161">
                  <c:v>5.2976923076922802</c:v>
                </c:pt>
                <c:pt idx="162">
                  <c:v>5.2976923076922802</c:v>
                </c:pt>
                <c:pt idx="163">
                  <c:v>4.4002564102564161</c:v>
                </c:pt>
                <c:pt idx="164">
                  <c:v>4.4002564102564161</c:v>
                </c:pt>
                <c:pt idx="165">
                  <c:v>4.4002564102564161</c:v>
                </c:pt>
                <c:pt idx="166">
                  <c:v>4.4002564102564161</c:v>
                </c:pt>
                <c:pt idx="167">
                  <c:v>4.4002564102564161</c:v>
                </c:pt>
                <c:pt idx="168">
                  <c:v>4.4002564102564161</c:v>
                </c:pt>
                <c:pt idx="169">
                  <c:v>4.4002564102564161</c:v>
                </c:pt>
                <c:pt idx="170">
                  <c:v>4.4002564102564161</c:v>
                </c:pt>
                <c:pt idx="171">
                  <c:v>4.4002564102564161</c:v>
                </c:pt>
                <c:pt idx="172">
                  <c:v>3.5541025641025699</c:v>
                </c:pt>
                <c:pt idx="173">
                  <c:v>3.5541025641025699</c:v>
                </c:pt>
                <c:pt idx="174">
                  <c:v>3.5541025641025699</c:v>
                </c:pt>
                <c:pt idx="175">
                  <c:v>3.5541025641025699</c:v>
                </c:pt>
                <c:pt idx="176">
                  <c:v>3.5541025641025699</c:v>
                </c:pt>
                <c:pt idx="177">
                  <c:v>3.5541025641025699</c:v>
                </c:pt>
                <c:pt idx="178">
                  <c:v>3.5541025641025699</c:v>
                </c:pt>
                <c:pt idx="179">
                  <c:v>3.5541025641025699</c:v>
                </c:pt>
                <c:pt idx="180">
                  <c:v>3.5541025641025699</c:v>
                </c:pt>
              </c:numCache>
            </c:numRef>
          </c:xVal>
          <c:yVal>
            <c:numRef>
              <c:f>'Data collected'!$J$2:$J$185</c:f>
              <c:numCache>
                <c:formatCode>General</c:formatCode>
                <c:ptCount val="181"/>
                <c:pt idx="0">
                  <c:v>0</c:v>
                </c:pt>
                <c:pt idx="1">
                  <c:v>-3.0509043388944538E-3</c:v>
                </c:pt>
                <c:pt idx="2">
                  <c:v>1.2711519687601692E-4</c:v>
                </c:pt>
                <c:pt idx="3">
                  <c:v>-5.0849957031786309E-3</c:v>
                </c:pt>
                <c:pt idx="4">
                  <c:v>-8.5178225902825637E-3</c:v>
                </c:pt>
                <c:pt idx="5">
                  <c:v>1.6902110095007649E-2</c:v>
                </c:pt>
                <c:pt idx="6">
                  <c:v>2.1729627521145087E-2</c:v>
                </c:pt>
                <c:pt idx="7">
                  <c:v>0.1082524401216793</c:v>
                </c:pt>
                <c:pt idx="8">
                  <c:v>0.10748908294172366</c:v>
                </c:pt>
                <c:pt idx="9">
                  <c:v>0.1059655427973888</c:v>
                </c:pt>
                <c:pt idx="10">
                  <c:v>0.11432356232727753</c:v>
                </c:pt>
                <c:pt idx="11">
                  <c:v>0.12508436217124125</c:v>
                </c:pt>
                <c:pt idx="12">
                  <c:v>0.16961937058282889</c:v>
                </c:pt>
                <c:pt idx="13">
                  <c:v>0.18376994537596797</c:v>
                </c:pt>
                <c:pt idx="14">
                  <c:v>0.19045760512550181</c:v>
                </c:pt>
                <c:pt idx="15">
                  <c:v>0.25015634771732331</c:v>
                </c:pt>
                <c:pt idx="16">
                  <c:v>0.27182234865645349</c:v>
                </c:pt>
                <c:pt idx="17">
                  <c:v>0.30493511749677482</c:v>
                </c:pt>
                <c:pt idx="18">
                  <c:v>0.33721698965860569</c:v>
                </c:pt>
                <c:pt idx="19">
                  <c:v>0.36946354257472569</c:v>
                </c:pt>
                <c:pt idx="20">
                  <c:v>0.40167483417701882</c:v>
                </c:pt>
                <c:pt idx="21">
                  <c:v>0.43385092227080113</c:v>
                </c:pt>
                <c:pt idx="22">
                  <c:v>0.46599186453504871</c:v>
                </c:pt>
                <c:pt idx="23">
                  <c:v>0.49809771852284546</c:v>
                </c:pt>
                <c:pt idx="24">
                  <c:v>0.53016854166168237</c:v>
                </c:pt>
                <c:pt idx="25">
                  <c:v>0.56220439125375588</c:v>
                </c:pt>
                <c:pt idx="26">
                  <c:v>0.59420532447641217</c:v>
                </c:pt>
                <c:pt idx="27">
                  <c:v>0.74167001204335603</c:v>
                </c:pt>
                <c:pt idx="28">
                  <c:v>0.7535382061050514</c:v>
                </c:pt>
                <c:pt idx="29">
                  <c:v>0.81801307117502797</c:v>
                </c:pt>
                <c:pt idx="30">
                  <c:v>0.84118607236203047</c:v>
                </c:pt>
                <c:pt idx="31">
                  <c:v>0.83788884550305875</c:v>
                </c:pt>
                <c:pt idx="32">
                  <c:v>0.87139539566078106</c:v>
                </c:pt>
                <c:pt idx="33">
                  <c:v>0.86549558437206553</c:v>
                </c:pt>
                <c:pt idx="34">
                  <c:v>0.91102031026905894</c:v>
                </c:pt>
                <c:pt idx="35">
                  <c:v>3.7337658457059124</c:v>
                </c:pt>
                <c:pt idx="36">
                  <c:v>3.6742966341327752</c:v>
                </c:pt>
                <c:pt idx="37">
                  <c:v>3.6298688670499679</c:v>
                </c:pt>
                <c:pt idx="38">
                  <c:v>3.5748110014003429</c:v>
                </c:pt>
                <c:pt idx="39">
                  <c:v>3.5445606163375216</c:v>
                </c:pt>
                <c:pt idx="40">
                  <c:v>3.4911172790879763</c:v>
                </c:pt>
                <c:pt idx="41">
                  <c:v>3.4434117928782384</c:v>
                </c:pt>
                <c:pt idx="42">
                  <c:v>3.4001874503536427</c:v>
                </c:pt>
                <c:pt idx="43">
                  <c:v>3.3548937041574254</c:v>
                </c:pt>
                <c:pt idx="44">
                  <c:v>3.292135018726146</c:v>
                </c:pt>
                <c:pt idx="45">
                  <c:v>3.1599181984593088</c:v>
                </c:pt>
                <c:pt idx="46">
                  <c:v>3.1732163305534855</c:v>
                </c:pt>
                <c:pt idx="47">
                  <c:v>3.1437531825385117</c:v>
                </c:pt>
                <c:pt idx="48">
                  <c:v>3.1083356721863598</c:v>
                </c:pt>
                <c:pt idx="49">
                  <c:v>3.0735451628663912</c:v>
                </c:pt>
                <c:pt idx="50">
                  <c:v>3.0339365951221713</c:v>
                </c:pt>
                <c:pt idx="51">
                  <c:v>2.9863372752731889</c:v>
                </c:pt>
                <c:pt idx="52">
                  <c:v>2.9568356858250744</c:v>
                </c:pt>
                <c:pt idx="53">
                  <c:v>2.9284153271422992</c:v>
                </c:pt>
                <c:pt idx="54">
                  <c:v>2.9185339479446659</c:v>
                </c:pt>
                <c:pt idx="55">
                  <c:v>2.9162735793151509</c:v>
                </c:pt>
                <c:pt idx="56">
                  <c:v>2.9704657125177913</c:v>
                </c:pt>
                <c:pt idx="57">
                  <c:v>3.2395969307223207</c:v>
                </c:pt>
                <c:pt idx="58">
                  <c:v>3.2262389635011943</c:v>
                </c:pt>
                <c:pt idx="59">
                  <c:v>3.2022718216770434</c:v>
                </c:pt>
                <c:pt idx="60">
                  <c:v>3.2246364052540764</c:v>
                </c:pt>
                <c:pt idx="61">
                  <c:v>3.2137826365895741</c:v>
                </c:pt>
                <c:pt idx="62">
                  <c:v>2.8926437371784153</c:v>
                </c:pt>
                <c:pt idx="63">
                  <c:v>2.882433793694279</c:v>
                </c:pt>
                <c:pt idx="64">
                  <c:v>2.8888917626671904</c:v>
                </c:pt>
                <c:pt idx="65">
                  <c:v>2.8867907241174358</c:v>
                </c:pt>
                <c:pt idx="66">
                  <c:v>2.9661051716074405</c:v>
                </c:pt>
                <c:pt idx="67">
                  <c:v>2.9603941726718972</c:v>
                </c:pt>
                <c:pt idx="68">
                  <c:v>2.9626336081062896</c:v>
                </c:pt>
                <c:pt idx="69">
                  <c:v>2.9510186328431924</c:v>
                </c:pt>
                <c:pt idx="70">
                  <c:v>2.9405407426360881</c:v>
                </c:pt>
                <c:pt idx="71">
                  <c:v>2.937121550837535</c:v>
                </c:pt>
                <c:pt idx="72">
                  <c:v>2.9470826540536379</c:v>
                </c:pt>
                <c:pt idx="73">
                  <c:v>2.946213858285331</c:v>
                </c:pt>
                <c:pt idx="74">
                  <c:v>2.926871300801932</c:v>
                </c:pt>
                <c:pt idx="75">
                  <c:v>2.9212536678557384</c:v>
                </c:pt>
                <c:pt idx="76">
                  <c:v>3.0227451562960606</c:v>
                </c:pt>
                <c:pt idx="77">
                  <c:v>3.0846592962588848</c:v>
                </c:pt>
                <c:pt idx="78">
                  <c:v>3.0924733422433595</c:v>
                </c:pt>
                <c:pt idx="79">
                  <c:v>3.0928764652840397</c:v>
                </c:pt>
                <c:pt idx="80">
                  <c:v>3.1007563947110111</c:v>
                </c:pt>
                <c:pt idx="81">
                  <c:v>3.1208155479102104</c:v>
                </c:pt>
                <c:pt idx="82">
                  <c:v>3.1411296778585491</c:v>
                </c:pt>
                <c:pt idx="83">
                  <c:v>3.1786831908969524</c:v>
                </c:pt>
                <c:pt idx="84">
                  <c:v>3.2058047644915262</c:v>
                </c:pt>
                <c:pt idx="85">
                  <c:v>3.2854811799864327</c:v>
                </c:pt>
                <c:pt idx="86">
                  <c:v>3.3718808730126066</c:v>
                </c:pt>
                <c:pt idx="87">
                  <c:v>3.3633523879139515</c:v>
                </c:pt>
                <c:pt idx="88">
                  <c:v>3.3560370669164876</c:v>
                </c:pt>
                <c:pt idx="89">
                  <c:v>3.3489517425356543</c:v>
                </c:pt>
                <c:pt idx="90">
                  <c:v>3.3357216328678616</c:v>
                </c:pt>
                <c:pt idx="91">
                  <c:v>3.3243535157294763</c:v>
                </c:pt>
                <c:pt idx="92">
                  <c:v>3.3127998571716111</c:v>
                </c:pt>
                <c:pt idx="93">
                  <c:v>3.3017088578830158</c:v>
                </c:pt>
                <c:pt idx="94">
                  <c:v>3.284270425784594</c:v>
                </c:pt>
                <c:pt idx="95">
                  <c:v>3.2869382172207842</c:v>
                </c:pt>
                <c:pt idx="96">
                  <c:v>3.426733518362548</c:v>
                </c:pt>
                <c:pt idx="97">
                  <c:v>3.4961729585822181</c:v>
                </c:pt>
                <c:pt idx="98">
                  <c:v>3.5497908609323718</c:v>
                </c:pt>
                <c:pt idx="99">
                  <c:v>3.602500106755727</c:v>
                </c:pt>
                <c:pt idx="100">
                  <c:v>3.6483676230087423</c:v>
                </c:pt>
                <c:pt idx="101">
                  <c:v>3.704159763578561</c:v>
                </c:pt>
                <c:pt idx="102">
                  <c:v>3.7745184543182191</c:v>
                </c:pt>
                <c:pt idx="103">
                  <c:v>3.8156841497376761</c:v>
                </c:pt>
                <c:pt idx="104">
                  <c:v>3.8733119064068289</c:v>
                </c:pt>
                <c:pt idx="105">
                  <c:v>4.0920331432565504</c:v>
                </c:pt>
                <c:pt idx="106">
                  <c:v>4.1695717021595815</c:v>
                </c:pt>
                <c:pt idx="107">
                  <c:v>4.2742046360711639</c:v>
                </c:pt>
                <c:pt idx="108">
                  <c:v>4.3399304987869654</c:v>
                </c:pt>
                <c:pt idx="109">
                  <c:v>4.3969578302371177</c:v>
                </c:pt>
                <c:pt idx="110">
                  <c:v>4.4566069801935857</c:v>
                </c:pt>
                <c:pt idx="111">
                  <c:v>4.5272555930209126</c:v>
                </c:pt>
                <c:pt idx="112">
                  <c:v>4.5989526793175353</c:v>
                </c:pt>
                <c:pt idx="113">
                  <c:v>4.657168038558229</c:v>
                </c:pt>
                <c:pt idx="114">
                  <c:v>4.7093764635007638</c:v>
                </c:pt>
                <c:pt idx="115">
                  <c:v>4.9416906327365213</c:v>
                </c:pt>
                <c:pt idx="116">
                  <c:v>5.0912282431410034</c:v>
                </c:pt>
                <c:pt idx="117">
                  <c:v>5.2055800999360313</c:v>
                </c:pt>
                <c:pt idx="118">
                  <c:v>5.3140358831254799</c:v>
                </c:pt>
                <c:pt idx="119">
                  <c:v>5.425366739349923</c:v>
                </c:pt>
                <c:pt idx="120">
                  <c:v>5.5888398174401566</c:v>
                </c:pt>
                <c:pt idx="121">
                  <c:v>5.6798172809830181</c:v>
                </c:pt>
                <c:pt idx="122">
                  <c:v>5.7575890874661706</c:v>
                </c:pt>
                <c:pt idx="123">
                  <c:v>6.0220898617487579</c:v>
                </c:pt>
                <c:pt idx="124">
                  <c:v>6.1393540855547899</c:v>
                </c:pt>
                <c:pt idx="125">
                  <c:v>6.2336931076373494</c:v>
                </c:pt>
                <c:pt idx="126">
                  <c:v>6.3235229133032087</c:v>
                </c:pt>
                <c:pt idx="127">
                  <c:v>6.4091850340721264</c:v>
                </c:pt>
                <c:pt idx="128">
                  <c:v>6.4873228769990927</c:v>
                </c:pt>
                <c:pt idx="129">
                  <c:v>6.5721730746150859</c:v>
                </c:pt>
                <c:pt idx="130">
                  <c:v>6.6523822651790345</c:v>
                </c:pt>
                <c:pt idx="131">
                  <c:v>6.7296610725883426</c:v>
                </c:pt>
                <c:pt idx="132">
                  <c:v>6.8031374317511961</c:v>
                </c:pt>
                <c:pt idx="133">
                  <c:v>7.1291933419973006</c:v>
                </c:pt>
                <c:pt idx="134">
                  <c:v>7.3628913136703673</c:v>
                </c:pt>
                <c:pt idx="135">
                  <c:v>7.5700863565357519</c:v>
                </c:pt>
                <c:pt idx="136">
                  <c:v>7.7923797251617346</c:v>
                </c:pt>
                <c:pt idx="137">
                  <c:v>8.0124732021048537</c:v>
                </c:pt>
                <c:pt idx="138">
                  <c:v>8.2654744797487893</c:v>
                </c:pt>
                <c:pt idx="139">
                  <c:v>8.5021519203895171</c:v>
                </c:pt>
                <c:pt idx="140">
                  <c:v>8.70980618348778</c:v>
                </c:pt>
                <c:pt idx="141">
                  <c:v>8.9295877250893536</c:v>
                </c:pt>
                <c:pt idx="142">
                  <c:v>9.1348129106185052</c:v>
                </c:pt>
                <c:pt idx="143">
                  <c:v>9.6583636717364616</c:v>
                </c:pt>
                <c:pt idx="144">
                  <c:v>10.070757627952302</c:v>
                </c:pt>
                <c:pt idx="145">
                  <c:v>10.452785051091483</c:v>
                </c:pt>
                <c:pt idx="146">
                  <c:v>10.84726957839476</c:v>
                </c:pt>
                <c:pt idx="147">
                  <c:v>11.232498721622473</c:v>
                </c:pt>
                <c:pt idx="148">
                  <c:v>11.633207934789228</c:v>
                </c:pt>
                <c:pt idx="149">
                  <c:v>12.009304396021628</c:v>
                </c:pt>
                <c:pt idx="150">
                  <c:v>12.421702355959074</c:v>
                </c:pt>
                <c:pt idx="151">
                  <c:v>12.90602051176435</c:v>
                </c:pt>
                <c:pt idx="152">
                  <c:v>13.371300643490484</c:v>
                </c:pt>
                <c:pt idx="153">
                  <c:v>14.447701314119621</c:v>
                </c:pt>
                <c:pt idx="154">
                  <c:v>15.429503811090717</c:v>
                </c:pt>
                <c:pt idx="155">
                  <c:v>16.367912683670141</c:v>
                </c:pt>
                <c:pt idx="156">
                  <c:v>17.223728320375134</c:v>
                </c:pt>
                <c:pt idx="157">
                  <c:v>18.004094005759011</c:v>
                </c:pt>
                <c:pt idx="158">
                  <c:v>18.715624667629235</c:v>
                </c:pt>
                <c:pt idx="159">
                  <c:v>19.364114853010399</c:v>
                </c:pt>
                <c:pt idx="160">
                  <c:v>19.954779869775528</c:v>
                </c:pt>
                <c:pt idx="161">
                  <c:v>20.492328219726417</c:v>
                </c:pt>
                <c:pt idx="162">
                  <c:v>20.980874986982361</c:v>
                </c:pt>
                <c:pt idx="163">
                  <c:v>21.424379268231565</c:v>
                </c:pt>
                <c:pt idx="164">
                  <c:v>21.826240239143416</c:v>
                </c:pt>
                <c:pt idx="165">
                  <c:v>22.18962264451083</c:v>
                </c:pt>
                <c:pt idx="166">
                  <c:v>22.517436150848507</c:v>
                </c:pt>
                <c:pt idx="167">
                  <c:v>22.812199317365831</c:v>
                </c:pt>
                <c:pt idx="168">
                  <c:v>23.076373603756085</c:v>
                </c:pt>
                <c:pt idx="169">
                  <c:v>23.31209485091944</c:v>
                </c:pt>
                <c:pt idx="170">
                  <c:v>23.706054659267132</c:v>
                </c:pt>
                <c:pt idx="171">
                  <c:v>23.867812754491734</c:v>
                </c:pt>
                <c:pt idx="172">
                  <c:v>24.008244215788078</c:v>
                </c:pt>
                <c:pt idx="173">
                  <c:v>24.230586040224267</c:v>
                </c:pt>
                <c:pt idx="174">
                  <c:v>24.230586040224267</c:v>
                </c:pt>
                <c:pt idx="175">
                  <c:v>24.38335929369347</c:v>
                </c:pt>
                <c:pt idx="176">
                  <c:v>24.436503341929374</c:v>
                </c:pt>
                <c:pt idx="177">
                  <c:v>24.475367406592468</c:v>
                </c:pt>
                <c:pt idx="178">
                  <c:v>24.475367406592468</c:v>
                </c:pt>
                <c:pt idx="179">
                  <c:v>24.514238787459568</c:v>
                </c:pt>
                <c:pt idx="180">
                  <c:v>24.515770080358088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27-4BF0-AAE0-C2DADEBE4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516031"/>
        <c:axId val="1899516447"/>
      </c:scatterChart>
      <c:valAx>
        <c:axId val="1899516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9516447"/>
        <c:crosses val="autoZero"/>
        <c:crossBetween val="midCat"/>
      </c:valAx>
      <c:valAx>
        <c:axId val="1899516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% EOS detection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9516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 collected'!$K$1</c:f>
              <c:strCache>
                <c:ptCount val="1"/>
                <c:pt idx="0">
                  <c:v>Average Z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'Data collected'!$A$2:$A$185</c:f>
              <c:numCache>
                <c:formatCode>0.00</c:formatCode>
                <c:ptCount val="18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93.846000000000004</c:v>
                </c:pt>
                <c:pt idx="8">
                  <c:v>93.846000000000004</c:v>
                </c:pt>
                <c:pt idx="9">
                  <c:v>93.846000000000004</c:v>
                </c:pt>
                <c:pt idx="10">
                  <c:v>93.846000000000004</c:v>
                </c:pt>
                <c:pt idx="11">
                  <c:v>93.846000000000004</c:v>
                </c:pt>
                <c:pt idx="12">
                  <c:v>93.846000000000004</c:v>
                </c:pt>
                <c:pt idx="13">
                  <c:v>93.846000000000004</c:v>
                </c:pt>
                <c:pt idx="14">
                  <c:v>93.846000000000004</c:v>
                </c:pt>
                <c:pt idx="15">
                  <c:v>93.846000000000004</c:v>
                </c:pt>
                <c:pt idx="16">
                  <c:v>93.846000000000004</c:v>
                </c:pt>
                <c:pt idx="17">
                  <c:v>87.691999999999993</c:v>
                </c:pt>
                <c:pt idx="18">
                  <c:v>87.691999999999993</c:v>
                </c:pt>
                <c:pt idx="19">
                  <c:v>87.691999999999993</c:v>
                </c:pt>
                <c:pt idx="20">
                  <c:v>87.691999999999993</c:v>
                </c:pt>
                <c:pt idx="21">
                  <c:v>87.691999999999993</c:v>
                </c:pt>
                <c:pt idx="22">
                  <c:v>87.691999999999993</c:v>
                </c:pt>
                <c:pt idx="23">
                  <c:v>87.691999999999993</c:v>
                </c:pt>
                <c:pt idx="24">
                  <c:v>87.691999999999993</c:v>
                </c:pt>
                <c:pt idx="25">
                  <c:v>87.691999999999993</c:v>
                </c:pt>
                <c:pt idx="26">
                  <c:v>87.691999999999993</c:v>
                </c:pt>
                <c:pt idx="27">
                  <c:v>81.537999999999997</c:v>
                </c:pt>
                <c:pt idx="28">
                  <c:v>81.537999999999997</c:v>
                </c:pt>
                <c:pt idx="29">
                  <c:v>81.537999999999997</c:v>
                </c:pt>
                <c:pt idx="30">
                  <c:v>81.537999999999997</c:v>
                </c:pt>
                <c:pt idx="31">
                  <c:v>81.537999999999997</c:v>
                </c:pt>
                <c:pt idx="32">
                  <c:v>81.537999999999997</c:v>
                </c:pt>
                <c:pt idx="33">
                  <c:v>81.537999999999997</c:v>
                </c:pt>
                <c:pt idx="34">
                  <c:v>81.537999999999997</c:v>
                </c:pt>
                <c:pt idx="35">
                  <c:v>81.537999999999997</c:v>
                </c:pt>
                <c:pt idx="36">
                  <c:v>75.385000000000005</c:v>
                </c:pt>
                <c:pt idx="37">
                  <c:v>75.385000000000005</c:v>
                </c:pt>
                <c:pt idx="38">
                  <c:v>75.385000000000005</c:v>
                </c:pt>
                <c:pt idx="39">
                  <c:v>75.385000000000005</c:v>
                </c:pt>
                <c:pt idx="40">
                  <c:v>75.385000000000005</c:v>
                </c:pt>
                <c:pt idx="41">
                  <c:v>75.385000000000005</c:v>
                </c:pt>
                <c:pt idx="42">
                  <c:v>75.385000000000005</c:v>
                </c:pt>
                <c:pt idx="43">
                  <c:v>75.385000000000005</c:v>
                </c:pt>
                <c:pt idx="44">
                  <c:v>75.385000000000005</c:v>
                </c:pt>
                <c:pt idx="45">
                  <c:v>75.385000000000005</c:v>
                </c:pt>
                <c:pt idx="46">
                  <c:v>69.230999999999995</c:v>
                </c:pt>
                <c:pt idx="47">
                  <c:v>69.230999999999995</c:v>
                </c:pt>
                <c:pt idx="48">
                  <c:v>69.230999999999995</c:v>
                </c:pt>
                <c:pt idx="49">
                  <c:v>69.230999999999995</c:v>
                </c:pt>
                <c:pt idx="50">
                  <c:v>69.230999999999995</c:v>
                </c:pt>
                <c:pt idx="51">
                  <c:v>69.230999999999995</c:v>
                </c:pt>
                <c:pt idx="52">
                  <c:v>69.230999999999995</c:v>
                </c:pt>
                <c:pt idx="53">
                  <c:v>69.230999999999995</c:v>
                </c:pt>
                <c:pt idx="54">
                  <c:v>69.230999999999995</c:v>
                </c:pt>
                <c:pt idx="55">
                  <c:v>69.230999999999995</c:v>
                </c:pt>
                <c:pt idx="56">
                  <c:v>63.076999999999998</c:v>
                </c:pt>
                <c:pt idx="57">
                  <c:v>63.076999999999998</c:v>
                </c:pt>
                <c:pt idx="58">
                  <c:v>63.076999999999998</c:v>
                </c:pt>
                <c:pt idx="59">
                  <c:v>63.076999999999998</c:v>
                </c:pt>
                <c:pt idx="60">
                  <c:v>63.076999999999998</c:v>
                </c:pt>
                <c:pt idx="61">
                  <c:v>63.076999999999998</c:v>
                </c:pt>
                <c:pt idx="62">
                  <c:v>63.076999999999998</c:v>
                </c:pt>
                <c:pt idx="63">
                  <c:v>63.076999999999998</c:v>
                </c:pt>
                <c:pt idx="64">
                  <c:v>63.076999999999998</c:v>
                </c:pt>
                <c:pt idx="65">
                  <c:v>63.076999999999998</c:v>
                </c:pt>
                <c:pt idx="66">
                  <c:v>56.923076923076891</c:v>
                </c:pt>
                <c:pt idx="67">
                  <c:v>56.923076923076891</c:v>
                </c:pt>
                <c:pt idx="68">
                  <c:v>56.923076923076891</c:v>
                </c:pt>
                <c:pt idx="69">
                  <c:v>56.923076923076891</c:v>
                </c:pt>
                <c:pt idx="70">
                  <c:v>56.923076923076891</c:v>
                </c:pt>
                <c:pt idx="71">
                  <c:v>56.923076923076891</c:v>
                </c:pt>
                <c:pt idx="72">
                  <c:v>56.923076923076891</c:v>
                </c:pt>
                <c:pt idx="73">
                  <c:v>56.923076923076891</c:v>
                </c:pt>
                <c:pt idx="74">
                  <c:v>56.923076923076891</c:v>
                </c:pt>
                <c:pt idx="75">
                  <c:v>56.923076923076891</c:v>
                </c:pt>
                <c:pt idx="76">
                  <c:v>50.769230769230738</c:v>
                </c:pt>
                <c:pt idx="77">
                  <c:v>50.769230769230738</c:v>
                </c:pt>
                <c:pt idx="78">
                  <c:v>50.769230769230738</c:v>
                </c:pt>
                <c:pt idx="79">
                  <c:v>50.769230769230738</c:v>
                </c:pt>
                <c:pt idx="80">
                  <c:v>50.769230769230738</c:v>
                </c:pt>
                <c:pt idx="81">
                  <c:v>50.769230769230738</c:v>
                </c:pt>
                <c:pt idx="82">
                  <c:v>50.769230769230738</c:v>
                </c:pt>
                <c:pt idx="83">
                  <c:v>50.769230769230738</c:v>
                </c:pt>
                <c:pt idx="84">
                  <c:v>50.769230769230738</c:v>
                </c:pt>
                <c:pt idx="85">
                  <c:v>50.769230769230738</c:v>
                </c:pt>
                <c:pt idx="86" formatCode="General">
                  <c:v>44.61</c:v>
                </c:pt>
                <c:pt idx="87" formatCode="General">
                  <c:v>44.61</c:v>
                </c:pt>
                <c:pt idx="88" formatCode="General">
                  <c:v>44.61</c:v>
                </c:pt>
                <c:pt idx="89" formatCode="General">
                  <c:v>44.61</c:v>
                </c:pt>
                <c:pt idx="90" formatCode="General">
                  <c:v>44.61</c:v>
                </c:pt>
                <c:pt idx="91" formatCode="General">
                  <c:v>44.61</c:v>
                </c:pt>
                <c:pt idx="92" formatCode="General">
                  <c:v>44.61</c:v>
                </c:pt>
                <c:pt idx="93" formatCode="General">
                  <c:v>44.61</c:v>
                </c:pt>
                <c:pt idx="94" formatCode="General">
                  <c:v>44.61</c:v>
                </c:pt>
                <c:pt idx="95" formatCode="General">
                  <c:v>44.61</c:v>
                </c:pt>
                <c:pt idx="96">
                  <c:v>38.46</c:v>
                </c:pt>
                <c:pt idx="97">
                  <c:v>38.46</c:v>
                </c:pt>
                <c:pt idx="98">
                  <c:v>38.46</c:v>
                </c:pt>
                <c:pt idx="99">
                  <c:v>38.46</c:v>
                </c:pt>
                <c:pt idx="100">
                  <c:v>38.46</c:v>
                </c:pt>
                <c:pt idx="101">
                  <c:v>38.46</c:v>
                </c:pt>
                <c:pt idx="102">
                  <c:v>38.46</c:v>
                </c:pt>
                <c:pt idx="103">
                  <c:v>38.46</c:v>
                </c:pt>
                <c:pt idx="104">
                  <c:v>38.46</c:v>
                </c:pt>
                <c:pt idx="105">
                  <c:v>32.299999999999997</c:v>
                </c:pt>
                <c:pt idx="106">
                  <c:v>32.299999999999997</c:v>
                </c:pt>
                <c:pt idx="107">
                  <c:v>32.299999999999997</c:v>
                </c:pt>
                <c:pt idx="108">
                  <c:v>32.299999999999997</c:v>
                </c:pt>
                <c:pt idx="109">
                  <c:v>32.299999999999997</c:v>
                </c:pt>
                <c:pt idx="110">
                  <c:v>32.299999999999997</c:v>
                </c:pt>
                <c:pt idx="111">
                  <c:v>32.299999999999997</c:v>
                </c:pt>
                <c:pt idx="112">
                  <c:v>32.299999999999997</c:v>
                </c:pt>
                <c:pt idx="113">
                  <c:v>32.299999999999997</c:v>
                </c:pt>
                <c:pt idx="114">
                  <c:v>32.299999999999997</c:v>
                </c:pt>
                <c:pt idx="115">
                  <c:v>26.15</c:v>
                </c:pt>
                <c:pt idx="116">
                  <c:v>26.15</c:v>
                </c:pt>
                <c:pt idx="117">
                  <c:v>26.15</c:v>
                </c:pt>
                <c:pt idx="118">
                  <c:v>26.15</c:v>
                </c:pt>
                <c:pt idx="119">
                  <c:v>26.15</c:v>
                </c:pt>
                <c:pt idx="120">
                  <c:v>26.15</c:v>
                </c:pt>
                <c:pt idx="121">
                  <c:v>26.15</c:v>
                </c:pt>
                <c:pt idx="122">
                  <c:v>26.15</c:v>
                </c:pt>
                <c:pt idx="123" formatCode="General">
                  <c:v>19.999999999999972</c:v>
                </c:pt>
                <c:pt idx="124" formatCode="General">
                  <c:v>19.999999999999972</c:v>
                </c:pt>
                <c:pt idx="125" formatCode="General">
                  <c:v>19.999999999999972</c:v>
                </c:pt>
                <c:pt idx="126" formatCode="General">
                  <c:v>19.999999999999972</c:v>
                </c:pt>
                <c:pt idx="127" formatCode="General">
                  <c:v>19.999999999999972</c:v>
                </c:pt>
                <c:pt idx="128" formatCode="General">
                  <c:v>19.999999999999972</c:v>
                </c:pt>
                <c:pt idx="129" formatCode="General">
                  <c:v>19.999999999999972</c:v>
                </c:pt>
                <c:pt idx="130" formatCode="General">
                  <c:v>19.999999999999972</c:v>
                </c:pt>
                <c:pt idx="131" formatCode="General">
                  <c:v>19.999999999999972</c:v>
                </c:pt>
                <c:pt idx="132" formatCode="General">
                  <c:v>19.999999999999972</c:v>
                </c:pt>
                <c:pt idx="133">
                  <c:v>13.846153846153818</c:v>
                </c:pt>
                <c:pt idx="134">
                  <c:v>13.846153846153818</c:v>
                </c:pt>
                <c:pt idx="135">
                  <c:v>13.846153846153818</c:v>
                </c:pt>
                <c:pt idx="136">
                  <c:v>13.846153846153818</c:v>
                </c:pt>
                <c:pt idx="137">
                  <c:v>13.846153846153818</c:v>
                </c:pt>
                <c:pt idx="138">
                  <c:v>13.846153846153818</c:v>
                </c:pt>
                <c:pt idx="139">
                  <c:v>13.846153846153818</c:v>
                </c:pt>
                <c:pt idx="140">
                  <c:v>13.846153846153818</c:v>
                </c:pt>
                <c:pt idx="141">
                  <c:v>13.846153846153818</c:v>
                </c:pt>
                <c:pt idx="142">
                  <c:v>13.846153846153818</c:v>
                </c:pt>
                <c:pt idx="143">
                  <c:v>7.692307692307665</c:v>
                </c:pt>
                <c:pt idx="144">
                  <c:v>7.692307692307665</c:v>
                </c:pt>
                <c:pt idx="145">
                  <c:v>7.692307692307665</c:v>
                </c:pt>
                <c:pt idx="146">
                  <c:v>7.692307692307665</c:v>
                </c:pt>
                <c:pt idx="147">
                  <c:v>7.692307692307665</c:v>
                </c:pt>
                <c:pt idx="148">
                  <c:v>7.692307692307665</c:v>
                </c:pt>
                <c:pt idx="149">
                  <c:v>7.692307692307665</c:v>
                </c:pt>
                <c:pt idx="150">
                  <c:v>7.692307692307665</c:v>
                </c:pt>
                <c:pt idx="151">
                  <c:v>7.692307692307665</c:v>
                </c:pt>
                <c:pt idx="152">
                  <c:v>7.692307692307665</c:v>
                </c:pt>
                <c:pt idx="153">
                  <c:v>5.2976923076922802</c:v>
                </c:pt>
                <c:pt idx="154">
                  <c:v>5.2976923076922802</c:v>
                </c:pt>
                <c:pt idx="155">
                  <c:v>5.2976923076922802</c:v>
                </c:pt>
                <c:pt idx="156">
                  <c:v>5.2976923076922802</c:v>
                </c:pt>
                <c:pt idx="157">
                  <c:v>5.2976923076922802</c:v>
                </c:pt>
                <c:pt idx="158">
                  <c:v>5.2976923076922802</c:v>
                </c:pt>
                <c:pt idx="159">
                  <c:v>5.2976923076922802</c:v>
                </c:pt>
                <c:pt idx="160">
                  <c:v>5.2976923076922802</c:v>
                </c:pt>
                <c:pt idx="161">
                  <c:v>5.2976923076922802</c:v>
                </c:pt>
                <c:pt idx="162">
                  <c:v>5.2976923076922802</c:v>
                </c:pt>
                <c:pt idx="163">
                  <c:v>4.4002564102564161</c:v>
                </c:pt>
                <c:pt idx="164">
                  <c:v>4.4002564102564161</c:v>
                </c:pt>
                <c:pt idx="165">
                  <c:v>4.4002564102564161</c:v>
                </c:pt>
                <c:pt idx="166">
                  <c:v>4.4002564102564161</c:v>
                </c:pt>
                <c:pt idx="167">
                  <c:v>4.4002564102564161</c:v>
                </c:pt>
                <c:pt idx="168">
                  <c:v>4.4002564102564161</c:v>
                </c:pt>
                <c:pt idx="169">
                  <c:v>4.4002564102564161</c:v>
                </c:pt>
                <c:pt idx="170">
                  <c:v>4.4002564102564161</c:v>
                </c:pt>
                <c:pt idx="171">
                  <c:v>4.4002564102564161</c:v>
                </c:pt>
                <c:pt idx="172">
                  <c:v>3.5541025641025699</c:v>
                </c:pt>
                <c:pt idx="173">
                  <c:v>3.5541025641025699</c:v>
                </c:pt>
                <c:pt idx="174">
                  <c:v>3.5541025641025699</c:v>
                </c:pt>
                <c:pt idx="175">
                  <c:v>3.5541025641025699</c:v>
                </c:pt>
                <c:pt idx="176">
                  <c:v>3.5541025641025699</c:v>
                </c:pt>
                <c:pt idx="177">
                  <c:v>3.5541025641025699</c:v>
                </c:pt>
                <c:pt idx="178">
                  <c:v>3.5541025641025699</c:v>
                </c:pt>
                <c:pt idx="179">
                  <c:v>3.5541025641025699</c:v>
                </c:pt>
                <c:pt idx="180">
                  <c:v>3.5541025641025699</c:v>
                </c:pt>
              </c:numCache>
            </c:numRef>
          </c:xVal>
          <c:yVal>
            <c:numRef>
              <c:f>'Data collected'!$K$2:$K$185</c:f>
              <c:numCache>
                <c:formatCode>General</c:formatCode>
                <c:ptCount val="181"/>
                <c:pt idx="0" formatCode="0">
                  <c:v>6663.7142857142853</c:v>
                </c:pt>
                <c:pt idx="1">
                  <c:v>6663.7142857142853</c:v>
                </c:pt>
                <c:pt idx="2">
                  <c:v>6663.7142857142853</c:v>
                </c:pt>
                <c:pt idx="3">
                  <c:v>6663.7142857142853</c:v>
                </c:pt>
                <c:pt idx="4">
                  <c:v>6663.7142857142853</c:v>
                </c:pt>
                <c:pt idx="5">
                  <c:v>6663.7142857142853</c:v>
                </c:pt>
                <c:pt idx="6">
                  <c:v>6663.7142857142853</c:v>
                </c:pt>
                <c:pt idx="7" formatCode="0">
                  <c:v>6888.3</c:v>
                </c:pt>
                <c:pt idx="8" formatCode="0">
                  <c:v>6888.3</c:v>
                </c:pt>
                <c:pt idx="9" formatCode="0">
                  <c:v>6888.3</c:v>
                </c:pt>
                <c:pt idx="10" formatCode="0">
                  <c:v>6888.3</c:v>
                </c:pt>
                <c:pt idx="11" formatCode="0">
                  <c:v>6888.3</c:v>
                </c:pt>
                <c:pt idx="12" formatCode="0">
                  <c:v>6888.3</c:v>
                </c:pt>
                <c:pt idx="13" formatCode="0">
                  <c:v>6888.3</c:v>
                </c:pt>
                <c:pt idx="14" formatCode="0">
                  <c:v>6888.3</c:v>
                </c:pt>
                <c:pt idx="15" formatCode="0">
                  <c:v>6888.3</c:v>
                </c:pt>
                <c:pt idx="16" formatCode="0">
                  <c:v>6888.3</c:v>
                </c:pt>
                <c:pt idx="17" formatCode="0">
                  <c:v>7086.7</c:v>
                </c:pt>
                <c:pt idx="18">
                  <c:v>7086.7</c:v>
                </c:pt>
                <c:pt idx="19">
                  <c:v>7086.7</c:v>
                </c:pt>
                <c:pt idx="20">
                  <c:v>7086.7</c:v>
                </c:pt>
                <c:pt idx="21">
                  <c:v>7086.7</c:v>
                </c:pt>
                <c:pt idx="22">
                  <c:v>7086.7</c:v>
                </c:pt>
                <c:pt idx="23">
                  <c:v>7086.7</c:v>
                </c:pt>
                <c:pt idx="24">
                  <c:v>7086.7</c:v>
                </c:pt>
                <c:pt idx="25">
                  <c:v>7086.7</c:v>
                </c:pt>
                <c:pt idx="26">
                  <c:v>7086.7</c:v>
                </c:pt>
                <c:pt idx="27" formatCode="0">
                  <c:v>7164.1111111111113</c:v>
                </c:pt>
                <c:pt idx="28">
                  <c:v>7164.1111111111113</c:v>
                </c:pt>
                <c:pt idx="29">
                  <c:v>7164.1111111111113</c:v>
                </c:pt>
                <c:pt idx="30">
                  <c:v>7164.1111111111113</c:v>
                </c:pt>
                <c:pt idx="31">
                  <c:v>7164.1111111111113</c:v>
                </c:pt>
                <c:pt idx="32">
                  <c:v>7164.1111111111113</c:v>
                </c:pt>
                <c:pt idx="33">
                  <c:v>7164.1111111111113</c:v>
                </c:pt>
                <c:pt idx="34">
                  <c:v>7164.1111111111113</c:v>
                </c:pt>
                <c:pt idx="35">
                  <c:v>7164.1111111111113</c:v>
                </c:pt>
                <c:pt idx="36" formatCode="0">
                  <c:v>7246.1</c:v>
                </c:pt>
                <c:pt idx="37">
                  <c:v>7246</c:v>
                </c:pt>
                <c:pt idx="38">
                  <c:v>7246</c:v>
                </c:pt>
                <c:pt idx="39">
                  <c:v>7246</c:v>
                </c:pt>
                <c:pt idx="40">
                  <c:v>7246</c:v>
                </c:pt>
                <c:pt idx="41">
                  <c:v>7246</c:v>
                </c:pt>
                <c:pt idx="42">
                  <c:v>7246</c:v>
                </c:pt>
                <c:pt idx="43">
                  <c:v>7246</c:v>
                </c:pt>
                <c:pt idx="44">
                  <c:v>7246</c:v>
                </c:pt>
                <c:pt idx="45">
                  <c:v>7246</c:v>
                </c:pt>
                <c:pt idx="46" formatCode="0">
                  <c:v>7428.7</c:v>
                </c:pt>
                <c:pt idx="47">
                  <c:v>7429</c:v>
                </c:pt>
                <c:pt idx="48">
                  <c:v>7429</c:v>
                </c:pt>
                <c:pt idx="49">
                  <c:v>7429</c:v>
                </c:pt>
                <c:pt idx="50">
                  <c:v>7429</c:v>
                </c:pt>
                <c:pt idx="51">
                  <c:v>7429</c:v>
                </c:pt>
                <c:pt idx="52">
                  <c:v>7429</c:v>
                </c:pt>
                <c:pt idx="53">
                  <c:v>7429</c:v>
                </c:pt>
                <c:pt idx="54">
                  <c:v>7429</c:v>
                </c:pt>
                <c:pt idx="55">
                  <c:v>7429</c:v>
                </c:pt>
                <c:pt idx="56" formatCode="0">
                  <c:v>7711.8</c:v>
                </c:pt>
                <c:pt idx="57">
                  <c:v>7712</c:v>
                </c:pt>
                <c:pt idx="58">
                  <c:v>7712</c:v>
                </c:pt>
                <c:pt idx="59">
                  <c:v>7712</c:v>
                </c:pt>
                <c:pt idx="60">
                  <c:v>7712</c:v>
                </c:pt>
                <c:pt idx="61">
                  <c:v>7712</c:v>
                </c:pt>
                <c:pt idx="62">
                  <c:v>7712</c:v>
                </c:pt>
                <c:pt idx="63">
                  <c:v>7712</c:v>
                </c:pt>
                <c:pt idx="64">
                  <c:v>7712</c:v>
                </c:pt>
                <c:pt idx="65">
                  <c:v>7712</c:v>
                </c:pt>
                <c:pt idx="66">
                  <c:v>7806.5</c:v>
                </c:pt>
                <c:pt idx="67">
                  <c:v>7806</c:v>
                </c:pt>
                <c:pt idx="68">
                  <c:v>7806</c:v>
                </c:pt>
                <c:pt idx="69">
                  <c:v>7806</c:v>
                </c:pt>
                <c:pt idx="70">
                  <c:v>7806</c:v>
                </c:pt>
                <c:pt idx="71">
                  <c:v>7806</c:v>
                </c:pt>
                <c:pt idx="72">
                  <c:v>7806</c:v>
                </c:pt>
                <c:pt idx="73">
                  <c:v>7806</c:v>
                </c:pt>
                <c:pt idx="74">
                  <c:v>7806</c:v>
                </c:pt>
                <c:pt idx="75">
                  <c:v>7806</c:v>
                </c:pt>
                <c:pt idx="76">
                  <c:v>8252.4</c:v>
                </c:pt>
                <c:pt idx="77">
                  <c:v>8252</c:v>
                </c:pt>
                <c:pt idx="78">
                  <c:v>8252</c:v>
                </c:pt>
                <c:pt idx="79">
                  <c:v>8252</c:v>
                </c:pt>
                <c:pt idx="80">
                  <c:v>8252</c:v>
                </c:pt>
                <c:pt idx="81">
                  <c:v>8252</c:v>
                </c:pt>
                <c:pt idx="82">
                  <c:v>8252</c:v>
                </c:pt>
                <c:pt idx="83">
                  <c:v>8252</c:v>
                </c:pt>
                <c:pt idx="84">
                  <c:v>8252</c:v>
                </c:pt>
                <c:pt idx="85">
                  <c:v>8252</c:v>
                </c:pt>
                <c:pt idx="86" formatCode="0.00">
                  <c:v>8051.4</c:v>
                </c:pt>
                <c:pt idx="87">
                  <c:v>8051.4</c:v>
                </c:pt>
                <c:pt idx="88">
                  <c:v>8051.4</c:v>
                </c:pt>
                <c:pt idx="89">
                  <c:v>8051.4</c:v>
                </c:pt>
                <c:pt idx="90">
                  <c:v>8051.4</c:v>
                </c:pt>
                <c:pt idx="91">
                  <c:v>8051.4</c:v>
                </c:pt>
                <c:pt idx="92">
                  <c:v>8051.4</c:v>
                </c:pt>
                <c:pt idx="93">
                  <c:v>8051.4</c:v>
                </c:pt>
                <c:pt idx="94">
                  <c:v>8051.4</c:v>
                </c:pt>
                <c:pt idx="95">
                  <c:v>8051.4</c:v>
                </c:pt>
                <c:pt idx="96">
                  <c:v>8880.4444444444453</c:v>
                </c:pt>
                <c:pt idx="97">
                  <c:v>8880.4444444444453</c:v>
                </c:pt>
                <c:pt idx="98">
                  <c:v>8880.4444444444453</c:v>
                </c:pt>
                <c:pt idx="99">
                  <c:v>8880.4444444444453</c:v>
                </c:pt>
                <c:pt idx="100">
                  <c:v>8880.4444444444453</c:v>
                </c:pt>
                <c:pt idx="101">
                  <c:v>8880.4444444444453</c:v>
                </c:pt>
                <c:pt idx="102">
                  <c:v>8880.4444444444453</c:v>
                </c:pt>
                <c:pt idx="103">
                  <c:v>8880.4444444444453</c:v>
                </c:pt>
                <c:pt idx="104">
                  <c:v>8880.4444444444453</c:v>
                </c:pt>
                <c:pt idx="105">
                  <c:v>9427.7999999999993</c:v>
                </c:pt>
                <c:pt idx="106">
                  <c:v>9427.7999999999993</c:v>
                </c:pt>
                <c:pt idx="107">
                  <c:v>9427.7999999999993</c:v>
                </c:pt>
                <c:pt idx="108">
                  <c:v>9427.7999999999993</c:v>
                </c:pt>
                <c:pt idx="109">
                  <c:v>9427.7999999999993</c:v>
                </c:pt>
                <c:pt idx="110">
                  <c:v>9427.7999999999993</c:v>
                </c:pt>
                <c:pt idx="111">
                  <c:v>9427.7999999999993</c:v>
                </c:pt>
                <c:pt idx="112">
                  <c:v>9427.7999999999993</c:v>
                </c:pt>
                <c:pt idx="113">
                  <c:v>9427.7999999999993</c:v>
                </c:pt>
                <c:pt idx="114">
                  <c:v>9427.7999999999993</c:v>
                </c:pt>
                <c:pt idx="115">
                  <c:v>10377.25</c:v>
                </c:pt>
                <c:pt idx="116">
                  <c:v>10377.25</c:v>
                </c:pt>
                <c:pt idx="117">
                  <c:v>10377.25</c:v>
                </c:pt>
                <c:pt idx="118">
                  <c:v>10377.25</c:v>
                </c:pt>
                <c:pt idx="119">
                  <c:v>10377.25</c:v>
                </c:pt>
                <c:pt idx="120">
                  <c:v>10377.25</c:v>
                </c:pt>
                <c:pt idx="121">
                  <c:v>10377.25</c:v>
                </c:pt>
                <c:pt idx="122">
                  <c:v>10377.25</c:v>
                </c:pt>
                <c:pt idx="123">
                  <c:v>10794</c:v>
                </c:pt>
                <c:pt idx="124">
                  <c:v>10794</c:v>
                </c:pt>
                <c:pt idx="125">
                  <c:v>10794</c:v>
                </c:pt>
                <c:pt idx="126">
                  <c:v>10794</c:v>
                </c:pt>
                <c:pt idx="127">
                  <c:v>10794</c:v>
                </c:pt>
                <c:pt idx="128">
                  <c:v>10794</c:v>
                </c:pt>
                <c:pt idx="129">
                  <c:v>10794</c:v>
                </c:pt>
                <c:pt idx="130">
                  <c:v>10794</c:v>
                </c:pt>
                <c:pt idx="131">
                  <c:v>10794</c:v>
                </c:pt>
                <c:pt idx="132">
                  <c:v>10794</c:v>
                </c:pt>
                <c:pt idx="133">
                  <c:v>13516.3</c:v>
                </c:pt>
                <c:pt idx="134">
                  <c:v>13516.3</c:v>
                </c:pt>
                <c:pt idx="135">
                  <c:v>13516.3</c:v>
                </c:pt>
                <c:pt idx="136">
                  <c:v>13516.3</c:v>
                </c:pt>
                <c:pt idx="137">
                  <c:v>13516.3</c:v>
                </c:pt>
                <c:pt idx="138">
                  <c:v>13516.3</c:v>
                </c:pt>
                <c:pt idx="139">
                  <c:v>13516.3</c:v>
                </c:pt>
                <c:pt idx="140">
                  <c:v>13516.3</c:v>
                </c:pt>
                <c:pt idx="141">
                  <c:v>13516.3</c:v>
                </c:pt>
                <c:pt idx="142">
                  <c:v>13516.3</c:v>
                </c:pt>
                <c:pt idx="143">
                  <c:v>18749.8</c:v>
                </c:pt>
                <c:pt idx="144">
                  <c:v>18749.8</c:v>
                </c:pt>
                <c:pt idx="145">
                  <c:v>18749.8</c:v>
                </c:pt>
                <c:pt idx="146">
                  <c:v>18749.8</c:v>
                </c:pt>
                <c:pt idx="147">
                  <c:v>18749.8</c:v>
                </c:pt>
                <c:pt idx="148">
                  <c:v>18749.8</c:v>
                </c:pt>
                <c:pt idx="149">
                  <c:v>18749.8</c:v>
                </c:pt>
                <c:pt idx="150">
                  <c:v>18749.8</c:v>
                </c:pt>
                <c:pt idx="151">
                  <c:v>18749.8</c:v>
                </c:pt>
                <c:pt idx="152">
                  <c:v>18749.8</c:v>
                </c:pt>
                <c:pt idx="153">
                  <c:v>32613.8</c:v>
                </c:pt>
                <c:pt idx="154">
                  <c:v>32613.8</c:v>
                </c:pt>
                <c:pt idx="155">
                  <c:v>32613.8</c:v>
                </c:pt>
                <c:pt idx="156">
                  <c:v>32613.8</c:v>
                </c:pt>
                <c:pt idx="157">
                  <c:v>32613.8</c:v>
                </c:pt>
                <c:pt idx="158">
                  <c:v>32613.8</c:v>
                </c:pt>
                <c:pt idx="159">
                  <c:v>32613.8</c:v>
                </c:pt>
                <c:pt idx="160">
                  <c:v>32613.8</c:v>
                </c:pt>
                <c:pt idx="161">
                  <c:v>32613.8</c:v>
                </c:pt>
                <c:pt idx="162">
                  <c:v>32613.8</c:v>
                </c:pt>
                <c:pt idx="163">
                  <c:v>32767</c:v>
                </c:pt>
                <c:pt idx="164">
                  <c:v>32767</c:v>
                </c:pt>
                <c:pt idx="165">
                  <c:v>32767</c:v>
                </c:pt>
                <c:pt idx="166">
                  <c:v>32767</c:v>
                </c:pt>
                <c:pt idx="167">
                  <c:v>32767</c:v>
                </c:pt>
                <c:pt idx="168">
                  <c:v>32767</c:v>
                </c:pt>
                <c:pt idx="169">
                  <c:v>32767</c:v>
                </c:pt>
                <c:pt idx="170">
                  <c:v>32767</c:v>
                </c:pt>
                <c:pt idx="171">
                  <c:v>32767</c:v>
                </c:pt>
                <c:pt idx="172">
                  <c:v>32767</c:v>
                </c:pt>
                <c:pt idx="173">
                  <c:v>32767</c:v>
                </c:pt>
                <c:pt idx="174">
                  <c:v>32767</c:v>
                </c:pt>
                <c:pt idx="175">
                  <c:v>32767</c:v>
                </c:pt>
                <c:pt idx="176">
                  <c:v>32767</c:v>
                </c:pt>
                <c:pt idx="177">
                  <c:v>32767</c:v>
                </c:pt>
                <c:pt idx="178">
                  <c:v>32767</c:v>
                </c:pt>
                <c:pt idx="179">
                  <c:v>32767</c:v>
                </c:pt>
                <c:pt idx="180">
                  <c:v>32767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5A-41D5-82D6-4FDEF028C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352159"/>
        <c:axId val="511345087"/>
      </c:scatterChart>
      <c:valAx>
        <c:axId val="511352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1345087"/>
        <c:crosses val="autoZero"/>
        <c:crossBetween val="midCat"/>
      </c:valAx>
      <c:valAx>
        <c:axId val="51134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13521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'Data collected'!$I$1</c:f>
              <c:strCache>
                <c:ptCount val="1"/>
                <c:pt idx="0">
                  <c:v>SOH gauge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'Data collected'!$A$2:$A$185</c:f>
              <c:numCache>
                <c:formatCode>0.00</c:formatCode>
                <c:ptCount val="18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93.846000000000004</c:v>
                </c:pt>
                <c:pt idx="8">
                  <c:v>93.846000000000004</c:v>
                </c:pt>
                <c:pt idx="9">
                  <c:v>93.846000000000004</c:v>
                </c:pt>
                <c:pt idx="10">
                  <c:v>93.846000000000004</c:v>
                </c:pt>
                <c:pt idx="11">
                  <c:v>93.846000000000004</c:v>
                </c:pt>
                <c:pt idx="12">
                  <c:v>93.846000000000004</c:v>
                </c:pt>
                <c:pt idx="13">
                  <c:v>93.846000000000004</c:v>
                </c:pt>
                <c:pt idx="14">
                  <c:v>93.846000000000004</c:v>
                </c:pt>
                <c:pt idx="15">
                  <c:v>93.846000000000004</c:v>
                </c:pt>
                <c:pt idx="16">
                  <c:v>93.846000000000004</c:v>
                </c:pt>
                <c:pt idx="17">
                  <c:v>87.691999999999993</c:v>
                </c:pt>
                <c:pt idx="18">
                  <c:v>87.691999999999993</c:v>
                </c:pt>
                <c:pt idx="19">
                  <c:v>87.691999999999993</c:v>
                </c:pt>
                <c:pt idx="20">
                  <c:v>87.691999999999993</c:v>
                </c:pt>
                <c:pt idx="21">
                  <c:v>87.691999999999993</c:v>
                </c:pt>
                <c:pt idx="22">
                  <c:v>87.691999999999993</c:v>
                </c:pt>
                <c:pt idx="23">
                  <c:v>87.691999999999993</c:v>
                </c:pt>
                <c:pt idx="24">
                  <c:v>87.691999999999993</c:v>
                </c:pt>
                <c:pt idx="25">
                  <c:v>87.691999999999993</c:v>
                </c:pt>
                <c:pt idx="26">
                  <c:v>87.691999999999993</c:v>
                </c:pt>
                <c:pt idx="27">
                  <c:v>81.537999999999997</c:v>
                </c:pt>
                <c:pt idx="28">
                  <c:v>81.537999999999997</c:v>
                </c:pt>
                <c:pt idx="29">
                  <c:v>81.537999999999997</c:v>
                </c:pt>
                <c:pt idx="30">
                  <c:v>81.537999999999997</c:v>
                </c:pt>
                <c:pt idx="31">
                  <c:v>81.537999999999997</c:v>
                </c:pt>
                <c:pt idx="32">
                  <c:v>81.537999999999997</c:v>
                </c:pt>
                <c:pt idx="33">
                  <c:v>81.537999999999997</c:v>
                </c:pt>
                <c:pt idx="34">
                  <c:v>81.537999999999997</c:v>
                </c:pt>
                <c:pt idx="35">
                  <c:v>81.537999999999997</c:v>
                </c:pt>
                <c:pt idx="36">
                  <c:v>75.385000000000005</c:v>
                </c:pt>
                <c:pt idx="37">
                  <c:v>75.385000000000005</c:v>
                </c:pt>
                <c:pt idx="38">
                  <c:v>75.385000000000005</c:v>
                </c:pt>
                <c:pt idx="39">
                  <c:v>75.385000000000005</c:v>
                </c:pt>
                <c:pt idx="40">
                  <c:v>75.385000000000005</c:v>
                </c:pt>
                <c:pt idx="41">
                  <c:v>75.385000000000005</c:v>
                </c:pt>
                <c:pt idx="42">
                  <c:v>75.385000000000005</c:v>
                </c:pt>
                <c:pt idx="43">
                  <c:v>75.385000000000005</c:v>
                </c:pt>
                <c:pt idx="44">
                  <c:v>75.385000000000005</c:v>
                </c:pt>
                <c:pt idx="45">
                  <c:v>75.385000000000005</c:v>
                </c:pt>
                <c:pt idx="46">
                  <c:v>69.230999999999995</c:v>
                </c:pt>
                <c:pt idx="47">
                  <c:v>69.230999999999995</c:v>
                </c:pt>
                <c:pt idx="48">
                  <c:v>69.230999999999995</c:v>
                </c:pt>
                <c:pt idx="49">
                  <c:v>69.230999999999995</c:v>
                </c:pt>
                <c:pt idx="50">
                  <c:v>69.230999999999995</c:v>
                </c:pt>
                <c:pt idx="51">
                  <c:v>69.230999999999995</c:v>
                </c:pt>
                <c:pt idx="52">
                  <c:v>69.230999999999995</c:v>
                </c:pt>
                <c:pt idx="53">
                  <c:v>69.230999999999995</c:v>
                </c:pt>
                <c:pt idx="54">
                  <c:v>69.230999999999995</c:v>
                </c:pt>
                <c:pt idx="55">
                  <c:v>69.230999999999995</c:v>
                </c:pt>
                <c:pt idx="56">
                  <c:v>63.076999999999998</c:v>
                </c:pt>
                <c:pt idx="57">
                  <c:v>63.076999999999998</c:v>
                </c:pt>
                <c:pt idx="58">
                  <c:v>63.076999999999998</c:v>
                </c:pt>
                <c:pt idx="59">
                  <c:v>63.076999999999998</c:v>
                </c:pt>
                <c:pt idx="60">
                  <c:v>63.076999999999998</c:v>
                </c:pt>
                <c:pt idx="61">
                  <c:v>63.076999999999998</c:v>
                </c:pt>
                <c:pt idx="62">
                  <c:v>63.076999999999998</c:v>
                </c:pt>
                <c:pt idx="63">
                  <c:v>63.076999999999998</c:v>
                </c:pt>
                <c:pt idx="64">
                  <c:v>63.076999999999998</c:v>
                </c:pt>
                <c:pt idx="65">
                  <c:v>63.076999999999998</c:v>
                </c:pt>
                <c:pt idx="66">
                  <c:v>56.923076923076891</c:v>
                </c:pt>
                <c:pt idx="67">
                  <c:v>56.923076923076891</c:v>
                </c:pt>
                <c:pt idx="68">
                  <c:v>56.923076923076891</c:v>
                </c:pt>
                <c:pt idx="69">
                  <c:v>56.923076923076891</c:v>
                </c:pt>
                <c:pt idx="70">
                  <c:v>56.923076923076891</c:v>
                </c:pt>
                <c:pt idx="71">
                  <c:v>56.923076923076891</c:v>
                </c:pt>
                <c:pt idx="72">
                  <c:v>56.923076923076891</c:v>
                </c:pt>
                <c:pt idx="73">
                  <c:v>56.923076923076891</c:v>
                </c:pt>
                <c:pt idx="74">
                  <c:v>56.923076923076891</c:v>
                </c:pt>
                <c:pt idx="75">
                  <c:v>56.923076923076891</c:v>
                </c:pt>
                <c:pt idx="76">
                  <c:v>50.769230769230738</c:v>
                </c:pt>
                <c:pt idx="77">
                  <c:v>50.769230769230738</c:v>
                </c:pt>
                <c:pt idx="78">
                  <c:v>50.769230769230738</c:v>
                </c:pt>
                <c:pt idx="79">
                  <c:v>50.769230769230738</c:v>
                </c:pt>
                <c:pt idx="80">
                  <c:v>50.769230769230738</c:v>
                </c:pt>
                <c:pt idx="81">
                  <c:v>50.769230769230738</c:v>
                </c:pt>
                <c:pt idx="82">
                  <c:v>50.769230769230738</c:v>
                </c:pt>
                <c:pt idx="83">
                  <c:v>50.769230769230738</c:v>
                </c:pt>
                <c:pt idx="84">
                  <c:v>50.769230769230738</c:v>
                </c:pt>
                <c:pt idx="85">
                  <c:v>50.769230769230738</c:v>
                </c:pt>
                <c:pt idx="86" formatCode="General">
                  <c:v>44.61</c:v>
                </c:pt>
                <c:pt idx="87" formatCode="General">
                  <c:v>44.61</c:v>
                </c:pt>
                <c:pt idx="88" formatCode="General">
                  <c:v>44.61</c:v>
                </c:pt>
                <c:pt idx="89" formatCode="General">
                  <c:v>44.61</c:v>
                </c:pt>
                <c:pt idx="90" formatCode="General">
                  <c:v>44.61</c:v>
                </c:pt>
                <c:pt idx="91" formatCode="General">
                  <c:v>44.61</c:v>
                </c:pt>
                <c:pt idx="92" formatCode="General">
                  <c:v>44.61</c:v>
                </c:pt>
                <c:pt idx="93" formatCode="General">
                  <c:v>44.61</c:v>
                </c:pt>
                <c:pt idx="94" formatCode="General">
                  <c:v>44.61</c:v>
                </c:pt>
                <c:pt idx="95" formatCode="General">
                  <c:v>44.61</c:v>
                </c:pt>
                <c:pt idx="96">
                  <c:v>38.46</c:v>
                </c:pt>
                <c:pt idx="97">
                  <c:v>38.46</c:v>
                </c:pt>
                <c:pt idx="98">
                  <c:v>38.46</c:v>
                </c:pt>
                <c:pt idx="99">
                  <c:v>38.46</c:v>
                </c:pt>
                <c:pt idx="100">
                  <c:v>38.46</c:v>
                </c:pt>
                <c:pt idx="101">
                  <c:v>38.46</c:v>
                </c:pt>
                <c:pt idx="102">
                  <c:v>38.46</c:v>
                </c:pt>
                <c:pt idx="103">
                  <c:v>38.46</c:v>
                </c:pt>
                <c:pt idx="104">
                  <c:v>38.46</c:v>
                </c:pt>
                <c:pt idx="105">
                  <c:v>32.299999999999997</c:v>
                </c:pt>
                <c:pt idx="106">
                  <c:v>32.299999999999997</c:v>
                </c:pt>
                <c:pt idx="107">
                  <c:v>32.299999999999997</c:v>
                </c:pt>
                <c:pt idx="108">
                  <c:v>32.299999999999997</c:v>
                </c:pt>
                <c:pt idx="109">
                  <c:v>32.299999999999997</c:v>
                </c:pt>
                <c:pt idx="110">
                  <c:v>32.299999999999997</c:v>
                </c:pt>
                <c:pt idx="111">
                  <c:v>32.299999999999997</c:v>
                </c:pt>
                <c:pt idx="112">
                  <c:v>32.299999999999997</c:v>
                </c:pt>
                <c:pt idx="113">
                  <c:v>32.299999999999997</c:v>
                </c:pt>
                <c:pt idx="114">
                  <c:v>32.299999999999997</c:v>
                </c:pt>
                <c:pt idx="115">
                  <c:v>26.15</c:v>
                </c:pt>
                <c:pt idx="116">
                  <c:v>26.15</c:v>
                </c:pt>
                <c:pt idx="117">
                  <c:v>26.15</c:v>
                </c:pt>
                <c:pt idx="118">
                  <c:v>26.15</c:v>
                </c:pt>
                <c:pt idx="119">
                  <c:v>26.15</c:v>
                </c:pt>
                <c:pt idx="120">
                  <c:v>26.15</c:v>
                </c:pt>
                <c:pt idx="121">
                  <c:v>26.15</c:v>
                </c:pt>
                <c:pt idx="122">
                  <c:v>26.15</c:v>
                </c:pt>
                <c:pt idx="123" formatCode="General">
                  <c:v>19.999999999999972</c:v>
                </c:pt>
                <c:pt idx="124" formatCode="General">
                  <c:v>19.999999999999972</c:v>
                </c:pt>
                <c:pt idx="125" formatCode="General">
                  <c:v>19.999999999999972</c:v>
                </c:pt>
                <c:pt idx="126" formatCode="General">
                  <c:v>19.999999999999972</c:v>
                </c:pt>
                <c:pt idx="127" formatCode="General">
                  <c:v>19.999999999999972</c:v>
                </c:pt>
                <c:pt idx="128" formatCode="General">
                  <c:v>19.999999999999972</c:v>
                </c:pt>
                <c:pt idx="129" formatCode="General">
                  <c:v>19.999999999999972</c:v>
                </c:pt>
                <c:pt idx="130" formatCode="General">
                  <c:v>19.999999999999972</c:v>
                </c:pt>
                <c:pt idx="131" formatCode="General">
                  <c:v>19.999999999999972</c:v>
                </c:pt>
                <c:pt idx="132" formatCode="General">
                  <c:v>19.999999999999972</c:v>
                </c:pt>
                <c:pt idx="133">
                  <c:v>13.846153846153818</c:v>
                </c:pt>
                <c:pt idx="134">
                  <c:v>13.846153846153818</c:v>
                </c:pt>
                <c:pt idx="135">
                  <c:v>13.846153846153818</c:v>
                </c:pt>
                <c:pt idx="136">
                  <c:v>13.846153846153818</c:v>
                </c:pt>
                <c:pt idx="137">
                  <c:v>13.846153846153818</c:v>
                </c:pt>
                <c:pt idx="138">
                  <c:v>13.846153846153818</c:v>
                </c:pt>
                <c:pt idx="139">
                  <c:v>13.846153846153818</c:v>
                </c:pt>
                <c:pt idx="140">
                  <c:v>13.846153846153818</c:v>
                </c:pt>
                <c:pt idx="141">
                  <c:v>13.846153846153818</c:v>
                </c:pt>
                <c:pt idx="142">
                  <c:v>13.846153846153818</c:v>
                </c:pt>
                <c:pt idx="143">
                  <c:v>7.692307692307665</c:v>
                </c:pt>
                <c:pt idx="144">
                  <c:v>7.692307692307665</c:v>
                </c:pt>
                <c:pt idx="145">
                  <c:v>7.692307692307665</c:v>
                </c:pt>
                <c:pt idx="146">
                  <c:v>7.692307692307665</c:v>
                </c:pt>
                <c:pt idx="147">
                  <c:v>7.692307692307665</c:v>
                </c:pt>
                <c:pt idx="148">
                  <c:v>7.692307692307665</c:v>
                </c:pt>
                <c:pt idx="149">
                  <c:v>7.692307692307665</c:v>
                </c:pt>
                <c:pt idx="150">
                  <c:v>7.692307692307665</c:v>
                </c:pt>
                <c:pt idx="151">
                  <c:v>7.692307692307665</c:v>
                </c:pt>
                <c:pt idx="152">
                  <c:v>7.692307692307665</c:v>
                </c:pt>
                <c:pt idx="153">
                  <c:v>5.2976923076922802</c:v>
                </c:pt>
                <c:pt idx="154">
                  <c:v>5.2976923076922802</c:v>
                </c:pt>
                <c:pt idx="155">
                  <c:v>5.2976923076922802</c:v>
                </c:pt>
                <c:pt idx="156">
                  <c:v>5.2976923076922802</c:v>
                </c:pt>
                <c:pt idx="157">
                  <c:v>5.2976923076922802</c:v>
                </c:pt>
                <c:pt idx="158">
                  <c:v>5.2976923076922802</c:v>
                </c:pt>
                <c:pt idx="159">
                  <c:v>5.2976923076922802</c:v>
                </c:pt>
                <c:pt idx="160">
                  <c:v>5.2976923076922802</c:v>
                </c:pt>
                <c:pt idx="161">
                  <c:v>5.2976923076922802</c:v>
                </c:pt>
                <c:pt idx="162">
                  <c:v>5.2976923076922802</c:v>
                </c:pt>
                <c:pt idx="163">
                  <c:v>4.4002564102564161</c:v>
                </c:pt>
                <c:pt idx="164">
                  <c:v>4.4002564102564161</c:v>
                </c:pt>
                <c:pt idx="165">
                  <c:v>4.4002564102564161</c:v>
                </c:pt>
                <c:pt idx="166">
                  <c:v>4.4002564102564161</c:v>
                </c:pt>
                <c:pt idx="167">
                  <c:v>4.4002564102564161</c:v>
                </c:pt>
                <c:pt idx="168">
                  <c:v>4.4002564102564161</c:v>
                </c:pt>
                <c:pt idx="169">
                  <c:v>4.4002564102564161</c:v>
                </c:pt>
                <c:pt idx="170">
                  <c:v>4.4002564102564161</c:v>
                </c:pt>
                <c:pt idx="171">
                  <c:v>4.4002564102564161</c:v>
                </c:pt>
                <c:pt idx="172">
                  <c:v>3.5541025641025699</c:v>
                </c:pt>
                <c:pt idx="173">
                  <c:v>3.5541025641025699</c:v>
                </c:pt>
                <c:pt idx="174">
                  <c:v>3.5541025641025699</c:v>
                </c:pt>
                <c:pt idx="175">
                  <c:v>3.5541025641025699</c:v>
                </c:pt>
                <c:pt idx="176">
                  <c:v>3.5541025641025699</c:v>
                </c:pt>
                <c:pt idx="177">
                  <c:v>3.5541025641025699</c:v>
                </c:pt>
                <c:pt idx="178">
                  <c:v>3.5541025641025699</c:v>
                </c:pt>
                <c:pt idx="179">
                  <c:v>3.5541025641025699</c:v>
                </c:pt>
                <c:pt idx="180">
                  <c:v>3.5541025641025699</c:v>
                </c:pt>
              </c:numCache>
            </c:numRef>
          </c:xVal>
          <c:yVal>
            <c:numRef>
              <c:f>'Data collected'!$I$2:$I$185</c:f>
              <c:numCache>
                <c:formatCode>General</c:formatCode>
                <c:ptCount val="181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97</c:v>
                </c:pt>
                <c:pt idx="27">
                  <c:v>96</c:v>
                </c:pt>
                <c:pt idx="28">
                  <c:v>96</c:v>
                </c:pt>
                <c:pt idx="29">
                  <c:v>96</c:v>
                </c:pt>
                <c:pt idx="30">
                  <c:v>96</c:v>
                </c:pt>
                <c:pt idx="31">
                  <c:v>96</c:v>
                </c:pt>
                <c:pt idx="32">
                  <c:v>96</c:v>
                </c:pt>
                <c:pt idx="33">
                  <c:v>96</c:v>
                </c:pt>
                <c:pt idx="34">
                  <c:v>96</c:v>
                </c:pt>
                <c:pt idx="35">
                  <c:v>96</c:v>
                </c:pt>
                <c:pt idx="36">
                  <c:v>95</c:v>
                </c:pt>
                <c:pt idx="37">
                  <c:v>95</c:v>
                </c:pt>
                <c:pt idx="38">
                  <c:v>95</c:v>
                </c:pt>
                <c:pt idx="39">
                  <c:v>95</c:v>
                </c:pt>
                <c:pt idx="40">
                  <c:v>95</c:v>
                </c:pt>
                <c:pt idx="41">
                  <c:v>95</c:v>
                </c:pt>
                <c:pt idx="42">
                  <c:v>95</c:v>
                </c:pt>
                <c:pt idx="43">
                  <c:v>95</c:v>
                </c:pt>
                <c:pt idx="44">
                  <c:v>95</c:v>
                </c:pt>
                <c:pt idx="45">
                  <c:v>95</c:v>
                </c:pt>
                <c:pt idx="46">
                  <c:v>94</c:v>
                </c:pt>
                <c:pt idx="47">
                  <c:v>94</c:v>
                </c:pt>
                <c:pt idx="48">
                  <c:v>94</c:v>
                </c:pt>
                <c:pt idx="49">
                  <c:v>94</c:v>
                </c:pt>
                <c:pt idx="50">
                  <c:v>94</c:v>
                </c:pt>
                <c:pt idx="51">
                  <c:v>94</c:v>
                </c:pt>
                <c:pt idx="52">
                  <c:v>94</c:v>
                </c:pt>
                <c:pt idx="53">
                  <c:v>94</c:v>
                </c:pt>
                <c:pt idx="54">
                  <c:v>94</c:v>
                </c:pt>
                <c:pt idx="55">
                  <c:v>94</c:v>
                </c:pt>
                <c:pt idx="56">
                  <c:v>94</c:v>
                </c:pt>
                <c:pt idx="57">
                  <c:v>94</c:v>
                </c:pt>
                <c:pt idx="58">
                  <c:v>94</c:v>
                </c:pt>
                <c:pt idx="59">
                  <c:v>94</c:v>
                </c:pt>
                <c:pt idx="60">
                  <c:v>94</c:v>
                </c:pt>
                <c:pt idx="61">
                  <c:v>94</c:v>
                </c:pt>
                <c:pt idx="62">
                  <c:v>94</c:v>
                </c:pt>
                <c:pt idx="63">
                  <c:v>94</c:v>
                </c:pt>
                <c:pt idx="64">
                  <c:v>94</c:v>
                </c:pt>
                <c:pt idx="65">
                  <c:v>94</c:v>
                </c:pt>
                <c:pt idx="66">
                  <c:v>94</c:v>
                </c:pt>
                <c:pt idx="67">
                  <c:v>93</c:v>
                </c:pt>
                <c:pt idx="68">
                  <c:v>93</c:v>
                </c:pt>
                <c:pt idx="69">
                  <c:v>93</c:v>
                </c:pt>
                <c:pt idx="70">
                  <c:v>93</c:v>
                </c:pt>
                <c:pt idx="71">
                  <c:v>93</c:v>
                </c:pt>
                <c:pt idx="72">
                  <c:v>93</c:v>
                </c:pt>
                <c:pt idx="73">
                  <c:v>93</c:v>
                </c:pt>
                <c:pt idx="74">
                  <c:v>93</c:v>
                </c:pt>
                <c:pt idx="75">
                  <c:v>93</c:v>
                </c:pt>
                <c:pt idx="76">
                  <c:v>93</c:v>
                </c:pt>
                <c:pt idx="77">
                  <c:v>93</c:v>
                </c:pt>
                <c:pt idx="78">
                  <c:v>93</c:v>
                </c:pt>
                <c:pt idx="79">
                  <c:v>93</c:v>
                </c:pt>
                <c:pt idx="80">
                  <c:v>93</c:v>
                </c:pt>
                <c:pt idx="81">
                  <c:v>93</c:v>
                </c:pt>
                <c:pt idx="82">
                  <c:v>93</c:v>
                </c:pt>
                <c:pt idx="83">
                  <c:v>93</c:v>
                </c:pt>
                <c:pt idx="84">
                  <c:v>93</c:v>
                </c:pt>
                <c:pt idx="85">
                  <c:v>93</c:v>
                </c:pt>
                <c:pt idx="86">
                  <c:v>93</c:v>
                </c:pt>
                <c:pt idx="87">
                  <c:v>92</c:v>
                </c:pt>
                <c:pt idx="88">
                  <c:v>92</c:v>
                </c:pt>
                <c:pt idx="89">
                  <c:v>92</c:v>
                </c:pt>
                <c:pt idx="90">
                  <c:v>92</c:v>
                </c:pt>
                <c:pt idx="91">
                  <c:v>92</c:v>
                </c:pt>
                <c:pt idx="92">
                  <c:v>92</c:v>
                </c:pt>
                <c:pt idx="93">
                  <c:v>92</c:v>
                </c:pt>
                <c:pt idx="94">
                  <c:v>92</c:v>
                </c:pt>
                <c:pt idx="95">
                  <c:v>92</c:v>
                </c:pt>
                <c:pt idx="96">
                  <c:v>91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89</c:v>
                </c:pt>
                <c:pt idx="107">
                  <c:v>88</c:v>
                </c:pt>
                <c:pt idx="108">
                  <c:v>88</c:v>
                </c:pt>
                <c:pt idx="109">
                  <c:v>88</c:v>
                </c:pt>
                <c:pt idx="110">
                  <c:v>88</c:v>
                </c:pt>
                <c:pt idx="111">
                  <c:v>88</c:v>
                </c:pt>
                <c:pt idx="112">
                  <c:v>88</c:v>
                </c:pt>
                <c:pt idx="113">
                  <c:v>88</c:v>
                </c:pt>
                <c:pt idx="114">
                  <c:v>88</c:v>
                </c:pt>
                <c:pt idx="115">
                  <c:v>88</c:v>
                </c:pt>
                <c:pt idx="116">
                  <c:v>87</c:v>
                </c:pt>
                <c:pt idx="117">
                  <c:v>86</c:v>
                </c:pt>
                <c:pt idx="118">
                  <c:v>85</c:v>
                </c:pt>
                <c:pt idx="119">
                  <c:v>85</c:v>
                </c:pt>
                <c:pt idx="120">
                  <c:v>85</c:v>
                </c:pt>
                <c:pt idx="121">
                  <c:v>85</c:v>
                </c:pt>
                <c:pt idx="122">
                  <c:v>85</c:v>
                </c:pt>
                <c:pt idx="123">
                  <c:v>85</c:v>
                </c:pt>
                <c:pt idx="124">
                  <c:v>84</c:v>
                </c:pt>
                <c:pt idx="125">
                  <c:v>83</c:v>
                </c:pt>
                <c:pt idx="126">
                  <c:v>83</c:v>
                </c:pt>
                <c:pt idx="127">
                  <c:v>83</c:v>
                </c:pt>
                <c:pt idx="128">
                  <c:v>83</c:v>
                </c:pt>
                <c:pt idx="129">
                  <c:v>83</c:v>
                </c:pt>
                <c:pt idx="130">
                  <c:v>82</c:v>
                </c:pt>
                <c:pt idx="131">
                  <c:v>82</c:v>
                </c:pt>
                <c:pt idx="132">
                  <c:v>82</c:v>
                </c:pt>
                <c:pt idx="133">
                  <c:v>81</c:v>
                </c:pt>
                <c:pt idx="134">
                  <c:v>80</c:v>
                </c:pt>
                <c:pt idx="135">
                  <c:v>79</c:v>
                </c:pt>
                <c:pt idx="136">
                  <c:v>78</c:v>
                </c:pt>
                <c:pt idx="137">
                  <c:v>77</c:v>
                </c:pt>
                <c:pt idx="138">
                  <c:v>76</c:v>
                </c:pt>
                <c:pt idx="139">
                  <c:v>75</c:v>
                </c:pt>
                <c:pt idx="140">
                  <c:v>74</c:v>
                </c:pt>
                <c:pt idx="141">
                  <c:v>73</c:v>
                </c:pt>
                <c:pt idx="142">
                  <c:v>72</c:v>
                </c:pt>
                <c:pt idx="143">
                  <c:v>71</c:v>
                </c:pt>
                <c:pt idx="144">
                  <c:v>70</c:v>
                </c:pt>
                <c:pt idx="145">
                  <c:v>69</c:v>
                </c:pt>
                <c:pt idx="146">
                  <c:v>68</c:v>
                </c:pt>
                <c:pt idx="147">
                  <c:v>67</c:v>
                </c:pt>
                <c:pt idx="148">
                  <c:v>66</c:v>
                </c:pt>
                <c:pt idx="149">
                  <c:v>65</c:v>
                </c:pt>
                <c:pt idx="150">
                  <c:v>64</c:v>
                </c:pt>
                <c:pt idx="151">
                  <c:v>63</c:v>
                </c:pt>
                <c:pt idx="152">
                  <c:v>62</c:v>
                </c:pt>
                <c:pt idx="153">
                  <c:v>61</c:v>
                </c:pt>
                <c:pt idx="154">
                  <c:v>60</c:v>
                </c:pt>
                <c:pt idx="155">
                  <c:v>59</c:v>
                </c:pt>
                <c:pt idx="156">
                  <c:v>58</c:v>
                </c:pt>
                <c:pt idx="157">
                  <c:v>57</c:v>
                </c:pt>
                <c:pt idx="158">
                  <c:v>56</c:v>
                </c:pt>
                <c:pt idx="159">
                  <c:v>55</c:v>
                </c:pt>
                <c:pt idx="160">
                  <c:v>54</c:v>
                </c:pt>
                <c:pt idx="161">
                  <c:v>53</c:v>
                </c:pt>
                <c:pt idx="162">
                  <c:v>52</c:v>
                </c:pt>
                <c:pt idx="163">
                  <c:v>51</c:v>
                </c:pt>
                <c:pt idx="164">
                  <c:v>50</c:v>
                </c:pt>
                <c:pt idx="165">
                  <c:v>49</c:v>
                </c:pt>
                <c:pt idx="166">
                  <c:v>48</c:v>
                </c:pt>
                <c:pt idx="167">
                  <c:v>47</c:v>
                </c:pt>
                <c:pt idx="168">
                  <c:v>46</c:v>
                </c:pt>
                <c:pt idx="169">
                  <c:v>45</c:v>
                </c:pt>
                <c:pt idx="170">
                  <c:v>44</c:v>
                </c:pt>
                <c:pt idx="171">
                  <c:v>41</c:v>
                </c:pt>
                <c:pt idx="172">
                  <c:v>40</c:v>
                </c:pt>
                <c:pt idx="173">
                  <c:v>39</c:v>
                </c:pt>
                <c:pt idx="174">
                  <c:v>38</c:v>
                </c:pt>
                <c:pt idx="175">
                  <c:v>37</c:v>
                </c:pt>
                <c:pt idx="176">
                  <c:v>36</c:v>
                </c:pt>
                <c:pt idx="177">
                  <c:v>35</c:v>
                </c:pt>
                <c:pt idx="178">
                  <c:v>34</c:v>
                </c:pt>
                <c:pt idx="179">
                  <c:v>33</c:v>
                </c:pt>
                <c:pt idx="180">
                  <c:v>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CE-420C-A06E-52F8925F9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091695"/>
        <c:axId val="1154092111"/>
      </c:scatterChart>
      <c:valAx>
        <c:axId val="1154091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Predicted SOH based on</a:t>
                </a:r>
                <a:r>
                  <a:rPr lang="de-DE" baseline="0"/>
                  <a:t> capacity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54092111"/>
        <c:crosses val="autoZero"/>
        <c:crossBetween val="midCat"/>
      </c:valAx>
      <c:valAx>
        <c:axId val="115409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Measured</a:t>
                </a:r>
                <a:r>
                  <a:rPr lang="de-DE" baseline="0"/>
                  <a:t> SOH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54091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Ra</a:t>
            </a:r>
            <a:r>
              <a:rPr lang="de-DE" baseline="0"/>
              <a:t> table V1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'The Ra table'!$C$1</c:f>
              <c:strCache>
                <c:ptCount val="1"/>
                <c:pt idx="0">
                  <c:v>MeasuredZ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'The Ra table'!$A$2:$A$16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'The Ra table'!$C$2:$C$16</c:f>
              <c:numCache>
                <c:formatCode>General</c:formatCode>
                <c:ptCount val="15"/>
                <c:pt idx="0">
                  <c:v>6663.7142857142853</c:v>
                </c:pt>
                <c:pt idx="1">
                  <c:v>7086.7</c:v>
                </c:pt>
                <c:pt idx="2">
                  <c:v>7246</c:v>
                </c:pt>
                <c:pt idx="3">
                  <c:v>7429</c:v>
                </c:pt>
                <c:pt idx="4">
                  <c:v>7806</c:v>
                </c:pt>
                <c:pt idx="5">
                  <c:v>8051.4</c:v>
                </c:pt>
                <c:pt idx="6">
                  <c:v>9427.7999999999993</c:v>
                </c:pt>
                <c:pt idx="7">
                  <c:v>10377.25</c:v>
                </c:pt>
                <c:pt idx="8">
                  <c:v>10794</c:v>
                </c:pt>
                <c:pt idx="9">
                  <c:v>12155.15</c:v>
                </c:pt>
                <c:pt idx="10">
                  <c:v>13516.3</c:v>
                </c:pt>
                <c:pt idx="11">
                  <c:v>16133.05</c:v>
                </c:pt>
                <c:pt idx="12">
                  <c:v>18749.8</c:v>
                </c:pt>
                <c:pt idx="13">
                  <c:v>32613.8</c:v>
                </c:pt>
                <c:pt idx="14">
                  <c:v>32767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0F-46C9-BAF5-F19CB7D97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607023"/>
        <c:axId val="1498607439"/>
      </c:scatterChart>
      <c:valAx>
        <c:axId val="1498607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Ra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8607439"/>
        <c:crosses val="autoZero"/>
        <c:crossBetween val="midCat"/>
      </c:valAx>
      <c:valAx>
        <c:axId val="1498607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MEasured</a:t>
                </a:r>
                <a:r>
                  <a:rPr lang="de-DE" baseline="0"/>
                  <a:t> Z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8607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'The Ra table'!$D$1</c:f>
              <c:strCache>
                <c:ptCount val="1"/>
                <c:pt idx="0">
                  <c:v>Ra Table from ChemID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'The Ra table'!$B$2:$B$16</c:f>
              <c:numCache>
                <c:formatCode>General</c:formatCode>
                <c:ptCount val="15"/>
                <c:pt idx="0" formatCode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78</c:v>
                </c:pt>
                <c:pt idx="8">
                  <c:v>81</c:v>
                </c:pt>
                <c:pt idx="9">
                  <c:v>84</c:v>
                </c:pt>
                <c:pt idx="10">
                  <c:v>88</c:v>
                </c:pt>
                <c:pt idx="11">
                  <c:v>91</c:v>
                </c:pt>
                <c:pt idx="12">
                  <c:v>94</c:v>
                </c:pt>
                <c:pt idx="13">
                  <c:v>98</c:v>
                </c:pt>
                <c:pt idx="14">
                  <c:v>100</c:v>
                </c:pt>
              </c:numCache>
            </c:numRef>
          </c:xVal>
          <c:yVal>
            <c:numRef>
              <c:f>'The Ra table'!$D$2:$D$16</c:f>
              <c:numCache>
                <c:formatCode>General</c:formatCode>
                <c:ptCount val="15"/>
                <c:pt idx="0">
                  <c:v>3076</c:v>
                </c:pt>
                <c:pt idx="1">
                  <c:v>5003</c:v>
                </c:pt>
                <c:pt idx="2">
                  <c:v>5337</c:v>
                </c:pt>
                <c:pt idx="3">
                  <c:v>5711</c:v>
                </c:pt>
                <c:pt idx="4">
                  <c:v>6390</c:v>
                </c:pt>
                <c:pt idx="5">
                  <c:v>7715</c:v>
                </c:pt>
                <c:pt idx="6">
                  <c:v>10298</c:v>
                </c:pt>
                <c:pt idx="7">
                  <c:v>14530</c:v>
                </c:pt>
                <c:pt idx="8">
                  <c:v>16126</c:v>
                </c:pt>
                <c:pt idx="9">
                  <c:v>17763</c:v>
                </c:pt>
                <c:pt idx="10">
                  <c:v>19371</c:v>
                </c:pt>
                <c:pt idx="11">
                  <c:v>21365</c:v>
                </c:pt>
                <c:pt idx="12">
                  <c:v>23436</c:v>
                </c:pt>
                <c:pt idx="13">
                  <c:v>27312</c:v>
                </c:pt>
                <c:pt idx="14">
                  <c:v>28110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D9-47EC-8F71-C097AB7EE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2729247"/>
        <c:axId val="632729663"/>
      </c:scatterChart>
      <c:valAx>
        <c:axId val="63272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2729663"/>
        <c:crosses val="autoZero"/>
        <c:crossBetween val="midCat"/>
      </c:valAx>
      <c:valAx>
        <c:axId val="63272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2729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'The Ra table'!$C$1</c:f>
              <c:strCache>
                <c:ptCount val="1"/>
                <c:pt idx="0">
                  <c:v>MeasuredZ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'The Ra table'!$B$2:$B$16</c:f>
              <c:numCache>
                <c:formatCode>General</c:formatCode>
                <c:ptCount val="15"/>
                <c:pt idx="0" formatCode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78</c:v>
                </c:pt>
                <c:pt idx="8">
                  <c:v>81</c:v>
                </c:pt>
                <c:pt idx="9">
                  <c:v>84</c:v>
                </c:pt>
                <c:pt idx="10">
                  <c:v>88</c:v>
                </c:pt>
                <c:pt idx="11">
                  <c:v>91</c:v>
                </c:pt>
                <c:pt idx="12">
                  <c:v>94</c:v>
                </c:pt>
                <c:pt idx="13">
                  <c:v>98</c:v>
                </c:pt>
                <c:pt idx="14">
                  <c:v>100</c:v>
                </c:pt>
              </c:numCache>
            </c:numRef>
          </c:xVal>
          <c:yVal>
            <c:numRef>
              <c:f>'The Ra table'!$C$2:$C$16</c:f>
              <c:numCache>
                <c:formatCode>General</c:formatCode>
                <c:ptCount val="15"/>
                <c:pt idx="0">
                  <c:v>6663.7142857142853</c:v>
                </c:pt>
                <c:pt idx="1">
                  <c:v>7086.7</c:v>
                </c:pt>
                <c:pt idx="2">
                  <c:v>7246</c:v>
                </c:pt>
                <c:pt idx="3">
                  <c:v>7429</c:v>
                </c:pt>
                <c:pt idx="4">
                  <c:v>7806</c:v>
                </c:pt>
                <c:pt idx="5">
                  <c:v>8051.4</c:v>
                </c:pt>
                <c:pt idx="6">
                  <c:v>9427.7999999999993</c:v>
                </c:pt>
                <c:pt idx="7">
                  <c:v>10377.25</c:v>
                </c:pt>
                <c:pt idx="8">
                  <c:v>10794</c:v>
                </c:pt>
                <c:pt idx="9">
                  <c:v>12155.15</c:v>
                </c:pt>
                <c:pt idx="10">
                  <c:v>13516.3</c:v>
                </c:pt>
                <c:pt idx="11">
                  <c:v>16133.05</c:v>
                </c:pt>
                <c:pt idx="12">
                  <c:v>18749.8</c:v>
                </c:pt>
                <c:pt idx="13">
                  <c:v>32613.8</c:v>
                </c:pt>
                <c:pt idx="14">
                  <c:v>32767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52-4E25-A900-23AFB0C18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891423"/>
        <c:axId val="626888927"/>
      </c:scatterChart>
      <c:valAx>
        <c:axId val="626891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6888927"/>
        <c:crosses val="autoZero"/>
        <c:crossBetween val="midCat"/>
      </c:valAx>
      <c:valAx>
        <c:axId val="6268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6891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350520</xdr:colOff>
      <xdr:row>7</xdr:row>
      <xdr:rowOff>15240</xdr:rowOff>
    </xdr:from>
    <xdr:to>
      <xdr:col>21</xdr:col>
      <xdr:colOff>45720</xdr:colOff>
      <xdr:row>21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CF8091-24B2-40DE-B339-FA5469EA0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</xdr:colOff>
      <xdr:row>23</xdr:row>
      <xdr:rowOff>11430</xdr:rowOff>
    </xdr:from>
    <xdr:to>
      <xdr:col>21</xdr:col>
      <xdr:colOff>1905</xdr:colOff>
      <xdr:row>39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567AF3-D666-499E-8692-1B7970018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93345</xdr:colOff>
      <xdr:row>4</xdr:row>
      <xdr:rowOff>70485</xdr:rowOff>
    </xdr:from>
    <xdr:to>
      <xdr:col>15</xdr:col>
      <xdr:colOff>217170</xdr:colOff>
      <xdr:row>7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F8C3F4-9DEA-4712-AF44-2C4C99CB3645}"/>
            </a:ext>
          </a:extLst>
        </xdr:cNvPr>
        <xdr:cNvSpPr txBox="1"/>
      </xdr:nvSpPr>
      <xdr:spPr>
        <a:xfrm>
          <a:off x="9999345" y="260985"/>
          <a:ext cx="1952625" cy="634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EOS condition:</a:t>
          </a:r>
          <a:br>
            <a:rPr lang="de-DE" sz="1100"/>
          </a:br>
          <a:r>
            <a:rPr lang="de-DE" sz="1100"/>
            <a:t>STA-LTA*1.2&gt;0</a:t>
          </a:r>
        </a:p>
      </xdr:txBody>
    </xdr:sp>
    <xdr:clientData/>
  </xdr:twoCellAnchor>
  <xdr:twoCellAnchor>
    <xdr:from>
      <xdr:col>13</xdr:col>
      <xdr:colOff>26670</xdr:colOff>
      <xdr:row>39</xdr:row>
      <xdr:rowOff>107632</xdr:rowOff>
    </xdr:from>
    <xdr:to>
      <xdr:col>21</xdr:col>
      <xdr:colOff>2857</xdr:colOff>
      <xdr:row>55</xdr:row>
      <xdr:rowOff>140970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1A0BFD4-B0E6-44B0-B9C2-35FE26953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</xdr:colOff>
      <xdr:row>56</xdr:row>
      <xdr:rowOff>75247</xdr:rowOff>
    </xdr:from>
    <xdr:to>
      <xdr:col>20</xdr:col>
      <xdr:colOff>317182</xdr:colOff>
      <xdr:row>70</xdr:row>
      <xdr:rowOff>151447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02C4799-0BA7-4933-87AD-930D69EB2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457200</xdr:colOff>
      <xdr:row>71</xdr:row>
      <xdr:rowOff>156210</xdr:rowOff>
    </xdr:from>
    <xdr:to>
      <xdr:col>19</xdr:col>
      <xdr:colOff>152400</xdr:colOff>
      <xdr:row>86</xdr:row>
      <xdr:rowOff>156210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F80016-6E38-4E17-83AA-57469A29F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220980</xdr:colOff>
      <xdr:row>9</xdr:row>
      <xdr:rowOff>34290</xdr:rowOff>
    </xdr:from>
    <xdr:to>
      <xdr:col>11</xdr:col>
      <xdr:colOff>495300</xdr:colOff>
      <xdr:row>24</xdr:row>
      <xdr:rowOff>34290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A00CAEF-579B-4FC6-9741-84ED8A768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0</xdr:row>
      <xdr:rowOff>0</xdr:rowOff>
    </xdr:from>
    <xdr:to>
      <xdr:col>14</xdr:col>
      <xdr:colOff>320040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6BD885-42BA-4FC1-8877-B20D1542C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597946</xdr:colOff>
      <xdr:row>14</xdr:row>
      <xdr:rowOff>8740</xdr:rowOff>
    </xdr:from>
    <xdr:to>
      <xdr:col>14</xdr:col>
      <xdr:colOff>293146</xdr:colOff>
      <xdr:row>29</xdr:row>
      <xdr:rowOff>8740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ABF799-C7FE-44C1-978F-57D76C13C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379207</xdr:colOff>
      <xdr:row>16</xdr:row>
      <xdr:rowOff>179070</xdr:rowOff>
    </xdr:from>
    <xdr:to>
      <xdr:col>6</xdr:col>
      <xdr:colOff>424031</xdr:colOff>
      <xdr:row>31</xdr:row>
      <xdr:rowOff>179070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6D889BE-28B7-43A3-8D4C-5D7CC5B18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A906E8-5C15-47B1-A7D0-EA02FA7A8F77}" name="Table2" displayName="Table2" ref="A2:E11" totalsRowShown="0" headerRowDxfId="2" dataCellStyle="20% - Accent1">
  <autoFilter ref="A2:E11" xr:uid="{6AA906E8-5C15-47B1-A7D0-EA02FA7A8F77}"/>
  <tableColumns count="5">
    <tableColumn id="1" xr3:uid="{EAD549DF-FD1E-4959-8059-7F8D9108564F}" name="Element / Variable" dataDxfId="1" dataCellStyle="20% - Accent1"/>
    <tableColumn id="2" xr3:uid="{6A4513E7-D221-45F6-B371-F75CA98BFFD0}" name="Value" dataDxfId="0" dataCellStyle="20% - Accent1"/>
    <tableColumn id="3" xr3:uid="{A7929800-B294-4DB9-B300-F35E7934F2CE}" name="Column1" dataCellStyle="20% - Accent1"/>
    <tableColumn id="4" xr3:uid="{D6F8336A-4EEC-4297-8092-DBBE918BC540}" name="Column2" dataCellStyle="20% - Accent1"/>
    <tableColumn id="5" xr3:uid="{A5430847-130F-4D48-A411-B66F655A8DD8}" name="Description" dataCellStyle="20% - Accent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opLeftCell="A16" workbookViewId="0">
      <selection activeCell="A43" sqref="A43"/>
    </sheetView>
  </sheetViews>
  <sheetFormatPr defaultRowHeight="14.4" x14ac:dyDescent="0.3"/>
  <cols>
    <col min="1" max="1" width="49.109375" customWidth="1"/>
    <col min="2" max="2" width="13.33203125" customWidth="1"/>
    <col min="3" max="3" width="12.6640625" customWidth="1"/>
    <col min="4" max="4" width="12.88671875" customWidth="1"/>
    <col min="5" max="5" width="71" customWidth="1"/>
    <col min="6" max="6" width="6.33203125" customWidth="1"/>
    <col min="7" max="7" width="33.33203125" customWidth="1"/>
    <col min="9" max="9" width="16.6640625" customWidth="1"/>
  </cols>
  <sheetData>
    <row r="1" spans="1:9" x14ac:dyDescent="0.3">
      <c r="A1" s="535" t="s">
        <v>56</v>
      </c>
      <c r="B1" s="535"/>
      <c r="C1" s="535"/>
      <c r="D1" s="535"/>
      <c r="E1" s="535"/>
    </row>
    <row r="2" spans="1:9" x14ac:dyDescent="0.3">
      <c r="A2" s="3" t="s">
        <v>61</v>
      </c>
      <c r="B2" s="4" t="s">
        <v>59</v>
      </c>
      <c r="C2" s="4" t="s">
        <v>57</v>
      </c>
      <c r="D2" s="4" t="s">
        <v>58</v>
      </c>
      <c r="E2" s="4" t="s">
        <v>60</v>
      </c>
      <c r="G2" t="s">
        <v>51</v>
      </c>
    </row>
    <row r="3" spans="1:9" ht="21" customHeight="1" x14ac:dyDescent="0.3">
      <c r="A3" s="5" t="s">
        <v>6</v>
      </c>
      <c r="B3" s="6">
        <v>2.6</v>
      </c>
      <c r="C3" s="7"/>
      <c r="D3" s="7"/>
      <c r="E3" s="7" t="s">
        <v>62</v>
      </c>
      <c r="G3" t="s">
        <v>52</v>
      </c>
      <c r="H3">
        <v>20</v>
      </c>
    </row>
    <row r="4" spans="1:9" x14ac:dyDescent="0.3">
      <c r="A4" s="5" t="s">
        <v>5</v>
      </c>
      <c r="B4" s="6">
        <v>1.3</v>
      </c>
      <c r="C4" s="7"/>
      <c r="D4" s="7"/>
      <c r="E4" s="7" t="s">
        <v>63</v>
      </c>
      <c r="G4" t="s">
        <v>53</v>
      </c>
      <c r="H4">
        <f>B28</f>
        <v>250</v>
      </c>
    </row>
    <row r="5" spans="1:9" x14ac:dyDescent="0.3">
      <c r="A5" s="5" t="s">
        <v>7</v>
      </c>
      <c r="B5" s="6">
        <v>1.5</v>
      </c>
      <c r="C5" s="7"/>
      <c r="D5" s="7"/>
      <c r="E5" s="7" t="s">
        <v>64</v>
      </c>
      <c r="G5" t="s">
        <v>54</v>
      </c>
      <c r="H5">
        <f>B43</f>
        <v>130</v>
      </c>
    </row>
    <row r="6" spans="1:9" x14ac:dyDescent="0.3">
      <c r="A6" s="5" t="s">
        <v>8</v>
      </c>
      <c r="B6" s="6">
        <v>4.4999999999999998E-2</v>
      </c>
      <c r="C6" s="7"/>
      <c r="D6" s="7"/>
      <c r="E6" s="7" t="s">
        <v>65</v>
      </c>
      <c r="G6" t="s">
        <v>55</v>
      </c>
    </row>
    <row r="7" spans="1:9" x14ac:dyDescent="0.3">
      <c r="A7" s="5" t="s">
        <v>22</v>
      </c>
      <c r="B7" s="6">
        <v>10</v>
      </c>
      <c r="C7" s="7"/>
      <c r="D7" s="7"/>
      <c r="E7" s="7" t="s">
        <v>66</v>
      </c>
      <c r="G7" t="s">
        <v>71</v>
      </c>
    </row>
    <row r="8" spans="1:9" ht="13.95" customHeight="1" x14ac:dyDescent="0.3">
      <c r="A8" s="5" t="s">
        <v>9</v>
      </c>
      <c r="B8" s="6">
        <v>8</v>
      </c>
      <c r="C8" s="7"/>
      <c r="D8" s="7"/>
      <c r="E8" s="7" t="s">
        <v>67</v>
      </c>
      <c r="G8" t="s">
        <v>72</v>
      </c>
    </row>
    <row r="9" spans="1:9" x14ac:dyDescent="0.3">
      <c r="A9" s="5" t="s">
        <v>10</v>
      </c>
      <c r="B9" s="6">
        <v>16</v>
      </c>
      <c r="C9" s="7"/>
      <c r="D9" s="7"/>
      <c r="E9" s="7" t="s">
        <v>68</v>
      </c>
      <c r="G9" t="s">
        <v>73</v>
      </c>
    </row>
    <row r="10" spans="1:9" x14ac:dyDescent="0.3">
      <c r="A10" s="5" t="s">
        <v>12</v>
      </c>
      <c r="B10" s="6">
        <f>B9/B8</f>
        <v>2</v>
      </c>
      <c r="C10" s="7"/>
      <c r="D10" s="7"/>
      <c r="E10" s="7" t="s">
        <v>69</v>
      </c>
      <c r="G10" t="s">
        <v>74</v>
      </c>
      <c r="H10">
        <v>0</v>
      </c>
      <c r="I10" t="s">
        <v>75</v>
      </c>
    </row>
    <row r="11" spans="1:9" x14ac:dyDescent="0.3">
      <c r="A11" s="5" t="s">
        <v>14</v>
      </c>
      <c r="B11" s="6">
        <v>120</v>
      </c>
      <c r="C11" s="7">
        <f>B11/60</f>
        <v>2</v>
      </c>
      <c r="D11" s="7">
        <f>B11/3600</f>
        <v>3.3333333333333333E-2</v>
      </c>
      <c r="E11" s="7" t="s">
        <v>70</v>
      </c>
      <c r="G11" t="s">
        <v>77</v>
      </c>
    </row>
    <row r="12" spans="1:9" x14ac:dyDescent="0.3">
      <c r="A12" s="1"/>
      <c r="B12" s="2"/>
    </row>
    <row r="13" spans="1:9" x14ac:dyDescent="0.3">
      <c r="A13" s="1"/>
      <c r="B13" s="2"/>
    </row>
    <row r="14" spans="1:9" x14ac:dyDescent="0.3">
      <c r="A14" s="8" t="s">
        <v>15</v>
      </c>
      <c r="B14" s="9">
        <f>B6*B5</f>
        <v>6.7500000000000004E-2</v>
      </c>
      <c r="C14" s="10"/>
      <c r="D14" s="10"/>
      <c r="E14" s="10" t="s">
        <v>76</v>
      </c>
      <c r="G14" t="s">
        <v>98</v>
      </c>
    </row>
    <row r="15" spans="1:9" x14ac:dyDescent="0.3">
      <c r="A15" s="8" t="s">
        <v>13</v>
      </c>
      <c r="B15" s="9">
        <f>D11*B6</f>
        <v>1.5E-3</v>
      </c>
      <c r="C15" s="10"/>
      <c r="D15" s="10"/>
      <c r="E15" s="10" t="s">
        <v>44</v>
      </c>
      <c r="G15" t="s">
        <v>99</v>
      </c>
    </row>
    <row r="16" spans="1:9" ht="16.95" customHeight="1" x14ac:dyDescent="0.3">
      <c r="A16" s="8" t="s">
        <v>39</v>
      </c>
      <c r="B16" s="9">
        <f>B15*B7+B14</f>
        <v>8.2500000000000004E-2</v>
      </c>
      <c r="C16" s="10"/>
      <c r="D16" s="10"/>
      <c r="E16" s="10"/>
      <c r="G16" t="s">
        <v>100</v>
      </c>
    </row>
    <row r="17" spans="1:7" x14ac:dyDescent="0.3">
      <c r="A17" s="1"/>
      <c r="B17" s="2"/>
      <c r="G17" t="s">
        <v>101</v>
      </c>
    </row>
    <row r="18" spans="1:7" x14ac:dyDescent="0.3">
      <c r="A18" s="11" t="s">
        <v>0</v>
      </c>
      <c r="B18" s="12">
        <f>ROUND(100*B14/B3,2)</f>
        <v>2.6</v>
      </c>
      <c r="C18" s="13"/>
      <c r="D18" s="13"/>
      <c r="E18" s="13" t="s">
        <v>43</v>
      </c>
    </row>
    <row r="19" spans="1:7" x14ac:dyDescent="0.3">
      <c r="A19" s="11" t="s">
        <v>16</v>
      </c>
      <c r="B19" s="12">
        <f>ROUND(100*B16/B3,2)</f>
        <v>3.17</v>
      </c>
      <c r="C19" s="13"/>
      <c r="D19" s="13"/>
      <c r="E19" s="13" t="s">
        <v>42</v>
      </c>
    </row>
    <row r="20" spans="1:7" x14ac:dyDescent="0.3">
      <c r="A20" s="11" t="s">
        <v>1</v>
      </c>
      <c r="B20" s="12">
        <f>ROUND(B3/B14,0)</f>
        <v>39</v>
      </c>
      <c r="C20" s="13"/>
      <c r="D20" s="13"/>
      <c r="E20" s="13" t="s">
        <v>19</v>
      </c>
    </row>
    <row r="21" spans="1:7" x14ac:dyDescent="0.3">
      <c r="A21" s="11" t="s">
        <v>17</v>
      </c>
      <c r="B21" s="13">
        <f>ROUND(B3/B16,0)</f>
        <v>32</v>
      </c>
      <c r="C21" s="13"/>
      <c r="D21" s="13"/>
      <c r="E21" s="13" t="s">
        <v>38</v>
      </c>
    </row>
    <row r="22" spans="1:7" x14ac:dyDescent="0.3">
      <c r="A22" s="11" t="s">
        <v>20</v>
      </c>
      <c r="B22" s="12">
        <f>B20*B7</f>
        <v>390</v>
      </c>
      <c r="C22" s="13"/>
      <c r="D22" s="13"/>
      <c r="E22" s="13" t="s">
        <v>21</v>
      </c>
    </row>
    <row r="23" spans="1:7" x14ac:dyDescent="0.3">
      <c r="A23" s="11" t="s">
        <v>18</v>
      </c>
      <c r="B23" s="12">
        <f>ROUND(B21*B7,0)</f>
        <v>320</v>
      </c>
      <c r="C23" s="13"/>
      <c r="D23" s="13"/>
      <c r="E23" s="13" t="s">
        <v>37</v>
      </c>
    </row>
    <row r="24" spans="1:7" x14ac:dyDescent="0.3">
      <c r="A24" s="11" t="s">
        <v>2</v>
      </c>
      <c r="B24" s="12">
        <f>0.8*B3</f>
        <v>2.08</v>
      </c>
      <c r="C24" s="13"/>
      <c r="D24" s="13"/>
      <c r="E24" s="13" t="s">
        <v>45</v>
      </c>
    </row>
    <row r="25" spans="1:7" x14ac:dyDescent="0.3">
      <c r="A25" s="11" t="s">
        <v>3</v>
      </c>
      <c r="B25" s="12">
        <f>ROUND(B24/B14,0)</f>
        <v>31</v>
      </c>
      <c r="C25" s="13"/>
      <c r="D25" s="13"/>
      <c r="E25" s="13" t="s">
        <v>46</v>
      </c>
    </row>
    <row r="26" spans="1:7" x14ac:dyDescent="0.3">
      <c r="A26" s="11" t="s">
        <v>23</v>
      </c>
      <c r="B26" s="12">
        <f>ROUND(B24/B16,0)</f>
        <v>25</v>
      </c>
      <c r="C26" s="13"/>
      <c r="D26" s="13"/>
      <c r="E26" s="13"/>
    </row>
    <row r="27" spans="1:7" ht="16.95" customHeight="1" x14ac:dyDescent="0.3">
      <c r="A27" s="11" t="s">
        <v>4</v>
      </c>
      <c r="B27" s="12">
        <f>ROUND(B7*B25,0)</f>
        <v>310</v>
      </c>
      <c r="C27" s="13"/>
      <c r="D27" s="13"/>
      <c r="E27" s="13" t="s">
        <v>47</v>
      </c>
    </row>
    <row r="28" spans="1:7" x14ac:dyDescent="0.3">
      <c r="A28" s="11" t="s">
        <v>24</v>
      </c>
      <c r="B28" s="13">
        <f>ROUND(B26*B7,0)</f>
        <v>250</v>
      </c>
      <c r="C28" s="13"/>
      <c r="D28" s="13"/>
      <c r="E28" s="13" t="s">
        <v>48</v>
      </c>
    </row>
    <row r="29" spans="1:7" x14ac:dyDescent="0.3">
      <c r="A29" s="11"/>
      <c r="B29" s="13"/>
      <c r="C29" s="13"/>
      <c r="D29" s="13"/>
      <c r="E29" s="13"/>
    </row>
    <row r="30" spans="1:7" x14ac:dyDescent="0.3">
      <c r="A30" s="11" t="s">
        <v>11</v>
      </c>
      <c r="B30" s="13">
        <f>ROUNDUP(B18,0)</f>
        <v>3</v>
      </c>
      <c r="C30" s="13"/>
      <c r="D30" s="13"/>
      <c r="E30" s="13" t="s">
        <v>49</v>
      </c>
    </row>
    <row r="31" spans="1:7" x14ac:dyDescent="0.3">
      <c r="A31" s="11" t="s">
        <v>25</v>
      </c>
      <c r="B31" s="13">
        <f>ROUNDUP(B19,0)</f>
        <v>4</v>
      </c>
      <c r="C31" s="13"/>
      <c r="D31" s="13"/>
      <c r="E31" s="13" t="s">
        <v>50</v>
      </c>
    </row>
    <row r="33" spans="1:5" x14ac:dyDescent="0.3">
      <c r="A33" s="14" t="s">
        <v>26</v>
      </c>
      <c r="B33" s="15">
        <f>ROUND(100*B14/B4,2)</f>
        <v>5.19</v>
      </c>
      <c r="C33" s="16"/>
      <c r="D33" s="16"/>
      <c r="E33" s="16" t="s">
        <v>43</v>
      </c>
    </row>
    <row r="34" spans="1:5" x14ac:dyDescent="0.3">
      <c r="A34" s="14" t="s">
        <v>27</v>
      </c>
      <c r="B34" s="15">
        <f>ROUND(100*B16/B4,2)</f>
        <v>6.35</v>
      </c>
      <c r="C34" s="16"/>
      <c r="D34" s="16"/>
      <c r="E34" s="16" t="s">
        <v>42</v>
      </c>
    </row>
    <row r="35" spans="1:5" x14ac:dyDescent="0.3">
      <c r="A35" s="14" t="s">
        <v>28</v>
      </c>
      <c r="B35" s="15">
        <f>ROUND(B4/B14,0)</f>
        <v>19</v>
      </c>
      <c r="C35" s="16"/>
      <c r="D35" s="16"/>
      <c r="E35" s="16" t="s">
        <v>19</v>
      </c>
    </row>
    <row r="36" spans="1:5" x14ac:dyDescent="0.3">
      <c r="A36" s="14" t="s">
        <v>29</v>
      </c>
      <c r="B36" s="16">
        <f>ROUND(B4/B16,0)</f>
        <v>16</v>
      </c>
      <c r="C36" s="16"/>
      <c r="D36" s="16"/>
      <c r="E36" s="16" t="s">
        <v>38</v>
      </c>
    </row>
    <row r="37" spans="1:5" x14ac:dyDescent="0.3">
      <c r="A37" s="14" t="s">
        <v>30</v>
      </c>
      <c r="B37" s="15">
        <f>B35*B7</f>
        <v>190</v>
      </c>
      <c r="C37" s="16"/>
      <c r="D37" s="16"/>
      <c r="E37" s="16" t="s">
        <v>21</v>
      </c>
    </row>
    <row r="38" spans="1:5" x14ac:dyDescent="0.3">
      <c r="A38" s="14" t="s">
        <v>31</v>
      </c>
      <c r="B38" s="15">
        <f>B36*B7</f>
        <v>160</v>
      </c>
      <c r="C38" s="16"/>
      <c r="D38" s="16"/>
      <c r="E38" s="16" t="s">
        <v>37</v>
      </c>
    </row>
    <row r="39" spans="1:5" x14ac:dyDescent="0.3">
      <c r="A39" s="14" t="s">
        <v>32</v>
      </c>
      <c r="B39" s="15">
        <f>0.8*B4</f>
        <v>1.04</v>
      </c>
      <c r="C39" s="16"/>
      <c r="D39" s="16"/>
      <c r="E39" s="16" t="s">
        <v>45</v>
      </c>
    </row>
    <row r="40" spans="1:5" x14ac:dyDescent="0.3">
      <c r="A40" s="14" t="s">
        <v>35</v>
      </c>
      <c r="B40" s="15">
        <f>ROUND(B39/B14,0)</f>
        <v>15</v>
      </c>
      <c r="C40" s="16"/>
      <c r="D40" s="16"/>
      <c r="E40" s="16" t="s">
        <v>46</v>
      </c>
    </row>
    <row r="41" spans="1:5" ht="19.2" customHeight="1" x14ac:dyDescent="0.3">
      <c r="A41" s="14" t="s">
        <v>36</v>
      </c>
      <c r="B41" s="15">
        <f>ROUND(B39/B16,0)</f>
        <v>13</v>
      </c>
      <c r="C41" s="16"/>
      <c r="D41" s="16"/>
      <c r="E41" s="16"/>
    </row>
    <row r="42" spans="1:5" x14ac:dyDescent="0.3">
      <c r="A42" s="14" t="s">
        <v>33</v>
      </c>
      <c r="B42" s="15">
        <f>ROUND(B7*B40,0)</f>
        <v>150</v>
      </c>
      <c r="C42" s="16"/>
      <c r="D42" s="16"/>
      <c r="E42" s="16" t="s">
        <v>47</v>
      </c>
    </row>
    <row r="43" spans="1:5" ht="18.600000000000001" customHeight="1" x14ac:dyDescent="0.3">
      <c r="A43" s="14" t="s">
        <v>34</v>
      </c>
      <c r="B43" s="16">
        <f>ROUND(B41*B7,0)</f>
        <v>130</v>
      </c>
      <c r="C43" s="16"/>
      <c r="D43" s="16"/>
      <c r="E43" s="16" t="s">
        <v>48</v>
      </c>
    </row>
    <row r="44" spans="1:5" x14ac:dyDescent="0.3">
      <c r="A44" s="14"/>
      <c r="B44" s="16"/>
      <c r="C44" s="16"/>
      <c r="D44" s="16"/>
      <c r="E44" s="16"/>
    </row>
    <row r="45" spans="1:5" x14ac:dyDescent="0.3">
      <c r="A45" s="14" t="s">
        <v>40</v>
      </c>
      <c r="B45" s="16">
        <f>ROUNDUP(B33,0)</f>
        <v>6</v>
      </c>
      <c r="C45" s="16"/>
      <c r="D45" s="16"/>
      <c r="E45" s="16" t="s">
        <v>49</v>
      </c>
    </row>
    <row r="46" spans="1:5" x14ac:dyDescent="0.3">
      <c r="A46" s="14" t="s">
        <v>41</v>
      </c>
      <c r="B46" s="16">
        <f>ROUNDUP(B34,0)</f>
        <v>7</v>
      </c>
      <c r="C46" s="16"/>
      <c r="D46" s="16"/>
      <c r="E46" s="16" t="s">
        <v>50</v>
      </c>
    </row>
    <row r="48" spans="1:5" x14ac:dyDescent="0.3">
      <c r="A48" s="17" t="s">
        <v>78</v>
      </c>
    </row>
    <row r="49" spans="1:1" x14ac:dyDescent="0.3">
      <c r="A49" s="14" t="s">
        <v>79</v>
      </c>
    </row>
    <row r="50" spans="1:1" x14ac:dyDescent="0.3">
      <c r="A50" s="14" t="s">
        <v>80</v>
      </c>
    </row>
    <row r="51" spans="1:1" x14ac:dyDescent="0.3">
      <c r="A51" s="14" t="s">
        <v>81</v>
      </c>
    </row>
    <row r="52" spans="1:1" x14ac:dyDescent="0.3">
      <c r="A52" s="14" t="s">
        <v>82</v>
      </c>
    </row>
    <row r="53" spans="1:1" x14ac:dyDescent="0.3">
      <c r="A53" s="14" t="s">
        <v>83</v>
      </c>
    </row>
    <row r="54" spans="1:1" x14ac:dyDescent="0.3">
      <c r="A54" s="14" t="s">
        <v>84</v>
      </c>
    </row>
    <row r="55" spans="1:1" x14ac:dyDescent="0.3">
      <c r="A55" s="14" t="s">
        <v>85</v>
      </c>
    </row>
    <row r="56" spans="1:1" x14ac:dyDescent="0.3">
      <c r="A56" s="14" t="s">
        <v>86</v>
      </c>
    </row>
    <row r="57" spans="1:1" x14ac:dyDescent="0.3">
      <c r="A57" s="14" t="s">
        <v>87</v>
      </c>
    </row>
    <row r="58" spans="1:1" x14ac:dyDescent="0.3">
      <c r="A58" s="14" t="s">
        <v>88</v>
      </c>
    </row>
    <row r="59" spans="1:1" x14ac:dyDescent="0.3">
      <c r="A59" s="14" t="s">
        <v>89</v>
      </c>
    </row>
    <row r="60" spans="1:1" x14ac:dyDescent="0.3">
      <c r="A60" s="14" t="s">
        <v>90</v>
      </c>
    </row>
    <row r="61" spans="1:1" x14ac:dyDescent="0.3">
      <c r="A61" s="14" t="s">
        <v>91</v>
      </c>
    </row>
    <row r="62" spans="1:1" x14ac:dyDescent="0.3">
      <c r="A62" s="14" t="s">
        <v>92</v>
      </c>
    </row>
    <row r="63" spans="1:1" x14ac:dyDescent="0.3">
      <c r="A63" s="14" t="s">
        <v>93</v>
      </c>
    </row>
    <row r="64" spans="1:1" x14ac:dyDescent="0.3">
      <c r="A64" s="14" t="s">
        <v>94</v>
      </c>
    </row>
    <row r="65" spans="1:1" x14ac:dyDescent="0.3">
      <c r="A65" s="14" t="s">
        <v>95</v>
      </c>
    </row>
    <row r="66" spans="1:1" x14ac:dyDescent="0.3">
      <c r="A66" s="14" t="s">
        <v>96</v>
      </c>
    </row>
    <row r="67" spans="1:1" x14ac:dyDescent="0.3">
      <c r="A67" s="14" t="s">
        <v>97</v>
      </c>
    </row>
    <row r="68" spans="1:1" x14ac:dyDescent="0.3">
      <c r="A68" s="14" t="s">
        <v>151</v>
      </c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87998-B059-435F-9F03-F8610C17C4B7}">
  <dimension ref="A1:T272"/>
  <sheetViews>
    <sheetView tabSelected="1" topLeftCell="A229" zoomScale="70" zoomScaleNormal="70" workbookViewId="0">
      <selection activeCell="H16" sqref="H16"/>
    </sheetView>
  </sheetViews>
  <sheetFormatPr defaultRowHeight="14.4" x14ac:dyDescent="0.3"/>
  <cols>
    <col min="2" max="2" width="11.88671875" customWidth="1"/>
    <col min="3" max="3" width="9.33203125" customWidth="1"/>
    <col min="4" max="4" width="12.5546875" customWidth="1"/>
    <col min="5" max="5" width="12.33203125" customWidth="1"/>
    <col min="6" max="6" width="11.88671875" customWidth="1"/>
    <col min="7" max="7" width="17.44140625" customWidth="1"/>
    <col min="8" max="8" width="19.5546875" customWidth="1"/>
    <col min="9" max="9" width="11.44140625" customWidth="1"/>
    <col min="10" max="10" width="13.88671875" style="86" customWidth="1"/>
    <col min="11" max="11" width="9.88671875" customWidth="1"/>
    <col min="12" max="12" width="15.33203125" customWidth="1"/>
    <col min="13" max="14" width="12.33203125" customWidth="1"/>
    <col min="15" max="15" width="16.5546875" customWidth="1"/>
    <col min="19" max="19" width="13.109375" customWidth="1"/>
    <col min="20" max="20" width="36" customWidth="1"/>
  </cols>
  <sheetData>
    <row r="1" spans="1:19" x14ac:dyDescent="0.3">
      <c r="A1" s="4" t="s">
        <v>104</v>
      </c>
      <c r="B1" s="4"/>
      <c r="C1" s="4"/>
      <c r="F1" s="20" t="s">
        <v>106</v>
      </c>
      <c r="G1" s="20"/>
      <c r="H1" s="20"/>
      <c r="I1" s="20"/>
      <c r="K1" s="20"/>
      <c r="L1" s="20"/>
      <c r="M1" s="20"/>
      <c r="N1" s="20"/>
      <c r="O1" s="20"/>
      <c r="P1" s="20"/>
      <c r="Q1" s="536" t="s">
        <v>119</v>
      </c>
      <c r="R1" s="536"/>
    </row>
    <row r="2" spans="1:19" ht="72" x14ac:dyDescent="0.3">
      <c r="A2" s="4"/>
      <c r="B2" s="21" t="s">
        <v>102</v>
      </c>
      <c r="C2" s="21" t="s">
        <v>103</v>
      </c>
      <c r="D2" s="18" t="s">
        <v>112</v>
      </c>
      <c r="E2" s="18" t="s">
        <v>113</v>
      </c>
      <c r="F2" s="18" t="s">
        <v>110</v>
      </c>
      <c r="G2" s="18" t="s">
        <v>107</v>
      </c>
      <c r="H2" s="19" t="s">
        <v>129</v>
      </c>
      <c r="I2" s="19" t="s">
        <v>108</v>
      </c>
      <c r="J2" s="19" t="s">
        <v>120</v>
      </c>
      <c r="K2" s="19" t="s">
        <v>111</v>
      </c>
      <c r="L2" s="19" t="s">
        <v>118</v>
      </c>
      <c r="M2" s="19" t="s">
        <v>122</v>
      </c>
      <c r="N2" s="19" t="s">
        <v>126</v>
      </c>
      <c r="O2" s="19" t="s">
        <v>117</v>
      </c>
      <c r="P2" s="19" t="s">
        <v>114</v>
      </c>
      <c r="Q2" s="19" t="s">
        <v>115</v>
      </c>
      <c r="R2" s="19" t="s">
        <v>116</v>
      </c>
      <c r="S2" s="19" t="s">
        <v>128</v>
      </c>
    </row>
    <row r="3" spans="1:19" x14ac:dyDescent="0.3">
      <c r="A3" s="4">
        <v>1</v>
      </c>
      <c r="B3" s="4">
        <v>7315</v>
      </c>
      <c r="C3" s="4">
        <v>7316</v>
      </c>
      <c r="D3" s="4">
        <v>1.3</v>
      </c>
      <c r="E3" s="4">
        <v>4.4999999999999998E-2</v>
      </c>
      <c r="F3" s="4">
        <v>1.3</v>
      </c>
      <c r="G3" s="4">
        <v>120</v>
      </c>
      <c r="H3" s="4">
        <v>100</v>
      </c>
      <c r="I3" s="4">
        <f>E3*G3/3600</f>
        <v>1.4999999999999998E-3</v>
      </c>
      <c r="J3" s="3">
        <f>I3*10</f>
        <v>1.4999999999999998E-2</v>
      </c>
      <c r="K3" s="4">
        <f>D3*0.05</f>
        <v>6.5000000000000002E-2</v>
      </c>
      <c r="L3" s="4">
        <f>K3/E3</f>
        <v>1.4444444444444446</v>
      </c>
      <c r="M3" s="4">
        <f>100*(10*I3/D3)</f>
        <v>1.1538461538461535</v>
      </c>
      <c r="N3" s="4">
        <f>M3+5</f>
        <v>6.1538461538461533</v>
      </c>
      <c r="O3" s="4">
        <f>F3-K3-J3</f>
        <v>1.2200000000000002</v>
      </c>
      <c r="P3" s="4">
        <f>L3*3600</f>
        <v>5200.0000000000009</v>
      </c>
      <c r="Q3" s="4">
        <v>1</v>
      </c>
      <c r="R3" s="4">
        <f>(P3-3600)/60</f>
        <v>26.666666666666682</v>
      </c>
      <c r="S3">
        <f>H3-N3</f>
        <v>93.84615384615384</v>
      </c>
    </row>
    <row r="4" spans="1:19" x14ac:dyDescent="0.3">
      <c r="A4" s="4">
        <v>2</v>
      </c>
      <c r="B4" s="4">
        <v>7316</v>
      </c>
      <c r="C4" s="4">
        <v>7316</v>
      </c>
    </row>
    <row r="5" spans="1:19" x14ac:dyDescent="0.3">
      <c r="A5" s="4">
        <v>3</v>
      </c>
      <c r="B5" s="4">
        <v>7316</v>
      </c>
      <c r="C5" s="4">
        <v>7316</v>
      </c>
    </row>
    <row r="6" spans="1:19" x14ac:dyDescent="0.3">
      <c r="A6" s="4">
        <v>4</v>
      </c>
      <c r="B6" s="4">
        <v>7185</v>
      </c>
      <c r="C6" s="4">
        <v>7186</v>
      </c>
    </row>
    <row r="7" spans="1:19" x14ac:dyDescent="0.3">
      <c r="A7" s="4">
        <v>5</v>
      </c>
      <c r="B7" s="4">
        <v>7167</v>
      </c>
      <c r="C7" s="4">
        <v>7168</v>
      </c>
    </row>
    <row r="8" spans="1:19" x14ac:dyDescent="0.3">
      <c r="A8" s="4">
        <v>6</v>
      </c>
      <c r="B8" s="4">
        <v>7170</v>
      </c>
      <c r="C8" s="4">
        <v>7172</v>
      </c>
    </row>
    <row r="9" spans="1:19" x14ac:dyDescent="0.3">
      <c r="A9" s="4">
        <v>7</v>
      </c>
      <c r="B9" s="4">
        <v>7189</v>
      </c>
      <c r="C9" s="4">
        <v>7188</v>
      </c>
    </row>
    <row r="10" spans="1:19" x14ac:dyDescent="0.3">
      <c r="A10" s="4">
        <v>8</v>
      </c>
      <c r="B10" s="4">
        <v>7202</v>
      </c>
      <c r="C10" s="4">
        <v>7204</v>
      </c>
    </row>
    <row r="11" spans="1:19" x14ac:dyDescent="0.3">
      <c r="A11" s="4">
        <v>9</v>
      </c>
      <c r="B11" s="4">
        <v>7210</v>
      </c>
      <c r="C11" s="4">
        <v>7211</v>
      </c>
    </row>
    <row r="12" spans="1:19" x14ac:dyDescent="0.3">
      <c r="A12" s="4">
        <v>10</v>
      </c>
      <c r="B12" s="4">
        <v>7211</v>
      </c>
      <c r="C12" s="4">
        <v>7213</v>
      </c>
    </row>
    <row r="13" spans="1:19" x14ac:dyDescent="0.3">
      <c r="A13" s="4"/>
      <c r="B13" s="4"/>
      <c r="C13" s="4"/>
    </row>
    <row r="14" spans="1:19" x14ac:dyDescent="0.3">
      <c r="A14" s="4" t="s">
        <v>105</v>
      </c>
      <c r="B14" s="4"/>
      <c r="C14" s="4"/>
    </row>
    <row r="15" spans="1:19" ht="72" x14ac:dyDescent="0.3">
      <c r="A15" s="4"/>
      <c r="B15" s="22" t="s">
        <v>102</v>
      </c>
      <c r="C15" s="22" t="s">
        <v>103</v>
      </c>
      <c r="D15" s="18" t="s">
        <v>112</v>
      </c>
      <c r="E15" s="18" t="s">
        <v>113</v>
      </c>
      <c r="F15" s="18" t="s">
        <v>110</v>
      </c>
      <c r="G15" s="18" t="s">
        <v>107</v>
      </c>
      <c r="H15" s="19" t="s">
        <v>129</v>
      </c>
      <c r="I15" s="19" t="s">
        <v>108</v>
      </c>
      <c r="J15" s="19" t="s">
        <v>109</v>
      </c>
      <c r="K15" s="19" t="s">
        <v>111</v>
      </c>
      <c r="L15" s="19" t="s">
        <v>118</v>
      </c>
      <c r="M15" s="19" t="s">
        <v>122</v>
      </c>
      <c r="N15" s="19" t="s">
        <v>126</v>
      </c>
      <c r="O15" s="19" t="s">
        <v>117</v>
      </c>
      <c r="P15" s="19" t="s">
        <v>114</v>
      </c>
      <c r="Q15" s="19" t="s">
        <v>115</v>
      </c>
      <c r="R15" s="19" t="s">
        <v>116</v>
      </c>
      <c r="S15" s="19" t="s">
        <v>128</v>
      </c>
    </row>
    <row r="16" spans="1:19" x14ac:dyDescent="0.3">
      <c r="A16" s="4">
        <v>1</v>
      </c>
      <c r="B16" s="4">
        <v>7226</v>
      </c>
      <c r="C16" s="4">
        <v>7226</v>
      </c>
      <c r="D16" s="4">
        <v>1.3</v>
      </c>
      <c r="E16" s="4">
        <v>4.4999999999999998E-2</v>
      </c>
      <c r="F16" s="4">
        <f>O3</f>
        <v>1.2200000000000002</v>
      </c>
      <c r="G16" s="4">
        <v>120</v>
      </c>
      <c r="H16" s="4">
        <v>93.84615384615384</v>
      </c>
      <c r="I16" s="4">
        <f>E16*G16/3600</f>
        <v>1.4999999999999998E-3</v>
      </c>
      <c r="J16" s="3">
        <f>I16*10</f>
        <v>1.4999999999999998E-2</v>
      </c>
      <c r="K16" s="4">
        <f>D16*0.05</f>
        <v>6.5000000000000002E-2</v>
      </c>
      <c r="L16" s="4">
        <f>K16/E16</f>
        <v>1.4444444444444446</v>
      </c>
      <c r="M16" s="4">
        <f>100*(10*I16/D16)</f>
        <v>1.1538461538461535</v>
      </c>
      <c r="N16" s="4">
        <f>M16+5</f>
        <v>6.1538461538461533</v>
      </c>
      <c r="O16" s="4">
        <f>F16-K16-J16</f>
        <v>1.1400000000000003</v>
      </c>
      <c r="P16" s="4">
        <f>L16*3600</f>
        <v>5200.0000000000009</v>
      </c>
      <c r="Q16" s="4">
        <v>1</v>
      </c>
      <c r="R16" s="4">
        <f>(P16-3600)/60</f>
        <v>26.666666666666682</v>
      </c>
      <c r="S16">
        <f>H16-N16</f>
        <v>87.692307692307679</v>
      </c>
    </row>
    <row r="17" spans="1:19" x14ac:dyDescent="0.3">
      <c r="A17" s="4">
        <v>2</v>
      </c>
      <c r="B17" s="4">
        <v>7220</v>
      </c>
      <c r="C17" s="4">
        <v>7221</v>
      </c>
    </row>
    <row r="18" spans="1:19" x14ac:dyDescent="0.3">
      <c r="A18" s="4">
        <v>3</v>
      </c>
      <c r="B18" s="4">
        <v>7217</v>
      </c>
      <c r="C18" s="4">
        <v>7216</v>
      </c>
    </row>
    <row r="19" spans="1:19" x14ac:dyDescent="0.3">
      <c r="A19" s="4">
        <v>4</v>
      </c>
      <c r="B19" s="4">
        <v>7220</v>
      </c>
      <c r="C19" s="4">
        <v>7221</v>
      </c>
    </row>
    <row r="20" spans="1:19" x14ac:dyDescent="0.3">
      <c r="A20" s="4">
        <v>5</v>
      </c>
      <c r="B20" s="4">
        <v>7228</v>
      </c>
      <c r="C20" s="4">
        <v>7228</v>
      </c>
    </row>
    <row r="21" spans="1:19" x14ac:dyDescent="0.3">
      <c r="A21" s="4">
        <v>6</v>
      </c>
      <c r="B21" s="4">
        <v>7225</v>
      </c>
      <c r="C21" s="4">
        <v>7226</v>
      </c>
    </row>
    <row r="22" spans="1:19" x14ac:dyDescent="0.3">
      <c r="A22" s="4">
        <v>7</v>
      </c>
      <c r="B22" s="4">
        <v>7225</v>
      </c>
      <c r="C22" s="4">
        <v>7225</v>
      </c>
    </row>
    <row r="23" spans="1:19" x14ac:dyDescent="0.3">
      <c r="A23" s="4">
        <v>8</v>
      </c>
      <c r="B23" s="4">
        <v>7226</v>
      </c>
      <c r="C23" s="4">
        <v>7226</v>
      </c>
    </row>
    <row r="24" spans="1:19" x14ac:dyDescent="0.3">
      <c r="A24" s="4">
        <v>9</v>
      </c>
      <c r="B24" s="4">
        <v>7243</v>
      </c>
      <c r="C24" s="4">
        <v>7243</v>
      </c>
    </row>
    <row r="25" spans="1:19" x14ac:dyDescent="0.3">
      <c r="A25" s="4">
        <v>10</v>
      </c>
      <c r="B25" s="4">
        <v>7226</v>
      </c>
      <c r="C25" s="4">
        <v>7227</v>
      </c>
    </row>
    <row r="27" spans="1:19" x14ac:dyDescent="0.3">
      <c r="A27" t="s">
        <v>121</v>
      </c>
    </row>
    <row r="28" spans="1:19" ht="72" x14ac:dyDescent="0.3">
      <c r="A28" s="4"/>
      <c r="B28" s="22" t="s">
        <v>102</v>
      </c>
      <c r="C28" s="22" t="s">
        <v>103</v>
      </c>
      <c r="D28" s="18" t="s">
        <v>112</v>
      </c>
      <c r="E28" s="18" t="s">
        <v>113</v>
      </c>
      <c r="F28" s="18" t="s">
        <v>110</v>
      </c>
      <c r="G28" s="18" t="s">
        <v>107</v>
      </c>
      <c r="H28" s="19" t="s">
        <v>129</v>
      </c>
      <c r="I28" s="19" t="s">
        <v>108</v>
      </c>
      <c r="J28" s="19" t="s">
        <v>109</v>
      </c>
      <c r="K28" s="19" t="s">
        <v>111</v>
      </c>
      <c r="L28" s="19" t="s">
        <v>118</v>
      </c>
      <c r="M28" s="19" t="s">
        <v>122</v>
      </c>
      <c r="N28" s="19" t="s">
        <v>126</v>
      </c>
      <c r="O28" s="19" t="s">
        <v>117</v>
      </c>
      <c r="P28" s="19" t="s">
        <v>114</v>
      </c>
      <c r="Q28" s="19" t="s">
        <v>115</v>
      </c>
      <c r="R28" s="19" t="s">
        <v>116</v>
      </c>
      <c r="S28" s="19" t="s">
        <v>128</v>
      </c>
    </row>
    <row r="29" spans="1:19" x14ac:dyDescent="0.3">
      <c r="A29" s="4">
        <v>1</v>
      </c>
      <c r="B29" s="4">
        <v>7306</v>
      </c>
      <c r="C29" s="4">
        <v>7307</v>
      </c>
      <c r="D29" s="4">
        <v>1.3</v>
      </c>
      <c r="E29" s="4">
        <v>4.4999999999999998E-2</v>
      </c>
      <c r="F29" s="4">
        <f>O16</f>
        <v>1.1400000000000003</v>
      </c>
      <c r="G29" s="4">
        <v>120</v>
      </c>
      <c r="H29" s="4">
        <v>87.692307692307679</v>
      </c>
      <c r="I29" s="4">
        <f>E29*G29/3600</f>
        <v>1.4999999999999998E-3</v>
      </c>
      <c r="J29" s="3">
        <f>I29*10</f>
        <v>1.4999999999999998E-2</v>
      </c>
      <c r="K29" s="4">
        <f>D29*0.05</f>
        <v>6.5000000000000002E-2</v>
      </c>
      <c r="L29" s="4">
        <f>K29/E29</f>
        <v>1.4444444444444446</v>
      </c>
      <c r="M29" s="4">
        <f>100*(10*I29/D29)</f>
        <v>1.1538461538461535</v>
      </c>
      <c r="N29" s="4">
        <f>M29+5</f>
        <v>6.1538461538461533</v>
      </c>
      <c r="O29" s="4">
        <f>F29-K29-J29</f>
        <v>1.0600000000000005</v>
      </c>
      <c r="P29" s="4">
        <f>L29*3600</f>
        <v>5200.0000000000009</v>
      </c>
      <c r="Q29" s="4">
        <v>1</v>
      </c>
      <c r="R29" s="4">
        <f>(P29-3600)/60</f>
        <v>26.666666666666682</v>
      </c>
      <c r="S29">
        <f>H29-N29</f>
        <v>81.538461538461519</v>
      </c>
    </row>
    <row r="30" spans="1:19" x14ac:dyDescent="0.3">
      <c r="A30" s="4">
        <v>2</v>
      </c>
      <c r="B30" s="4">
        <v>7241</v>
      </c>
      <c r="C30" s="4">
        <v>7242</v>
      </c>
    </row>
    <row r="31" spans="1:19" x14ac:dyDescent="0.3">
      <c r="A31" s="4">
        <v>3</v>
      </c>
      <c r="B31" s="4">
        <v>7237</v>
      </c>
      <c r="C31" s="4">
        <v>7238</v>
      </c>
    </row>
    <row r="32" spans="1:19" x14ac:dyDescent="0.3">
      <c r="A32" s="4">
        <v>4</v>
      </c>
      <c r="B32" s="4">
        <v>7256</v>
      </c>
      <c r="C32" s="4">
        <v>7257</v>
      </c>
    </row>
    <row r="33" spans="1:19" x14ac:dyDescent="0.3">
      <c r="A33" s="4">
        <v>5</v>
      </c>
      <c r="B33" s="4">
        <v>7297</v>
      </c>
      <c r="C33" s="4">
        <v>7296</v>
      </c>
    </row>
    <row r="34" spans="1:19" x14ac:dyDescent="0.3">
      <c r="A34" s="4">
        <v>6</v>
      </c>
      <c r="B34" s="4">
        <v>7238</v>
      </c>
      <c r="C34" s="4">
        <v>7239</v>
      </c>
    </row>
    <row r="35" spans="1:19" x14ac:dyDescent="0.3">
      <c r="A35" s="4">
        <v>7</v>
      </c>
      <c r="B35" s="4">
        <v>7240</v>
      </c>
      <c r="C35" s="4">
        <v>7241</v>
      </c>
    </row>
    <row r="36" spans="1:19" x14ac:dyDescent="0.3">
      <c r="A36" s="4">
        <v>8</v>
      </c>
      <c r="B36" s="4">
        <v>7241</v>
      </c>
      <c r="C36" s="4">
        <v>7241</v>
      </c>
    </row>
    <row r="37" spans="1:19" x14ac:dyDescent="0.3">
      <c r="A37" s="4">
        <v>9</v>
      </c>
      <c r="B37" s="4">
        <v>7246</v>
      </c>
      <c r="C37" s="4">
        <v>7244</v>
      </c>
    </row>
    <row r="38" spans="1:19" x14ac:dyDescent="0.3">
      <c r="A38" s="4">
        <v>10</v>
      </c>
      <c r="B38" s="4">
        <v>7238</v>
      </c>
      <c r="C38" s="4">
        <v>7238</v>
      </c>
    </row>
    <row r="40" spans="1:19" x14ac:dyDescent="0.3">
      <c r="A40" t="s">
        <v>124</v>
      </c>
    </row>
    <row r="41" spans="1:19" ht="72" x14ac:dyDescent="0.3">
      <c r="A41" s="4"/>
      <c r="B41" s="22" t="s">
        <v>102</v>
      </c>
      <c r="C41" s="22" t="s">
        <v>103</v>
      </c>
      <c r="D41" s="18" t="s">
        <v>112</v>
      </c>
      <c r="E41" s="18" t="s">
        <v>113</v>
      </c>
      <c r="F41" s="18" t="s">
        <v>110</v>
      </c>
      <c r="G41" s="18" t="s">
        <v>107</v>
      </c>
      <c r="H41" s="19" t="s">
        <v>129</v>
      </c>
      <c r="I41" s="19" t="s">
        <v>108</v>
      </c>
      <c r="J41" s="19" t="s">
        <v>109</v>
      </c>
      <c r="K41" s="19" t="s">
        <v>111</v>
      </c>
      <c r="L41" s="19" t="s">
        <v>118</v>
      </c>
      <c r="M41" s="19" t="s">
        <v>122</v>
      </c>
      <c r="N41" s="19" t="s">
        <v>126</v>
      </c>
      <c r="O41" s="19" t="s">
        <v>117</v>
      </c>
      <c r="P41" s="19" t="s">
        <v>114</v>
      </c>
      <c r="Q41" s="19" t="s">
        <v>115</v>
      </c>
      <c r="R41" s="19" t="s">
        <v>116</v>
      </c>
      <c r="S41" s="19" t="s">
        <v>128</v>
      </c>
    </row>
    <row r="42" spans="1:19" x14ac:dyDescent="0.3">
      <c r="A42" s="4">
        <v>1</v>
      </c>
      <c r="B42" s="4">
        <v>7331</v>
      </c>
      <c r="C42" s="4">
        <v>7331</v>
      </c>
      <c r="D42" s="4">
        <v>1.3</v>
      </c>
      <c r="E42" s="4">
        <v>4.4999999999999998E-2</v>
      </c>
      <c r="F42" s="4">
        <f>O29</f>
        <v>1.0600000000000005</v>
      </c>
      <c r="G42" s="4">
        <v>120</v>
      </c>
      <c r="H42" s="4">
        <v>81.538461538461519</v>
      </c>
      <c r="I42" s="4">
        <f>E42*G42/3600</f>
        <v>1.4999999999999998E-3</v>
      </c>
      <c r="J42" s="3">
        <f>I42*10</f>
        <v>1.4999999999999998E-2</v>
      </c>
      <c r="K42" s="4">
        <f>D42*0.05</f>
        <v>6.5000000000000002E-2</v>
      </c>
      <c r="L42" s="4">
        <f>K42/E42</f>
        <v>1.4444444444444446</v>
      </c>
      <c r="M42" s="4">
        <f>100*(10*I42/D42)</f>
        <v>1.1538461538461535</v>
      </c>
      <c r="N42" s="4">
        <f>M42+5</f>
        <v>6.1538461538461533</v>
      </c>
      <c r="O42" s="4">
        <f>F42-K42-J42</f>
        <v>0.98000000000000054</v>
      </c>
      <c r="P42" s="4">
        <f>L42*3600</f>
        <v>5200.0000000000009</v>
      </c>
      <c r="Q42" s="4">
        <v>1</v>
      </c>
      <c r="R42" s="4">
        <f>(P42-3600)/60</f>
        <v>26.666666666666682</v>
      </c>
      <c r="S42">
        <f>H42-N42</f>
        <v>75.384615384615358</v>
      </c>
    </row>
    <row r="43" spans="1:19" x14ac:dyDescent="0.3">
      <c r="A43" s="4">
        <v>2</v>
      </c>
      <c r="B43" s="4">
        <v>7232</v>
      </c>
      <c r="C43" s="4">
        <v>7231</v>
      </c>
    </row>
    <row r="44" spans="1:19" x14ac:dyDescent="0.3">
      <c r="A44" s="4">
        <v>3</v>
      </c>
      <c r="B44" s="4">
        <v>7270</v>
      </c>
      <c r="C44" s="4">
        <v>7271</v>
      </c>
    </row>
    <row r="45" spans="1:19" x14ac:dyDescent="0.3">
      <c r="A45" s="4">
        <v>4</v>
      </c>
      <c r="B45" s="4">
        <v>7252</v>
      </c>
      <c r="C45" s="4">
        <v>7253</v>
      </c>
    </row>
    <row r="46" spans="1:19" x14ac:dyDescent="0.3">
      <c r="A46" s="4">
        <v>5</v>
      </c>
      <c r="B46" s="4">
        <v>7228</v>
      </c>
      <c r="C46" s="4">
        <v>7228</v>
      </c>
    </row>
    <row r="47" spans="1:19" x14ac:dyDescent="0.3">
      <c r="A47" s="4">
        <v>6</v>
      </c>
      <c r="B47" s="4">
        <v>7246</v>
      </c>
      <c r="C47" s="4">
        <v>7247</v>
      </c>
    </row>
    <row r="48" spans="1:19" x14ac:dyDescent="0.3">
      <c r="A48" s="4">
        <v>7</v>
      </c>
      <c r="B48" s="4">
        <v>7230</v>
      </c>
      <c r="C48" s="4">
        <v>7230</v>
      </c>
    </row>
    <row r="49" spans="1:19" x14ac:dyDescent="0.3">
      <c r="A49" s="4">
        <v>8</v>
      </c>
      <c r="B49" s="4">
        <v>7275</v>
      </c>
      <c r="C49" s="4">
        <v>7276</v>
      </c>
    </row>
    <row r="50" spans="1:19" x14ac:dyDescent="0.3">
      <c r="A50" s="4">
        <v>9</v>
      </c>
      <c r="B50" s="4" t="s">
        <v>123</v>
      </c>
      <c r="C50" s="4" t="s">
        <v>123</v>
      </c>
    </row>
    <row r="51" spans="1:19" x14ac:dyDescent="0.3">
      <c r="A51" s="4">
        <v>10</v>
      </c>
      <c r="B51" s="4">
        <v>7271</v>
      </c>
      <c r="C51" s="4">
        <v>7268</v>
      </c>
    </row>
    <row r="53" spans="1:19" x14ac:dyDescent="0.3">
      <c r="A53" t="s">
        <v>125</v>
      </c>
    </row>
    <row r="54" spans="1:19" ht="72" x14ac:dyDescent="0.3">
      <c r="A54" s="4"/>
      <c r="B54" s="22" t="s">
        <v>102</v>
      </c>
      <c r="C54" s="22" t="s">
        <v>103</v>
      </c>
      <c r="D54" s="18" t="s">
        <v>112</v>
      </c>
      <c r="E54" s="18" t="s">
        <v>113</v>
      </c>
      <c r="F54" s="18" t="s">
        <v>110</v>
      </c>
      <c r="G54" s="18" t="s">
        <v>107</v>
      </c>
      <c r="H54" s="19" t="s">
        <v>129</v>
      </c>
      <c r="I54" s="19" t="s">
        <v>108</v>
      </c>
      <c r="J54" s="19" t="s">
        <v>109</v>
      </c>
      <c r="K54" s="19" t="s">
        <v>111</v>
      </c>
      <c r="L54" s="19" t="s">
        <v>118</v>
      </c>
      <c r="M54" s="19" t="s">
        <v>122</v>
      </c>
      <c r="N54" s="19" t="s">
        <v>126</v>
      </c>
      <c r="O54" s="19" t="s">
        <v>117</v>
      </c>
      <c r="P54" s="19" t="s">
        <v>114</v>
      </c>
      <c r="Q54" s="19" t="s">
        <v>115</v>
      </c>
      <c r="R54" s="19" t="s">
        <v>116</v>
      </c>
      <c r="S54" s="19" t="s">
        <v>128</v>
      </c>
    </row>
    <row r="55" spans="1:19" x14ac:dyDescent="0.3">
      <c r="A55" s="4">
        <v>1</v>
      </c>
      <c r="B55" s="4">
        <v>7316</v>
      </c>
      <c r="C55" s="4">
        <v>7314</v>
      </c>
      <c r="D55" s="4">
        <v>1.3</v>
      </c>
      <c r="E55" s="4">
        <v>4.4999999999999998E-2</v>
      </c>
      <c r="F55" s="4">
        <f>O42</f>
        <v>0.98000000000000054</v>
      </c>
      <c r="G55" s="4">
        <v>120</v>
      </c>
      <c r="H55" s="4">
        <v>75.384615384615358</v>
      </c>
      <c r="I55" s="4">
        <f>E55*G55/3600</f>
        <v>1.4999999999999998E-3</v>
      </c>
      <c r="J55" s="3">
        <f>I55*10</f>
        <v>1.4999999999999998E-2</v>
      </c>
      <c r="K55" s="4">
        <f>D55*0.05</f>
        <v>6.5000000000000002E-2</v>
      </c>
      <c r="L55" s="4">
        <f>K55/E55</f>
        <v>1.4444444444444446</v>
      </c>
      <c r="M55" s="4">
        <f>100*(10*I55/D55)</f>
        <v>1.1538461538461535</v>
      </c>
      <c r="N55" s="4">
        <f>M55+5</f>
        <v>6.1538461538461533</v>
      </c>
      <c r="O55" s="4">
        <f>F55-K55-J55</f>
        <v>0.90000000000000047</v>
      </c>
      <c r="P55" s="4">
        <f>L55*3600</f>
        <v>5200.0000000000009</v>
      </c>
      <c r="Q55" s="4">
        <v>1</v>
      </c>
      <c r="R55" s="4">
        <f>(P55-3600)/60</f>
        <v>26.666666666666682</v>
      </c>
      <c r="S55">
        <f>H55-N55</f>
        <v>69.230769230769198</v>
      </c>
    </row>
    <row r="56" spans="1:19" x14ac:dyDescent="0.3">
      <c r="A56" s="4">
        <v>2</v>
      </c>
      <c r="B56" s="4">
        <v>7235</v>
      </c>
      <c r="C56" s="4">
        <v>7233</v>
      </c>
    </row>
    <row r="57" spans="1:19" x14ac:dyDescent="0.3">
      <c r="A57" s="4">
        <v>3</v>
      </c>
      <c r="B57" s="4">
        <v>7233</v>
      </c>
      <c r="C57" s="4">
        <v>7229</v>
      </c>
    </row>
    <row r="58" spans="1:19" x14ac:dyDescent="0.3">
      <c r="A58" s="4">
        <v>4</v>
      </c>
      <c r="B58" s="4">
        <v>7257</v>
      </c>
      <c r="C58" s="4">
        <v>7258</v>
      </c>
    </row>
    <row r="59" spans="1:19" x14ac:dyDescent="0.3">
      <c r="A59" s="4">
        <v>5</v>
      </c>
      <c r="B59" s="4">
        <v>7235</v>
      </c>
      <c r="C59" s="4">
        <v>7236</v>
      </c>
    </row>
    <row r="60" spans="1:19" x14ac:dyDescent="0.3">
      <c r="A60" s="4">
        <v>6</v>
      </c>
      <c r="B60" s="4">
        <v>7233</v>
      </c>
      <c r="C60" s="4">
        <v>7234</v>
      </c>
    </row>
    <row r="61" spans="1:19" x14ac:dyDescent="0.3">
      <c r="A61" s="4">
        <v>7</v>
      </c>
      <c r="B61" s="4">
        <v>7240</v>
      </c>
      <c r="C61" s="4">
        <v>7242</v>
      </c>
    </row>
    <row r="62" spans="1:19" x14ac:dyDescent="0.3">
      <c r="A62" s="4">
        <v>8</v>
      </c>
      <c r="B62" s="4">
        <v>7291</v>
      </c>
      <c r="C62" s="4">
        <v>7291</v>
      </c>
    </row>
    <row r="63" spans="1:19" x14ac:dyDescent="0.3">
      <c r="A63" s="4">
        <v>9</v>
      </c>
      <c r="B63" s="4">
        <v>7261</v>
      </c>
      <c r="C63" s="4">
        <v>7262</v>
      </c>
    </row>
    <row r="64" spans="1:19" x14ac:dyDescent="0.3">
      <c r="A64" s="4">
        <v>10</v>
      </c>
      <c r="B64" s="4">
        <v>7214</v>
      </c>
      <c r="C64" s="4">
        <v>7215</v>
      </c>
    </row>
    <row r="66" spans="1:19" x14ac:dyDescent="0.3">
      <c r="A66" t="s">
        <v>127</v>
      </c>
    </row>
    <row r="67" spans="1:19" ht="72" x14ac:dyDescent="0.3">
      <c r="A67" s="4"/>
      <c r="B67" s="22" t="s">
        <v>102</v>
      </c>
      <c r="C67" s="22" t="s">
        <v>103</v>
      </c>
      <c r="D67" s="18" t="s">
        <v>112</v>
      </c>
      <c r="E67" s="18" t="s">
        <v>113</v>
      </c>
      <c r="F67" s="18" t="s">
        <v>110</v>
      </c>
      <c r="G67" s="18" t="s">
        <v>107</v>
      </c>
      <c r="H67" s="19" t="s">
        <v>129</v>
      </c>
      <c r="I67" s="19" t="s">
        <v>108</v>
      </c>
      <c r="J67" s="19" t="s">
        <v>109</v>
      </c>
      <c r="K67" s="19" t="s">
        <v>111</v>
      </c>
      <c r="L67" s="19" t="s">
        <v>118</v>
      </c>
      <c r="M67" s="19" t="s">
        <v>122</v>
      </c>
      <c r="N67" s="19" t="s">
        <v>126</v>
      </c>
      <c r="O67" s="19" t="s">
        <v>117</v>
      </c>
      <c r="P67" s="19" t="s">
        <v>114</v>
      </c>
      <c r="Q67" s="19" t="s">
        <v>115</v>
      </c>
      <c r="R67" s="19" t="s">
        <v>116</v>
      </c>
      <c r="S67" s="19" t="s">
        <v>128</v>
      </c>
    </row>
    <row r="68" spans="1:19" x14ac:dyDescent="0.3">
      <c r="A68" s="4">
        <v>1</v>
      </c>
      <c r="B68" s="4">
        <v>7306</v>
      </c>
      <c r="C68" s="4">
        <v>7302</v>
      </c>
      <c r="D68" s="4">
        <v>1.3</v>
      </c>
      <c r="E68" s="4">
        <v>4.4999999999999998E-2</v>
      </c>
      <c r="F68" s="4">
        <f>O55</f>
        <v>0.90000000000000047</v>
      </c>
      <c r="G68" s="4">
        <v>120</v>
      </c>
      <c r="H68" s="4">
        <v>69.230769230769198</v>
      </c>
      <c r="I68" s="4">
        <f>E68*G68/3600</f>
        <v>1.4999999999999998E-3</v>
      </c>
      <c r="J68" s="3">
        <f>I68*10</f>
        <v>1.4999999999999998E-2</v>
      </c>
      <c r="K68" s="4">
        <f>D68*0.05</f>
        <v>6.5000000000000002E-2</v>
      </c>
      <c r="L68" s="4">
        <f>K68/E68</f>
        <v>1.4444444444444446</v>
      </c>
      <c r="M68" s="4">
        <f>100*(10*I68/D68)</f>
        <v>1.1538461538461535</v>
      </c>
      <c r="N68" s="4">
        <f>M68+5</f>
        <v>6.1538461538461533</v>
      </c>
      <c r="O68" s="4">
        <f>F68-K68-J68</f>
        <v>0.8200000000000004</v>
      </c>
      <c r="P68" s="4">
        <f>L68*3600</f>
        <v>5200.0000000000009</v>
      </c>
      <c r="Q68" s="4">
        <v>1</v>
      </c>
      <c r="R68" s="4">
        <f>(P68-3600)/60</f>
        <v>26.666666666666682</v>
      </c>
      <c r="S68">
        <f>H68-N68</f>
        <v>63.076923076923045</v>
      </c>
    </row>
    <row r="69" spans="1:19" x14ac:dyDescent="0.3">
      <c r="A69" s="4">
        <v>2</v>
      </c>
      <c r="B69" s="4">
        <v>7236</v>
      </c>
      <c r="C69" s="4">
        <v>7236</v>
      </c>
    </row>
    <row r="70" spans="1:19" x14ac:dyDescent="0.3">
      <c r="A70" s="4">
        <v>3</v>
      </c>
      <c r="B70" s="4">
        <v>7231</v>
      </c>
      <c r="C70" s="4">
        <v>7232</v>
      </c>
    </row>
    <row r="71" spans="1:19" x14ac:dyDescent="0.3">
      <c r="A71" s="4">
        <v>4</v>
      </c>
      <c r="B71" s="4">
        <v>7236</v>
      </c>
      <c r="C71" s="4">
        <v>7237</v>
      </c>
    </row>
    <row r="72" spans="1:19" x14ac:dyDescent="0.3">
      <c r="A72" s="4">
        <v>5</v>
      </c>
      <c r="B72" s="4">
        <v>7230</v>
      </c>
      <c r="C72" s="4">
        <v>7230</v>
      </c>
    </row>
    <row r="73" spans="1:19" x14ac:dyDescent="0.3">
      <c r="A73" s="4">
        <v>6</v>
      </c>
      <c r="B73" s="4">
        <v>7211</v>
      </c>
      <c r="C73" s="4">
        <v>7211</v>
      </c>
    </row>
    <row r="74" spans="1:19" x14ac:dyDescent="0.3">
      <c r="A74" s="4">
        <v>7</v>
      </c>
      <c r="B74" s="4">
        <v>7236</v>
      </c>
      <c r="C74" s="4">
        <v>7236</v>
      </c>
    </row>
    <row r="75" spans="1:19" x14ac:dyDescent="0.3">
      <c r="A75" s="4">
        <v>8</v>
      </c>
      <c r="B75" s="4">
        <v>7233</v>
      </c>
      <c r="C75" s="4">
        <v>7234</v>
      </c>
    </row>
    <row r="76" spans="1:19" x14ac:dyDescent="0.3">
      <c r="A76" s="4">
        <v>9</v>
      </c>
      <c r="B76" s="4">
        <v>7258</v>
      </c>
      <c r="C76" s="4">
        <v>7260</v>
      </c>
    </row>
    <row r="77" spans="1:19" x14ac:dyDescent="0.3">
      <c r="A77" s="4">
        <v>10</v>
      </c>
      <c r="B77" s="4">
        <v>7257</v>
      </c>
      <c r="C77" s="4">
        <v>7258</v>
      </c>
    </row>
    <row r="79" spans="1:19" x14ac:dyDescent="0.3">
      <c r="A79" t="s">
        <v>131</v>
      </c>
    </row>
    <row r="80" spans="1:19" ht="72" x14ac:dyDescent="0.3">
      <c r="A80" s="4"/>
      <c r="B80" s="22" t="s">
        <v>102</v>
      </c>
      <c r="C80" s="22" t="s">
        <v>103</v>
      </c>
      <c r="D80" s="18" t="s">
        <v>112</v>
      </c>
      <c r="E80" s="18" t="s">
        <v>113</v>
      </c>
      <c r="F80" s="18" t="s">
        <v>110</v>
      </c>
      <c r="G80" s="18" t="s">
        <v>107</v>
      </c>
      <c r="H80" s="19" t="s">
        <v>129</v>
      </c>
      <c r="I80" s="19" t="s">
        <v>108</v>
      </c>
      <c r="J80" s="19" t="s">
        <v>109</v>
      </c>
      <c r="K80" s="19" t="s">
        <v>111</v>
      </c>
      <c r="L80" s="19" t="s">
        <v>118</v>
      </c>
      <c r="M80" s="19" t="s">
        <v>122</v>
      </c>
      <c r="N80" s="19" t="s">
        <v>126</v>
      </c>
      <c r="O80" s="19" t="s">
        <v>117</v>
      </c>
      <c r="P80" s="19" t="s">
        <v>114</v>
      </c>
      <c r="Q80" s="19" t="s">
        <v>115</v>
      </c>
      <c r="R80" s="19" t="s">
        <v>116</v>
      </c>
      <c r="S80" s="19" t="s">
        <v>128</v>
      </c>
    </row>
    <row r="81" spans="1:19" x14ac:dyDescent="0.3">
      <c r="A81" s="4">
        <v>1</v>
      </c>
      <c r="B81" s="4">
        <v>7231</v>
      </c>
      <c r="C81" s="4">
        <v>7234</v>
      </c>
      <c r="D81" s="4">
        <v>1.3</v>
      </c>
      <c r="E81" s="4">
        <v>4.4999999999999998E-2</v>
      </c>
      <c r="F81" s="4">
        <f>O68</f>
        <v>0.8200000000000004</v>
      </c>
      <c r="G81" s="4">
        <v>120</v>
      </c>
      <c r="H81" s="4">
        <v>63.076923076923045</v>
      </c>
      <c r="I81" s="4">
        <f>E81*G81/3600</f>
        <v>1.4999999999999998E-3</v>
      </c>
      <c r="J81" s="3">
        <f>I81*10</f>
        <v>1.4999999999999998E-2</v>
      </c>
      <c r="K81" s="4">
        <f>D81*0.05</f>
        <v>6.5000000000000002E-2</v>
      </c>
      <c r="L81" s="4">
        <f>K81/E81</f>
        <v>1.4444444444444446</v>
      </c>
      <c r="M81" s="4">
        <f>100*(10*I81/D81)</f>
        <v>1.1538461538461535</v>
      </c>
      <c r="N81" s="4">
        <f>M81+5</f>
        <v>6.1538461538461533</v>
      </c>
      <c r="O81" s="4">
        <f>F81-K81-J81</f>
        <v>0.74000000000000032</v>
      </c>
      <c r="P81" s="4">
        <f>L81*3600</f>
        <v>5200.0000000000009</v>
      </c>
      <c r="Q81" s="4">
        <v>1</v>
      </c>
      <c r="R81" s="4">
        <f>(P81-3600)/60</f>
        <v>26.666666666666682</v>
      </c>
      <c r="S81">
        <f>H81-N81</f>
        <v>56.923076923076891</v>
      </c>
    </row>
    <row r="82" spans="1:19" x14ac:dyDescent="0.3">
      <c r="A82" s="4">
        <v>2</v>
      </c>
      <c r="B82" s="4">
        <v>7219</v>
      </c>
      <c r="C82" s="4">
        <v>7219</v>
      </c>
    </row>
    <row r="83" spans="1:19" x14ac:dyDescent="0.3">
      <c r="A83" s="4">
        <v>3</v>
      </c>
      <c r="B83" s="4">
        <v>7200</v>
      </c>
      <c r="C83" s="4">
        <v>7228</v>
      </c>
    </row>
    <row r="84" spans="1:19" x14ac:dyDescent="0.3">
      <c r="A84" s="4">
        <v>4</v>
      </c>
      <c r="B84" s="4">
        <v>7218</v>
      </c>
      <c r="C84" s="4">
        <v>7219</v>
      </c>
    </row>
    <row r="85" spans="1:19" x14ac:dyDescent="0.3">
      <c r="A85" s="4">
        <v>5</v>
      </c>
      <c r="B85" s="4">
        <v>7219</v>
      </c>
      <c r="C85" s="4">
        <v>7225</v>
      </c>
    </row>
    <row r="86" spans="1:19" x14ac:dyDescent="0.3">
      <c r="A86" s="4">
        <v>6</v>
      </c>
      <c r="B86" s="4">
        <v>7229</v>
      </c>
      <c r="C86" s="4">
        <v>7231</v>
      </c>
    </row>
    <row r="87" spans="1:19" x14ac:dyDescent="0.3">
      <c r="A87" s="4">
        <v>7</v>
      </c>
      <c r="B87" s="4">
        <v>7172</v>
      </c>
      <c r="C87" s="4">
        <v>7174</v>
      </c>
    </row>
    <row r="88" spans="1:19" x14ac:dyDescent="0.3">
      <c r="A88" s="4">
        <v>8</v>
      </c>
      <c r="B88" s="4">
        <v>7224</v>
      </c>
      <c r="C88" s="4">
        <v>7228</v>
      </c>
    </row>
    <row r="89" spans="1:19" x14ac:dyDescent="0.3">
      <c r="A89" s="4">
        <v>9</v>
      </c>
      <c r="B89" s="4">
        <v>7220</v>
      </c>
      <c r="C89" s="4">
        <v>7221</v>
      </c>
    </row>
    <row r="90" spans="1:19" x14ac:dyDescent="0.3">
      <c r="A90" s="4">
        <v>10</v>
      </c>
      <c r="B90" s="4">
        <v>7228</v>
      </c>
      <c r="C90" s="4">
        <v>7229</v>
      </c>
    </row>
    <row r="93" spans="1:19" x14ac:dyDescent="0.3">
      <c r="A93" t="s">
        <v>133</v>
      </c>
    </row>
    <row r="94" spans="1:19" ht="72" x14ac:dyDescent="0.3">
      <c r="A94" s="4"/>
      <c r="B94" s="22" t="s">
        <v>102</v>
      </c>
      <c r="C94" s="22" t="s">
        <v>103</v>
      </c>
      <c r="D94" s="18" t="s">
        <v>112</v>
      </c>
      <c r="E94" s="18" t="s">
        <v>113</v>
      </c>
      <c r="F94" s="18" t="s">
        <v>110</v>
      </c>
      <c r="G94" s="18" t="s">
        <v>107</v>
      </c>
      <c r="H94" s="19" t="s">
        <v>129</v>
      </c>
      <c r="I94" s="19" t="s">
        <v>108</v>
      </c>
      <c r="J94" s="19" t="s">
        <v>109</v>
      </c>
      <c r="K94" s="19" t="s">
        <v>111</v>
      </c>
      <c r="L94" s="19" t="s">
        <v>118</v>
      </c>
      <c r="M94" s="19" t="s">
        <v>122</v>
      </c>
      <c r="N94" s="19" t="s">
        <v>126</v>
      </c>
      <c r="O94" s="19" t="s">
        <v>117</v>
      </c>
      <c r="P94" s="19" t="s">
        <v>114</v>
      </c>
      <c r="Q94" s="19" t="s">
        <v>115</v>
      </c>
      <c r="R94" s="19" t="s">
        <v>116</v>
      </c>
      <c r="S94" s="19" t="s">
        <v>128</v>
      </c>
    </row>
    <row r="95" spans="1:19" x14ac:dyDescent="0.3">
      <c r="A95" s="4">
        <v>1</v>
      </c>
      <c r="B95" s="4">
        <v>7323</v>
      </c>
      <c r="C95" s="4">
        <v>7325</v>
      </c>
      <c r="D95" s="4">
        <v>1.3</v>
      </c>
      <c r="E95" s="4">
        <v>4.4999999999999998E-2</v>
      </c>
      <c r="F95" s="4">
        <v>0.74000000000000032</v>
      </c>
      <c r="G95" s="4">
        <v>120</v>
      </c>
      <c r="H95" s="4">
        <v>56.923076923076891</v>
      </c>
      <c r="I95" s="4">
        <f>E95*G95/3600</f>
        <v>1.4999999999999998E-3</v>
      </c>
      <c r="J95" s="3">
        <f>I95*10</f>
        <v>1.4999999999999998E-2</v>
      </c>
      <c r="K95" s="4">
        <f>D95*0.05</f>
        <v>6.5000000000000002E-2</v>
      </c>
      <c r="L95" s="4">
        <f>K95/E95</f>
        <v>1.4444444444444446</v>
      </c>
      <c r="M95" s="4">
        <f>100*(10*I95/D95)</f>
        <v>1.1538461538461535</v>
      </c>
      <c r="N95" s="4">
        <f>M95+5</f>
        <v>6.1538461538461533</v>
      </c>
      <c r="O95" s="4">
        <f>F95-K95-J95</f>
        <v>0.66000000000000025</v>
      </c>
      <c r="P95" s="4">
        <f>L95*3600</f>
        <v>5200.0000000000009</v>
      </c>
      <c r="Q95" s="4">
        <v>1</v>
      </c>
      <c r="R95" s="4">
        <f>(P95-3600)/60</f>
        <v>26.666666666666682</v>
      </c>
      <c r="S95">
        <f>H95-N95</f>
        <v>50.769230769230738</v>
      </c>
    </row>
    <row r="96" spans="1:19" x14ac:dyDescent="0.3">
      <c r="A96" s="4">
        <v>2</v>
      </c>
      <c r="B96" s="4">
        <v>7222</v>
      </c>
      <c r="C96" s="4">
        <v>7225</v>
      </c>
    </row>
    <row r="97" spans="1:19" x14ac:dyDescent="0.3">
      <c r="A97" s="4">
        <v>3</v>
      </c>
      <c r="B97" s="4">
        <v>7225</v>
      </c>
      <c r="C97" s="4">
        <v>7227</v>
      </c>
    </row>
    <row r="98" spans="1:19" x14ac:dyDescent="0.3">
      <c r="A98" s="4">
        <v>4</v>
      </c>
      <c r="B98" s="4">
        <v>7224</v>
      </c>
      <c r="C98" s="4">
        <v>7225</v>
      </c>
    </row>
    <row r="99" spans="1:19" x14ac:dyDescent="0.3">
      <c r="A99" s="4">
        <v>5</v>
      </c>
      <c r="B99" s="4">
        <v>7228</v>
      </c>
      <c r="C99" s="4">
        <v>7229</v>
      </c>
    </row>
    <row r="100" spans="1:19" x14ac:dyDescent="0.3">
      <c r="A100" s="4">
        <v>6</v>
      </c>
      <c r="B100" s="4">
        <v>7226</v>
      </c>
      <c r="C100" s="4">
        <v>7226</v>
      </c>
    </row>
    <row r="101" spans="1:19" x14ac:dyDescent="0.3">
      <c r="A101" s="4">
        <v>7</v>
      </c>
      <c r="B101" s="4">
        <v>7250</v>
      </c>
      <c r="C101" s="4">
        <v>7250</v>
      </c>
    </row>
    <row r="102" spans="1:19" x14ac:dyDescent="0.3">
      <c r="A102" s="4">
        <v>8</v>
      </c>
      <c r="B102" s="4">
        <v>7231</v>
      </c>
      <c r="C102" s="4">
        <v>7232</v>
      </c>
    </row>
    <row r="103" spans="1:19" x14ac:dyDescent="0.3">
      <c r="A103" s="4">
        <v>9</v>
      </c>
      <c r="B103" s="4">
        <v>7210</v>
      </c>
      <c r="C103" s="4">
        <v>7212</v>
      </c>
    </row>
    <row r="104" spans="1:19" x14ac:dyDescent="0.3">
      <c r="A104" s="4">
        <v>10</v>
      </c>
      <c r="B104" s="4">
        <v>7223</v>
      </c>
      <c r="C104" s="4">
        <v>7224</v>
      </c>
    </row>
    <row r="106" spans="1:19" x14ac:dyDescent="0.3">
      <c r="A106" t="s">
        <v>132</v>
      </c>
    </row>
    <row r="107" spans="1:19" ht="72" x14ac:dyDescent="0.3">
      <c r="A107" s="4"/>
      <c r="B107" s="22" t="s">
        <v>102</v>
      </c>
      <c r="C107" s="22" t="s">
        <v>103</v>
      </c>
      <c r="D107" s="18" t="s">
        <v>112</v>
      </c>
      <c r="E107" s="18" t="s">
        <v>113</v>
      </c>
      <c r="F107" s="18" t="s">
        <v>110</v>
      </c>
      <c r="G107" s="18" t="s">
        <v>107</v>
      </c>
      <c r="H107" s="19" t="s">
        <v>129</v>
      </c>
      <c r="I107" s="19" t="s">
        <v>108</v>
      </c>
      <c r="J107" s="19" t="s">
        <v>109</v>
      </c>
      <c r="K107" s="19" t="s">
        <v>111</v>
      </c>
      <c r="L107" s="19" t="s">
        <v>118</v>
      </c>
      <c r="M107" s="19" t="s">
        <v>122</v>
      </c>
      <c r="N107" s="19" t="s">
        <v>126</v>
      </c>
      <c r="O107" s="19" t="s">
        <v>117</v>
      </c>
      <c r="P107" s="19" t="s">
        <v>114</v>
      </c>
      <c r="Q107" s="19" t="s">
        <v>115</v>
      </c>
      <c r="R107" s="19" t="s">
        <v>116</v>
      </c>
      <c r="S107" s="19" t="s">
        <v>128</v>
      </c>
    </row>
    <row r="108" spans="1:19" x14ac:dyDescent="0.3">
      <c r="A108" s="4">
        <v>1</v>
      </c>
      <c r="B108" s="4">
        <v>7328</v>
      </c>
      <c r="C108" s="4">
        <v>7231</v>
      </c>
      <c r="D108" s="4">
        <v>1.3</v>
      </c>
      <c r="E108" s="4">
        <v>4.4999999999999998E-2</v>
      </c>
      <c r="F108" s="4">
        <f>O95</f>
        <v>0.66000000000000025</v>
      </c>
      <c r="G108" s="4">
        <v>120</v>
      </c>
      <c r="H108" s="4">
        <v>50.769230769230738</v>
      </c>
      <c r="I108" s="4">
        <f>E108*G108/3600</f>
        <v>1.4999999999999998E-3</v>
      </c>
      <c r="J108" s="3">
        <f>I108*10</f>
        <v>1.4999999999999998E-2</v>
      </c>
      <c r="K108" s="4">
        <f>D108*0.05</f>
        <v>6.5000000000000002E-2</v>
      </c>
      <c r="L108" s="4">
        <f>K108/E108</f>
        <v>1.4444444444444446</v>
      </c>
      <c r="M108" s="4">
        <f>100*(10*I108/D108)</f>
        <v>1.1538461538461535</v>
      </c>
      <c r="N108" s="4">
        <f>M108+5</f>
        <v>6.1538461538461533</v>
      </c>
      <c r="O108" s="4">
        <f>F108-K108-J108</f>
        <v>0.58000000000000018</v>
      </c>
      <c r="P108" s="4">
        <f>L108*3600</f>
        <v>5200.0000000000009</v>
      </c>
      <c r="Q108" s="4">
        <v>1</v>
      </c>
      <c r="R108" s="4">
        <f>(P108-3600)/60</f>
        <v>26.666666666666682</v>
      </c>
      <c r="S108">
        <f>H108-N108</f>
        <v>44.615384615384585</v>
      </c>
    </row>
    <row r="109" spans="1:19" x14ac:dyDescent="0.3">
      <c r="A109" s="4">
        <v>2</v>
      </c>
      <c r="B109" s="4">
        <v>7260</v>
      </c>
      <c r="C109" s="4">
        <v>7261</v>
      </c>
    </row>
    <row r="110" spans="1:19" x14ac:dyDescent="0.3">
      <c r="A110" s="4">
        <v>3</v>
      </c>
      <c r="B110" s="4">
        <v>7238</v>
      </c>
      <c r="C110" s="4">
        <v>7239</v>
      </c>
    </row>
    <row r="111" spans="1:19" x14ac:dyDescent="0.3">
      <c r="A111" s="4">
        <v>4</v>
      </c>
      <c r="B111" s="4">
        <v>7238</v>
      </c>
      <c r="C111" s="4">
        <v>7239</v>
      </c>
    </row>
    <row r="112" spans="1:19" x14ac:dyDescent="0.3">
      <c r="A112" s="4">
        <v>5</v>
      </c>
      <c r="B112" s="4">
        <v>7247</v>
      </c>
      <c r="C112" s="4">
        <v>7251</v>
      </c>
    </row>
    <row r="113" spans="1:19" x14ac:dyDescent="0.3">
      <c r="A113" s="4">
        <v>6</v>
      </c>
      <c r="B113" s="4">
        <v>7262</v>
      </c>
      <c r="C113" s="4">
        <v>7263</v>
      </c>
    </row>
    <row r="114" spans="1:19" x14ac:dyDescent="0.3">
      <c r="A114" s="4">
        <v>7</v>
      </c>
      <c r="B114" s="4">
        <v>7244</v>
      </c>
      <c r="C114" s="4">
        <v>7245</v>
      </c>
    </row>
    <row r="115" spans="1:19" x14ac:dyDescent="0.3">
      <c r="A115" s="4">
        <v>8</v>
      </c>
      <c r="B115" s="4">
        <v>7265</v>
      </c>
      <c r="C115" s="4">
        <v>7267</v>
      </c>
    </row>
    <row r="116" spans="1:19" x14ac:dyDescent="0.3">
      <c r="A116" s="4">
        <v>9</v>
      </c>
      <c r="B116" s="4">
        <v>7248</v>
      </c>
      <c r="C116" s="4">
        <v>7250</v>
      </c>
    </row>
    <row r="117" spans="1:19" x14ac:dyDescent="0.3">
      <c r="A117" s="4">
        <v>10</v>
      </c>
      <c r="B117" s="4">
        <v>7242</v>
      </c>
      <c r="C117" s="4">
        <v>7243</v>
      </c>
    </row>
    <row r="119" spans="1:19" x14ac:dyDescent="0.3">
      <c r="A119" t="s">
        <v>134</v>
      </c>
    </row>
    <row r="120" spans="1:19" ht="72" x14ac:dyDescent="0.3">
      <c r="A120" s="4"/>
      <c r="B120" s="22" t="s">
        <v>102</v>
      </c>
      <c r="C120" s="22" t="s">
        <v>103</v>
      </c>
      <c r="D120" s="18" t="s">
        <v>112</v>
      </c>
      <c r="E120" s="18" t="s">
        <v>113</v>
      </c>
      <c r="F120" s="18" t="s">
        <v>110</v>
      </c>
      <c r="G120" s="18" t="s">
        <v>107</v>
      </c>
      <c r="H120" s="19" t="s">
        <v>129</v>
      </c>
      <c r="I120" s="19" t="s">
        <v>108</v>
      </c>
      <c r="J120" s="19" t="s">
        <v>109</v>
      </c>
      <c r="K120" s="19" t="s">
        <v>111</v>
      </c>
      <c r="L120" s="19" t="s">
        <v>118</v>
      </c>
      <c r="M120" s="19" t="s">
        <v>122</v>
      </c>
      <c r="N120" s="19" t="s">
        <v>126</v>
      </c>
      <c r="O120" s="19" t="s">
        <v>117</v>
      </c>
      <c r="P120" s="19" t="s">
        <v>114</v>
      </c>
      <c r="Q120" s="19" t="s">
        <v>115</v>
      </c>
      <c r="R120" s="19" t="s">
        <v>116</v>
      </c>
      <c r="S120" s="19" t="s">
        <v>128</v>
      </c>
    </row>
    <row r="121" spans="1:19" x14ac:dyDescent="0.3">
      <c r="A121" s="4">
        <v>1</v>
      </c>
      <c r="B121" s="4">
        <v>7304</v>
      </c>
      <c r="C121" s="4">
        <v>7330</v>
      </c>
      <c r="D121" s="4">
        <v>1.3</v>
      </c>
      <c r="E121" s="4">
        <v>4.3999999999999997E-2</v>
      </c>
      <c r="F121" s="4">
        <f>O108</f>
        <v>0.58000000000000018</v>
      </c>
      <c r="G121" s="4">
        <v>120</v>
      </c>
      <c r="H121" s="4">
        <v>44.615384615384585</v>
      </c>
      <c r="I121" s="4">
        <f>E121*G121/3600</f>
        <v>1.4666666666666665E-3</v>
      </c>
      <c r="J121" s="3">
        <f>I121*10</f>
        <v>1.4666666666666665E-2</v>
      </c>
      <c r="K121" s="4">
        <f>D121*0.05</f>
        <v>6.5000000000000002E-2</v>
      </c>
      <c r="L121" s="4">
        <f>K121/E121</f>
        <v>1.4772727272727275</v>
      </c>
      <c r="M121" s="4">
        <f>100*(10*I121/D121)</f>
        <v>1.128205128205128</v>
      </c>
      <c r="N121" s="4">
        <f>M121+5</f>
        <v>6.1282051282051277</v>
      </c>
      <c r="O121" s="4">
        <f>F121-K121-J121</f>
        <v>0.50033333333333341</v>
      </c>
      <c r="P121" s="4">
        <f>L121*3600</f>
        <v>5318.1818181818189</v>
      </c>
      <c r="Q121" s="4">
        <v>1</v>
      </c>
      <c r="R121" s="4">
        <f>(P121-3600)/60</f>
        <v>28.636363636363647</v>
      </c>
      <c r="S121">
        <f>H121-N121</f>
        <v>38.487179487179461</v>
      </c>
    </row>
    <row r="122" spans="1:19" x14ac:dyDescent="0.3">
      <c r="A122" s="4">
        <v>2</v>
      </c>
      <c r="B122" s="4">
        <v>7232</v>
      </c>
      <c r="C122" s="4">
        <v>7232</v>
      </c>
    </row>
    <row r="123" spans="1:19" x14ac:dyDescent="0.3">
      <c r="A123" s="4">
        <v>3</v>
      </c>
      <c r="B123" s="4">
        <v>7236</v>
      </c>
      <c r="C123" s="4">
        <v>7239</v>
      </c>
    </row>
    <row r="124" spans="1:19" x14ac:dyDescent="0.3">
      <c r="A124" s="4">
        <v>4</v>
      </c>
      <c r="B124" s="4">
        <v>7243</v>
      </c>
      <c r="C124" s="4">
        <v>7244</v>
      </c>
    </row>
    <row r="125" spans="1:19" x14ac:dyDescent="0.3">
      <c r="A125" s="4">
        <v>5</v>
      </c>
      <c r="B125" s="4">
        <v>7237</v>
      </c>
      <c r="C125" s="4">
        <v>7238</v>
      </c>
    </row>
    <row r="126" spans="1:19" x14ac:dyDescent="0.3">
      <c r="A126" s="4">
        <v>6</v>
      </c>
      <c r="B126" s="4">
        <v>7243</v>
      </c>
      <c r="C126" s="4">
        <v>7244</v>
      </c>
    </row>
    <row r="127" spans="1:19" x14ac:dyDescent="0.3">
      <c r="A127" s="4">
        <v>7</v>
      </c>
      <c r="B127" s="4">
        <v>7244</v>
      </c>
      <c r="C127" s="4">
        <v>7244</v>
      </c>
    </row>
    <row r="128" spans="1:19" x14ac:dyDescent="0.3">
      <c r="A128" s="4">
        <v>8</v>
      </c>
      <c r="B128" s="4">
        <v>7249</v>
      </c>
      <c r="C128" s="4">
        <v>7250</v>
      </c>
    </row>
    <row r="129" spans="1:19" x14ac:dyDescent="0.3">
      <c r="A129" s="4">
        <v>9</v>
      </c>
      <c r="B129" s="4">
        <v>7237</v>
      </c>
      <c r="C129" s="4">
        <v>7237</v>
      </c>
    </row>
    <row r="130" spans="1:19" x14ac:dyDescent="0.3">
      <c r="A130" s="4">
        <v>10</v>
      </c>
      <c r="B130" s="4">
        <v>7249</v>
      </c>
      <c r="C130" s="4">
        <v>7250</v>
      </c>
    </row>
    <row r="132" spans="1:19" x14ac:dyDescent="0.3">
      <c r="A132" t="s">
        <v>135</v>
      </c>
    </row>
    <row r="133" spans="1:19" ht="72" x14ac:dyDescent="0.3">
      <c r="A133" s="4"/>
      <c r="B133" s="22" t="s">
        <v>102</v>
      </c>
      <c r="C133" s="22" t="s">
        <v>103</v>
      </c>
      <c r="D133" s="18" t="s">
        <v>112</v>
      </c>
      <c r="E133" s="18" t="s">
        <v>113</v>
      </c>
      <c r="F133" s="18" t="s">
        <v>110</v>
      </c>
      <c r="G133" s="18" t="s">
        <v>107</v>
      </c>
      <c r="H133" s="19" t="s">
        <v>129</v>
      </c>
      <c r="I133" s="19" t="s">
        <v>108</v>
      </c>
      <c r="J133" s="19" t="s">
        <v>109</v>
      </c>
      <c r="K133" s="19" t="s">
        <v>111</v>
      </c>
      <c r="L133" s="19" t="s">
        <v>118</v>
      </c>
      <c r="M133" s="19" t="s">
        <v>122</v>
      </c>
      <c r="N133" s="19" t="s">
        <v>126</v>
      </c>
      <c r="O133" s="19" t="s">
        <v>117</v>
      </c>
      <c r="P133" s="19" t="s">
        <v>114</v>
      </c>
      <c r="Q133" s="19" t="s">
        <v>115</v>
      </c>
      <c r="R133" s="19" t="s">
        <v>116</v>
      </c>
      <c r="S133" s="19" t="s">
        <v>128</v>
      </c>
    </row>
    <row r="134" spans="1:19" x14ac:dyDescent="0.3">
      <c r="A134" s="4">
        <v>1</v>
      </c>
      <c r="B134" s="4">
        <v>7318</v>
      </c>
      <c r="C134" s="4">
        <v>7319</v>
      </c>
      <c r="D134" s="4">
        <v>1.3</v>
      </c>
      <c r="E134" s="4">
        <v>4.3999999999999997E-2</v>
      </c>
      <c r="F134" s="4">
        <f>O121</f>
        <v>0.50033333333333341</v>
      </c>
      <c r="G134" s="4">
        <v>120</v>
      </c>
      <c r="H134" s="4">
        <v>38.461538461538431</v>
      </c>
      <c r="I134" s="4">
        <f>E134*G134/3600</f>
        <v>1.4666666666666665E-3</v>
      </c>
      <c r="J134" s="3">
        <f>I134*10</f>
        <v>1.4666666666666665E-2</v>
      </c>
      <c r="K134" s="4">
        <f>D134*0.05</f>
        <v>6.5000000000000002E-2</v>
      </c>
      <c r="L134" s="4">
        <f>K134/E134</f>
        <v>1.4772727272727275</v>
      </c>
      <c r="M134" s="4">
        <f>100*(10*I134/D134)</f>
        <v>1.128205128205128</v>
      </c>
      <c r="N134" s="4">
        <f>M134+5</f>
        <v>6.1282051282051277</v>
      </c>
      <c r="O134" s="4">
        <f>F134-K134-J134</f>
        <v>0.42066666666666674</v>
      </c>
      <c r="P134" s="4">
        <f>L134*3600</f>
        <v>5318.1818181818189</v>
      </c>
      <c r="Q134" s="4">
        <v>1</v>
      </c>
      <c r="R134" s="4">
        <f>(P134-3600)/60</f>
        <v>28.636363636363647</v>
      </c>
      <c r="S134">
        <f>H134-N134</f>
        <v>32.3333333333333</v>
      </c>
    </row>
    <row r="135" spans="1:19" x14ac:dyDescent="0.3">
      <c r="A135" s="4">
        <v>2</v>
      </c>
      <c r="B135" s="4">
        <v>7241</v>
      </c>
      <c r="C135" s="4">
        <v>7242</v>
      </c>
    </row>
    <row r="136" spans="1:19" x14ac:dyDescent="0.3">
      <c r="A136" s="4">
        <v>3</v>
      </c>
      <c r="B136" s="4">
        <v>7226</v>
      </c>
      <c r="C136" s="4">
        <v>7228</v>
      </c>
    </row>
    <row r="137" spans="1:19" x14ac:dyDescent="0.3">
      <c r="A137" s="4">
        <v>4</v>
      </c>
      <c r="B137" s="4">
        <v>7227</v>
      </c>
      <c r="C137" s="4">
        <v>7229</v>
      </c>
    </row>
    <row r="138" spans="1:19" x14ac:dyDescent="0.3">
      <c r="A138" s="4">
        <v>5</v>
      </c>
      <c r="B138" s="4">
        <v>7228</v>
      </c>
      <c r="C138" s="4">
        <v>7229</v>
      </c>
    </row>
    <row r="139" spans="1:19" x14ac:dyDescent="0.3">
      <c r="A139" s="4">
        <v>6</v>
      </c>
      <c r="B139" s="4">
        <v>7230</v>
      </c>
      <c r="C139" s="4">
        <v>7232</v>
      </c>
    </row>
    <row r="140" spans="1:19" x14ac:dyDescent="0.3">
      <c r="A140" s="4">
        <v>7</v>
      </c>
      <c r="B140" s="4">
        <v>7257</v>
      </c>
      <c r="C140" s="4">
        <v>7259</v>
      </c>
    </row>
    <row r="141" spans="1:19" x14ac:dyDescent="0.3">
      <c r="A141" s="4">
        <v>8</v>
      </c>
      <c r="B141" s="4">
        <v>7222</v>
      </c>
      <c r="C141" s="4">
        <v>7227</v>
      </c>
    </row>
    <row r="142" spans="1:19" x14ac:dyDescent="0.3">
      <c r="A142" s="4">
        <v>9</v>
      </c>
      <c r="B142" s="4">
        <v>7226</v>
      </c>
      <c r="C142" s="4">
        <v>7226</v>
      </c>
    </row>
    <row r="143" spans="1:19" x14ac:dyDescent="0.3">
      <c r="A143" s="4">
        <v>10</v>
      </c>
      <c r="B143" s="4">
        <v>7228</v>
      </c>
      <c r="C143" s="4">
        <v>7228</v>
      </c>
    </row>
    <row r="146" spans="1:19" x14ac:dyDescent="0.3">
      <c r="A146" t="s">
        <v>136</v>
      </c>
    </row>
    <row r="147" spans="1:19" ht="72" x14ac:dyDescent="0.3">
      <c r="A147" s="4"/>
      <c r="B147" s="22" t="s">
        <v>102</v>
      </c>
      <c r="C147" s="22" t="s">
        <v>103</v>
      </c>
      <c r="D147" s="18" t="s">
        <v>112</v>
      </c>
      <c r="E147" s="18" t="s">
        <v>113</v>
      </c>
      <c r="F147" s="18" t="s">
        <v>110</v>
      </c>
      <c r="G147" s="18" t="s">
        <v>107</v>
      </c>
      <c r="H147" s="19" t="s">
        <v>129</v>
      </c>
      <c r="I147" s="19" t="s">
        <v>108</v>
      </c>
      <c r="J147" s="19" t="s">
        <v>109</v>
      </c>
      <c r="K147" s="19" t="s">
        <v>111</v>
      </c>
      <c r="L147" s="19" t="s">
        <v>118</v>
      </c>
      <c r="M147" s="19" t="s">
        <v>122</v>
      </c>
      <c r="N147" s="19" t="s">
        <v>126</v>
      </c>
      <c r="O147" s="19" t="s">
        <v>117</v>
      </c>
      <c r="P147" s="19" t="s">
        <v>114</v>
      </c>
      <c r="Q147" s="19" t="s">
        <v>115</v>
      </c>
      <c r="R147" s="19" t="s">
        <v>116</v>
      </c>
      <c r="S147" s="19" t="s">
        <v>128</v>
      </c>
    </row>
    <row r="148" spans="1:19" s="29" customFormat="1" x14ac:dyDescent="0.3">
      <c r="A148" s="4">
        <v>1</v>
      </c>
      <c r="B148" s="29">
        <v>7324</v>
      </c>
      <c r="C148" s="29">
        <v>7328</v>
      </c>
      <c r="D148" s="4">
        <v>1.3</v>
      </c>
      <c r="E148" s="4">
        <v>4.3999999999999997E-2</v>
      </c>
      <c r="F148" s="4">
        <v>0.4200000000000001</v>
      </c>
      <c r="G148" s="4">
        <v>120</v>
      </c>
      <c r="H148" s="4">
        <v>32.307692307692278</v>
      </c>
      <c r="I148" s="4">
        <f>E148*G148/3600</f>
        <v>1.4666666666666665E-3</v>
      </c>
      <c r="J148" s="3">
        <f>I148*10</f>
        <v>1.4666666666666665E-2</v>
      </c>
      <c r="K148" s="4">
        <f>D148*0.05</f>
        <v>6.5000000000000002E-2</v>
      </c>
      <c r="L148" s="4">
        <f>K148/E148</f>
        <v>1.4772727272727275</v>
      </c>
      <c r="M148" s="4">
        <f>100*(10*I148/D148)</f>
        <v>1.128205128205128</v>
      </c>
      <c r="N148" s="4">
        <f>M148+5</f>
        <v>6.1282051282051277</v>
      </c>
      <c r="O148" s="4">
        <f>F148-K148-J148</f>
        <v>0.34033333333333343</v>
      </c>
      <c r="P148" s="4">
        <f>L148*3600</f>
        <v>5318.1818181818189</v>
      </c>
      <c r="Q148" s="4">
        <v>1</v>
      </c>
      <c r="R148" s="4">
        <f>(P148-3600)/60</f>
        <v>28.636363636363647</v>
      </c>
      <c r="S148" s="29">
        <f>H148-N148</f>
        <v>26.17948717948715</v>
      </c>
    </row>
    <row r="149" spans="1:19" x14ac:dyDescent="0.3">
      <c r="A149" s="4">
        <v>2</v>
      </c>
      <c r="B149" s="4">
        <v>7324</v>
      </c>
      <c r="C149" s="4">
        <v>7326</v>
      </c>
    </row>
    <row r="150" spans="1:19" x14ac:dyDescent="0.3">
      <c r="A150" s="4">
        <v>3</v>
      </c>
      <c r="B150" s="4">
        <v>7251</v>
      </c>
      <c r="C150" s="4">
        <v>7258</v>
      </c>
    </row>
    <row r="151" spans="1:19" x14ac:dyDescent="0.3">
      <c r="A151" s="4">
        <v>4</v>
      </c>
      <c r="B151" s="4">
        <v>7221</v>
      </c>
      <c r="C151" s="4">
        <v>7223</v>
      </c>
    </row>
    <row r="152" spans="1:19" x14ac:dyDescent="0.3">
      <c r="A152" s="4">
        <v>5</v>
      </c>
      <c r="B152" s="4">
        <v>7211</v>
      </c>
      <c r="C152" s="4">
        <v>7212</v>
      </c>
    </row>
    <row r="153" spans="1:19" x14ac:dyDescent="0.3">
      <c r="A153" s="4">
        <v>6</v>
      </c>
      <c r="B153" s="4">
        <v>7223</v>
      </c>
      <c r="C153" s="4">
        <v>7225</v>
      </c>
    </row>
    <row r="154" spans="1:19" x14ac:dyDescent="0.3">
      <c r="A154" s="4">
        <v>7</v>
      </c>
      <c r="B154" s="4">
        <v>7226</v>
      </c>
      <c r="C154" s="4">
        <v>7226</v>
      </c>
    </row>
    <row r="155" spans="1:19" x14ac:dyDescent="0.3">
      <c r="A155" s="4">
        <v>8</v>
      </c>
      <c r="B155" s="4">
        <v>7232</v>
      </c>
      <c r="C155" s="4">
        <v>7232</v>
      </c>
    </row>
    <row r="156" spans="1:19" x14ac:dyDescent="0.3">
      <c r="A156" s="4">
        <v>9</v>
      </c>
      <c r="B156" s="4">
        <v>7223</v>
      </c>
      <c r="C156" s="4">
        <v>7225</v>
      </c>
    </row>
    <row r="157" spans="1:19" x14ac:dyDescent="0.3">
      <c r="A157" s="4">
        <v>10</v>
      </c>
      <c r="B157" s="4">
        <v>7223</v>
      </c>
      <c r="C157" s="4">
        <v>7224</v>
      </c>
    </row>
    <row r="160" spans="1:19" x14ac:dyDescent="0.3">
      <c r="A160" t="s">
        <v>137</v>
      </c>
    </row>
    <row r="161" spans="1:19" ht="72" x14ac:dyDescent="0.3">
      <c r="A161" s="4"/>
      <c r="B161" s="22" t="s">
        <v>102</v>
      </c>
      <c r="C161" s="22" t="s">
        <v>103</v>
      </c>
      <c r="D161" s="18" t="s">
        <v>112</v>
      </c>
      <c r="E161" s="18" t="s">
        <v>113</v>
      </c>
      <c r="F161" s="18" t="s">
        <v>110</v>
      </c>
      <c r="G161" s="18" t="s">
        <v>107</v>
      </c>
      <c r="H161" s="19" t="s">
        <v>129</v>
      </c>
      <c r="I161" s="19" t="s">
        <v>108</v>
      </c>
      <c r="J161" s="19" t="s">
        <v>109</v>
      </c>
      <c r="K161" s="19" t="s">
        <v>111</v>
      </c>
      <c r="L161" s="19" t="s">
        <v>118</v>
      </c>
      <c r="M161" s="19" t="s">
        <v>122</v>
      </c>
      <c r="N161" s="19" t="s">
        <v>126</v>
      </c>
      <c r="O161" s="19" t="s">
        <v>117</v>
      </c>
      <c r="P161" s="19" t="s">
        <v>114</v>
      </c>
      <c r="Q161" s="19" t="s">
        <v>115</v>
      </c>
      <c r="R161" s="19" t="s">
        <v>116</v>
      </c>
      <c r="S161" s="19" t="s">
        <v>128</v>
      </c>
    </row>
    <row r="162" spans="1:19" x14ac:dyDescent="0.3">
      <c r="A162" s="4">
        <v>1</v>
      </c>
      <c r="B162" s="4">
        <v>7325</v>
      </c>
      <c r="C162" s="4">
        <v>7331</v>
      </c>
      <c r="D162" s="4">
        <v>1.3</v>
      </c>
      <c r="E162" s="4">
        <v>4.2999999999999997E-2</v>
      </c>
      <c r="F162" s="4">
        <v>0.34000000000000008</v>
      </c>
      <c r="G162" s="4">
        <v>120</v>
      </c>
      <c r="H162" s="4">
        <v>26.153846153846125</v>
      </c>
      <c r="I162" s="4">
        <f>E162*G162/3600</f>
        <v>1.4333333333333331E-3</v>
      </c>
      <c r="J162" s="3">
        <f>I162*10</f>
        <v>1.4333333333333332E-2</v>
      </c>
      <c r="K162" s="4">
        <f>D162*0.05</f>
        <v>6.5000000000000002E-2</v>
      </c>
      <c r="L162" s="4">
        <f>K162/E162</f>
        <v>1.5116279069767444</v>
      </c>
      <c r="M162" s="4">
        <f>100*(10*I162/D162)</f>
        <v>1.1025641025641024</v>
      </c>
      <c r="N162" s="4">
        <f>M162+5</f>
        <v>6.1025641025641022</v>
      </c>
      <c r="O162" s="4">
        <f>F162-K162-J162</f>
        <v>0.26066666666666677</v>
      </c>
      <c r="P162" s="4">
        <f>L162*3600</f>
        <v>5441.8604651162796</v>
      </c>
      <c r="Q162" s="4">
        <v>1</v>
      </c>
      <c r="R162" s="4">
        <f>(P162-3600)/60</f>
        <v>30.69767441860466</v>
      </c>
      <c r="S162">
        <f>H162-N162</f>
        <v>20.051282051282023</v>
      </c>
    </row>
    <row r="163" spans="1:19" x14ac:dyDescent="0.3">
      <c r="A163" s="4">
        <v>2</v>
      </c>
      <c r="B163" s="4">
        <v>7228</v>
      </c>
      <c r="C163" s="4">
        <v>7231</v>
      </c>
    </row>
    <row r="164" spans="1:19" x14ac:dyDescent="0.3">
      <c r="A164" s="4">
        <v>3</v>
      </c>
      <c r="B164" s="4">
        <v>7233</v>
      </c>
      <c r="C164" s="4">
        <v>7233</v>
      </c>
    </row>
    <row r="165" spans="1:19" x14ac:dyDescent="0.3">
      <c r="A165" s="4">
        <v>4</v>
      </c>
      <c r="B165" s="4">
        <v>7225</v>
      </c>
      <c r="C165" s="4">
        <v>7226</v>
      </c>
    </row>
    <row r="166" spans="1:19" x14ac:dyDescent="0.3">
      <c r="A166" s="4">
        <v>5</v>
      </c>
      <c r="B166" s="4">
        <v>7233</v>
      </c>
      <c r="C166" s="4">
        <v>7234</v>
      </c>
    </row>
    <row r="167" spans="1:19" x14ac:dyDescent="0.3">
      <c r="A167" s="4">
        <v>6</v>
      </c>
      <c r="B167" s="4">
        <v>7222</v>
      </c>
      <c r="C167" s="4">
        <v>7220</v>
      </c>
      <c r="G167" t="s">
        <v>141</v>
      </c>
      <c r="H167">
        <v>10045</v>
      </c>
      <c r="I167">
        <v>4651</v>
      </c>
      <c r="J167" s="86">
        <v>997899</v>
      </c>
      <c r="K167">
        <v>945807</v>
      </c>
    </row>
    <row r="168" spans="1:19" x14ac:dyDescent="0.3">
      <c r="A168" s="4">
        <v>7</v>
      </c>
      <c r="B168" s="4">
        <v>7227</v>
      </c>
      <c r="C168" s="4">
        <v>7229</v>
      </c>
    </row>
    <row r="169" spans="1:19" x14ac:dyDescent="0.3">
      <c r="A169" s="4">
        <v>8</v>
      </c>
      <c r="B169" s="4">
        <v>7221</v>
      </c>
      <c r="C169" s="4">
        <v>7226</v>
      </c>
    </row>
    <row r="170" spans="1:19" x14ac:dyDescent="0.3">
      <c r="A170" s="4">
        <v>9</v>
      </c>
      <c r="B170" s="4">
        <v>7224</v>
      </c>
      <c r="C170" s="4">
        <v>7224</v>
      </c>
      <c r="H170" t="s">
        <v>85</v>
      </c>
      <c r="I170" t="s">
        <v>144</v>
      </c>
      <c r="J170" s="86" t="s">
        <v>143</v>
      </c>
      <c r="K170" t="s">
        <v>142</v>
      </c>
    </row>
    <row r="171" spans="1:19" x14ac:dyDescent="0.3">
      <c r="A171" s="4">
        <v>10</v>
      </c>
      <c r="B171" s="4">
        <v>7220</v>
      </c>
      <c r="C171" s="4">
        <v>7224</v>
      </c>
      <c r="G171" t="s">
        <v>141</v>
      </c>
      <c r="H171">
        <v>10151</v>
      </c>
      <c r="I171">
        <v>4700</v>
      </c>
      <c r="J171" s="86">
        <v>1013543</v>
      </c>
      <c r="K171">
        <v>957703</v>
      </c>
    </row>
    <row r="174" spans="1:19" x14ac:dyDescent="0.3">
      <c r="A174" t="s">
        <v>138</v>
      </c>
    </row>
    <row r="175" spans="1:19" ht="72" x14ac:dyDescent="0.3">
      <c r="A175" s="4"/>
      <c r="B175" s="22" t="s">
        <v>102</v>
      </c>
      <c r="C175" s="22" t="s">
        <v>103</v>
      </c>
      <c r="D175" s="18" t="s">
        <v>112</v>
      </c>
      <c r="E175" s="18" t="s">
        <v>113</v>
      </c>
      <c r="F175" s="18" t="s">
        <v>110</v>
      </c>
      <c r="G175" s="18" t="s">
        <v>107</v>
      </c>
      <c r="H175" s="19" t="s">
        <v>129</v>
      </c>
      <c r="I175" s="19" t="s">
        <v>108</v>
      </c>
      <c r="J175" s="19" t="s">
        <v>109</v>
      </c>
      <c r="K175" s="19" t="s">
        <v>111</v>
      </c>
      <c r="L175" s="19" t="s">
        <v>118</v>
      </c>
      <c r="M175" s="19" t="s">
        <v>122</v>
      </c>
      <c r="N175" s="19" t="s">
        <v>126</v>
      </c>
      <c r="O175" s="19" t="s">
        <v>117</v>
      </c>
      <c r="P175" s="19" t="s">
        <v>114</v>
      </c>
      <c r="Q175" s="19" t="s">
        <v>115</v>
      </c>
      <c r="R175" s="19" t="s">
        <v>116</v>
      </c>
      <c r="S175" s="19" t="s">
        <v>128</v>
      </c>
    </row>
    <row r="176" spans="1:19" x14ac:dyDescent="0.3">
      <c r="A176" s="4">
        <v>1</v>
      </c>
      <c r="B176">
        <v>7282</v>
      </c>
      <c r="C176">
        <v>7302</v>
      </c>
      <c r="D176" s="4">
        <v>1.3</v>
      </c>
      <c r="E176" s="4">
        <v>4.2999999999999997E-2</v>
      </c>
      <c r="F176" s="4">
        <v>0.26000000000000006</v>
      </c>
      <c r="G176" s="4">
        <v>120</v>
      </c>
      <c r="H176" s="4">
        <v>19.999999999999972</v>
      </c>
      <c r="I176" s="4">
        <f>E176*G176/3600</f>
        <v>1.4333333333333331E-3</v>
      </c>
      <c r="J176" s="3">
        <f>I176*10</f>
        <v>1.4333333333333332E-2</v>
      </c>
      <c r="K176" s="4">
        <f>D176*0.05</f>
        <v>6.5000000000000002E-2</v>
      </c>
      <c r="L176" s="4">
        <f>K176/E176</f>
        <v>1.5116279069767444</v>
      </c>
      <c r="M176" s="4">
        <f>100*(10*I176/D176)</f>
        <v>1.1025641025641024</v>
      </c>
      <c r="N176" s="4">
        <f>M176+5</f>
        <v>6.1025641025641022</v>
      </c>
      <c r="O176" s="4">
        <f>F176-K176-J176</f>
        <v>0.18066666666666673</v>
      </c>
      <c r="P176" s="4">
        <f>L176*3600</f>
        <v>5441.8604651162796</v>
      </c>
      <c r="Q176" s="4">
        <v>1</v>
      </c>
      <c r="R176" s="4">
        <f>(P176-3600)/60</f>
        <v>30.69767441860466</v>
      </c>
      <c r="S176">
        <f>H176-N176</f>
        <v>13.897435897435869</v>
      </c>
    </row>
    <row r="177" spans="1:19" x14ac:dyDescent="0.3">
      <c r="A177" s="4">
        <v>2</v>
      </c>
      <c r="B177">
        <v>7226</v>
      </c>
      <c r="C177">
        <v>7230</v>
      </c>
    </row>
    <row r="178" spans="1:19" x14ac:dyDescent="0.3">
      <c r="A178" s="4">
        <v>3</v>
      </c>
      <c r="B178">
        <v>7218</v>
      </c>
      <c r="C178">
        <v>7220</v>
      </c>
    </row>
    <row r="179" spans="1:19" x14ac:dyDescent="0.3">
      <c r="A179" s="4">
        <v>4</v>
      </c>
      <c r="B179">
        <v>7217</v>
      </c>
      <c r="C179">
        <v>7217</v>
      </c>
    </row>
    <row r="180" spans="1:19" x14ac:dyDescent="0.3">
      <c r="A180" s="4">
        <v>5</v>
      </c>
      <c r="B180">
        <v>7222</v>
      </c>
      <c r="C180">
        <v>7223</v>
      </c>
    </row>
    <row r="181" spans="1:19" x14ac:dyDescent="0.3">
      <c r="A181" s="4">
        <v>6</v>
      </c>
      <c r="B181">
        <v>7227</v>
      </c>
      <c r="C181">
        <v>7228</v>
      </c>
    </row>
    <row r="182" spans="1:19" x14ac:dyDescent="0.3">
      <c r="A182" s="4">
        <v>7</v>
      </c>
      <c r="B182">
        <v>7227</v>
      </c>
      <c r="C182">
        <v>7229</v>
      </c>
    </row>
    <row r="183" spans="1:19" x14ac:dyDescent="0.3">
      <c r="A183" s="4">
        <v>8</v>
      </c>
      <c r="B183">
        <v>7236</v>
      </c>
      <c r="C183">
        <v>7238</v>
      </c>
    </row>
    <row r="184" spans="1:19" x14ac:dyDescent="0.3">
      <c r="A184" s="4">
        <v>9</v>
      </c>
      <c r="B184">
        <v>7252</v>
      </c>
      <c r="C184">
        <v>7252</v>
      </c>
    </row>
    <row r="185" spans="1:19" x14ac:dyDescent="0.3">
      <c r="A185" s="4">
        <v>10</v>
      </c>
      <c r="B185">
        <v>7248</v>
      </c>
      <c r="C185">
        <v>7249</v>
      </c>
    </row>
    <row r="187" spans="1:19" x14ac:dyDescent="0.3">
      <c r="A187" t="s">
        <v>145</v>
      </c>
    </row>
    <row r="188" spans="1:19" ht="72" x14ac:dyDescent="0.3">
      <c r="A188" s="4"/>
      <c r="B188" s="22" t="s">
        <v>102</v>
      </c>
      <c r="C188" s="22" t="s">
        <v>103</v>
      </c>
      <c r="D188" s="18" t="s">
        <v>112</v>
      </c>
      <c r="E188" s="18" t="s">
        <v>113</v>
      </c>
      <c r="F188" s="18" t="s">
        <v>110</v>
      </c>
      <c r="G188" s="18" t="s">
        <v>107</v>
      </c>
      <c r="H188" s="19" t="s">
        <v>129</v>
      </c>
      <c r="I188" s="19" t="s">
        <v>108</v>
      </c>
      <c r="J188" s="19" t="s">
        <v>109</v>
      </c>
      <c r="K188" s="19" t="s">
        <v>111</v>
      </c>
      <c r="L188" s="19" t="s">
        <v>118</v>
      </c>
      <c r="M188" s="19" t="s">
        <v>122</v>
      </c>
      <c r="N188" s="19" t="s">
        <v>126</v>
      </c>
      <c r="O188" s="19" t="s">
        <v>117</v>
      </c>
      <c r="P188" s="19" t="s">
        <v>114</v>
      </c>
      <c r="Q188" s="19" t="s">
        <v>115</v>
      </c>
      <c r="R188" s="19" t="s">
        <v>116</v>
      </c>
      <c r="S188" s="19" t="s">
        <v>128</v>
      </c>
    </row>
    <row r="189" spans="1:19" x14ac:dyDescent="0.3">
      <c r="A189" s="4">
        <v>1</v>
      </c>
      <c r="B189">
        <v>7308</v>
      </c>
      <c r="C189">
        <v>7323</v>
      </c>
      <c r="D189" s="4">
        <v>1.3</v>
      </c>
      <c r="E189" s="4">
        <v>4.1000000000000002E-2</v>
      </c>
      <c r="F189" s="4">
        <v>0.18000000000000008</v>
      </c>
      <c r="G189" s="4">
        <v>120</v>
      </c>
      <c r="H189" s="4">
        <v>13.846153846153818</v>
      </c>
      <c r="I189" s="4">
        <f>E189*G189/3600</f>
        <v>1.3666666666666666E-3</v>
      </c>
      <c r="J189" s="3">
        <f>I189*10</f>
        <v>1.3666666666666667E-2</v>
      </c>
      <c r="K189" s="4">
        <f>D189*0.05</f>
        <v>6.5000000000000002E-2</v>
      </c>
      <c r="L189" s="4">
        <f>K189/E189</f>
        <v>1.5853658536585367</v>
      </c>
      <c r="M189" s="4">
        <f>100*(10*I189/D189)</f>
        <v>1.0512820512820513</v>
      </c>
      <c r="N189" s="4">
        <f>M189+5</f>
        <v>6.0512820512820511</v>
      </c>
      <c r="O189" s="4">
        <f>F189-K189-J189</f>
        <v>0.10133333333333341</v>
      </c>
      <c r="P189" s="4">
        <f>L189*3600</f>
        <v>5707.3170731707323</v>
      </c>
      <c r="Q189" s="4">
        <v>1</v>
      </c>
      <c r="R189" s="4">
        <f>(P189-3600)/60</f>
        <v>35.121951219512205</v>
      </c>
      <c r="S189">
        <f>H189-N189</f>
        <v>7.7948717948717672</v>
      </c>
    </row>
    <row r="190" spans="1:19" x14ac:dyDescent="0.3">
      <c r="A190" s="4">
        <v>2</v>
      </c>
      <c r="B190">
        <v>7223</v>
      </c>
      <c r="C190">
        <v>7223</v>
      </c>
    </row>
    <row r="191" spans="1:19" x14ac:dyDescent="0.3">
      <c r="A191" s="4">
        <v>3</v>
      </c>
      <c r="B191">
        <v>7198</v>
      </c>
      <c r="C191">
        <v>7198</v>
      </c>
    </row>
    <row r="192" spans="1:19" x14ac:dyDescent="0.3">
      <c r="A192" s="4">
        <v>4</v>
      </c>
      <c r="B192">
        <v>7223</v>
      </c>
      <c r="C192">
        <v>7226</v>
      </c>
    </row>
    <row r="193" spans="1:20" x14ac:dyDescent="0.3">
      <c r="A193" s="4">
        <v>5</v>
      </c>
      <c r="B193">
        <v>7225</v>
      </c>
      <c r="C193">
        <v>7227</v>
      </c>
    </row>
    <row r="194" spans="1:20" x14ac:dyDescent="0.3">
      <c r="A194" s="4">
        <v>6</v>
      </c>
      <c r="B194">
        <v>7233</v>
      </c>
      <c r="C194">
        <v>7235</v>
      </c>
    </row>
    <row r="195" spans="1:20" x14ac:dyDescent="0.3">
      <c r="A195" s="4">
        <v>7</v>
      </c>
      <c r="B195">
        <v>7222</v>
      </c>
      <c r="C195">
        <v>7224</v>
      </c>
    </row>
    <row r="196" spans="1:20" x14ac:dyDescent="0.3">
      <c r="A196" s="4">
        <v>8</v>
      </c>
      <c r="B196">
        <v>7201</v>
      </c>
      <c r="C196">
        <v>7201</v>
      </c>
    </row>
    <row r="197" spans="1:20" x14ac:dyDescent="0.3">
      <c r="A197" s="4">
        <v>9</v>
      </c>
      <c r="B197">
        <v>7221</v>
      </c>
      <c r="C197">
        <v>7225</v>
      </c>
    </row>
    <row r="198" spans="1:20" x14ac:dyDescent="0.3">
      <c r="A198" s="4">
        <v>10</v>
      </c>
      <c r="B198">
        <v>7222</v>
      </c>
      <c r="C198">
        <v>7223</v>
      </c>
    </row>
    <row r="201" spans="1:20" x14ac:dyDescent="0.3">
      <c r="A201" t="s">
        <v>146</v>
      </c>
    </row>
    <row r="202" spans="1:20" ht="72" x14ac:dyDescent="0.3">
      <c r="A202" s="4"/>
      <c r="B202" s="22" t="s">
        <v>102</v>
      </c>
      <c r="C202" s="22" t="s">
        <v>103</v>
      </c>
      <c r="D202" s="18" t="s">
        <v>112</v>
      </c>
      <c r="E202" s="18" t="s">
        <v>113</v>
      </c>
      <c r="F202" s="18" t="s">
        <v>110</v>
      </c>
      <c r="G202" s="18" t="s">
        <v>107</v>
      </c>
      <c r="H202" s="19" t="s">
        <v>129</v>
      </c>
      <c r="I202" s="19" t="s">
        <v>108</v>
      </c>
      <c r="J202" s="19" t="s">
        <v>109</v>
      </c>
      <c r="K202" s="19" t="s">
        <v>149</v>
      </c>
      <c r="L202" s="19" t="s">
        <v>118</v>
      </c>
      <c r="M202" s="19" t="s">
        <v>122</v>
      </c>
      <c r="N202" s="19" t="s">
        <v>150</v>
      </c>
      <c r="O202" s="19" t="s">
        <v>117</v>
      </c>
      <c r="P202" s="19" t="s">
        <v>114</v>
      </c>
      <c r="Q202" s="19" t="s">
        <v>115</v>
      </c>
      <c r="R202" s="19" t="s">
        <v>116</v>
      </c>
      <c r="S202" s="19" t="s">
        <v>128</v>
      </c>
    </row>
    <row r="203" spans="1:20" x14ac:dyDescent="0.3">
      <c r="A203" s="4">
        <v>1</v>
      </c>
      <c r="B203">
        <v>7223</v>
      </c>
      <c r="C203">
        <v>7222</v>
      </c>
      <c r="D203" s="4">
        <v>1.3</v>
      </c>
      <c r="E203" s="4">
        <v>3.9E-2</v>
      </c>
      <c r="F203" s="4">
        <v>0.10133333333333341</v>
      </c>
      <c r="G203" s="4">
        <v>120</v>
      </c>
      <c r="H203" s="4">
        <v>7.692307692307665</v>
      </c>
      <c r="I203" s="4">
        <f>E203*G203/3600</f>
        <v>1.2999999999999999E-3</v>
      </c>
      <c r="J203" s="3">
        <f>I203*10</f>
        <v>1.2999999999999999E-2</v>
      </c>
      <c r="K203" s="4">
        <v>1.813E-2</v>
      </c>
      <c r="L203" s="4">
        <f>K203/E203</f>
        <v>0.46487179487179486</v>
      </c>
      <c r="M203" s="87">
        <f>100*(10*I203/D203)</f>
        <v>0.99999999999999989</v>
      </c>
      <c r="N203" s="4">
        <f>M203+100*K203/D203</f>
        <v>2.3946153846153844</v>
      </c>
      <c r="O203" s="4">
        <f>F203-K203-J203</f>
        <v>7.0203333333333409E-2</v>
      </c>
      <c r="P203" s="4">
        <f>L203*3600</f>
        <v>1673.5384615384614</v>
      </c>
      <c r="Q203" s="4">
        <v>0</v>
      </c>
      <c r="R203" s="4">
        <f>P203/60</f>
        <v>27.892307692307689</v>
      </c>
      <c r="S203">
        <f>H203-N203</f>
        <v>5.2976923076922802</v>
      </c>
      <c r="T203" t="s">
        <v>152</v>
      </c>
    </row>
    <row r="204" spans="1:20" x14ac:dyDescent="0.3">
      <c r="A204" s="4">
        <v>2</v>
      </c>
      <c r="B204">
        <v>7211</v>
      </c>
      <c r="C204">
        <v>7212</v>
      </c>
    </row>
    <row r="205" spans="1:20" x14ac:dyDescent="0.3">
      <c r="A205" s="4">
        <v>3</v>
      </c>
      <c r="B205">
        <v>7196</v>
      </c>
      <c r="C205">
        <v>7196</v>
      </c>
    </row>
    <row r="206" spans="1:20" x14ac:dyDescent="0.3">
      <c r="A206" s="4">
        <v>4</v>
      </c>
      <c r="B206">
        <v>7216</v>
      </c>
      <c r="C206">
        <v>7218</v>
      </c>
    </row>
    <row r="207" spans="1:20" x14ac:dyDescent="0.3">
      <c r="A207" s="4">
        <v>5</v>
      </c>
      <c r="B207">
        <v>7218</v>
      </c>
      <c r="C207">
        <v>7221</v>
      </c>
    </row>
    <row r="208" spans="1:20" x14ac:dyDescent="0.3">
      <c r="A208" s="4">
        <v>6</v>
      </c>
      <c r="B208">
        <v>7233</v>
      </c>
      <c r="C208">
        <v>7237</v>
      </c>
    </row>
    <row r="209" spans="1:19" x14ac:dyDescent="0.3">
      <c r="A209" s="4">
        <v>7</v>
      </c>
      <c r="B209">
        <v>7213</v>
      </c>
      <c r="C209">
        <v>7214</v>
      </c>
    </row>
    <row r="210" spans="1:19" x14ac:dyDescent="0.3">
      <c r="A210" s="4">
        <v>8</v>
      </c>
      <c r="B210">
        <v>7258</v>
      </c>
      <c r="C210">
        <v>7260</v>
      </c>
    </row>
    <row r="211" spans="1:19" x14ac:dyDescent="0.3">
      <c r="A211" s="4">
        <v>9</v>
      </c>
      <c r="B211">
        <v>7222</v>
      </c>
      <c r="C211">
        <v>7225</v>
      </c>
    </row>
    <row r="212" spans="1:19" x14ac:dyDescent="0.3">
      <c r="A212" s="4">
        <v>10</v>
      </c>
      <c r="B212">
        <v>7264</v>
      </c>
      <c r="C212">
        <v>7268</v>
      </c>
    </row>
    <row r="217" spans="1:19" x14ac:dyDescent="0.3">
      <c r="A217" t="s">
        <v>148</v>
      </c>
    </row>
    <row r="218" spans="1:19" ht="72" x14ac:dyDescent="0.3">
      <c r="A218" s="4"/>
      <c r="B218" s="22" t="s">
        <v>102</v>
      </c>
      <c r="C218" s="22" t="s">
        <v>103</v>
      </c>
      <c r="D218" s="18" t="s">
        <v>112</v>
      </c>
      <c r="E218" s="18" t="s">
        <v>113</v>
      </c>
      <c r="F218" s="18" t="s">
        <v>110</v>
      </c>
      <c r="G218" s="18" t="s">
        <v>107</v>
      </c>
      <c r="H218" s="19" t="s">
        <v>129</v>
      </c>
      <c r="I218" s="19" t="s">
        <v>108</v>
      </c>
      <c r="J218" s="19" t="s">
        <v>109</v>
      </c>
      <c r="K218" s="19" t="s">
        <v>149</v>
      </c>
      <c r="L218" s="19" t="s">
        <v>118</v>
      </c>
      <c r="M218" s="19" t="s">
        <v>122</v>
      </c>
      <c r="N218" s="19" t="s">
        <v>126</v>
      </c>
      <c r="O218" s="19" t="s">
        <v>117</v>
      </c>
      <c r="P218" s="19" t="s">
        <v>114</v>
      </c>
      <c r="Q218" s="19" t="s">
        <v>115</v>
      </c>
      <c r="R218" s="19" t="s">
        <v>116</v>
      </c>
      <c r="S218" s="19" t="s">
        <v>128</v>
      </c>
    </row>
    <row r="219" spans="1:19" x14ac:dyDescent="0.3">
      <c r="A219" s="4">
        <v>1</v>
      </c>
      <c r="B219">
        <v>7242</v>
      </c>
      <c r="C219">
        <v>7242</v>
      </c>
      <c r="D219" s="4">
        <v>1.3</v>
      </c>
      <c r="E219" s="4">
        <v>3.9E-2</v>
      </c>
      <c r="F219" s="4">
        <v>7.0203333333333409E-2</v>
      </c>
      <c r="G219" s="4">
        <v>120</v>
      </c>
      <c r="H219" s="4">
        <v>5.2976923076922802</v>
      </c>
      <c r="I219" s="4">
        <f>E219*G219/3600</f>
        <v>1.2999999999999999E-3</v>
      </c>
      <c r="J219" s="3">
        <f>I219*10</f>
        <v>1.2999999999999999E-2</v>
      </c>
      <c r="K219" s="4">
        <f>D219*0.05</f>
        <v>6.5000000000000002E-2</v>
      </c>
      <c r="L219" s="4">
        <v>0</v>
      </c>
      <c r="M219" s="4">
        <f>100*(10*I219/D219)</f>
        <v>0.99999999999999989</v>
      </c>
      <c r="N219" s="4">
        <f>M219</f>
        <v>0.99999999999999989</v>
      </c>
      <c r="O219" s="4">
        <f>F219-J219</f>
        <v>5.7203333333333412E-2</v>
      </c>
      <c r="P219" s="4">
        <f>L219*3600</f>
        <v>0</v>
      </c>
      <c r="Q219" s="4">
        <v>1</v>
      </c>
      <c r="R219" s="4">
        <f>(P219-3600)/60</f>
        <v>-60</v>
      </c>
      <c r="S219">
        <f>100*O219/D219</f>
        <v>4.4002564102564161</v>
      </c>
    </row>
    <row r="220" spans="1:19" x14ac:dyDescent="0.3">
      <c r="A220" s="4">
        <v>2</v>
      </c>
      <c r="B220">
        <v>7242</v>
      </c>
      <c r="C220">
        <v>7273</v>
      </c>
    </row>
    <row r="221" spans="1:19" x14ac:dyDescent="0.3">
      <c r="A221" s="4">
        <v>3</v>
      </c>
      <c r="B221">
        <v>7289</v>
      </c>
      <c r="C221">
        <v>7292</v>
      </c>
    </row>
    <row r="222" spans="1:19" x14ac:dyDescent="0.3">
      <c r="A222" s="4">
        <v>4</v>
      </c>
      <c r="B222">
        <v>7291</v>
      </c>
      <c r="C222">
        <v>7294</v>
      </c>
    </row>
    <row r="223" spans="1:19" x14ac:dyDescent="0.3">
      <c r="A223" s="4">
        <v>5</v>
      </c>
      <c r="B223">
        <v>7291</v>
      </c>
      <c r="C223">
        <v>7294</v>
      </c>
    </row>
    <row r="224" spans="1:19" x14ac:dyDescent="0.3">
      <c r="A224" s="4">
        <v>6</v>
      </c>
      <c r="B224">
        <v>7270</v>
      </c>
      <c r="C224">
        <v>7278</v>
      </c>
    </row>
    <row r="225" spans="1:19" x14ac:dyDescent="0.3">
      <c r="A225" s="4">
        <v>7</v>
      </c>
      <c r="B225">
        <v>7223</v>
      </c>
      <c r="C225">
        <v>7228</v>
      </c>
    </row>
    <row r="226" spans="1:19" x14ac:dyDescent="0.3">
      <c r="A226" s="4">
        <v>8</v>
      </c>
      <c r="B226">
        <v>7185</v>
      </c>
      <c r="C226">
        <v>7212</v>
      </c>
    </row>
    <row r="227" spans="1:19" x14ac:dyDescent="0.3">
      <c r="A227" s="4">
        <v>9</v>
      </c>
      <c r="B227">
        <v>7204</v>
      </c>
      <c r="C227">
        <v>7204</v>
      </c>
    </row>
    <row r="228" spans="1:19" x14ac:dyDescent="0.3">
      <c r="A228" s="4">
        <v>10</v>
      </c>
      <c r="B228">
        <v>7255</v>
      </c>
      <c r="C228">
        <v>7262</v>
      </c>
    </row>
    <row r="231" spans="1:19" x14ac:dyDescent="0.3">
      <c r="A231" t="s">
        <v>153</v>
      </c>
    </row>
    <row r="232" spans="1:19" ht="72" x14ac:dyDescent="0.3">
      <c r="A232" s="4"/>
      <c r="B232" s="22" t="s">
        <v>102</v>
      </c>
      <c r="C232" s="22" t="s">
        <v>103</v>
      </c>
      <c r="D232" s="18" t="s">
        <v>112</v>
      </c>
      <c r="E232" s="18" t="s">
        <v>113</v>
      </c>
      <c r="F232" s="18" t="s">
        <v>110</v>
      </c>
      <c r="G232" s="18" t="s">
        <v>107</v>
      </c>
      <c r="H232" s="19" t="s">
        <v>129</v>
      </c>
      <c r="I232" s="19" t="s">
        <v>108</v>
      </c>
      <c r="J232" s="19" t="s">
        <v>109</v>
      </c>
      <c r="K232" s="19" t="s">
        <v>149</v>
      </c>
      <c r="L232" s="19" t="s">
        <v>118</v>
      </c>
      <c r="M232" s="19" t="s">
        <v>122</v>
      </c>
      <c r="N232" s="19" t="s">
        <v>126</v>
      </c>
      <c r="O232" s="19" t="s">
        <v>117</v>
      </c>
      <c r="P232" s="19" t="s">
        <v>114</v>
      </c>
      <c r="Q232" s="19" t="s">
        <v>115</v>
      </c>
      <c r="R232" s="19" t="s">
        <v>116</v>
      </c>
      <c r="S232" s="19" t="s">
        <v>128</v>
      </c>
    </row>
    <row r="233" spans="1:19" x14ac:dyDescent="0.3">
      <c r="A233" s="4">
        <v>1</v>
      </c>
      <c r="B233">
        <v>7348</v>
      </c>
      <c r="C233">
        <v>7356</v>
      </c>
      <c r="D233" s="4">
        <v>1.3</v>
      </c>
      <c r="E233" s="4">
        <v>3.3000000000000002E-2</v>
      </c>
      <c r="F233" s="4">
        <v>5.7203333333333412E-2</v>
      </c>
      <c r="G233" s="4">
        <v>120</v>
      </c>
      <c r="H233" s="4">
        <v>4.4002564102564161</v>
      </c>
      <c r="I233" s="4">
        <f>E233*G233/3600</f>
        <v>1.1000000000000001E-3</v>
      </c>
      <c r="J233" s="3">
        <f>I233*10</f>
        <v>1.1000000000000001E-2</v>
      </c>
      <c r="K233" s="4">
        <f>D233*0.05</f>
        <v>6.5000000000000002E-2</v>
      </c>
      <c r="L233" s="4">
        <v>0</v>
      </c>
      <c r="M233" s="4">
        <f>100*(10*I233/D233)</f>
        <v>0.84615384615384615</v>
      </c>
      <c r="N233" s="4">
        <f>M233</f>
        <v>0.84615384615384615</v>
      </c>
      <c r="O233" s="4">
        <f>F233-J233</f>
        <v>4.6203333333333409E-2</v>
      </c>
      <c r="P233" s="4">
        <f>L233*3600</f>
        <v>0</v>
      </c>
      <c r="Q233" s="4">
        <v>1</v>
      </c>
      <c r="R233" s="4">
        <f>(P233-3600)/60</f>
        <v>-60</v>
      </c>
      <c r="S233">
        <f>100*O233/D233</f>
        <v>3.5541025641025699</v>
      </c>
    </row>
    <row r="234" spans="1:19" x14ac:dyDescent="0.3">
      <c r="A234" s="4">
        <v>2</v>
      </c>
      <c r="B234">
        <v>7241</v>
      </c>
      <c r="C234">
        <v>7241</v>
      </c>
    </row>
    <row r="235" spans="1:19" x14ac:dyDescent="0.3">
      <c r="A235" s="4">
        <v>3</v>
      </c>
      <c r="B235">
        <v>7226</v>
      </c>
      <c r="C235">
        <v>7228</v>
      </c>
    </row>
    <row r="236" spans="1:19" x14ac:dyDescent="0.3">
      <c r="A236" s="4">
        <v>4</v>
      </c>
      <c r="B236">
        <v>7231</v>
      </c>
      <c r="C236">
        <v>7234</v>
      </c>
    </row>
    <row r="237" spans="1:19" x14ac:dyDescent="0.3">
      <c r="A237" s="4">
        <v>5</v>
      </c>
      <c r="B237">
        <v>7204</v>
      </c>
      <c r="C237">
        <v>7205</v>
      </c>
    </row>
    <row r="238" spans="1:19" x14ac:dyDescent="0.3">
      <c r="A238" s="4">
        <v>6</v>
      </c>
      <c r="B238">
        <v>7203</v>
      </c>
      <c r="C238">
        <v>7204</v>
      </c>
    </row>
    <row r="239" spans="1:19" x14ac:dyDescent="0.3">
      <c r="A239" s="4">
        <v>7</v>
      </c>
      <c r="B239">
        <v>7190</v>
      </c>
      <c r="C239">
        <v>7190</v>
      </c>
    </row>
    <row r="240" spans="1:19" x14ac:dyDescent="0.3">
      <c r="A240" s="4">
        <v>8</v>
      </c>
      <c r="B240">
        <v>7224</v>
      </c>
      <c r="C240">
        <v>7224</v>
      </c>
    </row>
    <row r="241" spans="1:19" x14ac:dyDescent="0.3">
      <c r="A241" s="4">
        <v>9</v>
      </c>
      <c r="B241">
        <v>7264</v>
      </c>
      <c r="C241">
        <v>7264</v>
      </c>
    </row>
    <row r="242" spans="1:19" x14ac:dyDescent="0.3">
      <c r="A242" s="4">
        <v>10</v>
      </c>
      <c r="B242">
        <v>7231</v>
      </c>
      <c r="C242">
        <v>7232</v>
      </c>
    </row>
    <row r="244" spans="1:19" x14ac:dyDescent="0.3">
      <c r="A244" t="s">
        <v>154</v>
      </c>
    </row>
    <row r="245" spans="1:19" ht="72" x14ac:dyDescent="0.3">
      <c r="A245" s="4"/>
      <c r="B245" s="22" t="s">
        <v>102</v>
      </c>
      <c r="C245" s="22" t="s">
        <v>103</v>
      </c>
      <c r="D245" s="18" t="s">
        <v>112</v>
      </c>
      <c r="E245" s="18" t="s">
        <v>113</v>
      </c>
      <c r="F245" s="18" t="s">
        <v>110</v>
      </c>
      <c r="G245" s="18" t="s">
        <v>107</v>
      </c>
      <c r="H245" s="19" t="s">
        <v>129</v>
      </c>
      <c r="I245" s="19" t="s">
        <v>108</v>
      </c>
      <c r="J245" s="19" t="s">
        <v>109</v>
      </c>
      <c r="K245" s="19" t="s">
        <v>149</v>
      </c>
      <c r="L245" s="19" t="s">
        <v>118</v>
      </c>
      <c r="M245" s="19" t="s">
        <v>122</v>
      </c>
      <c r="N245" s="19" t="s">
        <v>126</v>
      </c>
      <c r="O245" s="19" t="s">
        <v>117</v>
      </c>
      <c r="P245" s="19" t="s">
        <v>114</v>
      </c>
      <c r="Q245" s="19" t="s">
        <v>115</v>
      </c>
      <c r="R245" s="19" t="s">
        <v>116</v>
      </c>
      <c r="S245" s="19" t="s">
        <v>128</v>
      </c>
    </row>
    <row r="246" spans="1:19" x14ac:dyDescent="0.3">
      <c r="A246" s="4">
        <v>1</v>
      </c>
      <c r="B246">
        <v>7271</v>
      </c>
      <c r="C246">
        <v>7271</v>
      </c>
      <c r="D246" s="4">
        <v>1.3</v>
      </c>
      <c r="E246" s="4">
        <v>3.3000000000000002E-2</v>
      </c>
      <c r="F246" s="4">
        <v>4.6203333333333409E-2</v>
      </c>
      <c r="G246" s="4">
        <v>120</v>
      </c>
      <c r="H246" s="4">
        <v>3.5541025641025699</v>
      </c>
      <c r="I246" s="4">
        <f>E246*G246/3600</f>
        <v>1.1000000000000001E-3</v>
      </c>
      <c r="J246" s="3">
        <f>I246*10</f>
        <v>1.1000000000000001E-2</v>
      </c>
      <c r="K246" s="4">
        <f>D246*0.05</f>
        <v>6.5000000000000002E-2</v>
      </c>
      <c r="L246" s="4">
        <v>0</v>
      </c>
      <c r="M246" s="4">
        <f>100*(10*I246/D246)</f>
        <v>0.84615384615384615</v>
      </c>
      <c r="N246" s="4">
        <f>M246</f>
        <v>0.84615384615384615</v>
      </c>
      <c r="O246" s="4">
        <f>F246-J246</f>
        <v>3.5203333333333406E-2</v>
      </c>
      <c r="P246" s="4">
        <f>L246*3600</f>
        <v>0</v>
      </c>
      <c r="Q246" s="4">
        <v>1</v>
      </c>
      <c r="R246" s="4">
        <f>(P246-3600)/60</f>
        <v>-60</v>
      </c>
      <c r="S246">
        <f>100*O246/D246</f>
        <v>2.7079487179487232</v>
      </c>
    </row>
    <row r="247" spans="1:19" x14ac:dyDescent="0.3">
      <c r="A247" s="4">
        <v>2</v>
      </c>
      <c r="B247">
        <v>7224</v>
      </c>
      <c r="C247">
        <v>7224</v>
      </c>
    </row>
    <row r="248" spans="1:19" x14ac:dyDescent="0.3">
      <c r="A248" s="4">
        <v>3</v>
      </c>
      <c r="B248">
        <v>7201</v>
      </c>
      <c r="C248">
        <v>7201</v>
      </c>
    </row>
    <row r="249" spans="1:19" x14ac:dyDescent="0.3">
      <c r="A249" s="4">
        <v>4</v>
      </c>
      <c r="B249">
        <v>7207</v>
      </c>
      <c r="C249">
        <v>7205</v>
      </c>
    </row>
    <row r="250" spans="1:19" x14ac:dyDescent="0.3">
      <c r="A250" s="4">
        <v>5</v>
      </c>
      <c r="B250">
        <v>7214</v>
      </c>
      <c r="C250">
        <v>7215</v>
      </c>
    </row>
    <row r="251" spans="1:19" x14ac:dyDescent="0.3">
      <c r="A251" s="4">
        <v>6</v>
      </c>
      <c r="B251">
        <v>7204</v>
      </c>
      <c r="C251">
        <v>7204</v>
      </c>
    </row>
    <row r="252" spans="1:19" x14ac:dyDescent="0.3">
      <c r="A252" s="4">
        <v>7</v>
      </c>
      <c r="B252">
        <v>7282</v>
      </c>
      <c r="C252">
        <v>7280</v>
      </c>
    </row>
    <row r="253" spans="1:19" x14ac:dyDescent="0.3">
      <c r="A253" s="4">
        <v>8</v>
      </c>
      <c r="B253">
        <v>7207</v>
      </c>
      <c r="C253">
        <v>7208</v>
      </c>
    </row>
    <row r="254" spans="1:19" x14ac:dyDescent="0.3">
      <c r="A254" s="4">
        <v>9</v>
      </c>
      <c r="B254">
        <v>7290</v>
      </c>
      <c r="C254">
        <v>7295</v>
      </c>
    </row>
    <row r="255" spans="1:19" x14ac:dyDescent="0.3">
      <c r="A255" s="4">
        <v>10</v>
      </c>
      <c r="B255">
        <v>7226</v>
      </c>
      <c r="C255">
        <v>7226</v>
      </c>
    </row>
    <row r="261" spans="1:20" x14ac:dyDescent="0.3">
      <c r="A261" t="s">
        <v>155</v>
      </c>
    </row>
    <row r="262" spans="1:20" ht="72" x14ac:dyDescent="0.3">
      <c r="A262" s="4"/>
      <c r="B262" s="22" t="s">
        <v>102</v>
      </c>
      <c r="C262" s="22" t="s">
        <v>103</v>
      </c>
      <c r="D262" s="18" t="s">
        <v>112</v>
      </c>
      <c r="E262" s="18" t="s">
        <v>113</v>
      </c>
      <c r="F262" s="18" t="s">
        <v>110</v>
      </c>
      <c r="G262" s="18" t="s">
        <v>107</v>
      </c>
      <c r="H262" s="19" t="s">
        <v>129</v>
      </c>
      <c r="I262" s="19" t="s">
        <v>108</v>
      </c>
      <c r="J262" s="19" t="s">
        <v>109</v>
      </c>
      <c r="K262" s="19" t="s">
        <v>156</v>
      </c>
      <c r="L262" s="19" t="s">
        <v>118</v>
      </c>
      <c r="M262" s="19" t="s">
        <v>122</v>
      </c>
      <c r="N262" s="19" t="s">
        <v>126</v>
      </c>
      <c r="O262" s="19" t="s">
        <v>117</v>
      </c>
      <c r="P262" s="19" t="s">
        <v>114</v>
      </c>
      <c r="Q262" s="19" t="s">
        <v>115</v>
      </c>
      <c r="R262" s="19" t="s">
        <v>116</v>
      </c>
      <c r="S262" s="19" t="s">
        <v>128</v>
      </c>
    </row>
    <row r="263" spans="1:20" x14ac:dyDescent="0.3">
      <c r="A263" s="4">
        <v>1</v>
      </c>
      <c r="B263">
        <v>7295</v>
      </c>
      <c r="C263">
        <v>7299</v>
      </c>
      <c r="D263" s="4">
        <v>1.3</v>
      </c>
      <c r="E263" s="4">
        <v>0.03</v>
      </c>
      <c r="F263" s="4">
        <v>3.5203333333333406E-2</v>
      </c>
      <c r="G263" s="4">
        <v>120</v>
      </c>
      <c r="H263" s="4">
        <v>2.7079487179487232</v>
      </c>
      <c r="I263" s="4">
        <f>E263*G263/3600</f>
        <v>9.999999999999998E-4</v>
      </c>
      <c r="J263" s="3">
        <f>I263*10</f>
        <v>9.9999999999999985E-3</v>
      </c>
      <c r="K263" s="4">
        <f>E263*L263</f>
        <v>2.0999999999999998E-2</v>
      </c>
      <c r="L263" s="4">
        <v>0.7</v>
      </c>
      <c r="M263" s="4">
        <f>100*(10*I263/D263)</f>
        <v>0.76923076923076905</v>
      </c>
      <c r="N263" s="4">
        <f>M263+K263</f>
        <v>0.79023076923076907</v>
      </c>
      <c r="O263" s="4">
        <f>F263-J263</f>
        <v>2.5203333333333407E-2</v>
      </c>
      <c r="P263" s="4">
        <f>L263*3600</f>
        <v>2520</v>
      </c>
      <c r="Q263" s="4">
        <v>1</v>
      </c>
      <c r="R263" s="4">
        <f>(P263-3600)/60</f>
        <v>-18</v>
      </c>
      <c r="S263">
        <f>100*O263/D263</f>
        <v>1.9387179487179544</v>
      </c>
    </row>
    <row r="264" spans="1:20" x14ac:dyDescent="0.3">
      <c r="A264" s="4">
        <v>2</v>
      </c>
      <c r="B264">
        <v>7203</v>
      </c>
      <c r="C264">
        <v>7201</v>
      </c>
    </row>
    <row r="265" spans="1:20" s="95" customFormat="1" x14ac:dyDescent="0.3">
      <c r="A265" s="94">
        <v>3</v>
      </c>
      <c r="B265" s="95">
        <v>7201</v>
      </c>
      <c r="C265" s="95">
        <v>7204</v>
      </c>
      <c r="J265" s="96"/>
      <c r="T265" s="95" t="s">
        <v>157</v>
      </c>
    </row>
    <row r="266" spans="1:20" x14ac:dyDescent="0.3">
      <c r="A266" s="4">
        <v>4</v>
      </c>
      <c r="B266">
        <v>7206</v>
      </c>
      <c r="C266">
        <v>7208</v>
      </c>
    </row>
    <row r="267" spans="1:20" x14ac:dyDescent="0.3">
      <c r="A267" s="4">
        <v>5</v>
      </c>
      <c r="B267">
        <v>7164</v>
      </c>
      <c r="C267">
        <v>7162</v>
      </c>
    </row>
    <row r="268" spans="1:20" x14ac:dyDescent="0.3">
      <c r="A268" s="4">
        <v>6</v>
      </c>
      <c r="B268">
        <v>7176</v>
      </c>
      <c r="C268">
        <v>7180</v>
      </c>
      <c r="T268" t="s">
        <v>158</v>
      </c>
    </row>
    <row r="269" spans="1:20" x14ac:dyDescent="0.3">
      <c r="A269" s="4">
        <v>7</v>
      </c>
      <c r="B269">
        <v>7176</v>
      </c>
      <c r="C269">
        <v>7174</v>
      </c>
    </row>
    <row r="270" spans="1:20" x14ac:dyDescent="0.3">
      <c r="A270" s="4">
        <v>8</v>
      </c>
      <c r="B270">
        <v>7185</v>
      </c>
      <c r="C270">
        <v>7184</v>
      </c>
    </row>
    <row r="271" spans="1:20" x14ac:dyDescent="0.3">
      <c r="A271" s="4">
        <v>9</v>
      </c>
      <c r="B271">
        <v>7172</v>
      </c>
      <c r="C271">
        <v>7172</v>
      </c>
    </row>
    <row r="272" spans="1:20" x14ac:dyDescent="0.3">
      <c r="A272" s="4">
        <v>10</v>
      </c>
      <c r="B272">
        <v>7158</v>
      </c>
      <c r="C272">
        <v>7160</v>
      </c>
    </row>
  </sheetData>
  <mergeCells count="1">
    <mergeCell ref="Q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99CD-B8D8-4E51-8B27-04B6BB3CFA77}">
  <dimension ref="A1:M185"/>
  <sheetViews>
    <sheetView topLeftCell="D1" workbookViewId="0">
      <selection activeCell="E162" sqref="E162"/>
    </sheetView>
  </sheetViews>
  <sheetFormatPr defaultRowHeight="14.4" x14ac:dyDescent="0.3"/>
  <cols>
    <col min="1" max="1" width="9.44140625" style="23" customWidth="1"/>
    <col min="2" max="2" width="11.33203125" customWidth="1"/>
    <col min="3" max="3" width="12.33203125" style="43" customWidth="1"/>
    <col min="4" max="4" width="15.33203125" style="175" customWidth="1"/>
    <col min="5" max="5" width="16.109375" style="43" customWidth="1"/>
    <col min="6" max="6" width="12" bestFit="1" customWidth="1"/>
    <col min="7" max="7" width="12.33203125" style="43" customWidth="1"/>
    <col min="8" max="8" width="12.6640625" bestFit="1" customWidth="1"/>
    <col min="9" max="9" width="14.109375" style="504" customWidth="1"/>
    <col min="10" max="10" width="14.6640625" style="43" customWidth="1"/>
  </cols>
  <sheetData>
    <row r="1" spans="1:11" s="506" customFormat="1" x14ac:dyDescent="0.3">
      <c r="A1" s="505" t="s">
        <v>88</v>
      </c>
      <c r="B1" s="506" t="s">
        <v>85</v>
      </c>
      <c r="C1" s="507" t="s">
        <v>130</v>
      </c>
      <c r="D1" s="508" t="s">
        <v>139</v>
      </c>
      <c r="E1" s="507" t="s">
        <v>140</v>
      </c>
      <c r="F1" s="506" t="s">
        <v>143</v>
      </c>
      <c r="G1" s="507" t="s">
        <v>142</v>
      </c>
      <c r="H1" s="506" t="s">
        <v>147</v>
      </c>
      <c r="I1" s="481" t="s">
        <v>159</v>
      </c>
      <c r="J1" s="507" t="s">
        <v>160</v>
      </c>
      <c r="K1" s="506" t="s">
        <v>164</v>
      </c>
    </row>
    <row r="2" spans="1:11" hidden="1" x14ac:dyDescent="0.3">
      <c r="A2" s="31">
        <v>100</v>
      </c>
      <c r="B2" s="24">
        <v>7758</v>
      </c>
      <c r="C2" s="44">
        <v>7758</v>
      </c>
      <c r="D2" s="159">
        <v>6833.7257142857143</v>
      </c>
      <c r="E2" s="32">
        <v>-44.473684210526315</v>
      </c>
      <c r="F2" s="50">
        <v>128000</v>
      </c>
      <c r="G2" s="51">
        <v>372973134</v>
      </c>
      <c r="H2" s="50">
        <f>F2-G2*1.2</f>
        <v>-447439760.80000001</v>
      </c>
      <c r="I2" s="457">
        <v>99</v>
      </c>
      <c r="J2" s="38">
        <f t="shared" ref="J2:J8" si="0">100*(F2-G2)/G2</f>
        <v>-99.965681174237076</v>
      </c>
    </row>
    <row r="3" spans="1:11" hidden="1" x14ac:dyDescent="0.3">
      <c r="A3" s="32">
        <v>100</v>
      </c>
      <c r="B3" s="25">
        <v>7758</v>
      </c>
      <c r="C3" s="45">
        <v>7758</v>
      </c>
      <c r="D3" s="159">
        <v>6639.3585858585857</v>
      </c>
      <c r="E3" s="38">
        <v>-45.025641025641029</v>
      </c>
      <c r="F3" s="53">
        <v>128000</v>
      </c>
      <c r="G3" s="66">
        <v>372972271</v>
      </c>
      <c r="H3" s="52">
        <f t="shared" ref="H3:H66" si="1">F3-G3*1.2</f>
        <v>-447438725.19999999</v>
      </c>
      <c r="I3" s="457">
        <v>98</v>
      </c>
      <c r="J3" s="38">
        <f t="shared" si="0"/>
        <v>-99.965681094828625</v>
      </c>
    </row>
    <row r="4" spans="1:11" hidden="1" x14ac:dyDescent="0.3">
      <c r="A4" s="32">
        <v>100</v>
      </c>
      <c r="B4" s="26">
        <v>6685</v>
      </c>
      <c r="C4" s="46">
        <v>6685</v>
      </c>
      <c r="D4" s="159">
        <v>6667.4566473988443</v>
      </c>
      <c r="E4" s="38">
        <v>-45.114503816793892</v>
      </c>
      <c r="F4" s="53">
        <v>128000</v>
      </c>
      <c r="G4" s="66">
        <v>372972061</v>
      </c>
      <c r="H4" s="52">
        <f t="shared" si="1"/>
        <v>-447438473.19999999</v>
      </c>
      <c r="I4" s="457">
        <v>98</v>
      </c>
      <c r="J4" s="38">
        <f t="shared" si="0"/>
        <v>-99.965681075505543</v>
      </c>
    </row>
    <row r="5" spans="1:11" x14ac:dyDescent="0.3">
      <c r="A5" s="32">
        <v>100</v>
      </c>
      <c r="B5" s="25">
        <v>6638</v>
      </c>
      <c r="C5" s="45">
        <v>3073</v>
      </c>
      <c r="D5" s="159">
        <v>6679.6204819277109</v>
      </c>
      <c r="E5" s="38">
        <v>-45.0703125</v>
      </c>
      <c r="F5" s="53">
        <v>786688</v>
      </c>
      <c r="G5" s="66">
        <v>786688</v>
      </c>
      <c r="H5" s="52">
        <f t="shared" si="1"/>
        <v>-157337.59999999998</v>
      </c>
      <c r="I5" s="457">
        <v>97</v>
      </c>
      <c r="J5" s="38">
        <f t="shared" si="0"/>
        <v>0</v>
      </c>
      <c r="K5" s="509">
        <f>AVERAGE(B5:B11)</f>
        <v>6663.7142857142853</v>
      </c>
    </row>
    <row r="6" spans="1:11" x14ac:dyDescent="0.3">
      <c r="A6" s="32">
        <v>100</v>
      </c>
      <c r="B6" s="25">
        <v>6611</v>
      </c>
      <c r="C6" s="45">
        <v>3061</v>
      </c>
      <c r="D6" s="159">
        <v>6663.7943925233649</v>
      </c>
      <c r="E6" s="38">
        <v>-45.158536585365852</v>
      </c>
      <c r="F6" s="53">
        <v>786628</v>
      </c>
      <c r="G6" s="66">
        <v>786652</v>
      </c>
      <c r="H6" s="52">
        <f t="shared" si="1"/>
        <v>-157354.39999999991</v>
      </c>
      <c r="I6" s="457">
        <v>97</v>
      </c>
      <c r="J6" s="38">
        <f t="shared" si="0"/>
        <v>-3.0509043388944538E-3</v>
      </c>
      <c r="K6">
        <v>6663.7142857142853</v>
      </c>
    </row>
    <row r="7" spans="1:11" x14ac:dyDescent="0.3">
      <c r="A7" s="32">
        <v>100</v>
      </c>
      <c r="B7" s="25">
        <v>6664</v>
      </c>
      <c r="C7" s="45">
        <v>3085</v>
      </c>
      <c r="D7" s="159">
        <v>6643.6755725190842</v>
      </c>
      <c r="E7" s="38">
        <v>-45.115079365079367</v>
      </c>
      <c r="F7" s="52">
        <v>786689</v>
      </c>
      <c r="G7" s="38">
        <v>786688</v>
      </c>
      <c r="H7" s="52">
        <f t="shared" si="1"/>
        <v>-157336.59999999998</v>
      </c>
      <c r="I7" s="457">
        <v>97</v>
      </c>
      <c r="J7" s="38">
        <f t="shared" si="0"/>
        <v>1.2711519687601692E-4</v>
      </c>
      <c r="K7">
        <v>6663.7142857142853</v>
      </c>
    </row>
    <row r="8" spans="1:11" x14ac:dyDescent="0.3">
      <c r="A8" s="32">
        <v>100</v>
      </c>
      <c r="B8" s="25">
        <v>6594</v>
      </c>
      <c r="C8" s="45">
        <v>3053</v>
      </c>
      <c r="D8" s="159">
        <v>6690.08</v>
      </c>
      <c r="E8" s="38">
        <v>-45.271523178807946</v>
      </c>
      <c r="F8" s="53">
        <v>786588</v>
      </c>
      <c r="G8" s="66">
        <v>786628</v>
      </c>
      <c r="H8" s="52">
        <f t="shared" si="1"/>
        <v>-157365.59999999998</v>
      </c>
      <c r="I8" s="457">
        <v>97</v>
      </c>
      <c r="J8" s="38">
        <f t="shared" si="0"/>
        <v>-5.0849957031786309E-3</v>
      </c>
      <c r="K8">
        <v>6663.7142857142853</v>
      </c>
    </row>
    <row r="9" spans="1:11" x14ac:dyDescent="0.3">
      <c r="A9" s="32">
        <v>100</v>
      </c>
      <c r="B9" s="25">
        <v>6606</v>
      </c>
      <c r="C9" s="45">
        <v>3059</v>
      </c>
      <c r="D9" s="159">
        <v>6707.2168674698796</v>
      </c>
      <c r="E9" s="38">
        <v>-44.927419354838712</v>
      </c>
      <c r="F9" s="53">
        <v>786519</v>
      </c>
      <c r="G9" s="66">
        <v>786586</v>
      </c>
      <c r="H9" s="52">
        <f t="shared" si="1"/>
        <v>-157384.19999999995</v>
      </c>
      <c r="I9" s="457">
        <v>97</v>
      </c>
      <c r="J9" s="38">
        <f t="shared" ref="J9:J22" si="2">100*(F9-G9)/G9</f>
        <v>-8.5178225902825637E-3</v>
      </c>
      <c r="K9">
        <v>6663.7142857142853</v>
      </c>
    </row>
    <row r="10" spans="1:11" x14ac:dyDescent="0.3">
      <c r="A10" s="32">
        <v>100</v>
      </c>
      <c r="B10" s="25">
        <v>6850</v>
      </c>
      <c r="C10" s="45">
        <v>3172</v>
      </c>
      <c r="D10" s="159">
        <v>6699.022831050228</v>
      </c>
      <c r="E10" s="38">
        <v>-44.266666666666666</v>
      </c>
      <c r="F10" s="53">
        <v>787017</v>
      </c>
      <c r="G10" s="66">
        <v>786884</v>
      </c>
      <c r="H10" s="52">
        <f t="shared" si="1"/>
        <v>-157243.79999999993</v>
      </c>
      <c r="I10" s="457">
        <v>97</v>
      </c>
      <c r="J10" s="38">
        <f t="shared" si="2"/>
        <v>1.6902110095007649E-2</v>
      </c>
      <c r="K10">
        <v>6663.7142857142853</v>
      </c>
    </row>
    <row r="11" spans="1:11" x14ac:dyDescent="0.3">
      <c r="A11" s="32">
        <v>100</v>
      </c>
      <c r="B11" s="25">
        <v>6683</v>
      </c>
      <c r="C11" s="45">
        <v>3094</v>
      </c>
      <c r="D11" s="159">
        <v>6664.8875739644973</v>
      </c>
      <c r="E11" s="38">
        <v>-44.411347517730498</v>
      </c>
      <c r="F11" s="53">
        <v>787115</v>
      </c>
      <c r="G11" s="66">
        <v>786944</v>
      </c>
      <c r="H11" s="52">
        <f t="shared" si="1"/>
        <v>-157217.79999999993</v>
      </c>
      <c r="I11" s="457">
        <v>97</v>
      </c>
      <c r="J11" s="38">
        <f t="shared" si="2"/>
        <v>2.1729627521145087E-2</v>
      </c>
      <c r="K11">
        <v>6663.7142857142853</v>
      </c>
    </row>
    <row r="12" spans="1:11" x14ac:dyDescent="0.3">
      <c r="A12" s="88">
        <f t="shared" ref="A12:A20" si="3">ROUND(93.8461538461538,3)</f>
        <v>93.846000000000004</v>
      </c>
      <c r="B12" s="89">
        <v>7381</v>
      </c>
      <c r="C12" s="89">
        <v>3417</v>
      </c>
      <c r="D12" s="160">
        <v>6755.08</v>
      </c>
      <c r="E12" s="182">
        <v>-45.609022556390975</v>
      </c>
      <c r="F12" s="176">
        <v>788826</v>
      </c>
      <c r="G12" s="91">
        <v>787973</v>
      </c>
      <c r="H12" s="90">
        <f t="shared" si="1"/>
        <v>-156741.59999999998</v>
      </c>
      <c r="I12" s="458">
        <v>97</v>
      </c>
      <c r="J12" s="124">
        <f t="shared" si="2"/>
        <v>0.1082524401216793</v>
      </c>
      <c r="K12" s="509">
        <f>AVERAGE(B12:B21)</f>
        <v>6888.3</v>
      </c>
    </row>
    <row r="13" spans="1:11" x14ac:dyDescent="0.3">
      <c r="A13" s="88">
        <f t="shared" si="3"/>
        <v>93.846000000000004</v>
      </c>
      <c r="B13" s="89">
        <v>6659</v>
      </c>
      <c r="C13" s="89">
        <v>3083</v>
      </c>
      <c r="D13" s="160">
        <v>6695.5408805031448</v>
      </c>
      <c r="E13" s="182">
        <v>-45.411290322580648</v>
      </c>
      <c r="F13" s="177">
        <v>788834</v>
      </c>
      <c r="G13" s="92">
        <v>787987</v>
      </c>
      <c r="H13" s="90">
        <f t="shared" si="1"/>
        <v>-156750.39999999991</v>
      </c>
      <c r="I13" s="458">
        <v>97</v>
      </c>
      <c r="J13" s="124">
        <f t="shared" si="2"/>
        <v>0.10748908294172366</v>
      </c>
      <c r="K13" s="509">
        <v>6888.3</v>
      </c>
    </row>
    <row r="14" spans="1:11" x14ac:dyDescent="0.3">
      <c r="A14" s="88">
        <f t="shared" si="3"/>
        <v>93.846000000000004</v>
      </c>
      <c r="B14" s="89">
        <v>6653</v>
      </c>
      <c r="C14" s="89">
        <v>3080</v>
      </c>
      <c r="D14" s="160">
        <v>6707.6573033707864</v>
      </c>
      <c r="E14" s="182">
        <v>-45.227272727272727</v>
      </c>
      <c r="F14" s="177">
        <v>788827</v>
      </c>
      <c r="G14" s="92">
        <v>787992</v>
      </c>
      <c r="H14" s="90">
        <f t="shared" si="1"/>
        <v>-156763.39999999991</v>
      </c>
      <c r="I14" s="458">
        <v>97</v>
      </c>
      <c r="J14" s="124">
        <f t="shared" si="2"/>
        <v>0.1059655427973888</v>
      </c>
      <c r="K14" s="509">
        <v>6888.3</v>
      </c>
    </row>
    <row r="15" spans="1:11" x14ac:dyDescent="0.3">
      <c r="A15" s="88">
        <f t="shared" si="3"/>
        <v>93.846000000000004</v>
      </c>
      <c r="B15" s="89">
        <v>6737</v>
      </c>
      <c r="C15" s="89">
        <v>3119</v>
      </c>
      <c r="D15" s="160">
        <v>6721.46875</v>
      </c>
      <c r="E15" s="182">
        <v>-45.472222222222221</v>
      </c>
      <c r="F15" s="177">
        <v>789015</v>
      </c>
      <c r="G15" s="92">
        <v>788114</v>
      </c>
      <c r="H15" s="90">
        <f t="shared" si="1"/>
        <v>-156721.79999999993</v>
      </c>
      <c r="I15" s="458">
        <v>97</v>
      </c>
      <c r="J15" s="124">
        <f t="shared" si="2"/>
        <v>0.11432356232727753</v>
      </c>
      <c r="K15" s="509">
        <v>6888.3</v>
      </c>
    </row>
    <row r="16" spans="1:11" x14ac:dyDescent="0.3">
      <c r="A16" s="88">
        <f t="shared" si="3"/>
        <v>93.846000000000004</v>
      </c>
      <c r="B16" s="89">
        <v>6760</v>
      </c>
      <c r="C16" s="89">
        <v>3130</v>
      </c>
      <c r="D16" s="160">
        <v>6735.146739130435</v>
      </c>
      <c r="E16" s="182">
        <v>-45.42537313432836</v>
      </c>
      <c r="F16" s="177">
        <v>789254</v>
      </c>
      <c r="G16" s="92">
        <v>788268</v>
      </c>
      <c r="H16" s="90">
        <f t="shared" si="1"/>
        <v>-156667.59999999998</v>
      </c>
      <c r="I16" s="458">
        <v>97</v>
      </c>
      <c r="J16" s="124">
        <f t="shared" si="2"/>
        <v>0.12508436217124125</v>
      </c>
      <c r="K16" s="509">
        <v>6888.3</v>
      </c>
    </row>
    <row r="17" spans="1:11" x14ac:dyDescent="0.3">
      <c r="A17" s="88">
        <f t="shared" si="3"/>
        <v>93.846000000000004</v>
      </c>
      <c r="B17" s="89">
        <v>7051</v>
      </c>
      <c r="C17" s="89">
        <v>3265</v>
      </c>
      <c r="D17" s="160">
        <v>6736.951086956522</v>
      </c>
      <c r="E17" s="182">
        <v>-40.557142857142857</v>
      </c>
      <c r="F17" s="177">
        <v>790163</v>
      </c>
      <c r="G17" s="92">
        <v>788825</v>
      </c>
      <c r="H17" s="90">
        <f t="shared" si="1"/>
        <v>-156427</v>
      </c>
      <c r="I17" s="458">
        <v>97</v>
      </c>
      <c r="J17" s="124">
        <f t="shared" si="2"/>
        <v>0.16961937058282889</v>
      </c>
      <c r="K17" s="509">
        <v>6888.3</v>
      </c>
    </row>
    <row r="18" spans="1:11" x14ac:dyDescent="0.3">
      <c r="A18" s="88">
        <f t="shared" si="3"/>
        <v>93.846000000000004</v>
      </c>
      <c r="B18" s="89">
        <v>6804</v>
      </c>
      <c r="C18" s="89">
        <v>3150</v>
      </c>
      <c r="D18" s="160">
        <v>6702.0437158469949</v>
      </c>
      <c r="E18" s="182">
        <v>-45.350364963503651</v>
      </c>
      <c r="F18" s="177">
        <v>790480</v>
      </c>
      <c r="G18" s="92">
        <v>789030</v>
      </c>
      <c r="H18" s="90">
        <f t="shared" si="1"/>
        <v>-156356</v>
      </c>
      <c r="I18" s="458">
        <v>97</v>
      </c>
      <c r="J18" s="124">
        <f t="shared" si="2"/>
        <v>0.18376994537596797</v>
      </c>
      <c r="K18" s="509">
        <v>6888.3</v>
      </c>
    </row>
    <row r="19" spans="1:11" x14ac:dyDescent="0.3">
      <c r="A19" s="88">
        <f t="shared" si="3"/>
        <v>93.846000000000004</v>
      </c>
      <c r="B19" s="89">
        <v>6745</v>
      </c>
      <c r="C19" s="89">
        <v>3123</v>
      </c>
      <c r="D19" s="160">
        <v>6688.135135135135</v>
      </c>
      <c r="E19" s="182">
        <v>-45.305084745762713</v>
      </c>
      <c r="F19" s="177">
        <v>790655</v>
      </c>
      <c r="G19" s="92">
        <v>789152</v>
      </c>
      <c r="H19" s="90">
        <f t="shared" si="1"/>
        <v>-156327.39999999991</v>
      </c>
      <c r="I19" s="458">
        <v>97</v>
      </c>
      <c r="J19" s="124">
        <f t="shared" si="2"/>
        <v>0.19045760512550181</v>
      </c>
      <c r="K19" s="509">
        <v>6888.3</v>
      </c>
    </row>
    <row r="20" spans="1:11" x14ac:dyDescent="0.3">
      <c r="A20" s="88">
        <f t="shared" si="3"/>
        <v>93.846000000000004</v>
      </c>
      <c r="B20" s="89">
        <v>7200</v>
      </c>
      <c r="C20" s="89">
        <v>3334</v>
      </c>
      <c r="D20" s="160">
        <v>6653.6244131455396</v>
      </c>
      <c r="E20" s="182">
        <v>-45.276243093922652</v>
      </c>
      <c r="F20" s="177">
        <v>791882</v>
      </c>
      <c r="G20" s="92">
        <v>789906</v>
      </c>
      <c r="H20" s="90">
        <f t="shared" si="1"/>
        <v>-156005.19999999995</v>
      </c>
      <c r="I20" s="458">
        <v>97</v>
      </c>
      <c r="J20" s="124">
        <f t="shared" si="2"/>
        <v>0.25015634771732331</v>
      </c>
      <c r="K20" s="509">
        <v>6888.3</v>
      </c>
    </row>
    <row r="21" spans="1:11" x14ac:dyDescent="0.3">
      <c r="A21" s="125">
        <f>ROUND(93.8461538461538,3)</f>
        <v>93.846000000000004</v>
      </c>
      <c r="B21" s="126">
        <v>6893</v>
      </c>
      <c r="C21" s="126">
        <v>3191</v>
      </c>
      <c r="D21" s="161">
        <v>6687.7191011235955</v>
      </c>
      <c r="E21" s="183">
        <v>-45.4</v>
      </c>
      <c r="F21" s="178">
        <v>792370</v>
      </c>
      <c r="G21" s="128">
        <v>790222</v>
      </c>
      <c r="H21" s="127">
        <f t="shared" si="1"/>
        <v>-155896.39999999991</v>
      </c>
      <c r="I21" s="459">
        <v>97</v>
      </c>
      <c r="J21" s="129">
        <f t="shared" si="2"/>
        <v>0.27182234865645349</v>
      </c>
      <c r="K21" s="509">
        <v>6888.3</v>
      </c>
    </row>
    <row r="22" spans="1:11" x14ac:dyDescent="0.3">
      <c r="A22" s="75">
        <f t="shared" ref="A22:A30" si="4">ROUND(87.6923076923077,3)</f>
        <v>87.691999999999993</v>
      </c>
      <c r="B22" s="76">
        <v>7582</v>
      </c>
      <c r="C22" s="77">
        <v>3510</v>
      </c>
      <c r="D22" s="162">
        <v>6766.1620370370374</v>
      </c>
      <c r="E22" s="130">
        <v>-45.527027027027025</v>
      </c>
      <c r="F22" s="179">
        <v>793071</v>
      </c>
      <c r="G22" s="133">
        <v>790660</v>
      </c>
      <c r="H22" s="131">
        <f t="shared" si="1"/>
        <v>-155721</v>
      </c>
      <c r="I22" s="460">
        <v>97</v>
      </c>
      <c r="J22" s="68">
        <f t="shared" si="2"/>
        <v>0.30493511749677482</v>
      </c>
      <c r="K22" s="509">
        <f>AVERAGE(B22:B31)</f>
        <v>7086.7</v>
      </c>
    </row>
    <row r="23" spans="1:11" x14ac:dyDescent="0.3">
      <c r="A23" s="79">
        <f t="shared" si="4"/>
        <v>87.691999999999993</v>
      </c>
      <c r="B23" s="80">
        <v>7013</v>
      </c>
      <c r="C23" s="81">
        <v>3247</v>
      </c>
      <c r="D23" s="163">
        <v>6694.1964285714284</v>
      </c>
      <c r="E23" s="78">
        <v>-45.255813953488371</v>
      </c>
      <c r="F23" s="180">
        <v>793760.7</v>
      </c>
      <c r="G23" s="134">
        <v>791093</v>
      </c>
      <c r="H23" s="110">
        <f t="shared" si="1"/>
        <v>-155550.90000000002</v>
      </c>
      <c r="I23" s="461">
        <v>97</v>
      </c>
      <c r="J23" s="71">
        <f t="shared" ref="J23:J28" si="5">100*(F23-G23)/G23</f>
        <v>0.33721698965860569</v>
      </c>
      <c r="K23">
        <v>7086.7</v>
      </c>
    </row>
    <row r="24" spans="1:11" x14ac:dyDescent="0.3">
      <c r="A24" s="79">
        <f t="shared" si="4"/>
        <v>87.691999999999993</v>
      </c>
      <c r="B24" s="80">
        <v>6988</v>
      </c>
      <c r="C24" s="81">
        <v>3235</v>
      </c>
      <c r="D24" s="164">
        <v>6927.0761589403974</v>
      </c>
      <c r="E24" s="82">
        <v>-45.330769230769228</v>
      </c>
      <c r="F24" s="180">
        <v>794450.4</v>
      </c>
      <c r="G24" s="134">
        <v>791526</v>
      </c>
      <c r="H24" s="110">
        <f t="shared" si="1"/>
        <v>-155380.79999999993</v>
      </c>
      <c r="I24" s="461">
        <v>97</v>
      </c>
      <c r="J24" s="71">
        <f t="shared" si="5"/>
        <v>0.36946354257472569</v>
      </c>
      <c r="K24">
        <v>7086.7</v>
      </c>
    </row>
    <row r="25" spans="1:11" x14ac:dyDescent="0.3">
      <c r="A25" s="79">
        <f t="shared" si="4"/>
        <v>87.691999999999993</v>
      </c>
      <c r="B25" s="80">
        <v>6740</v>
      </c>
      <c r="C25" s="81">
        <v>3121</v>
      </c>
      <c r="D25" s="164">
        <v>6828.5898876404499</v>
      </c>
      <c r="E25" s="82">
        <v>-43.532608695652172</v>
      </c>
      <c r="F25" s="180">
        <v>795140.1</v>
      </c>
      <c r="G25" s="134">
        <v>791959</v>
      </c>
      <c r="H25" s="110">
        <f t="shared" si="1"/>
        <v>-155210.69999999995</v>
      </c>
      <c r="I25" s="461">
        <v>97</v>
      </c>
      <c r="J25" s="71">
        <f t="shared" si="5"/>
        <v>0.40167483417701882</v>
      </c>
      <c r="K25">
        <v>7086.7</v>
      </c>
    </row>
    <row r="26" spans="1:11" x14ac:dyDescent="0.3">
      <c r="A26" s="79">
        <f t="shared" si="4"/>
        <v>87.691999999999993</v>
      </c>
      <c r="B26" s="80">
        <v>7482</v>
      </c>
      <c r="C26" s="81">
        <v>3464</v>
      </c>
      <c r="D26" s="164">
        <v>6697.4</v>
      </c>
      <c r="E26" s="82">
        <v>-45.063380281690144</v>
      </c>
      <c r="F26" s="180">
        <v>795829.8</v>
      </c>
      <c r="G26" s="134">
        <v>792392</v>
      </c>
      <c r="H26" s="110">
        <f t="shared" si="1"/>
        <v>-155040.59999999986</v>
      </c>
      <c r="I26" s="461">
        <v>97</v>
      </c>
      <c r="J26" s="71">
        <f t="shared" si="5"/>
        <v>0.43385092227080113</v>
      </c>
      <c r="K26">
        <v>7086.7</v>
      </c>
    </row>
    <row r="27" spans="1:11" x14ac:dyDescent="0.3">
      <c r="A27" s="79">
        <f t="shared" si="4"/>
        <v>87.691999999999993</v>
      </c>
      <c r="B27" s="80">
        <v>7037</v>
      </c>
      <c r="C27" s="81">
        <v>3258</v>
      </c>
      <c r="D27" s="164">
        <v>6690.3296089385476</v>
      </c>
      <c r="E27" s="82">
        <v>-45.242647058823529</v>
      </c>
      <c r="F27" s="180">
        <v>796519.5</v>
      </c>
      <c r="G27" s="134">
        <v>792825</v>
      </c>
      <c r="H27" s="110">
        <f t="shared" si="1"/>
        <v>-154870.5</v>
      </c>
      <c r="I27" s="461">
        <v>97</v>
      </c>
      <c r="J27" s="71">
        <f t="shared" si="5"/>
        <v>0.46599186453504871</v>
      </c>
      <c r="K27">
        <v>7086.7</v>
      </c>
    </row>
    <row r="28" spans="1:11" x14ac:dyDescent="0.3">
      <c r="A28" s="79">
        <f t="shared" si="4"/>
        <v>87.691999999999993</v>
      </c>
      <c r="B28" s="80">
        <v>6994</v>
      </c>
      <c r="C28" s="81">
        <v>3238</v>
      </c>
      <c r="D28" s="164">
        <v>6694.6842105263158</v>
      </c>
      <c r="E28" s="82">
        <v>-45.263565891472865</v>
      </c>
      <c r="F28" s="180">
        <v>797209.2</v>
      </c>
      <c r="G28" s="134">
        <v>793258</v>
      </c>
      <c r="H28" s="110">
        <f t="shared" si="1"/>
        <v>-154700.40000000002</v>
      </c>
      <c r="I28" s="461">
        <v>97</v>
      </c>
      <c r="J28" s="71">
        <f t="shared" si="5"/>
        <v>0.49809771852284546</v>
      </c>
      <c r="K28">
        <v>7086.7</v>
      </c>
    </row>
    <row r="29" spans="1:11" x14ac:dyDescent="0.3">
      <c r="A29" s="79">
        <f t="shared" si="4"/>
        <v>87.691999999999993</v>
      </c>
      <c r="B29" s="80">
        <v>7048</v>
      </c>
      <c r="C29" s="81">
        <v>3263</v>
      </c>
      <c r="D29" s="164">
        <v>6702.3989361702124</v>
      </c>
      <c r="E29" s="82">
        <v>-45.404411764705884</v>
      </c>
      <c r="F29" s="180">
        <v>797898.9</v>
      </c>
      <c r="G29" s="134">
        <v>793691</v>
      </c>
      <c r="H29" s="110">
        <f t="shared" si="1"/>
        <v>-154530.29999999993</v>
      </c>
      <c r="I29" s="461">
        <v>97</v>
      </c>
      <c r="J29" s="71">
        <f t="shared" ref="J29:J35" si="6">100*(F29-G29)/G29</f>
        <v>0.53016854166168237</v>
      </c>
      <c r="K29">
        <v>7086.7</v>
      </c>
    </row>
    <row r="30" spans="1:11" x14ac:dyDescent="0.3">
      <c r="A30" s="79">
        <f t="shared" si="4"/>
        <v>87.691999999999993</v>
      </c>
      <c r="B30" s="80">
        <v>7174</v>
      </c>
      <c r="C30" s="81">
        <v>3322</v>
      </c>
      <c r="D30" s="164">
        <v>6667.8062827225131</v>
      </c>
      <c r="E30" s="82">
        <v>-45.283870967741933</v>
      </c>
      <c r="F30" s="180">
        <v>798588.6</v>
      </c>
      <c r="G30" s="134">
        <v>794124</v>
      </c>
      <c r="H30" s="110">
        <f t="shared" si="1"/>
        <v>-154360.19999999995</v>
      </c>
      <c r="I30" s="461">
        <v>97</v>
      </c>
      <c r="J30" s="71">
        <f t="shared" si="6"/>
        <v>0.56220439125375588</v>
      </c>
      <c r="K30">
        <v>7086.7</v>
      </c>
    </row>
    <row r="31" spans="1:11" x14ac:dyDescent="0.3">
      <c r="A31" s="83">
        <f>ROUND(87.6923076923077,3)</f>
        <v>87.691999999999993</v>
      </c>
      <c r="B31" s="84">
        <v>6809</v>
      </c>
      <c r="C31" s="85">
        <v>3153</v>
      </c>
      <c r="D31" s="165">
        <v>6677.130434782609</v>
      </c>
      <c r="E31" s="132">
        <v>-45.462686567164177</v>
      </c>
      <c r="F31" s="181">
        <v>799278.3</v>
      </c>
      <c r="G31" s="135">
        <v>794557</v>
      </c>
      <c r="H31" s="110">
        <f t="shared" si="1"/>
        <v>-154190.09999999986</v>
      </c>
      <c r="I31" s="462">
        <v>97</v>
      </c>
      <c r="J31" s="73">
        <f t="shared" si="6"/>
        <v>0.59420532447641217</v>
      </c>
      <c r="K31">
        <v>7086.7</v>
      </c>
    </row>
    <row r="32" spans="1:11" x14ac:dyDescent="0.3">
      <c r="A32" s="187">
        <f t="shared" ref="A32:A39" si="7">ROUND(81.5384615384615,3)</f>
        <v>81.537999999999997</v>
      </c>
      <c r="B32" s="188">
        <v>7730</v>
      </c>
      <c r="C32" s="189">
        <v>3579</v>
      </c>
      <c r="D32" s="190">
        <v>6741.121052631579</v>
      </c>
      <c r="E32" s="191">
        <v>-45.516483516483518</v>
      </c>
      <c r="F32" s="192">
        <v>803032</v>
      </c>
      <c r="G32" s="193">
        <v>797120</v>
      </c>
      <c r="H32" s="194">
        <f t="shared" si="1"/>
        <v>-153512</v>
      </c>
      <c r="I32" s="463">
        <v>96</v>
      </c>
      <c r="J32" s="191">
        <f t="shared" si="6"/>
        <v>0.74167001204335603</v>
      </c>
      <c r="K32" s="509">
        <f>AVERAGE(B32:B40)</f>
        <v>7164.1111111111113</v>
      </c>
    </row>
    <row r="33" spans="1:11" x14ac:dyDescent="0.3">
      <c r="A33" s="136">
        <f t="shared" si="7"/>
        <v>81.537999999999997</v>
      </c>
      <c r="B33" s="137">
        <v>6954</v>
      </c>
      <c r="C33" s="138">
        <v>3220</v>
      </c>
      <c r="D33" s="166">
        <v>6734.1813471502592</v>
      </c>
      <c r="E33" s="142">
        <v>-45.384057971014492</v>
      </c>
      <c r="F33" s="139">
        <v>803447</v>
      </c>
      <c r="G33" s="140">
        <v>797438</v>
      </c>
      <c r="H33" s="141">
        <f t="shared" si="1"/>
        <v>-153478.59999999998</v>
      </c>
      <c r="I33" s="464">
        <v>96</v>
      </c>
      <c r="J33" s="142">
        <f t="shared" si="6"/>
        <v>0.7535382061050514</v>
      </c>
      <c r="K33">
        <v>7164.1111111111113</v>
      </c>
    </row>
    <row r="34" spans="1:11" x14ac:dyDescent="0.3">
      <c r="A34" s="136">
        <f t="shared" si="7"/>
        <v>81.537999999999997</v>
      </c>
      <c r="B34" s="137">
        <v>7419</v>
      </c>
      <c r="C34" s="138">
        <v>3435</v>
      </c>
      <c r="D34" s="166">
        <v>6678.1775700934577</v>
      </c>
      <c r="E34" s="142">
        <v>-45.352601156069362</v>
      </c>
      <c r="F34" s="139">
        <v>804929</v>
      </c>
      <c r="G34" s="140">
        <v>798398</v>
      </c>
      <c r="H34" s="141">
        <f t="shared" si="1"/>
        <v>-153148.59999999998</v>
      </c>
      <c r="I34" s="464">
        <v>96</v>
      </c>
      <c r="J34" s="142">
        <f t="shared" si="6"/>
        <v>0.81801307117502797</v>
      </c>
      <c r="K34">
        <v>7164.1111111111113</v>
      </c>
    </row>
    <row r="35" spans="1:11" x14ac:dyDescent="0.3">
      <c r="A35" s="136">
        <f t="shared" si="7"/>
        <v>81.537999999999997</v>
      </c>
      <c r="B35" s="137">
        <v>7078</v>
      </c>
      <c r="C35" s="138">
        <v>3277</v>
      </c>
      <c r="D35" s="166">
        <v>6726.3597883597886</v>
      </c>
      <c r="E35" s="142">
        <v>-45.431654676258994</v>
      </c>
      <c r="F35" s="139">
        <v>805592</v>
      </c>
      <c r="G35" s="140">
        <v>798872</v>
      </c>
      <c r="H35" s="141">
        <f t="shared" si="1"/>
        <v>-153054.39999999991</v>
      </c>
      <c r="I35" s="464">
        <v>96</v>
      </c>
      <c r="J35" s="142">
        <f t="shared" si="6"/>
        <v>0.84118607236203047</v>
      </c>
      <c r="K35">
        <v>7164.1111111111113</v>
      </c>
    </row>
    <row r="36" spans="1:11" x14ac:dyDescent="0.3">
      <c r="A36" s="136">
        <f t="shared" si="7"/>
        <v>81.537999999999997</v>
      </c>
      <c r="B36" s="137">
        <v>6855</v>
      </c>
      <c r="C36" s="138">
        <v>3174</v>
      </c>
      <c r="D36" s="166">
        <v>6722.5401069518721</v>
      </c>
      <c r="E36" s="142">
        <v>-45.411764705882355</v>
      </c>
      <c r="F36" s="139">
        <v>805727</v>
      </c>
      <c r="G36" s="140">
        <v>799032</v>
      </c>
      <c r="H36" s="141">
        <f t="shared" si="1"/>
        <v>-153111.39999999991</v>
      </c>
      <c r="I36" s="464">
        <v>96</v>
      </c>
      <c r="J36" s="142">
        <f t="shared" ref="J36:J41" si="8">100*(F36-G36)/G36</f>
        <v>0.83788884550305875</v>
      </c>
      <c r="K36">
        <v>7164.1111111111113</v>
      </c>
    </row>
    <row r="37" spans="1:11" x14ac:dyDescent="0.3">
      <c r="A37" s="136">
        <f t="shared" si="7"/>
        <v>81.537999999999997</v>
      </c>
      <c r="B37" s="137">
        <v>7177</v>
      </c>
      <c r="C37" s="138">
        <v>3323</v>
      </c>
      <c r="D37" s="166">
        <v>6658.4422110552759</v>
      </c>
      <c r="E37" s="142">
        <v>-44.739644970414204</v>
      </c>
      <c r="F37" s="139">
        <v>806605</v>
      </c>
      <c r="G37" s="140">
        <v>799637</v>
      </c>
      <c r="H37" s="141">
        <f t="shared" si="1"/>
        <v>-152959.39999999991</v>
      </c>
      <c r="I37" s="464">
        <v>96</v>
      </c>
      <c r="J37" s="142">
        <f t="shared" si="8"/>
        <v>0.87139539566078106</v>
      </c>
      <c r="K37">
        <v>7164.1111111111113</v>
      </c>
    </row>
    <row r="38" spans="1:11" x14ac:dyDescent="0.3">
      <c r="A38" s="136">
        <f t="shared" si="7"/>
        <v>81.537999999999997</v>
      </c>
      <c r="B38" s="137">
        <v>6844</v>
      </c>
      <c r="C38" s="138">
        <v>3169</v>
      </c>
      <c r="D38" s="166">
        <v>6667.1717791411047</v>
      </c>
      <c r="E38" s="142">
        <v>-45.423357664233578</v>
      </c>
      <c r="F38" s="139">
        <v>806695</v>
      </c>
      <c r="G38" s="140">
        <v>799773</v>
      </c>
      <c r="H38" s="141">
        <f t="shared" si="1"/>
        <v>-153032.59999999998</v>
      </c>
      <c r="I38" s="464">
        <v>96</v>
      </c>
      <c r="J38" s="142">
        <f t="shared" si="8"/>
        <v>0.86549558437206553</v>
      </c>
      <c r="K38">
        <v>7164.1111111111113</v>
      </c>
    </row>
    <row r="39" spans="1:11" x14ac:dyDescent="0.3">
      <c r="A39" s="136">
        <f t="shared" si="7"/>
        <v>81.537999999999997</v>
      </c>
      <c r="B39" s="137">
        <v>7293</v>
      </c>
      <c r="C39" s="138">
        <v>3377</v>
      </c>
      <c r="D39" s="166">
        <v>6673.3204419889498</v>
      </c>
      <c r="E39" s="142">
        <v>-45.463576158940398</v>
      </c>
      <c r="F39" s="139">
        <v>807824</v>
      </c>
      <c r="G39" s="140">
        <v>800531</v>
      </c>
      <c r="H39" s="141">
        <f t="shared" si="1"/>
        <v>-152813.19999999995</v>
      </c>
      <c r="I39" s="464">
        <v>96</v>
      </c>
      <c r="J39" s="142">
        <f t="shared" si="8"/>
        <v>0.91102031026905894</v>
      </c>
      <c r="K39">
        <v>7164.1111111111113</v>
      </c>
    </row>
    <row r="40" spans="1:11" x14ac:dyDescent="0.3">
      <c r="A40" s="195">
        <f>ROUND(81.5384615384615,3)</f>
        <v>81.537999999999997</v>
      </c>
      <c r="B40" s="196">
        <v>7127</v>
      </c>
      <c r="C40" s="197">
        <v>3300</v>
      </c>
      <c r="D40" s="198">
        <v>6716.5422885572143</v>
      </c>
      <c r="E40" s="199">
        <v>-45.435374149659864</v>
      </c>
      <c r="F40" s="200">
        <v>867901</v>
      </c>
      <c r="G40" s="201">
        <v>836662</v>
      </c>
      <c r="H40" s="202">
        <f t="shared" si="1"/>
        <v>-136093.39999999991</v>
      </c>
      <c r="I40" s="465">
        <v>96</v>
      </c>
      <c r="J40" s="199">
        <f t="shared" si="8"/>
        <v>3.7337658457059124</v>
      </c>
      <c r="K40">
        <v>7164.1111111111113</v>
      </c>
    </row>
    <row r="41" spans="1:11" x14ac:dyDescent="0.3">
      <c r="A41" s="143">
        <f t="shared" ref="A41:A49" si="9">ROUND(75.3846153846154,3)</f>
        <v>75.385000000000005</v>
      </c>
      <c r="B41" s="144">
        <v>7805</v>
      </c>
      <c r="C41" s="144">
        <v>3614</v>
      </c>
      <c r="D41" s="145">
        <v>6691.0421686746986</v>
      </c>
      <c r="E41" s="184">
        <v>-45.2890625</v>
      </c>
      <c r="F41" s="203">
        <v>868576</v>
      </c>
      <c r="G41" s="204">
        <v>837793</v>
      </c>
      <c r="H41" s="205">
        <f t="shared" si="1"/>
        <v>-136775.59999999998</v>
      </c>
      <c r="I41" s="466">
        <v>95</v>
      </c>
      <c r="J41" s="206">
        <f t="shared" si="8"/>
        <v>3.6742966341327752</v>
      </c>
      <c r="K41" s="509">
        <f>AVERAGE(B41:B50)</f>
        <v>7246.1</v>
      </c>
    </row>
    <row r="42" spans="1:11" x14ac:dyDescent="0.3">
      <c r="A42" s="150">
        <f t="shared" si="9"/>
        <v>75.385000000000005</v>
      </c>
      <c r="B42" s="151">
        <v>7330</v>
      </c>
      <c r="C42" s="151">
        <v>3394</v>
      </c>
      <c r="D42" s="152">
        <v>6639.1472392638034</v>
      </c>
      <c r="E42" s="185">
        <v>-45.052238805970148</v>
      </c>
      <c r="F42" s="146">
        <v>868581</v>
      </c>
      <c r="G42" s="147">
        <v>838157</v>
      </c>
      <c r="H42" s="148">
        <f t="shared" si="1"/>
        <v>-137207.39999999991</v>
      </c>
      <c r="I42" s="467">
        <v>95</v>
      </c>
      <c r="J42" s="149">
        <f t="shared" ref="J42:J54" si="10">100*(F42-G42)/G42</f>
        <v>3.6298688670499679</v>
      </c>
      <c r="K42" s="149">
        <v>7246</v>
      </c>
    </row>
    <row r="43" spans="1:11" x14ac:dyDescent="0.3">
      <c r="A43" s="150">
        <f t="shared" si="9"/>
        <v>75.385000000000005</v>
      </c>
      <c r="B43" s="151">
        <v>7223</v>
      </c>
      <c r="C43" s="151">
        <v>3344</v>
      </c>
      <c r="D43" s="152">
        <v>6655.5874999999996</v>
      </c>
      <c r="E43" s="185">
        <v>-45.085271317829459</v>
      </c>
      <c r="F43" s="146">
        <v>868336</v>
      </c>
      <c r="G43" s="147">
        <v>838366</v>
      </c>
      <c r="H43" s="148">
        <f t="shared" si="1"/>
        <v>-137703.19999999995</v>
      </c>
      <c r="I43" s="467">
        <v>95</v>
      </c>
      <c r="J43" s="149">
        <f t="shared" si="10"/>
        <v>3.5748110014003429</v>
      </c>
      <c r="K43" s="149">
        <v>7246</v>
      </c>
    </row>
    <row r="44" spans="1:11" x14ac:dyDescent="0.3">
      <c r="A44" s="150">
        <f t="shared" si="9"/>
        <v>75.385000000000005</v>
      </c>
      <c r="B44" s="151">
        <v>7451</v>
      </c>
      <c r="C44" s="151">
        <v>3450</v>
      </c>
      <c r="D44" s="152">
        <v>6653.4478527607362</v>
      </c>
      <c r="E44" s="185">
        <v>-45.162962962962965</v>
      </c>
      <c r="F44" s="146">
        <v>868626</v>
      </c>
      <c r="G44" s="147">
        <v>838891</v>
      </c>
      <c r="H44" s="148">
        <f t="shared" si="1"/>
        <v>-138043.19999999995</v>
      </c>
      <c r="I44" s="467">
        <v>95</v>
      </c>
      <c r="J44" s="149">
        <f t="shared" si="10"/>
        <v>3.5445606163375216</v>
      </c>
      <c r="K44" s="149">
        <v>7246</v>
      </c>
    </row>
    <row r="45" spans="1:11" x14ac:dyDescent="0.3">
      <c r="A45" s="150">
        <f t="shared" si="9"/>
        <v>75.385000000000005</v>
      </c>
      <c r="B45" s="151">
        <v>7229</v>
      </c>
      <c r="C45" s="151">
        <v>3347</v>
      </c>
      <c r="D45" s="152">
        <v>6698.4705882352937</v>
      </c>
      <c r="E45" s="185">
        <v>-45.140740740740739</v>
      </c>
      <c r="F45" s="146">
        <v>868395</v>
      </c>
      <c r="G45" s="147">
        <v>839101</v>
      </c>
      <c r="H45" s="148">
        <f t="shared" si="1"/>
        <v>-138526.19999999995</v>
      </c>
      <c r="I45" s="467">
        <v>95</v>
      </c>
      <c r="J45" s="149">
        <f t="shared" si="10"/>
        <v>3.4911172790879763</v>
      </c>
      <c r="K45" s="149">
        <v>7246</v>
      </c>
    </row>
    <row r="46" spans="1:11" x14ac:dyDescent="0.3">
      <c r="A46" s="150">
        <f t="shared" si="9"/>
        <v>75.385000000000005</v>
      </c>
      <c r="B46" s="151">
        <v>7274</v>
      </c>
      <c r="C46" s="151">
        <v>3368</v>
      </c>
      <c r="D46" s="152">
        <v>6643.3005780346821</v>
      </c>
      <c r="E46" s="185">
        <v>-44.993939393939392</v>
      </c>
      <c r="F46" s="146">
        <v>868274</v>
      </c>
      <c r="G46" s="147">
        <v>839371</v>
      </c>
      <c r="H46" s="148">
        <f t="shared" si="1"/>
        <v>-138971.19999999995</v>
      </c>
      <c r="I46" s="467">
        <v>95</v>
      </c>
      <c r="J46" s="149">
        <f t="shared" si="10"/>
        <v>3.4434117928782384</v>
      </c>
      <c r="K46" s="149">
        <v>7246</v>
      </c>
    </row>
    <row r="47" spans="1:11" x14ac:dyDescent="0.3">
      <c r="A47" s="150">
        <f t="shared" si="9"/>
        <v>75.385000000000005</v>
      </c>
      <c r="B47" s="151">
        <v>7311</v>
      </c>
      <c r="C47" s="151">
        <v>3385</v>
      </c>
      <c r="D47" s="152">
        <v>6712.2688172043008</v>
      </c>
      <c r="E47" s="185">
        <v>-45.196969696969695</v>
      </c>
      <c r="F47" s="146">
        <v>868240</v>
      </c>
      <c r="G47" s="147">
        <v>839689</v>
      </c>
      <c r="H47" s="148">
        <f t="shared" si="1"/>
        <v>-139386.79999999993</v>
      </c>
      <c r="I47" s="467">
        <v>95</v>
      </c>
      <c r="J47" s="149">
        <f t="shared" si="10"/>
        <v>3.4001874503536427</v>
      </c>
      <c r="K47" s="149">
        <v>7246</v>
      </c>
    </row>
    <row r="48" spans="1:11" x14ac:dyDescent="0.3">
      <c r="A48" s="150">
        <f t="shared" si="9"/>
        <v>75.385000000000005</v>
      </c>
      <c r="B48" s="151">
        <v>7285</v>
      </c>
      <c r="C48" s="151">
        <v>3373</v>
      </c>
      <c r="D48" s="152">
        <v>6703.8243243243242</v>
      </c>
      <c r="E48" s="185">
        <v>-45.478632478632477</v>
      </c>
      <c r="F48" s="146">
        <v>868147</v>
      </c>
      <c r="G48" s="147">
        <v>839967</v>
      </c>
      <c r="H48" s="148">
        <f t="shared" si="1"/>
        <v>-139813.39999999991</v>
      </c>
      <c r="I48" s="467">
        <v>95</v>
      </c>
      <c r="J48" s="149">
        <f t="shared" si="10"/>
        <v>3.3548937041574254</v>
      </c>
      <c r="K48" s="149">
        <v>7246</v>
      </c>
    </row>
    <row r="49" spans="1:11" x14ac:dyDescent="0.3">
      <c r="A49" s="150">
        <f t="shared" si="9"/>
        <v>75.385000000000005</v>
      </c>
      <c r="B49" s="151">
        <v>7113</v>
      </c>
      <c r="C49" s="151">
        <v>3293</v>
      </c>
      <c r="D49" s="152">
        <v>6697.2072538860102</v>
      </c>
      <c r="E49" s="185">
        <v>-45.29139072847682</v>
      </c>
      <c r="F49" s="65">
        <v>867656</v>
      </c>
      <c r="G49" s="113">
        <v>840002</v>
      </c>
      <c r="H49" s="148">
        <f t="shared" si="1"/>
        <v>-140346.39999999991</v>
      </c>
      <c r="I49" s="467">
        <v>95</v>
      </c>
      <c r="J49" s="149">
        <f t="shared" si="10"/>
        <v>3.292135018726146</v>
      </c>
      <c r="K49" s="149">
        <v>7246</v>
      </c>
    </row>
    <row r="50" spans="1:11" x14ac:dyDescent="0.3">
      <c r="A50" s="153">
        <f>ROUND(75.3846153846154,3)</f>
        <v>75.385000000000005</v>
      </c>
      <c r="B50" s="154">
        <v>6440</v>
      </c>
      <c r="C50" s="154">
        <v>2982</v>
      </c>
      <c r="D50" s="155">
        <v>6695.9570552147243</v>
      </c>
      <c r="E50" s="186">
        <v>-45.544776119402982</v>
      </c>
      <c r="F50" s="156">
        <v>865619</v>
      </c>
      <c r="G50" s="157">
        <v>839104</v>
      </c>
      <c r="H50" s="158">
        <f t="shared" si="1"/>
        <v>-141305.79999999993</v>
      </c>
      <c r="I50" s="468">
        <v>95</v>
      </c>
      <c r="J50" s="207">
        <f t="shared" si="10"/>
        <v>3.1599181984593088</v>
      </c>
      <c r="K50" s="149">
        <v>7246</v>
      </c>
    </row>
    <row r="51" spans="1:11" x14ac:dyDescent="0.3">
      <c r="A51" s="208">
        <f t="shared" ref="A51:A59" si="11">ROUND(69.2307692307692,3)</f>
        <v>69.230999999999995</v>
      </c>
      <c r="B51" s="209">
        <v>7793</v>
      </c>
      <c r="C51" s="210">
        <v>3608</v>
      </c>
      <c r="D51" s="211">
        <v>6690.9611111111108</v>
      </c>
      <c r="E51" s="212">
        <v>-45.24647887323944</v>
      </c>
      <c r="F51" s="213">
        <v>866752</v>
      </c>
      <c r="G51" s="214">
        <v>840094</v>
      </c>
      <c r="H51" s="215">
        <f t="shared" si="1"/>
        <v>-141360.79999999993</v>
      </c>
      <c r="I51" s="469">
        <v>94</v>
      </c>
      <c r="J51" s="212">
        <f t="shared" si="10"/>
        <v>3.1732163305534855</v>
      </c>
      <c r="K51" s="509">
        <f>AVERAGE(B51:B60)</f>
        <v>7428.7</v>
      </c>
    </row>
    <row r="52" spans="1:11" x14ac:dyDescent="0.3">
      <c r="A52" s="208">
        <f t="shared" si="11"/>
        <v>69.230999999999995</v>
      </c>
      <c r="B52" s="209">
        <v>7398</v>
      </c>
      <c r="C52" s="210">
        <v>3425</v>
      </c>
      <c r="D52" s="211">
        <v>6645.6839080459768</v>
      </c>
      <c r="E52" s="212">
        <v>-45.105633802816904</v>
      </c>
      <c r="F52" s="216">
        <v>866948</v>
      </c>
      <c r="G52" s="217">
        <v>840524</v>
      </c>
      <c r="H52" s="215">
        <f t="shared" si="1"/>
        <v>-141680.79999999993</v>
      </c>
      <c r="I52" s="469">
        <v>94</v>
      </c>
      <c r="J52" s="212">
        <f t="shared" si="10"/>
        <v>3.1437531825385117</v>
      </c>
      <c r="K52" s="510">
        <v>7429</v>
      </c>
    </row>
    <row r="53" spans="1:11" x14ac:dyDescent="0.3">
      <c r="A53" s="208">
        <f t="shared" si="11"/>
        <v>69.230999999999995</v>
      </c>
      <c r="B53" s="209">
        <v>7340</v>
      </c>
      <c r="C53" s="210">
        <v>3398</v>
      </c>
      <c r="D53" s="211">
        <v>6692.2459016393441</v>
      </c>
      <c r="E53" s="212">
        <v>-45</v>
      </c>
      <c r="F53" s="216">
        <v>867005</v>
      </c>
      <c r="G53" s="217">
        <v>840868</v>
      </c>
      <c r="H53" s="215">
        <f t="shared" si="1"/>
        <v>-142036.59999999998</v>
      </c>
      <c r="I53" s="469">
        <v>94</v>
      </c>
      <c r="J53" s="212">
        <f t="shared" si="10"/>
        <v>3.1083356721863598</v>
      </c>
      <c r="K53" s="510">
        <v>7429</v>
      </c>
    </row>
    <row r="54" spans="1:11" x14ac:dyDescent="0.3">
      <c r="A54" s="208">
        <f t="shared" si="11"/>
        <v>69.230999999999995</v>
      </c>
      <c r="B54" s="209">
        <v>7341</v>
      </c>
      <c r="C54" s="210">
        <v>3399</v>
      </c>
      <c r="D54" s="211">
        <v>6660.695652173913</v>
      </c>
      <c r="E54" s="212">
        <v>-44.715384615384615</v>
      </c>
      <c r="F54" s="216">
        <v>867066</v>
      </c>
      <c r="G54" s="217">
        <v>841211</v>
      </c>
      <c r="H54" s="215">
        <f t="shared" si="1"/>
        <v>-142387.19999999995</v>
      </c>
      <c r="I54" s="469">
        <v>94</v>
      </c>
      <c r="J54" s="212">
        <f t="shared" si="10"/>
        <v>3.0735451628663912</v>
      </c>
      <c r="K54" s="510">
        <v>7429</v>
      </c>
    </row>
    <row r="55" spans="1:11" x14ac:dyDescent="0.3">
      <c r="A55" s="208">
        <f t="shared" si="11"/>
        <v>69.230999999999995</v>
      </c>
      <c r="B55" s="209">
        <v>7292</v>
      </c>
      <c r="C55" s="210">
        <v>3376</v>
      </c>
      <c r="D55" s="211">
        <v>6648.1572327044023</v>
      </c>
      <c r="E55" s="212">
        <v>-44.720930232558139</v>
      </c>
      <c r="F55" s="218">
        <v>867011</v>
      </c>
      <c r="G55" s="219">
        <v>841481</v>
      </c>
      <c r="H55" s="215">
        <f t="shared" si="1"/>
        <v>-142766.19999999995</v>
      </c>
      <c r="I55" s="469">
        <v>94</v>
      </c>
      <c r="J55" s="212">
        <f t="shared" ref="J55:J60" si="12">100*(F55-G55)/G55</f>
        <v>3.0339365951221713</v>
      </c>
      <c r="K55" s="510">
        <v>7429</v>
      </c>
    </row>
    <row r="56" spans="1:11" x14ac:dyDescent="0.3">
      <c r="A56" s="208">
        <f t="shared" si="11"/>
        <v>69.230999999999995</v>
      </c>
      <c r="B56" s="209">
        <v>7210</v>
      </c>
      <c r="C56" s="210">
        <v>3338</v>
      </c>
      <c r="D56" s="211">
        <v>6655.1016042780748</v>
      </c>
      <c r="E56" s="212">
        <v>-45</v>
      </c>
      <c r="F56" s="216">
        <v>866767</v>
      </c>
      <c r="G56" s="217">
        <v>841633</v>
      </c>
      <c r="H56" s="215">
        <f t="shared" si="1"/>
        <v>-143192.59999999998</v>
      </c>
      <c r="I56" s="469">
        <v>94</v>
      </c>
      <c r="J56" s="212">
        <f t="shared" si="12"/>
        <v>2.9863372752731889</v>
      </c>
      <c r="K56" s="510">
        <v>7429</v>
      </c>
    </row>
    <row r="57" spans="1:11" x14ac:dyDescent="0.3">
      <c r="A57" s="208">
        <f t="shared" si="11"/>
        <v>69.230999999999995</v>
      </c>
      <c r="B57" s="209">
        <v>7376</v>
      </c>
      <c r="C57" s="210">
        <v>3415</v>
      </c>
      <c r="D57" s="211">
        <v>6649.25</v>
      </c>
      <c r="E57" s="212">
        <v>-45.073529411764703</v>
      </c>
      <c r="F57" s="218">
        <v>866912</v>
      </c>
      <c r="G57" s="219">
        <v>842015</v>
      </c>
      <c r="H57" s="215">
        <f t="shared" si="1"/>
        <v>-143506</v>
      </c>
      <c r="I57" s="469">
        <v>94</v>
      </c>
      <c r="J57" s="212">
        <f t="shared" si="12"/>
        <v>2.9568356858250744</v>
      </c>
      <c r="K57" s="510">
        <v>7429</v>
      </c>
    </row>
    <row r="58" spans="1:11" x14ac:dyDescent="0.3">
      <c r="A58" s="208">
        <f t="shared" si="11"/>
        <v>69.230999999999995</v>
      </c>
      <c r="B58" s="209">
        <v>7382</v>
      </c>
      <c r="C58" s="210">
        <v>3418</v>
      </c>
      <c r="D58" s="211">
        <v>6752.0810810810808</v>
      </c>
      <c r="E58" s="212">
        <v>-44.969230769230769</v>
      </c>
      <c r="F58" s="218">
        <v>867070</v>
      </c>
      <c r="G58" s="219">
        <v>842401</v>
      </c>
      <c r="H58" s="215">
        <f t="shared" si="1"/>
        <v>-143811.19999999995</v>
      </c>
      <c r="I58" s="469">
        <v>94</v>
      </c>
      <c r="J58" s="212">
        <f t="shared" si="12"/>
        <v>2.9284153271422992</v>
      </c>
      <c r="K58" s="510">
        <v>7429</v>
      </c>
    </row>
    <row r="59" spans="1:11" x14ac:dyDescent="0.3">
      <c r="A59" s="208">
        <f t="shared" si="11"/>
        <v>69.230999999999995</v>
      </c>
      <c r="B59" s="209">
        <v>7633</v>
      </c>
      <c r="C59" s="210">
        <v>3534</v>
      </c>
      <c r="D59" s="211">
        <v>6622.8175675675675</v>
      </c>
      <c r="E59" s="212">
        <v>-45.124031007751938</v>
      </c>
      <c r="F59" s="218">
        <v>867630</v>
      </c>
      <c r="G59" s="219">
        <v>843026</v>
      </c>
      <c r="H59" s="215">
        <f t="shared" si="1"/>
        <v>-144001.19999999995</v>
      </c>
      <c r="I59" s="469">
        <v>94</v>
      </c>
      <c r="J59" s="212">
        <f t="shared" si="12"/>
        <v>2.9185339479446659</v>
      </c>
      <c r="K59" s="510">
        <v>7429</v>
      </c>
    </row>
    <row r="60" spans="1:11" x14ac:dyDescent="0.3">
      <c r="A60" s="208">
        <f>ROUND(69.2307692307692,3)</f>
        <v>69.230999999999995</v>
      </c>
      <c r="B60" s="209">
        <v>7522</v>
      </c>
      <c r="C60" s="210">
        <v>3489</v>
      </c>
      <c r="D60" s="211">
        <v>6648.2090395480227</v>
      </c>
      <c r="E60" s="212">
        <v>-45.140845070422536</v>
      </c>
      <c r="F60" s="220">
        <v>868354</v>
      </c>
      <c r="G60" s="221">
        <v>843748</v>
      </c>
      <c r="H60" s="222">
        <f t="shared" si="1"/>
        <v>-144143.59999999998</v>
      </c>
      <c r="I60" s="469">
        <v>94</v>
      </c>
      <c r="J60" s="212">
        <f t="shared" si="12"/>
        <v>2.9162735793151509</v>
      </c>
      <c r="K60" s="510">
        <v>7429</v>
      </c>
    </row>
    <row r="61" spans="1:11" x14ac:dyDescent="0.3">
      <c r="A61" s="223">
        <f t="shared" ref="A61:A69" si="13">ROUND(63.076923076923,3)</f>
        <v>63.076999999999998</v>
      </c>
      <c r="B61" s="224">
        <v>8179</v>
      </c>
      <c r="C61" s="225">
        <v>3787</v>
      </c>
      <c r="D61" s="226">
        <v>6674.919463087248</v>
      </c>
      <c r="E61" s="227">
        <v>-45.314049586776861</v>
      </c>
      <c r="F61" s="228">
        <v>870328</v>
      </c>
      <c r="G61" s="229">
        <v>845221</v>
      </c>
      <c r="H61" s="230">
        <f t="shared" si="1"/>
        <v>-143937.19999999995</v>
      </c>
      <c r="I61" s="470">
        <v>94</v>
      </c>
      <c r="J61" s="68">
        <f t="shared" ref="J61:J71" si="14">100*(F61-G61)/G61</f>
        <v>2.9704657125177913</v>
      </c>
      <c r="K61" s="509">
        <f>AVERAGE(B61:B70)</f>
        <v>7711.8</v>
      </c>
    </row>
    <row r="62" spans="1:11" x14ac:dyDescent="0.3">
      <c r="A62" s="55">
        <f t="shared" si="13"/>
        <v>63.076999999999998</v>
      </c>
      <c r="B62" s="56">
        <v>10270</v>
      </c>
      <c r="C62" s="57">
        <v>4755</v>
      </c>
      <c r="D62" s="167">
        <v>6442.0636942675155</v>
      </c>
      <c r="E62" s="58">
        <v>-43.184615384615384</v>
      </c>
      <c r="F62" s="59">
        <v>877104</v>
      </c>
      <c r="G62" s="72">
        <v>849581</v>
      </c>
      <c r="H62" s="119">
        <f t="shared" si="1"/>
        <v>-142393.19999999995</v>
      </c>
      <c r="I62" s="471">
        <v>94</v>
      </c>
      <c r="J62" s="71">
        <f t="shared" si="14"/>
        <v>3.2395969307223207</v>
      </c>
      <c r="K62" s="510">
        <v>7712</v>
      </c>
    </row>
    <row r="63" spans="1:11" x14ac:dyDescent="0.3">
      <c r="A63" s="55">
        <f t="shared" si="13"/>
        <v>63.076999999999998</v>
      </c>
      <c r="B63" s="56">
        <v>7649</v>
      </c>
      <c r="C63" s="57">
        <v>3541</v>
      </c>
      <c r="D63" s="167">
        <v>6590.9685534591199</v>
      </c>
      <c r="E63" s="58">
        <v>-44.820143884892083</v>
      </c>
      <c r="F63" s="59">
        <v>877678</v>
      </c>
      <c r="G63" s="72">
        <v>850247</v>
      </c>
      <c r="H63" s="119">
        <f t="shared" si="1"/>
        <v>-142618.39999999991</v>
      </c>
      <c r="I63" s="471">
        <v>94</v>
      </c>
      <c r="J63" s="71">
        <f t="shared" si="14"/>
        <v>3.2262389635011943</v>
      </c>
      <c r="K63" s="510">
        <v>7712</v>
      </c>
    </row>
    <row r="64" spans="1:11" x14ac:dyDescent="0.3">
      <c r="A64" s="55">
        <f t="shared" si="13"/>
        <v>63.076999999999998</v>
      </c>
      <c r="B64" s="56">
        <v>7550</v>
      </c>
      <c r="C64" s="57">
        <v>3496</v>
      </c>
      <c r="D64" s="167">
        <v>6624.4458598726114</v>
      </c>
      <c r="E64" s="58">
        <v>-44.555555555555557</v>
      </c>
      <c r="F64" s="59">
        <v>878015</v>
      </c>
      <c r="G64" s="72">
        <v>850771</v>
      </c>
      <c r="H64" s="119">
        <f t="shared" si="1"/>
        <v>-142910.19999999995</v>
      </c>
      <c r="I64" s="471">
        <v>94</v>
      </c>
      <c r="J64" s="71">
        <f t="shared" si="14"/>
        <v>3.2022718216770434</v>
      </c>
      <c r="K64" s="510">
        <v>7712</v>
      </c>
    </row>
    <row r="65" spans="1:11" x14ac:dyDescent="0.3">
      <c r="A65" s="55">
        <f t="shared" si="13"/>
        <v>63.076999999999998</v>
      </c>
      <c r="B65" s="56">
        <v>7997</v>
      </c>
      <c r="C65" s="57">
        <v>3703</v>
      </c>
      <c r="D65" s="167">
        <v>6639.0989010989015</v>
      </c>
      <c r="E65" s="58">
        <v>-43.190140845070424</v>
      </c>
      <c r="F65" s="59">
        <v>879381</v>
      </c>
      <c r="G65" s="72">
        <v>851910</v>
      </c>
      <c r="H65" s="119">
        <f t="shared" si="1"/>
        <v>-142911</v>
      </c>
      <c r="I65" s="471">
        <v>94</v>
      </c>
      <c r="J65" s="71">
        <f t="shared" si="14"/>
        <v>3.2246364052540764</v>
      </c>
      <c r="K65" s="510">
        <v>7712</v>
      </c>
    </row>
    <row r="66" spans="1:11" x14ac:dyDescent="0.3">
      <c r="A66" s="55">
        <f t="shared" si="13"/>
        <v>63.076999999999998</v>
      </c>
      <c r="B66" s="56">
        <v>7692</v>
      </c>
      <c r="C66" s="57">
        <v>3561</v>
      </c>
      <c r="D66" s="167">
        <v>6620.6440677966102</v>
      </c>
      <c r="E66" s="58">
        <v>-44.85</v>
      </c>
      <c r="F66" s="69">
        <v>880010</v>
      </c>
      <c r="G66" s="70">
        <v>852609</v>
      </c>
      <c r="H66" s="119">
        <f t="shared" si="1"/>
        <v>-143120.79999999993</v>
      </c>
      <c r="I66" s="471">
        <v>94</v>
      </c>
      <c r="J66" s="71">
        <f t="shared" si="14"/>
        <v>3.2137826365895741</v>
      </c>
      <c r="K66" s="510">
        <v>7712</v>
      </c>
    </row>
    <row r="67" spans="1:11" x14ac:dyDescent="0.3">
      <c r="A67" s="55">
        <f t="shared" si="13"/>
        <v>63.076999999999998</v>
      </c>
      <c r="B67" s="56">
        <v>4706</v>
      </c>
      <c r="C67" s="57">
        <v>2179</v>
      </c>
      <c r="D67" s="167">
        <v>6604.646017699115</v>
      </c>
      <c r="E67" s="58">
        <v>-44.512195121951223</v>
      </c>
      <c r="F67" s="60">
        <v>873717</v>
      </c>
      <c r="G67" s="112">
        <v>849154</v>
      </c>
      <c r="H67" s="119">
        <f t="shared" ref="H67:H130" si="15">F67-G67*1.2</f>
        <v>-145267.79999999993</v>
      </c>
      <c r="I67" s="471">
        <v>94</v>
      </c>
      <c r="J67" s="71">
        <f t="shared" si="14"/>
        <v>2.8926437371784153</v>
      </c>
      <c r="K67" s="510">
        <v>7712</v>
      </c>
    </row>
    <row r="68" spans="1:11" x14ac:dyDescent="0.3">
      <c r="A68" s="55">
        <f t="shared" si="13"/>
        <v>63.076999999999998</v>
      </c>
      <c r="B68" s="56">
        <v>7607</v>
      </c>
      <c r="C68" s="57">
        <v>3522</v>
      </c>
      <c r="D68" s="167">
        <v>6646.9085714285711</v>
      </c>
      <c r="E68" s="58">
        <v>-44.86466165413534</v>
      </c>
      <c r="F68" s="59">
        <v>874262</v>
      </c>
      <c r="G68" s="72">
        <v>849768</v>
      </c>
      <c r="H68" s="119">
        <f t="shared" si="15"/>
        <v>-145459.59999999998</v>
      </c>
      <c r="I68" s="471">
        <v>94</v>
      </c>
      <c r="J68" s="71">
        <f t="shared" si="14"/>
        <v>2.882433793694279</v>
      </c>
      <c r="K68" s="510">
        <v>7712</v>
      </c>
    </row>
    <row r="69" spans="1:11" x14ac:dyDescent="0.3">
      <c r="A69" s="55">
        <f t="shared" si="13"/>
        <v>63.076999999999998</v>
      </c>
      <c r="B69" s="56">
        <v>7770</v>
      </c>
      <c r="C69" s="57">
        <v>3598</v>
      </c>
      <c r="D69" s="167">
        <v>6590.0809523809521</v>
      </c>
      <c r="E69" s="58">
        <v>-44.719101123595507</v>
      </c>
      <c r="F69" s="60">
        <v>875176</v>
      </c>
      <c r="G69" s="112">
        <v>850603</v>
      </c>
      <c r="H69" s="119">
        <f t="shared" si="15"/>
        <v>-145547.59999999998</v>
      </c>
      <c r="I69" s="471">
        <v>94</v>
      </c>
      <c r="J69" s="71">
        <f t="shared" si="14"/>
        <v>2.8888917626671904</v>
      </c>
      <c r="K69" s="510">
        <v>7712</v>
      </c>
    </row>
    <row r="70" spans="1:11" x14ac:dyDescent="0.3">
      <c r="A70" s="61">
        <f>ROUND(63.076923076923,3)</f>
        <v>63.076999999999998</v>
      </c>
      <c r="B70" s="62">
        <v>7698</v>
      </c>
      <c r="C70" s="63">
        <v>3564</v>
      </c>
      <c r="D70" s="168">
        <v>6578.1169590643276</v>
      </c>
      <c r="E70" s="64">
        <v>-44.886227544910177</v>
      </c>
      <c r="F70" s="231">
        <v>875902</v>
      </c>
      <c r="G70" s="232">
        <v>851326</v>
      </c>
      <c r="H70" s="119">
        <f t="shared" si="15"/>
        <v>-145689.19999999995</v>
      </c>
      <c r="I70" s="472">
        <v>94</v>
      </c>
      <c r="J70" s="73">
        <f t="shared" si="14"/>
        <v>2.8867907241174358</v>
      </c>
      <c r="K70" s="510">
        <v>7712</v>
      </c>
    </row>
    <row r="71" spans="1:11" x14ac:dyDescent="0.3">
      <c r="A71" s="33">
        <v>56.923076923076891</v>
      </c>
      <c r="B71" s="27">
        <v>8488</v>
      </c>
      <c r="C71" s="47">
        <v>3930</v>
      </c>
      <c r="D71" s="169">
        <v>6646.090909090909</v>
      </c>
      <c r="E71" s="39">
        <v>-45.007575757575758</v>
      </c>
      <c r="F71" s="233">
        <v>878444</v>
      </c>
      <c r="G71" s="234">
        <v>853139</v>
      </c>
      <c r="H71" s="235">
        <f t="shared" si="15"/>
        <v>-145322.79999999993</v>
      </c>
      <c r="I71" s="473">
        <v>94</v>
      </c>
      <c r="J71" s="39">
        <f t="shared" si="14"/>
        <v>2.9661051716074405</v>
      </c>
      <c r="K71">
        <f>AVERAGE(B71:B80)</f>
        <v>7806.5</v>
      </c>
    </row>
    <row r="72" spans="1:11" x14ac:dyDescent="0.3">
      <c r="A72" s="34">
        <v>56.923076923076891</v>
      </c>
      <c r="B72" s="28">
        <v>7703</v>
      </c>
      <c r="C72" s="48">
        <v>3566</v>
      </c>
      <c r="D72" s="170">
        <v>6640.7</v>
      </c>
      <c r="E72" s="40">
        <v>-44.881889763779526</v>
      </c>
      <c r="F72" s="54">
        <v>879116</v>
      </c>
      <c r="G72" s="67">
        <v>853839</v>
      </c>
      <c r="H72" s="120">
        <f t="shared" si="15"/>
        <v>-145490.79999999993</v>
      </c>
      <c r="I72" s="474">
        <v>93</v>
      </c>
      <c r="J72" s="40">
        <f t="shared" ref="J72:J77" si="16">100*(F72-G72)/G72</f>
        <v>2.9603941726718972</v>
      </c>
      <c r="K72" s="510">
        <v>7806</v>
      </c>
    </row>
    <row r="73" spans="1:11" x14ac:dyDescent="0.3">
      <c r="A73" s="34">
        <v>56.923076923076891</v>
      </c>
      <c r="B73" s="28">
        <v>7784</v>
      </c>
      <c r="C73" s="48">
        <v>3604</v>
      </c>
      <c r="D73" s="170">
        <v>6626.7368421052633</v>
      </c>
      <c r="E73" s="40">
        <v>-44.296296296296298</v>
      </c>
      <c r="F73" s="54">
        <v>879965</v>
      </c>
      <c r="G73" s="67">
        <v>854645</v>
      </c>
      <c r="H73" s="120">
        <f t="shared" si="15"/>
        <v>-145609</v>
      </c>
      <c r="I73" s="474">
        <v>93</v>
      </c>
      <c r="J73" s="40">
        <f t="shared" si="16"/>
        <v>2.9626336081062896</v>
      </c>
      <c r="K73" s="510">
        <v>7806</v>
      </c>
    </row>
    <row r="74" spans="1:11" x14ac:dyDescent="0.3">
      <c r="A74" s="34">
        <v>56.923076923076891</v>
      </c>
      <c r="B74" s="28">
        <v>7656</v>
      </c>
      <c r="C74" s="48">
        <v>3545</v>
      </c>
      <c r="D74" s="170">
        <v>6603.354166666667</v>
      </c>
      <c r="E74" s="40">
        <v>-44.834710743801651</v>
      </c>
      <c r="F74" s="54">
        <v>880503</v>
      </c>
      <c r="G74" s="67">
        <v>855264</v>
      </c>
      <c r="H74" s="120">
        <f t="shared" si="15"/>
        <v>-145813.79999999993</v>
      </c>
      <c r="I74" s="474">
        <v>93</v>
      </c>
      <c r="J74" s="40">
        <f t="shared" si="16"/>
        <v>2.9510186328431924</v>
      </c>
      <c r="K74" s="510">
        <v>7806</v>
      </c>
    </row>
    <row r="75" spans="1:11" x14ac:dyDescent="0.3">
      <c r="A75" s="34">
        <v>56.923076923076891</v>
      </c>
      <c r="B75" s="28">
        <v>7672</v>
      </c>
      <c r="C75" s="48">
        <v>3552</v>
      </c>
      <c r="D75" s="170">
        <v>6638.4370860927156</v>
      </c>
      <c r="E75" s="40">
        <v>-44.694915254237287</v>
      </c>
      <c r="F75" s="54">
        <v>881065</v>
      </c>
      <c r="G75" s="67">
        <v>855897</v>
      </c>
      <c r="H75" s="120">
        <f t="shared" si="15"/>
        <v>-146011.39999999991</v>
      </c>
      <c r="I75" s="474">
        <v>93</v>
      </c>
      <c r="J75" s="40">
        <f t="shared" si="16"/>
        <v>2.9405407426360881</v>
      </c>
      <c r="K75" s="510">
        <v>7806</v>
      </c>
    </row>
    <row r="76" spans="1:11" x14ac:dyDescent="0.3">
      <c r="A76" s="34">
        <v>56.923076923076891</v>
      </c>
      <c r="B76" s="28">
        <v>7743</v>
      </c>
      <c r="C76" s="48">
        <v>3585</v>
      </c>
      <c r="D76" s="170">
        <v>6645.2816091954019</v>
      </c>
      <c r="E76" s="40">
        <v>-44.691729323308273</v>
      </c>
      <c r="F76" s="54">
        <v>881781</v>
      </c>
      <c r="G76" s="67">
        <v>856621</v>
      </c>
      <c r="H76" s="120">
        <f t="shared" si="15"/>
        <v>-146164.19999999995</v>
      </c>
      <c r="I76" s="474">
        <v>93</v>
      </c>
      <c r="J76" s="40">
        <f t="shared" si="16"/>
        <v>2.937121550837535</v>
      </c>
      <c r="K76" s="510">
        <v>7806</v>
      </c>
    </row>
    <row r="77" spans="1:11" x14ac:dyDescent="0.3">
      <c r="A77" s="34">
        <v>56.923076923076891</v>
      </c>
      <c r="B77" s="28">
        <v>7878</v>
      </c>
      <c r="C77" s="48">
        <v>3648</v>
      </c>
      <c r="D77" s="170">
        <v>6639.6062499999998</v>
      </c>
      <c r="E77" s="40">
        <v>-44.96</v>
      </c>
      <c r="F77" s="54">
        <v>882798</v>
      </c>
      <c r="G77" s="67">
        <v>857526</v>
      </c>
      <c r="H77" s="120">
        <f t="shared" si="15"/>
        <v>-146233.19999999995</v>
      </c>
      <c r="I77" s="474">
        <v>93</v>
      </c>
      <c r="J77" s="40">
        <f t="shared" si="16"/>
        <v>2.9470826540536379</v>
      </c>
      <c r="K77" s="510">
        <v>7806</v>
      </c>
    </row>
    <row r="78" spans="1:11" x14ac:dyDescent="0.3">
      <c r="A78" s="34">
        <v>56.923076923076891</v>
      </c>
      <c r="B78" s="28">
        <v>7784</v>
      </c>
      <c r="C78" s="48">
        <v>3604</v>
      </c>
      <c r="D78" s="170">
        <v>6669.2525773195875</v>
      </c>
      <c r="E78" s="40">
        <v>-44.840909090909093</v>
      </c>
      <c r="F78" s="54">
        <v>883575</v>
      </c>
      <c r="G78" s="67">
        <v>858288</v>
      </c>
      <c r="H78" s="120">
        <f t="shared" si="15"/>
        <v>-146370.59999999998</v>
      </c>
      <c r="I78" s="474">
        <v>93</v>
      </c>
      <c r="J78" s="40">
        <f t="shared" ref="J78:J88" si="17">100*(F78-G78)/G78</f>
        <v>2.946213858285331</v>
      </c>
      <c r="K78" s="510">
        <v>7806</v>
      </c>
    </row>
    <row r="79" spans="1:11" x14ac:dyDescent="0.3">
      <c r="A79" s="34">
        <v>56.923076923076891</v>
      </c>
      <c r="B79" s="28">
        <v>7612</v>
      </c>
      <c r="C79" s="48">
        <v>3524</v>
      </c>
      <c r="D79" s="170">
        <v>6606.6374999999998</v>
      </c>
      <c r="E79" s="40">
        <v>-44.856060606060609</v>
      </c>
      <c r="F79" s="54">
        <v>883937</v>
      </c>
      <c r="G79" s="67">
        <v>858801</v>
      </c>
      <c r="H79" s="120">
        <f t="shared" si="15"/>
        <v>-146624.19999999995</v>
      </c>
      <c r="I79" s="474">
        <v>93</v>
      </c>
      <c r="J79" s="40">
        <f t="shared" si="17"/>
        <v>2.926871300801932</v>
      </c>
      <c r="K79" s="510">
        <v>7806</v>
      </c>
    </row>
    <row r="80" spans="1:11" x14ac:dyDescent="0.3">
      <c r="A80" s="36">
        <v>56.923076923076891</v>
      </c>
      <c r="B80" s="37">
        <v>7745</v>
      </c>
      <c r="C80" s="49">
        <v>3586</v>
      </c>
      <c r="D80" s="171">
        <v>6631.0773809523807</v>
      </c>
      <c r="E80" s="41">
        <v>-44.231343283582092</v>
      </c>
      <c r="F80" s="237">
        <v>884602</v>
      </c>
      <c r="G80" s="238">
        <v>859494</v>
      </c>
      <c r="H80" s="120">
        <f t="shared" si="15"/>
        <v>-146790.79999999993</v>
      </c>
      <c r="I80" s="475">
        <v>93</v>
      </c>
      <c r="J80" s="41">
        <f t="shared" si="17"/>
        <v>2.9212536678557384</v>
      </c>
      <c r="K80" s="510">
        <v>7806</v>
      </c>
    </row>
    <row r="81" spans="1:11" x14ac:dyDescent="0.3">
      <c r="A81" s="259">
        <v>50.769230769230738</v>
      </c>
      <c r="B81" s="260">
        <v>8792</v>
      </c>
      <c r="C81" s="261">
        <v>4071</v>
      </c>
      <c r="D81" s="262">
        <v>6666.1186440677966</v>
      </c>
      <c r="E81" s="263">
        <v>-44.860465116279073</v>
      </c>
      <c r="F81" s="264">
        <v>887679</v>
      </c>
      <c r="G81" s="265">
        <v>861634</v>
      </c>
      <c r="H81" s="266">
        <f t="shared" si="15"/>
        <v>-146281.79999999993</v>
      </c>
      <c r="I81" s="476">
        <v>93</v>
      </c>
      <c r="J81" s="267">
        <f t="shared" si="17"/>
        <v>3.0227451562960606</v>
      </c>
      <c r="K81">
        <f>AVERAGE(B81:B90)</f>
        <v>8252.4</v>
      </c>
    </row>
    <row r="82" spans="1:11" x14ac:dyDescent="0.3">
      <c r="A82" s="240">
        <v>50.769230769230738</v>
      </c>
      <c r="B82" s="241">
        <v>8450</v>
      </c>
      <c r="C82" s="242">
        <v>3912</v>
      </c>
      <c r="D82" s="243">
        <v>6559.6911764705883</v>
      </c>
      <c r="E82" s="244">
        <v>-44.697095435684645</v>
      </c>
      <c r="F82" s="247">
        <v>889901</v>
      </c>
      <c r="G82" s="248">
        <v>863272</v>
      </c>
      <c r="H82" s="245">
        <f t="shared" si="15"/>
        <v>-146025.39999999991</v>
      </c>
      <c r="I82" s="477">
        <v>93</v>
      </c>
      <c r="J82" s="246">
        <f t="shared" si="17"/>
        <v>3.0846592962588848</v>
      </c>
      <c r="K82" s="510">
        <v>8252</v>
      </c>
    </row>
    <row r="83" spans="1:11" x14ac:dyDescent="0.3">
      <c r="A83" s="240">
        <v>50.769230769230738</v>
      </c>
      <c r="B83" s="249">
        <v>7949</v>
      </c>
      <c r="C83" s="250">
        <v>3680</v>
      </c>
      <c r="D83" s="243">
        <v>6622.2634730538921</v>
      </c>
      <c r="E83" s="244">
        <v>-44.238805970149251</v>
      </c>
      <c r="F83" s="93">
        <v>890920</v>
      </c>
      <c r="G83" s="111">
        <v>864195</v>
      </c>
      <c r="H83" s="245">
        <f t="shared" si="15"/>
        <v>-146114</v>
      </c>
      <c r="I83" s="477">
        <v>93</v>
      </c>
      <c r="J83" s="246">
        <f t="shared" si="17"/>
        <v>3.0924733422433595</v>
      </c>
      <c r="K83" s="510">
        <v>8252</v>
      </c>
    </row>
    <row r="84" spans="1:11" x14ac:dyDescent="0.3">
      <c r="A84" s="240">
        <v>50.769230769230738</v>
      </c>
      <c r="B84" s="249">
        <v>7885</v>
      </c>
      <c r="C84" s="250">
        <v>3651</v>
      </c>
      <c r="D84" s="251">
        <v>6638.4337349397592</v>
      </c>
      <c r="E84" s="244">
        <v>-44.284615384615385</v>
      </c>
      <c r="F84" s="247">
        <v>891774</v>
      </c>
      <c r="G84" s="248">
        <v>865020</v>
      </c>
      <c r="H84" s="245">
        <f t="shared" si="15"/>
        <v>-146250</v>
      </c>
      <c r="I84" s="477">
        <v>93</v>
      </c>
      <c r="J84" s="246">
        <f t="shared" si="17"/>
        <v>3.0928764652840397</v>
      </c>
      <c r="K84" s="510">
        <v>8252</v>
      </c>
    </row>
    <row r="85" spans="1:11" x14ac:dyDescent="0.3">
      <c r="A85" s="240">
        <v>50.769230769230738</v>
      </c>
      <c r="B85" s="249">
        <v>7968</v>
      </c>
      <c r="C85" s="250">
        <v>3689</v>
      </c>
      <c r="D85" s="243">
        <v>6640.082840236686</v>
      </c>
      <c r="E85" s="244">
        <v>-44.92307692307692</v>
      </c>
      <c r="F85" s="93">
        <v>892801</v>
      </c>
      <c r="G85" s="111">
        <v>865950</v>
      </c>
      <c r="H85" s="245">
        <f t="shared" si="15"/>
        <v>-146339</v>
      </c>
      <c r="I85" s="477">
        <v>93</v>
      </c>
      <c r="J85" s="246">
        <f t="shared" si="17"/>
        <v>3.1007563947110111</v>
      </c>
      <c r="K85" s="510">
        <v>8252</v>
      </c>
    </row>
    <row r="86" spans="1:11" x14ac:dyDescent="0.3">
      <c r="A86" s="252">
        <v>50.769230769230738</v>
      </c>
      <c r="B86" s="249">
        <v>8098</v>
      </c>
      <c r="C86" s="250">
        <v>3749</v>
      </c>
      <c r="D86" s="251">
        <v>6631.1130952380954</v>
      </c>
      <c r="E86" s="253">
        <v>-44.669117647058826</v>
      </c>
      <c r="F86" s="247">
        <v>894108</v>
      </c>
      <c r="G86" s="248">
        <v>867049</v>
      </c>
      <c r="H86" s="245">
        <f t="shared" si="15"/>
        <v>-146350.79999999993</v>
      </c>
      <c r="I86" s="477">
        <v>93</v>
      </c>
      <c r="J86" s="246">
        <f t="shared" si="17"/>
        <v>3.1208155479102104</v>
      </c>
      <c r="K86" s="510">
        <v>8252</v>
      </c>
    </row>
    <row r="87" spans="1:11" x14ac:dyDescent="0.3">
      <c r="A87" s="252">
        <v>50.769230769230738</v>
      </c>
      <c r="B87" s="249">
        <v>8115</v>
      </c>
      <c r="C87" s="250">
        <v>3757</v>
      </c>
      <c r="D87" s="243">
        <v>6624.9041916167662</v>
      </c>
      <c r="E87" s="250">
        <v>-44.7421875</v>
      </c>
      <c r="F87" s="93">
        <v>895429</v>
      </c>
      <c r="G87" s="111">
        <v>868159</v>
      </c>
      <c r="H87" s="245">
        <f t="shared" si="15"/>
        <v>-146361.79999999993</v>
      </c>
      <c r="I87" s="477">
        <v>93</v>
      </c>
      <c r="J87" s="246">
        <f t="shared" si="17"/>
        <v>3.1411296778585491</v>
      </c>
      <c r="K87" s="510">
        <v>8252</v>
      </c>
    </row>
    <row r="88" spans="1:11" x14ac:dyDescent="0.3">
      <c r="A88" s="252">
        <v>50.769230769230738</v>
      </c>
      <c r="B88" s="249">
        <v>8297</v>
      </c>
      <c r="C88" s="250">
        <v>3842</v>
      </c>
      <c r="D88" s="251">
        <v>6683.2974358974361</v>
      </c>
      <c r="E88" s="253">
        <v>-44.7734375</v>
      </c>
      <c r="F88" s="93">
        <v>897150</v>
      </c>
      <c r="G88" s="111">
        <v>869511</v>
      </c>
      <c r="H88" s="245">
        <f t="shared" si="15"/>
        <v>-146263.19999999995</v>
      </c>
      <c r="I88" s="477">
        <v>93</v>
      </c>
      <c r="J88" s="246">
        <f t="shared" si="17"/>
        <v>3.1786831908969524</v>
      </c>
      <c r="K88" s="510">
        <v>8252</v>
      </c>
    </row>
    <row r="89" spans="1:11" x14ac:dyDescent="0.3">
      <c r="A89" s="252">
        <v>50.769230769230738</v>
      </c>
      <c r="B89" s="241">
        <v>8217</v>
      </c>
      <c r="C89" s="242">
        <v>3804</v>
      </c>
      <c r="D89" s="243">
        <v>6586.0569620253164</v>
      </c>
      <c r="E89" s="244">
        <v>-44.694029850746269</v>
      </c>
      <c r="F89" s="247">
        <v>898647</v>
      </c>
      <c r="G89" s="248">
        <v>870733</v>
      </c>
      <c r="H89" s="245">
        <f t="shared" si="15"/>
        <v>-146232.59999999998</v>
      </c>
      <c r="I89" s="477">
        <v>93</v>
      </c>
      <c r="J89" s="246">
        <f t="shared" ref="J89:J94" si="18">100*(F89-G89)/G89</f>
        <v>3.2058047644915262</v>
      </c>
      <c r="K89" s="510">
        <v>8252</v>
      </c>
    </row>
    <row r="90" spans="1:11" x14ac:dyDescent="0.3">
      <c r="A90" s="254">
        <v>50.769230769230738</v>
      </c>
      <c r="B90" s="255">
        <v>8753</v>
      </c>
      <c r="C90" s="256">
        <v>4053</v>
      </c>
      <c r="D90" s="257">
        <v>6472.5641609719059</v>
      </c>
      <c r="E90" s="258">
        <v>-44.447449768160745</v>
      </c>
      <c r="F90" s="268">
        <v>901360</v>
      </c>
      <c r="G90" s="269">
        <v>872688</v>
      </c>
      <c r="H90" s="245">
        <f t="shared" si="15"/>
        <v>-145865.59999999998</v>
      </c>
      <c r="I90" s="478">
        <v>93</v>
      </c>
      <c r="J90" s="270">
        <f t="shared" si="18"/>
        <v>3.2854811799864327</v>
      </c>
      <c r="K90" s="510">
        <v>8252</v>
      </c>
    </row>
    <row r="91" spans="1:11" x14ac:dyDescent="0.3">
      <c r="A91" s="511">
        <v>44.61</v>
      </c>
      <c r="B91" s="350">
        <v>8858</v>
      </c>
      <c r="C91" s="350">
        <v>4101</v>
      </c>
      <c r="D91" s="512">
        <v>6628.3416149068325</v>
      </c>
      <c r="E91" s="512">
        <v>-44.930232558139537</v>
      </c>
      <c r="F91" s="342">
        <v>904260</v>
      </c>
      <c r="G91" s="342">
        <v>874764</v>
      </c>
      <c r="H91" s="513">
        <f t="shared" si="15"/>
        <v>-145456.80000000005</v>
      </c>
      <c r="I91" s="514">
        <v>93</v>
      </c>
      <c r="J91" s="341">
        <f t="shared" si="18"/>
        <v>3.3718808730126066</v>
      </c>
      <c r="K91" s="515">
        <f>AVERAGE(B91:B100)</f>
        <v>8051.4</v>
      </c>
    </row>
    <row r="92" spans="1:11" x14ac:dyDescent="0.3">
      <c r="A92" s="516">
        <v>44.61</v>
      </c>
      <c r="B92" s="342">
        <v>7951</v>
      </c>
      <c r="C92" s="342">
        <v>3681</v>
      </c>
      <c r="D92" s="517">
        <v>6646.5269461077842</v>
      </c>
      <c r="E92" s="373">
        <v>-44.449612403100772</v>
      </c>
      <c r="F92" s="342">
        <v>905003</v>
      </c>
      <c r="G92" s="342">
        <v>875555</v>
      </c>
      <c r="H92" s="379">
        <f t="shared" si="15"/>
        <v>-145663</v>
      </c>
      <c r="I92" s="518">
        <v>92</v>
      </c>
      <c r="J92" s="345">
        <f t="shared" si="18"/>
        <v>3.3633523879139515</v>
      </c>
      <c r="K92" s="519">
        <v>8051.4</v>
      </c>
    </row>
    <row r="93" spans="1:11" x14ac:dyDescent="0.3">
      <c r="A93" s="516">
        <v>44.61</v>
      </c>
      <c r="B93" s="520">
        <v>7967</v>
      </c>
      <c r="C93" s="521">
        <v>3689</v>
      </c>
      <c r="D93" s="517">
        <v>6597.2312499999998</v>
      </c>
      <c r="E93" s="373">
        <v>-44.649350649350652</v>
      </c>
      <c r="F93" s="522">
        <v>905772</v>
      </c>
      <c r="G93" s="523">
        <v>876361</v>
      </c>
      <c r="H93" s="379">
        <f t="shared" si="15"/>
        <v>-145861.19999999995</v>
      </c>
      <c r="I93" s="518">
        <v>92</v>
      </c>
      <c r="J93" s="345">
        <f t="shared" si="18"/>
        <v>3.3560370669164876</v>
      </c>
      <c r="K93" s="519">
        <v>8051.4</v>
      </c>
    </row>
    <row r="94" spans="1:11" x14ac:dyDescent="0.3">
      <c r="A94" s="516">
        <v>44.61</v>
      </c>
      <c r="B94" s="520">
        <v>7977</v>
      </c>
      <c r="C94" s="521">
        <v>3693</v>
      </c>
      <c r="D94" s="517">
        <v>6613.3067484662579</v>
      </c>
      <c r="E94" s="373">
        <v>-44.911111111111111</v>
      </c>
      <c r="F94" s="342">
        <v>906546</v>
      </c>
      <c r="G94" s="342">
        <v>877170</v>
      </c>
      <c r="H94" s="379">
        <f t="shared" si="15"/>
        <v>-146058</v>
      </c>
      <c r="I94" s="518">
        <v>92</v>
      </c>
      <c r="J94" s="345">
        <f t="shared" si="18"/>
        <v>3.3489517425356543</v>
      </c>
      <c r="K94" s="519">
        <v>8051.4</v>
      </c>
    </row>
    <row r="95" spans="1:11" x14ac:dyDescent="0.3">
      <c r="A95" s="516">
        <v>44.61</v>
      </c>
      <c r="B95" s="520">
        <v>7921</v>
      </c>
      <c r="C95" s="521">
        <v>3667</v>
      </c>
      <c r="D95" s="517">
        <v>6596.1337579617839</v>
      </c>
      <c r="E95" s="373">
        <v>-44.746268656716417</v>
      </c>
      <c r="F95" s="342">
        <v>907175</v>
      </c>
      <c r="G95" s="342">
        <v>877891</v>
      </c>
      <c r="H95" s="379">
        <f t="shared" si="15"/>
        <v>-146294.19999999995</v>
      </c>
      <c r="I95" s="518">
        <v>92</v>
      </c>
      <c r="J95" s="345">
        <f t="shared" ref="J95:J108" si="19">100*(F95-G95)/G95</f>
        <v>3.3357216328678616</v>
      </c>
      <c r="K95" s="519">
        <v>8051.4</v>
      </c>
    </row>
    <row r="96" spans="1:11" x14ac:dyDescent="0.3">
      <c r="A96" s="516">
        <v>44.61</v>
      </c>
      <c r="B96" s="520">
        <v>7943</v>
      </c>
      <c r="C96" s="521">
        <v>3678</v>
      </c>
      <c r="D96" s="517">
        <v>6635.2748538011692</v>
      </c>
      <c r="E96" s="373">
        <v>-44.868613138686129</v>
      </c>
      <c r="F96" s="524">
        <v>907846</v>
      </c>
      <c r="G96" s="524">
        <v>878637</v>
      </c>
      <c r="H96" s="379">
        <f t="shared" si="15"/>
        <v>-146518.39999999991</v>
      </c>
      <c r="I96" s="518">
        <v>92</v>
      </c>
      <c r="J96" s="345">
        <f t="shared" si="19"/>
        <v>3.3243535157294763</v>
      </c>
      <c r="K96" s="519">
        <v>8051.4</v>
      </c>
    </row>
    <row r="97" spans="1:11" x14ac:dyDescent="0.3">
      <c r="A97" s="516">
        <v>44.61</v>
      </c>
      <c r="B97" s="350">
        <v>7946</v>
      </c>
      <c r="C97" s="350">
        <v>3679</v>
      </c>
      <c r="D97" s="517">
        <v>6614.9</v>
      </c>
      <c r="E97" s="373">
        <v>-44.313432835820898</v>
      </c>
      <c r="F97" s="350">
        <v>908509</v>
      </c>
      <c r="G97" s="350">
        <v>879377</v>
      </c>
      <c r="H97" s="379">
        <f t="shared" si="15"/>
        <v>-146743.39999999991</v>
      </c>
      <c r="I97" s="518">
        <v>92</v>
      </c>
      <c r="J97" s="345">
        <f t="shared" si="19"/>
        <v>3.3127998571716111</v>
      </c>
      <c r="K97" s="519">
        <v>8051.4</v>
      </c>
    </row>
    <row r="98" spans="1:11" x14ac:dyDescent="0.3">
      <c r="A98" s="516">
        <v>44.61</v>
      </c>
      <c r="B98" s="342">
        <v>7954</v>
      </c>
      <c r="C98" s="342">
        <v>3683</v>
      </c>
      <c r="D98" s="517">
        <v>6613.5590062111805</v>
      </c>
      <c r="E98" s="373">
        <v>-44.850746268656714</v>
      </c>
      <c r="F98" s="342">
        <v>909179</v>
      </c>
      <c r="G98" s="342">
        <v>880120</v>
      </c>
      <c r="H98" s="379">
        <f t="shared" si="15"/>
        <v>-146965</v>
      </c>
      <c r="I98" s="518">
        <v>92</v>
      </c>
      <c r="J98" s="345">
        <f t="shared" si="19"/>
        <v>3.3017088578830158</v>
      </c>
      <c r="K98" s="519">
        <v>8051.4</v>
      </c>
    </row>
    <row r="99" spans="1:11" x14ac:dyDescent="0.3">
      <c r="A99" s="516">
        <v>44.61</v>
      </c>
      <c r="B99" s="350">
        <v>7897</v>
      </c>
      <c r="C99" s="350">
        <v>3656</v>
      </c>
      <c r="D99" s="517">
        <v>6621.0058139534885</v>
      </c>
      <c r="E99" s="373">
        <v>-44.4</v>
      </c>
      <c r="F99" s="350">
        <v>909701</v>
      </c>
      <c r="G99" s="350">
        <v>880774</v>
      </c>
      <c r="H99" s="379">
        <f t="shared" si="15"/>
        <v>-147227.80000000005</v>
      </c>
      <c r="I99" s="518">
        <v>92</v>
      </c>
      <c r="J99" s="345">
        <f t="shared" si="19"/>
        <v>3.284270425784594</v>
      </c>
      <c r="K99" s="519">
        <v>8051.4</v>
      </c>
    </row>
    <row r="100" spans="1:11" x14ac:dyDescent="0.3">
      <c r="A100" s="525">
        <v>44.61</v>
      </c>
      <c r="B100" s="526">
        <v>8100</v>
      </c>
      <c r="C100" s="527">
        <v>3750</v>
      </c>
      <c r="D100" s="528">
        <v>6678.6293103448279</v>
      </c>
      <c r="E100" s="380">
        <v>-44.4</v>
      </c>
      <c r="F100" s="350">
        <v>910683</v>
      </c>
      <c r="G100" s="350">
        <v>881702</v>
      </c>
      <c r="H100" s="379">
        <f t="shared" si="15"/>
        <v>-147359.39999999991</v>
      </c>
      <c r="I100" s="529">
        <v>92</v>
      </c>
      <c r="J100" s="345">
        <f t="shared" si="19"/>
        <v>3.2869382172207842</v>
      </c>
      <c r="K100" s="519">
        <v>8051.4</v>
      </c>
    </row>
    <row r="101" spans="1:11" x14ac:dyDescent="0.3">
      <c r="A101" s="275">
        <v>38.46</v>
      </c>
      <c r="B101" s="276">
        <v>9487</v>
      </c>
      <c r="C101" s="277">
        <v>4392</v>
      </c>
      <c r="D101" s="278">
        <v>6586.9877300613498</v>
      </c>
      <c r="E101" s="274">
        <v>-44.5390625</v>
      </c>
      <c r="F101" s="455">
        <v>914856</v>
      </c>
      <c r="G101" s="456">
        <v>884545</v>
      </c>
      <c r="H101" s="273">
        <f t="shared" si="15"/>
        <v>-146598</v>
      </c>
      <c r="I101" s="479">
        <v>91</v>
      </c>
      <c r="J101" s="274">
        <f t="shared" si="19"/>
        <v>3.426733518362548</v>
      </c>
      <c r="K101">
        <f>AVERAGE(B101:B109)</f>
        <v>8880.4444444444453</v>
      </c>
    </row>
    <row r="102" spans="1:11" x14ac:dyDescent="0.3">
      <c r="A102" s="275">
        <v>38.46</v>
      </c>
      <c r="B102" s="276">
        <v>8837</v>
      </c>
      <c r="C102" s="277">
        <v>4092</v>
      </c>
      <c r="D102" s="278">
        <v>6567.5521472392638</v>
      </c>
      <c r="E102" s="274">
        <v>-44.25</v>
      </c>
      <c r="F102" s="271">
        <v>917447</v>
      </c>
      <c r="G102" s="272">
        <v>886455</v>
      </c>
      <c r="H102" s="273">
        <f t="shared" si="15"/>
        <v>-146299</v>
      </c>
      <c r="I102" s="480">
        <v>90</v>
      </c>
      <c r="J102" s="274">
        <f t="shared" si="19"/>
        <v>3.4961729585822181</v>
      </c>
      <c r="K102">
        <v>8880.4444444444453</v>
      </c>
    </row>
    <row r="103" spans="1:11" x14ac:dyDescent="0.3">
      <c r="A103" s="275">
        <v>38.46</v>
      </c>
      <c r="B103" s="276">
        <v>8711</v>
      </c>
      <c r="C103" s="277">
        <v>4033</v>
      </c>
      <c r="D103" s="278">
        <v>6585.2209302325582</v>
      </c>
      <c r="E103" s="274">
        <v>-44.29323308270677</v>
      </c>
      <c r="F103" s="279">
        <v>919693</v>
      </c>
      <c r="G103" s="280">
        <v>888165</v>
      </c>
      <c r="H103" s="273">
        <f t="shared" si="15"/>
        <v>-146105</v>
      </c>
      <c r="I103" s="480">
        <v>90</v>
      </c>
      <c r="J103" s="274">
        <f t="shared" si="19"/>
        <v>3.5497908609323718</v>
      </c>
      <c r="K103">
        <v>8880.4444444444453</v>
      </c>
    </row>
    <row r="104" spans="1:11" x14ac:dyDescent="0.3">
      <c r="A104" s="275">
        <v>38.46</v>
      </c>
      <c r="B104" s="276">
        <v>8729</v>
      </c>
      <c r="C104" s="277">
        <v>4042</v>
      </c>
      <c r="D104" s="278">
        <v>6739.2218649517681</v>
      </c>
      <c r="E104" s="274">
        <v>-44.296551724137935</v>
      </c>
      <c r="F104" s="271">
        <v>921940</v>
      </c>
      <c r="G104" s="272">
        <v>889882</v>
      </c>
      <c r="H104" s="273">
        <f t="shared" si="15"/>
        <v>-145918.39999999991</v>
      </c>
      <c r="I104" s="480">
        <v>90</v>
      </c>
      <c r="J104" s="274">
        <f t="shared" si="19"/>
        <v>3.602500106755727</v>
      </c>
      <c r="K104">
        <v>8880.4444444444453</v>
      </c>
    </row>
    <row r="105" spans="1:11" x14ac:dyDescent="0.3">
      <c r="A105" s="275">
        <v>38.46</v>
      </c>
      <c r="B105" s="276">
        <v>8816</v>
      </c>
      <c r="C105" s="277">
        <v>4082</v>
      </c>
      <c r="D105" s="278">
        <v>6588.221621621622</v>
      </c>
      <c r="E105" s="274">
        <v>-44.253623188405797</v>
      </c>
      <c r="F105" s="279">
        <v>924048</v>
      </c>
      <c r="G105" s="280">
        <v>891522</v>
      </c>
      <c r="H105" s="273">
        <f t="shared" si="15"/>
        <v>-145778.39999999991</v>
      </c>
      <c r="I105" s="480">
        <v>90</v>
      </c>
      <c r="J105" s="274">
        <f t="shared" si="19"/>
        <v>3.6483676230087423</v>
      </c>
      <c r="K105">
        <v>8880.4444444444453</v>
      </c>
    </row>
    <row r="106" spans="1:11" x14ac:dyDescent="0.3">
      <c r="A106" s="275">
        <v>38.46</v>
      </c>
      <c r="B106" s="276">
        <v>8996</v>
      </c>
      <c r="C106" s="277">
        <v>4165</v>
      </c>
      <c r="D106" s="278">
        <v>6534.0548780487807</v>
      </c>
      <c r="E106" s="274">
        <v>-44.364285714285714</v>
      </c>
      <c r="F106" s="271">
        <v>926410</v>
      </c>
      <c r="G106" s="272">
        <v>893320</v>
      </c>
      <c r="H106" s="273">
        <f t="shared" si="15"/>
        <v>-145574</v>
      </c>
      <c r="I106" s="480">
        <v>90</v>
      </c>
      <c r="J106" s="274">
        <f t="shared" si="19"/>
        <v>3.704159763578561</v>
      </c>
      <c r="K106">
        <v>8880.4444444444453</v>
      </c>
    </row>
    <row r="107" spans="1:11" x14ac:dyDescent="0.3">
      <c r="A107" s="275">
        <v>38.46</v>
      </c>
      <c r="B107" s="276">
        <v>8690</v>
      </c>
      <c r="C107" s="277">
        <v>4023</v>
      </c>
      <c r="D107" s="278">
        <v>6567.9156626506028</v>
      </c>
      <c r="E107" s="274">
        <v>-44.290076335877863</v>
      </c>
      <c r="F107" s="279">
        <v>929141</v>
      </c>
      <c r="G107" s="280">
        <v>895346</v>
      </c>
      <c r="H107" s="273">
        <f t="shared" si="15"/>
        <v>-145274.19999999995</v>
      </c>
      <c r="I107" s="480">
        <v>90</v>
      </c>
      <c r="J107" s="274">
        <f t="shared" si="19"/>
        <v>3.7745184543182191</v>
      </c>
      <c r="K107">
        <v>8880.4444444444453</v>
      </c>
    </row>
    <row r="108" spans="1:11" x14ac:dyDescent="0.3">
      <c r="A108" s="275">
        <v>38.46</v>
      </c>
      <c r="B108" s="276">
        <v>8732</v>
      </c>
      <c r="C108" s="277">
        <v>4043</v>
      </c>
      <c r="D108" s="278">
        <v>6545.1111111111113</v>
      </c>
      <c r="E108" s="274">
        <v>-44.233082706766915</v>
      </c>
      <c r="F108" s="279">
        <v>931208</v>
      </c>
      <c r="G108" s="280">
        <v>896982</v>
      </c>
      <c r="H108" s="273">
        <f t="shared" si="15"/>
        <v>-145170.39999999991</v>
      </c>
      <c r="I108" s="480">
        <v>90</v>
      </c>
      <c r="J108" s="274">
        <f t="shared" si="19"/>
        <v>3.8156841497376761</v>
      </c>
      <c r="K108">
        <v>8880.4444444444453</v>
      </c>
    </row>
    <row r="109" spans="1:11" x14ac:dyDescent="0.3">
      <c r="A109" s="275">
        <v>38.46</v>
      </c>
      <c r="B109" s="276">
        <v>8926</v>
      </c>
      <c r="C109" s="277">
        <v>4133</v>
      </c>
      <c r="D109" s="278">
        <v>6624.540268456376</v>
      </c>
      <c r="E109" s="274">
        <v>-44.092783505154642</v>
      </c>
      <c r="F109" s="445">
        <v>933685</v>
      </c>
      <c r="G109" s="446">
        <v>898869</v>
      </c>
      <c r="H109" s="447">
        <f t="shared" si="15"/>
        <v>-144957.80000000005</v>
      </c>
      <c r="I109" s="480">
        <v>90</v>
      </c>
      <c r="J109" s="274">
        <f t="shared" ref="J109:J115" si="20">100*(F109-G109)/G109</f>
        <v>3.8733119064068289</v>
      </c>
      <c r="K109">
        <v>8880.4444444444453</v>
      </c>
    </row>
    <row r="110" spans="1:11" s="97" customFormat="1" x14ac:dyDescent="0.3">
      <c r="A110" s="281">
        <v>32.299999999999997</v>
      </c>
      <c r="B110" s="282">
        <v>10242</v>
      </c>
      <c r="C110" s="283">
        <v>4742</v>
      </c>
      <c r="D110" s="284">
        <v>6607.1868686868684</v>
      </c>
      <c r="E110" s="285">
        <v>-44.049645390070921</v>
      </c>
      <c r="F110" s="448">
        <v>941196</v>
      </c>
      <c r="G110" s="449">
        <v>904196</v>
      </c>
      <c r="H110" s="450">
        <f t="shared" si="15"/>
        <v>-143839.19999999995</v>
      </c>
      <c r="I110" s="481">
        <v>90</v>
      </c>
      <c r="J110" s="451">
        <f t="shared" si="20"/>
        <v>4.0920331432565504</v>
      </c>
      <c r="K110" s="97">
        <f>AVERAGE(B110:B119)</f>
        <v>9427.7999999999993</v>
      </c>
    </row>
    <row r="111" spans="1:11" s="97" customFormat="1" x14ac:dyDescent="0.3">
      <c r="A111" s="290">
        <v>32.299999999999997</v>
      </c>
      <c r="B111" s="291">
        <v>9267</v>
      </c>
      <c r="C111" s="292">
        <v>4291</v>
      </c>
      <c r="D111" s="293">
        <v>6561.9642857142853</v>
      </c>
      <c r="E111" s="294">
        <v>-43.768000000000001</v>
      </c>
      <c r="F111" s="286">
        <v>944268</v>
      </c>
      <c r="G111" s="287">
        <v>906472</v>
      </c>
      <c r="H111" s="288">
        <f t="shared" si="15"/>
        <v>-143498.39999999991</v>
      </c>
      <c r="I111" s="482">
        <v>89</v>
      </c>
      <c r="J111" s="289">
        <f t="shared" si="20"/>
        <v>4.1695717021595815</v>
      </c>
      <c r="K111" s="97">
        <v>9427.7999999999993</v>
      </c>
    </row>
    <row r="112" spans="1:11" s="97" customFormat="1" x14ac:dyDescent="0.3">
      <c r="A112" s="290">
        <v>32.299999999999997</v>
      </c>
      <c r="B112" s="291">
        <v>9594</v>
      </c>
      <c r="C112" s="292">
        <v>4442</v>
      </c>
      <c r="D112" s="293">
        <v>6516.7469135802467</v>
      </c>
      <c r="E112" s="294">
        <v>-43.954887218045116</v>
      </c>
      <c r="F112" s="286">
        <v>948035</v>
      </c>
      <c r="G112" s="287">
        <v>909175</v>
      </c>
      <c r="H112" s="288">
        <f t="shared" si="15"/>
        <v>-142975</v>
      </c>
      <c r="I112" s="482">
        <v>88</v>
      </c>
      <c r="J112" s="289">
        <f t="shared" si="20"/>
        <v>4.2742046360711639</v>
      </c>
      <c r="K112" s="97">
        <v>9427.7999999999993</v>
      </c>
    </row>
    <row r="113" spans="1:11" s="97" customFormat="1" x14ac:dyDescent="0.3">
      <c r="A113" s="290">
        <v>32.299999999999997</v>
      </c>
      <c r="B113" s="291">
        <v>9238</v>
      </c>
      <c r="C113" s="292">
        <v>4277</v>
      </c>
      <c r="D113" s="293">
        <v>6717.0927835051543</v>
      </c>
      <c r="E113" s="294">
        <v>-43.932330827067666</v>
      </c>
      <c r="F113" s="295">
        <v>950903</v>
      </c>
      <c r="G113" s="296">
        <v>911351</v>
      </c>
      <c r="H113" s="288">
        <f t="shared" si="15"/>
        <v>-142718.19999999995</v>
      </c>
      <c r="I113" s="483">
        <v>88</v>
      </c>
      <c r="J113" s="289">
        <f t="shared" si="20"/>
        <v>4.3399304987869654</v>
      </c>
      <c r="K113" s="97">
        <v>9427.7999999999993</v>
      </c>
    </row>
    <row r="114" spans="1:11" s="97" customFormat="1" x14ac:dyDescent="0.3">
      <c r="A114" s="290">
        <v>32.299999999999997</v>
      </c>
      <c r="B114" s="291">
        <v>9184</v>
      </c>
      <c r="C114" s="292">
        <v>4252</v>
      </c>
      <c r="D114" s="293">
        <v>6510.8735632183907</v>
      </c>
      <c r="E114" s="294">
        <v>-43.902777777777779</v>
      </c>
      <c r="F114" s="286">
        <v>953590</v>
      </c>
      <c r="G114" s="287">
        <v>913427</v>
      </c>
      <c r="H114" s="288">
        <f t="shared" si="15"/>
        <v>-142522.39999999991</v>
      </c>
      <c r="I114" s="483">
        <v>88</v>
      </c>
      <c r="J114" s="289">
        <f t="shared" si="20"/>
        <v>4.3969578302371177</v>
      </c>
      <c r="K114" s="97">
        <v>9427.7999999999993</v>
      </c>
    </row>
    <row r="115" spans="1:11" s="97" customFormat="1" x14ac:dyDescent="0.3">
      <c r="A115" s="290">
        <v>32.299999999999997</v>
      </c>
      <c r="B115" s="291">
        <v>9243</v>
      </c>
      <c r="C115" s="292">
        <v>4280</v>
      </c>
      <c r="D115" s="293">
        <v>6548.6592178770952</v>
      </c>
      <c r="E115" s="294">
        <v>-44.042857142857144</v>
      </c>
      <c r="F115" s="295">
        <v>956365</v>
      </c>
      <c r="G115" s="296">
        <v>915562</v>
      </c>
      <c r="H115" s="288">
        <f t="shared" si="15"/>
        <v>-142309.39999999991</v>
      </c>
      <c r="I115" s="483">
        <v>88</v>
      </c>
      <c r="J115" s="289">
        <f t="shared" si="20"/>
        <v>4.4566069801935857</v>
      </c>
      <c r="K115" s="97">
        <v>9427.7999999999993</v>
      </c>
    </row>
    <row r="116" spans="1:11" s="97" customFormat="1" x14ac:dyDescent="0.3">
      <c r="A116" s="290">
        <v>32.299999999999997</v>
      </c>
      <c r="B116" s="291">
        <v>9397</v>
      </c>
      <c r="C116" s="292">
        <v>4351</v>
      </c>
      <c r="D116" s="293">
        <v>6627.0844444444447</v>
      </c>
      <c r="E116" s="294">
        <v>-43.934306569343065</v>
      </c>
      <c r="F116" s="295">
        <v>959440</v>
      </c>
      <c r="G116" s="296">
        <v>917885</v>
      </c>
      <c r="H116" s="288">
        <f t="shared" si="15"/>
        <v>-142022</v>
      </c>
      <c r="I116" s="483">
        <v>88</v>
      </c>
      <c r="J116" s="289">
        <f t="shared" ref="J116:J129" si="21">100*(F116-G116)/G116</f>
        <v>4.5272555930209126</v>
      </c>
      <c r="K116" s="97">
        <v>9427.7999999999993</v>
      </c>
    </row>
    <row r="117" spans="1:11" s="97" customFormat="1" x14ac:dyDescent="0.3">
      <c r="A117" s="290">
        <v>32.299999999999997</v>
      </c>
      <c r="B117" s="291">
        <v>9450</v>
      </c>
      <c r="C117" s="292">
        <v>4375</v>
      </c>
      <c r="D117" s="293">
        <v>6500.6511627906975</v>
      </c>
      <c r="E117" s="294">
        <v>-43.943661971830984</v>
      </c>
      <c r="F117" s="286">
        <v>962575</v>
      </c>
      <c r="G117" s="287">
        <v>920253</v>
      </c>
      <c r="H117" s="288">
        <f t="shared" si="15"/>
        <v>-141728.59999999986</v>
      </c>
      <c r="I117" s="483">
        <v>88</v>
      </c>
      <c r="J117" s="289">
        <f t="shared" si="21"/>
        <v>4.5989526793175353</v>
      </c>
      <c r="K117" s="97">
        <v>9427.7999999999993</v>
      </c>
    </row>
    <row r="118" spans="1:11" s="97" customFormat="1" x14ac:dyDescent="0.3">
      <c r="A118" s="290">
        <v>32.299999999999997</v>
      </c>
      <c r="B118" s="291">
        <v>9346</v>
      </c>
      <c r="C118" s="292">
        <v>4327</v>
      </c>
      <c r="D118" s="293">
        <v>6517.2484848484846</v>
      </c>
      <c r="E118" s="294">
        <v>-43.789473684210527</v>
      </c>
      <c r="F118" s="295">
        <v>965409</v>
      </c>
      <c r="G118" s="296">
        <v>922449</v>
      </c>
      <c r="H118" s="288">
        <f t="shared" si="15"/>
        <v>-141529.80000000005</v>
      </c>
      <c r="I118" s="483">
        <v>88</v>
      </c>
      <c r="J118" s="289">
        <f t="shared" si="21"/>
        <v>4.657168038558229</v>
      </c>
      <c r="K118" s="97">
        <v>9427.7999999999993</v>
      </c>
    </row>
    <row r="119" spans="1:11" s="97" customFormat="1" x14ac:dyDescent="0.3">
      <c r="A119" s="297">
        <v>32.299999999999997</v>
      </c>
      <c r="B119" s="298">
        <v>9317</v>
      </c>
      <c r="C119" s="299">
        <v>4314</v>
      </c>
      <c r="D119" s="300">
        <v>6526.2810810810806</v>
      </c>
      <c r="E119" s="301">
        <v>-43.881944444444443</v>
      </c>
      <c r="F119" s="452">
        <v>968123</v>
      </c>
      <c r="G119" s="453">
        <v>924581</v>
      </c>
      <c r="H119" s="288">
        <f t="shared" si="15"/>
        <v>-141374.19999999995</v>
      </c>
      <c r="I119" s="484">
        <v>88</v>
      </c>
      <c r="J119" s="454">
        <f t="shared" si="21"/>
        <v>4.7093764635007638</v>
      </c>
      <c r="K119" s="97">
        <v>9427.7999999999993</v>
      </c>
    </row>
    <row r="120" spans="1:11" x14ac:dyDescent="0.3">
      <c r="A120" s="302">
        <v>26.15</v>
      </c>
      <c r="B120" s="303">
        <v>11297</v>
      </c>
      <c r="C120" s="304">
        <v>5231</v>
      </c>
      <c r="D120" s="305">
        <v>6472.2873563218391</v>
      </c>
      <c r="E120" s="236">
        <v>-43.243055555555557</v>
      </c>
      <c r="F120" s="440">
        <v>975369</v>
      </c>
      <c r="G120" s="441">
        <v>929439</v>
      </c>
      <c r="H120" s="442">
        <f t="shared" si="15"/>
        <v>-139957.80000000005</v>
      </c>
      <c r="I120" s="485">
        <v>88</v>
      </c>
      <c r="J120" s="236">
        <f t="shared" si="21"/>
        <v>4.9416906327365213</v>
      </c>
      <c r="K120">
        <f>AVERAGE(B120:B127)</f>
        <v>10377.25</v>
      </c>
    </row>
    <row r="121" spans="1:11" x14ac:dyDescent="0.3">
      <c r="A121" s="309">
        <v>26.15</v>
      </c>
      <c r="B121" s="310">
        <v>10516</v>
      </c>
      <c r="C121" s="311">
        <v>4869</v>
      </c>
      <c r="D121" s="312">
        <v>6473.715909090909</v>
      </c>
      <c r="E121" s="123">
        <v>-41.591549295774648</v>
      </c>
      <c r="F121" s="306">
        <v>980663</v>
      </c>
      <c r="G121" s="307">
        <v>933154</v>
      </c>
      <c r="H121" s="308">
        <f t="shared" si="15"/>
        <v>-139121.80000000005</v>
      </c>
      <c r="I121" s="486">
        <v>87</v>
      </c>
      <c r="J121" s="123">
        <f t="shared" si="21"/>
        <v>5.0912282431410034</v>
      </c>
      <c r="K121">
        <v>10377.25</v>
      </c>
    </row>
    <row r="122" spans="1:11" x14ac:dyDescent="0.3">
      <c r="A122" s="309">
        <v>26.15</v>
      </c>
      <c r="B122" s="310">
        <v>10210</v>
      </c>
      <c r="C122" s="311">
        <v>4727</v>
      </c>
      <c r="D122" s="312">
        <v>6523.7161290322583</v>
      </c>
      <c r="E122" s="123">
        <v>-43.234782608695653</v>
      </c>
      <c r="F122" s="306">
        <v>985144</v>
      </c>
      <c r="G122" s="307">
        <v>936399</v>
      </c>
      <c r="H122" s="308">
        <f t="shared" si="15"/>
        <v>-138534.80000000005</v>
      </c>
      <c r="I122" s="486">
        <v>86</v>
      </c>
      <c r="J122" s="123">
        <f t="shared" si="21"/>
        <v>5.2055800999360313</v>
      </c>
      <c r="K122">
        <v>10377.25</v>
      </c>
    </row>
    <row r="123" spans="1:11" x14ac:dyDescent="0.3">
      <c r="A123" s="309">
        <v>26.15</v>
      </c>
      <c r="B123" s="306">
        <v>10209</v>
      </c>
      <c r="C123" s="307">
        <v>4727</v>
      </c>
      <c r="D123" s="312">
        <v>6467.6809815950919</v>
      </c>
      <c r="E123" s="123">
        <v>-43.227272727272727</v>
      </c>
      <c r="F123" s="306">
        <v>989537</v>
      </c>
      <c r="G123" s="307">
        <v>939606</v>
      </c>
      <c r="H123" s="308">
        <f t="shared" si="15"/>
        <v>-137990.19999999995</v>
      </c>
      <c r="I123" s="486">
        <v>85</v>
      </c>
      <c r="J123" s="123">
        <f t="shared" si="21"/>
        <v>5.3140358831254799</v>
      </c>
      <c r="K123">
        <v>10377.25</v>
      </c>
    </row>
    <row r="124" spans="1:11" x14ac:dyDescent="0.3">
      <c r="A124" s="309">
        <v>26.15</v>
      </c>
      <c r="B124" s="310">
        <v>10302</v>
      </c>
      <c r="C124" s="311">
        <v>4770</v>
      </c>
      <c r="D124" s="312">
        <v>6470.4484848484844</v>
      </c>
      <c r="E124" s="123">
        <v>-43.276119402985074</v>
      </c>
      <c r="F124" s="306">
        <v>994060</v>
      </c>
      <c r="G124" s="307">
        <v>942904</v>
      </c>
      <c r="H124" s="308">
        <f t="shared" si="15"/>
        <v>-137424.80000000005</v>
      </c>
      <c r="I124" s="486">
        <v>85</v>
      </c>
      <c r="J124" s="123">
        <f t="shared" si="21"/>
        <v>5.425366739349923</v>
      </c>
      <c r="K124">
        <v>10377.25</v>
      </c>
    </row>
    <row r="125" spans="1:11" x14ac:dyDescent="0.3">
      <c r="A125" s="309">
        <v>26.15</v>
      </c>
      <c r="B125" s="310">
        <v>10084</v>
      </c>
      <c r="C125" s="311">
        <v>4669</v>
      </c>
      <c r="D125" s="312">
        <v>6472.9108280254777</v>
      </c>
      <c r="E125" s="123">
        <v>-43.421875</v>
      </c>
      <c r="F125" s="306">
        <v>1001753</v>
      </c>
      <c r="G125" s="307">
        <v>948730</v>
      </c>
      <c r="H125" s="308">
        <f t="shared" si="15"/>
        <v>-136723</v>
      </c>
      <c r="I125" s="486">
        <v>85</v>
      </c>
      <c r="J125" s="123">
        <f t="shared" si="21"/>
        <v>5.5888398174401566</v>
      </c>
      <c r="K125">
        <v>10377.25</v>
      </c>
    </row>
    <row r="126" spans="1:11" x14ac:dyDescent="0.3">
      <c r="A126" s="309">
        <v>26.15</v>
      </c>
      <c r="B126" s="310">
        <v>10247</v>
      </c>
      <c r="C126" s="311">
        <v>4744</v>
      </c>
      <c r="D126" s="312">
        <v>6476.6235955056181</v>
      </c>
      <c r="E126" s="123">
        <v>-43.380597014925371</v>
      </c>
      <c r="F126" s="306">
        <v>1005907</v>
      </c>
      <c r="G126" s="307">
        <v>951844</v>
      </c>
      <c r="H126" s="308">
        <f t="shared" si="15"/>
        <v>-136305.80000000005</v>
      </c>
      <c r="I126" s="486">
        <v>85</v>
      </c>
      <c r="J126" s="123">
        <f t="shared" si="21"/>
        <v>5.6798172809830181</v>
      </c>
      <c r="K126">
        <v>10377.25</v>
      </c>
    </row>
    <row r="127" spans="1:11" x14ac:dyDescent="0.3">
      <c r="A127" s="313">
        <v>26.15</v>
      </c>
      <c r="B127" s="314">
        <v>10153</v>
      </c>
      <c r="C127" s="315">
        <v>4701</v>
      </c>
      <c r="D127" s="316">
        <v>6456.2857142857147</v>
      </c>
      <c r="E127" s="239">
        <v>-43.533834586466163</v>
      </c>
      <c r="F127" s="443">
        <v>1009765</v>
      </c>
      <c r="G127" s="444">
        <v>954792</v>
      </c>
      <c r="H127" s="308">
        <f t="shared" si="15"/>
        <v>-135985.39999999991</v>
      </c>
      <c r="I127" s="487">
        <v>85</v>
      </c>
      <c r="J127" s="239">
        <f t="shared" si="21"/>
        <v>5.7575890874661706</v>
      </c>
      <c r="K127">
        <v>10377.25</v>
      </c>
    </row>
    <row r="128" spans="1:11" x14ac:dyDescent="0.3">
      <c r="A128" s="317">
        <v>19.999999999999972</v>
      </c>
      <c r="B128" s="318">
        <v>11551</v>
      </c>
      <c r="C128" s="319">
        <v>5348</v>
      </c>
      <c r="D128" s="320">
        <v>6443.0617977528091</v>
      </c>
      <c r="E128" s="321">
        <v>-43.25352112676056</v>
      </c>
      <c r="F128" s="435">
        <v>1020487</v>
      </c>
      <c r="G128" s="436">
        <v>962523</v>
      </c>
      <c r="H128" s="437">
        <f t="shared" si="15"/>
        <v>-134540.59999999986</v>
      </c>
      <c r="I128" s="488">
        <v>85</v>
      </c>
      <c r="J128" s="321">
        <f t="shared" si="21"/>
        <v>6.0220898617487579</v>
      </c>
      <c r="K128">
        <f>AVERAGE(B128:B137)</f>
        <v>10794</v>
      </c>
    </row>
    <row r="129" spans="1:11" x14ac:dyDescent="0.3">
      <c r="A129" s="326">
        <v>19.999999999999972</v>
      </c>
      <c r="B129" s="327">
        <v>10810</v>
      </c>
      <c r="C129" s="328">
        <v>5005</v>
      </c>
      <c r="D129" s="329">
        <v>6451.1028571428569</v>
      </c>
      <c r="E129" s="325">
        <v>-43.10144927536232</v>
      </c>
      <c r="F129" s="330">
        <v>1025580</v>
      </c>
      <c r="G129" s="331">
        <v>966258</v>
      </c>
      <c r="H129" s="324">
        <f t="shared" si="15"/>
        <v>-133929.59999999986</v>
      </c>
      <c r="I129" s="489">
        <v>84</v>
      </c>
      <c r="J129" s="325">
        <f t="shared" si="21"/>
        <v>6.1393540855547899</v>
      </c>
      <c r="K129">
        <v>10794</v>
      </c>
    </row>
    <row r="130" spans="1:11" x14ac:dyDescent="0.3">
      <c r="A130" s="326">
        <v>19.999999999999972</v>
      </c>
      <c r="B130" s="327">
        <v>10617</v>
      </c>
      <c r="C130" s="328">
        <v>4916</v>
      </c>
      <c r="D130" s="329">
        <v>6449.0490797546008</v>
      </c>
      <c r="E130" s="325">
        <v>-42.899224806201552</v>
      </c>
      <c r="F130" s="330">
        <v>1030129</v>
      </c>
      <c r="G130" s="331">
        <v>969682</v>
      </c>
      <c r="H130" s="324">
        <f t="shared" si="15"/>
        <v>-133489.39999999991</v>
      </c>
      <c r="I130" s="489">
        <v>83</v>
      </c>
      <c r="J130" s="325">
        <f t="shared" ref="J130:J141" si="22">100*(F130-G130)/G130</f>
        <v>6.2336931076373494</v>
      </c>
      <c r="K130">
        <v>10794</v>
      </c>
    </row>
    <row r="131" spans="1:11" x14ac:dyDescent="0.3">
      <c r="A131" s="326">
        <v>19.999999999999972</v>
      </c>
      <c r="B131" s="327">
        <v>10628</v>
      </c>
      <c r="C131" s="328">
        <v>4921</v>
      </c>
      <c r="D131" s="329">
        <v>6477.0944444444449</v>
      </c>
      <c r="E131" s="325">
        <v>-43.233082706766915</v>
      </c>
      <c r="F131" s="322">
        <v>1034614</v>
      </c>
      <c r="G131" s="323">
        <v>973081</v>
      </c>
      <c r="H131" s="324">
        <f t="shared" ref="H131:H185" si="23">F131-G131*1.2</f>
        <v>-133083.19999999995</v>
      </c>
      <c r="I131" s="490">
        <v>83</v>
      </c>
      <c r="J131" s="325">
        <f t="shared" si="22"/>
        <v>6.3235229133032087</v>
      </c>
      <c r="K131">
        <v>10794</v>
      </c>
    </row>
    <row r="132" spans="1:11" x14ac:dyDescent="0.3">
      <c r="A132" s="326">
        <v>19.999999999999972</v>
      </c>
      <c r="B132" s="327">
        <v>10641</v>
      </c>
      <c r="C132" s="328">
        <v>4927</v>
      </c>
      <c r="D132" s="329">
        <v>6429.1626506024095</v>
      </c>
      <c r="E132" s="325">
        <v>-42.94814814814815</v>
      </c>
      <c r="F132" s="322">
        <v>1039041</v>
      </c>
      <c r="G132" s="323">
        <v>976458</v>
      </c>
      <c r="H132" s="324">
        <f t="shared" si="23"/>
        <v>-132708.59999999986</v>
      </c>
      <c r="I132" s="490">
        <v>83</v>
      </c>
      <c r="J132" s="325">
        <f t="shared" si="22"/>
        <v>6.4091850340721264</v>
      </c>
      <c r="K132">
        <v>10794</v>
      </c>
    </row>
    <row r="133" spans="1:11" x14ac:dyDescent="0.3">
      <c r="A133" s="326">
        <v>19.999999999999972</v>
      </c>
      <c r="B133" s="327">
        <v>10614</v>
      </c>
      <c r="C133" s="328">
        <v>4914</v>
      </c>
      <c r="D133" s="329">
        <v>6444.5033557046982</v>
      </c>
      <c r="E133" s="325">
        <v>-42.669421487603309</v>
      </c>
      <c r="F133" s="322">
        <v>1043317</v>
      </c>
      <c r="G133" s="323">
        <v>979757</v>
      </c>
      <c r="H133" s="324">
        <f t="shared" si="23"/>
        <v>-132391.39999999991</v>
      </c>
      <c r="I133" s="490">
        <v>83</v>
      </c>
      <c r="J133" s="325">
        <f t="shared" si="22"/>
        <v>6.4873228769990927</v>
      </c>
      <c r="K133">
        <v>10794</v>
      </c>
    </row>
    <row r="134" spans="1:11" x14ac:dyDescent="0.3">
      <c r="A134" s="326">
        <v>19.999999999999972</v>
      </c>
      <c r="B134" s="327">
        <v>10750</v>
      </c>
      <c r="C134" s="328">
        <v>4977</v>
      </c>
      <c r="D134" s="329">
        <v>6422.2967032967035</v>
      </c>
      <c r="E134" s="325">
        <v>-42.509803921568626</v>
      </c>
      <c r="F134" s="330">
        <v>1047824</v>
      </c>
      <c r="G134" s="331">
        <v>983206</v>
      </c>
      <c r="H134" s="324">
        <f t="shared" si="23"/>
        <v>-132023.19999999995</v>
      </c>
      <c r="I134" s="489">
        <v>83</v>
      </c>
      <c r="J134" s="325">
        <f t="shared" si="22"/>
        <v>6.5721730746150859</v>
      </c>
      <c r="K134">
        <v>10794</v>
      </c>
    </row>
    <row r="135" spans="1:11" x14ac:dyDescent="0.3">
      <c r="A135" s="326">
        <v>19.999999999999972</v>
      </c>
      <c r="B135" s="330">
        <v>10756</v>
      </c>
      <c r="C135" s="331">
        <v>4980</v>
      </c>
      <c r="D135" s="329">
        <v>6418.5847953216371</v>
      </c>
      <c r="E135" s="325">
        <v>-43.013888888888886</v>
      </c>
      <c r="F135" s="322">
        <v>1052258</v>
      </c>
      <c r="G135" s="323">
        <v>986624</v>
      </c>
      <c r="H135" s="324">
        <f t="shared" si="23"/>
        <v>-131690.80000000005</v>
      </c>
      <c r="I135" s="490">
        <v>82</v>
      </c>
      <c r="J135" s="325">
        <f t="shared" si="22"/>
        <v>6.6523822651790345</v>
      </c>
      <c r="K135">
        <v>10794</v>
      </c>
    </row>
    <row r="136" spans="1:11" x14ac:dyDescent="0.3">
      <c r="A136" s="326">
        <v>19.999999999999972</v>
      </c>
      <c r="B136" s="327">
        <v>10780</v>
      </c>
      <c r="C136" s="328">
        <v>4991</v>
      </c>
      <c r="D136" s="329">
        <v>6521.2380952380954</v>
      </c>
      <c r="E136" s="325">
        <v>-43.378787878787875</v>
      </c>
      <c r="F136" s="330">
        <v>1056661</v>
      </c>
      <c r="G136" s="331">
        <v>990035</v>
      </c>
      <c r="H136" s="324">
        <f t="shared" si="23"/>
        <v>-131381</v>
      </c>
      <c r="I136" s="489">
        <v>82</v>
      </c>
      <c r="J136" s="325">
        <f t="shared" si="22"/>
        <v>6.7296610725883426</v>
      </c>
      <c r="K136">
        <v>10794</v>
      </c>
    </row>
    <row r="137" spans="1:11" x14ac:dyDescent="0.3">
      <c r="A137" s="332">
        <v>19.999999999999972</v>
      </c>
      <c r="B137" s="333">
        <v>10793</v>
      </c>
      <c r="C137" s="334">
        <v>4997</v>
      </c>
      <c r="D137" s="335">
        <v>6448.0295857988167</v>
      </c>
      <c r="E137" s="336">
        <v>-43.370370370370374</v>
      </c>
      <c r="F137" s="438">
        <v>1061008</v>
      </c>
      <c r="G137" s="439">
        <v>993424</v>
      </c>
      <c r="H137" s="324">
        <f t="shared" si="23"/>
        <v>-131100.80000000005</v>
      </c>
      <c r="I137" s="491">
        <v>82</v>
      </c>
      <c r="J137" s="336">
        <f t="shared" si="22"/>
        <v>6.8031374317511961</v>
      </c>
      <c r="K137">
        <v>10794</v>
      </c>
    </row>
    <row r="138" spans="1:11" x14ac:dyDescent="0.3">
      <c r="A138" s="337">
        <v>13.846153846153818</v>
      </c>
      <c r="B138" s="338">
        <v>13894</v>
      </c>
      <c r="C138" s="339">
        <v>6433</v>
      </c>
      <c r="D138" s="340">
        <v>6567.7692307692305</v>
      </c>
      <c r="E138" s="341">
        <v>-42.111888111888113</v>
      </c>
      <c r="F138" s="359">
        <v>1072450</v>
      </c>
      <c r="G138" s="431">
        <v>1001081</v>
      </c>
      <c r="H138" s="432">
        <f t="shared" si="23"/>
        <v>-128847.19999999995</v>
      </c>
      <c r="I138" s="492">
        <v>81</v>
      </c>
      <c r="J138" s="341">
        <f t="shared" si="22"/>
        <v>7.1291933419973006</v>
      </c>
      <c r="K138">
        <f>AVERAGE(B138:B147)</f>
        <v>13516.3</v>
      </c>
    </row>
    <row r="139" spans="1:11" x14ac:dyDescent="0.3">
      <c r="A139" s="346">
        <v>13.846153846153818</v>
      </c>
      <c r="B139" s="347">
        <v>12979</v>
      </c>
      <c r="C139" s="348">
        <v>6009</v>
      </c>
      <c r="D139" s="349">
        <v>6318.5944444444449</v>
      </c>
      <c r="E139" s="345">
        <v>-41.929577464788736</v>
      </c>
      <c r="F139" s="350">
        <v>1081548</v>
      </c>
      <c r="G139" s="351">
        <v>1007376</v>
      </c>
      <c r="H139" s="344">
        <f t="shared" si="23"/>
        <v>-127303.19999999995</v>
      </c>
      <c r="I139" s="493">
        <v>80</v>
      </c>
      <c r="J139" s="345">
        <f t="shared" si="22"/>
        <v>7.3628913136703673</v>
      </c>
      <c r="K139">
        <v>13516.3</v>
      </c>
    </row>
    <row r="140" spans="1:11" x14ac:dyDescent="0.3">
      <c r="A140" s="346">
        <v>13.846153846153818</v>
      </c>
      <c r="B140" s="347">
        <v>12805</v>
      </c>
      <c r="C140" s="348">
        <v>5929</v>
      </c>
      <c r="D140" s="349">
        <v>6264.2944785276077</v>
      </c>
      <c r="E140" s="345">
        <v>-41.940740740740743</v>
      </c>
      <c r="F140" s="342">
        <v>1090069</v>
      </c>
      <c r="G140" s="343">
        <v>1013357</v>
      </c>
      <c r="H140" s="344">
        <f t="shared" si="23"/>
        <v>-125959.39999999991</v>
      </c>
      <c r="I140" s="494">
        <v>79</v>
      </c>
      <c r="J140" s="345">
        <f t="shared" si="22"/>
        <v>7.5700863565357519</v>
      </c>
      <c r="K140">
        <v>13516.3</v>
      </c>
    </row>
    <row r="141" spans="1:11" x14ac:dyDescent="0.3">
      <c r="A141" s="346">
        <v>13.846153846153818</v>
      </c>
      <c r="B141" s="347">
        <v>13135</v>
      </c>
      <c r="C141" s="348">
        <v>6082</v>
      </c>
      <c r="D141" s="349">
        <v>6331.8057142857142</v>
      </c>
      <c r="E141" s="345">
        <v>-41.918518518518518</v>
      </c>
      <c r="F141" s="342">
        <v>1099188</v>
      </c>
      <c r="G141" s="343">
        <v>1019727</v>
      </c>
      <c r="H141" s="344">
        <f t="shared" si="23"/>
        <v>-124484.39999999991</v>
      </c>
      <c r="I141" s="494">
        <v>78</v>
      </c>
      <c r="J141" s="345">
        <f t="shared" si="22"/>
        <v>7.7923797251617346</v>
      </c>
      <c r="K141">
        <v>13516.3</v>
      </c>
    </row>
    <row r="142" spans="1:11" x14ac:dyDescent="0.3">
      <c r="A142" s="346">
        <v>13.846153846153818</v>
      </c>
      <c r="B142" s="347">
        <v>13264</v>
      </c>
      <c r="C142" s="348">
        <v>6141</v>
      </c>
      <c r="D142" s="349">
        <v>6375.5368421052635</v>
      </c>
      <c r="E142" s="345">
        <v>-41.832116788321166</v>
      </c>
      <c r="F142" s="350">
        <v>1108424</v>
      </c>
      <c r="G142" s="351">
        <v>1026200</v>
      </c>
      <c r="H142" s="344">
        <f t="shared" si="23"/>
        <v>-123016</v>
      </c>
      <c r="I142" s="493">
        <v>77</v>
      </c>
      <c r="J142" s="345">
        <f t="shared" ref="J142:J150" si="24">100*(F142-G142)/G142</f>
        <v>8.0124732021048537</v>
      </c>
      <c r="K142">
        <v>13516.3</v>
      </c>
    </row>
    <row r="143" spans="1:11" x14ac:dyDescent="0.3">
      <c r="A143" s="346">
        <v>13.846153846153818</v>
      </c>
      <c r="B143" s="347">
        <v>13838</v>
      </c>
      <c r="C143" s="348">
        <v>6407</v>
      </c>
      <c r="D143" s="352">
        <v>6354.6648044692738</v>
      </c>
      <c r="E143" s="345">
        <v>-41.578125</v>
      </c>
      <c r="F143" s="350">
        <v>1118810</v>
      </c>
      <c r="G143" s="351">
        <v>1033395</v>
      </c>
      <c r="H143" s="344">
        <f t="shared" si="23"/>
        <v>-121264</v>
      </c>
      <c r="I143" s="493">
        <v>76</v>
      </c>
      <c r="J143" s="345">
        <f t="shared" si="24"/>
        <v>8.2654744797487893</v>
      </c>
      <c r="K143">
        <v>13516.3</v>
      </c>
    </row>
    <row r="144" spans="1:11" x14ac:dyDescent="0.3">
      <c r="A144" s="346">
        <v>13.846153846153818</v>
      </c>
      <c r="B144" s="347">
        <v>13810</v>
      </c>
      <c r="C144" s="348">
        <v>6394</v>
      </c>
      <c r="D144" s="349">
        <v>6301.8081395348836</v>
      </c>
      <c r="E144" s="345">
        <v>-41.583333333333336</v>
      </c>
      <c r="F144" s="350">
        <v>1128928</v>
      </c>
      <c r="G144" s="351">
        <v>1040466</v>
      </c>
      <c r="H144" s="344">
        <f t="shared" si="23"/>
        <v>-119631.19999999995</v>
      </c>
      <c r="I144" s="493">
        <v>75</v>
      </c>
      <c r="J144" s="345">
        <f t="shared" si="24"/>
        <v>8.5021519203895171</v>
      </c>
      <c r="K144">
        <v>13516.3</v>
      </c>
    </row>
    <row r="145" spans="1:11" x14ac:dyDescent="0.3">
      <c r="A145" s="346">
        <v>13.846153846153818</v>
      </c>
      <c r="B145" s="347">
        <v>13608</v>
      </c>
      <c r="C145" s="348">
        <v>6301</v>
      </c>
      <c r="D145" s="349">
        <v>6287.424242424242</v>
      </c>
      <c r="E145" s="345">
        <v>-41.527559055118111</v>
      </c>
      <c r="F145" s="342">
        <v>1138383</v>
      </c>
      <c r="G145" s="343">
        <v>1047176</v>
      </c>
      <c r="H145" s="344">
        <f t="shared" si="23"/>
        <v>-118228.19999999995</v>
      </c>
      <c r="I145" s="494">
        <v>74</v>
      </c>
      <c r="J145" s="345">
        <f t="shared" si="24"/>
        <v>8.70980618348778</v>
      </c>
      <c r="K145">
        <v>13516.3</v>
      </c>
    </row>
    <row r="146" spans="1:11" x14ac:dyDescent="0.3">
      <c r="A146" s="346">
        <v>13.846153846153818</v>
      </c>
      <c r="B146" s="347">
        <v>13927</v>
      </c>
      <c r="C146" s="348">
        <v>6448</v>
      </c>
      <c r="D146" s="349">
        <v>6218.2658959537575</v>
      </c>
      <c r="E146" s="345">
        <v>-41.458333333333336</v>
      </c>
      <c r="F146" s="342">
        <v>1148388</v>
      </c>
      <c r="G146" s="343">
        <v>1054248</v>
      </c>
      <c r="H146" s="344">
        <f t="shared" si="23"/>
        <v>-116709.59999999986</v>
      </c>
      <c r="I146" s="494">
        <v>73</v>
      </c>
      <c r="J146" s="345">
        <f t="shared" si="24"/>
        <v>8.9295877250893536</v>
      </c>
      <c r="K146">
        <v>13516.3</v>
      </c>
    </row>
    <row r="147" spans="1:11" x14ac:dyDescent="0.3">
      <c r="A147" s="353">
        <v>13.846153846153818</v>
      </c>
      <c r="B147" s="354">
        <v>13903</v>
      </c>
      <c r="C147" s="355">
        <v>6437</v>
      </c>
      <c r="D147" s="356">
        <v>6259.1575757575756</v>
      </c>
      <c r="E147" s="357">
        <v>-41.409090909090907</v>
      </c>
      <c r="F147" s="433">
        <v>1158143</v>
      </c>
      <c r="G147" s="434">
        <v>1061204</v>
      </c>
      <c r="H147" s="344">
        <f t="shared" si="23"/>
        <v>-115301.80000000005</v>
      </c>
      <c r="I147" s="495">
        <v>72</v>
      </c>
      <c r="J147" s="357">
        <f t="shared" si="24"/>
        <v>9.1348129106185052</v>
      </c>
      <c r="K147">
        <v>13516.3</v>
      </c>
    </row>
    <row r="148" spans="1:11" x14ac:dyDescent="0.3">
      <c r="A148" s="35">
        <v>7.692307692307665</v>
      </c>
      <c r="B148" s="427">
        <v>18360</v>
      </c>
      <c r="C148" s="428">
        <v>8501</v>
      </c>
      <c r="D148" s="172">
        <v>6018.4521739130432</v>
      </c>
      <c r="E148" s="42">
        <v>-39.915254237288138</v>
      </c>
      <c r="F148" s="429">
        <v>1178028</v>
      </c>
      <c r="G148" s="430">
        <v>1074271</v>
      </c>
      <c r="H148" s="121">
        <f t="shared" si="23"/>
        <v>-111097.19999999995</v>
      </c>
      <c r="I148" s="496">
        <v>71</v>
      </c>
      <c r="J148" s="42">
        <f t="shared" si="24"/>
        <v>9.6583636717364616</v>
      </c>
      <c r="K148">
        <f>AVERAGE(B148:B157)</f>
        <v>18749.8</v>
      </c>
    </row>
    <row r="149" spans="1:11" x14ac:dyDescent="0.3">
      <c r="A149" s="35">
        <v>7.692307692307665</v>
      </c>
      <c r="B149" s="30">
        <v>17276</v>
      </c>
      <c r="C149" s="42">
        <v>7999</v>
      </c>
      <c r="D149" s="172">
        <v>6108.2228915662654</v>
      </c>
      <c r="E149" s="42">
        <v>-39.859375</v>
      </c>
      <c r="F149" s="74">
        <v>1195014</v>
      </c>
      <c r="G149" s="114">
        <v>1085678</v>
      </c>
      <c r="H149" s="121">
        <f t="shared" si="23"/>
        <v>-107799.59999999986</v>
      </c>
      <c r="I149" s="496">
        <v>70</v>
      </c>
      <c r="J149" s="42">
        <f t="shared" si="24"/>
        <v>10.070757627952302</v>
      </c>
      <c r="K149">
        <v>18749.8</v>
      </c>
    </row>
    <row r="150" spans="1:11" x14ac:dyDescent="0.3">
      <c r="A150" s="35">
        <v>7.692307692307665</v>
      </c>
      <c r="B150" s="30">
        <v>17208</v>
      </c>
      <c r="C150" s="42">
        <v>7967</v>
      </c>
      <c r="D150" s="172">
        <v>6133.6432748538009</v>
      </c>
      <c r="E150" s="42">
        <v>-37.804511278195491</v>
      </c>
      <c r="F150" s="74">
        <v>1211508</v>
      </c>
      <c r="G150" s="114">
        <v>1096856</v>
      </c>
      <c r="H150" s="121">
        <f t="shared" si="23"/>
        <v>-104719.19999999995</v>
      </c>
      <c r="I150" s="496">
        <v>69</v>
      </c>
      <c r="J150" s="42">
        <f t="shared" si="24"/>
        <v>10.452785051091483</v>
      </c>
      <c r="K150">
        <v>18749.8</v>
      </c>
    </row>
    <row r="151" spans="1:11" x14ac:dyDescent="0.3">
      <c r="A151" s="35">
        <v>7.692307692307665</v>
      </c>
      <c r="B151" s="30">
        <v>17723</v>
      </c>
      <c r="C151" s="42">
        <v>8206</v>
      </c>
      <c r="D151" s="172">
        <v>6040.1497005988022</v>
      </c>
      <c r="E151" s="42">
        <v>-39.651851851851852</v>
      </c>
      <c r="F151" s="74">
        <v>1228875</v>
      </c>
      <c r="G151" s="114">
        <v>1108620</v>
      </c>
      <c r="H151" s="121">
        <f t="shared" si="23"/>
        <v>-101469</v>
      </c>
      <c r="I151" s="496">
        <v>68</v>
      </c>
      <c r="J151" s="42">
        <f t="shared" ref="J151:J162" si="25">100*(F151-G151)/G151</f>
        <v>10.84726957839476</v>
      </c>
      <c r="K151">
        <v>18749.8</v>
      </c>
    </row>
    <row r="152" spans="1:11" x14ac:dyDescent="0.3">
      <c r="A152" s="35">
        <v>7.692307692307665</v>
      </c>
      <c r="B152" s="30">
        <v>17950</v>
      </c>
      <c r="C152" s="42">
        <v>8311</v>
      </c>
      <c r="D152" s="172">
        <v>6042.0496894409935</v>
      </c>
      <c r="E152" s="42">
        <v>-39.546875</v>
      </c>
      <c r="F152" s="74">
        <v>1246428</v>
      </c>
      <c r="G152" s="114">
        <v>1120561</v>
      </c>
      <c r="H152" s="121">
        <f t="shared" si="23"/>
        <v>-98245.199999999953</v>
      </c>
      <c r="I152" s="496">
        <v>67</v>
      </c>
      <c r="J152" s="42">
        <f t="shared" si="25"/>
        <v>11.232498721622473</v>
      </c>
      <c r="K152">
        <v>18749.8</v>
      </c>
    </row>
    <row r="153" spans="1:11" x14ac:dyDescent="0.3">
      <c r="A153" s="35">
        <v>7.692307692307665</v>
      </c>
      <c r="B153" s="30">
        <v>18545</v>
      </c>
      <c r="C153" s="42">
        <v>8586</v>
      </c>
      <c r="D153" s="172">
        <v>6004.1162790697672</v>
      </c>
      <c r="E153" s="42">
        <v>-39.442857142857143</v>
      </c>
      <c r="F153" s="74">
        <v>1265013</v>
      </c>
      <c r="G153" s="114">
        <v>1133187</v>
      </c>
      <c r="H153" s="121">
        <f t="shared" si="23"/>
        <v>-94811.399999999907</v>
      </c>
      <c r="I153" s="496">
        <v>66</v>
      </c>
      <c r="J153" s="42">
        <f t="shared" si="25"/>
        <v>11.633207934789228</v>
      </c>
      <c r="K153">
        <v>18749.8</v>
      </c>
    </row>
    <row r="154" spans="1:11" x14ac:dyDescent="0.3">
      <c r="A154" s="35">
        <v>7.692307692307665</v>
      </c>
      <c r="B154" s="30">
        <v>18565</v>
      </c>
      <c r="C154" s="42">
        <v>8596</v>
      </c>
      <c r="D154" s="172">
        <v>6052.479166666667</v>
      </c>
      <c r="E154" s="42">
        <v>-39.301369863013697</v>
      </c>
      <c r="F154" s="74">
        <v>1283285</v>
      </c>
      <c r="G154" s="114">
        <v>1145695</v>
      </c>
      <c r="H154" s="121">
        <f t="shared" si="23"/>
        <v>-91549</v>
      </c>
      <c r="I154" s="496">
        <v>65</v>
      </c>
      <c r="J154" s="42">
        <f t="shared" si="25"/>
        <v>12.009304396021628</v>
      </c>
      <c r="K154">
        <v>18749.8</v>
      </c>
    </row>
    <row r="155" spans="1:11" x14ac:dyDescent="0.3">
      <c r="A155" s="35">
        <v>7.692307692307665</v>
      </c>
      <c r="B155" s="30">
        <v>19504</v>
      </c>
      <c r="C155" s="42">
        <v>9030</v>
      </c>
      <c r="D155" s="172">
        <v>5950.4049999999997</v>
      </c>
      <c r="E155" s="42">
        <v>-39.054216867469883</v>
      </c>
      <c r="F155" s="74">
        <v>1303370</v>
      </c>
      <c r="G155" s="114">
        <v>1159358</v>
      </c>
      <c r="H155" s="121">
        <f t="shared" si="23"/>
        <v>-87859.59999999986</v>
      </c>
      <c r="I155" s="496">
        <v>64</v>
      </c>
      <c r="J155" s="42">
        <f t="shared" si="25"/>
        <v>12.421702355959074</v>
      </c>
      <c r="K155">
        <v>18749.8</v>
      </c>
    </row>
    <row r="156" spans="1:11" x14ac:dyDescent="0.3">
      <c r="A156" s="35">
        <v>7.692307692307665</v>
      </c>
      <c r="B156" s="30">
        <v>21066</v>
      </c>
      <c r="C156" s="42">
        <v>9754</v>
      </c>
      <c r="D156" s="172">
        <v>5969.9216867469877</v>
      </c>
      <c r="E156" s="42">
        <v>-38.65625</v>
      </c>
      <c r="F156" s="74">
        <v>1326683</v>
      </c>
      <c r="G156" s="114">
        <v>1175033</v>
      </c>
      <c r="H156" s="121">
        <f t="shared" si="23"/>
        <v>-83356.59999999986</v>
      </c>
      <c r="I156" s="496">
        <v>63</v>
      </c>
      <c r="J156" s="42">
        <f t="shared" si="25"/>
        <v>12.90602051176435</v>
      </c>
      <c r="K156">
        <v>18749.8</v>
      </c>
    </row>
    <row r="157" spans="1:11" x14ac:dyDescent="0.3">
      <c r="A157" s="35">
        <v>7.692307692307665</v>
      </c>
      <c r="B157" s="30">
        <v>21301</v>
      </c>
      <c r="C157" s="42">
        <v>9862</v>
      </c>
      <c r="D157" s="172">
        <v>6106.9949999999999</v>
      </c>
      <c r="E157" s="42">
        <v>-38.295454545454547</v>
      </c>
      <c r="F157" s="103">
        <v>1350081</v>
      </c>
      <c r="G157" s="115">
        <v>1190849</v>
      </c>
      <c r="H157" s="30">
        <f t="shared" si="23"/>
        <v>-78937.800000000047</v>
      </c>
      <c r="I157" s="496">
        <v>62</v>
      </c>
      <c r="J157" s="42">
        <f t="shared" si="25"/>
        <v>13.371300643490484</v>
      </c>
      <c r="K157">
        <v>18749.8</v>
      </c>
    </row>
    <row r="158" spans="1:11" ht="15" thickBot="1" x14ac:dyDescent="0.35">
      <c r="A158" s="358">
        <v>5.2976923076922802</v>
      </c>
      <c r="B158" s="359">
        <v>32007</v>
      </c>
      <c r="C158" s="359">
        <v>14819</v>
      </c>
      <c r="D158" s="530">
        <v>5621.9922480620153</v>
      </c>
      <c r="E158" s="360">
        <v>-34.054945054945058</v>
      </c>
      <c r="F158" s="361">
        <v>1397807</v>
      </c>
      <c r="G158" s="362">
        <v>1221350</v>
      </c>
      <c r="H158" s="363">
        <f t="shared" si="23"/>
        <v>-67813</v>
      </c>
      <c r="I158" s="497">
        <v>61</v>
      </c>
      <c r="J158" s="341">
        <f t="shared" si="25"/>
        <v>14.447701314119621</v>
      </c>
      <c r="K158">
        <f>AVERAGE(B158:B167)</f>
        <v>32613.8</v>
      </c>
    </row>
    <row r="159" spans="1:11" ht="15" thickTop="1" x14ac:dyDescent="0.3">
      <c r="A159" s="364">
        <v>5.2976923076922802</v>
      </c>
      <c r="B159" s="365">
        <v>31995</v>
      </c>
      <c r="C159" s="366">
        <v>14814</v>
      </c>
      <c r="D159" s="367">
        <v>5794.3378378378375</v>
      </c>
      <c r="E159" s="368">
        <v>-34.086956521739133</v>
      </c>
      <c r="F159" s="369">
        <v>1444576</v>
      </c>
      <c r="G159" s="370">
        <v>1251479</v>
      </c>
      <c r="H159" s="371">
        <f t="shared" si="23"/>
        <v>-57198.800000000047</v>
      </c>
      <c r="I159" s="493">
        <v>60</v>
      </c>
      <c r="J159" s="345">
        <f t="shared" si="25"/>
        <v>15.429503811090717</v>
      </c>
      <c r="K159">
        <v>32613.8</v>
      </c>
    </row>
    <row r="160" spans="1:11" s="102" customFormat="1" ht="15" thickBot="1" x14ac:dyDescent="0.35">
      <c r="A160" s="98">
        <v>5.2976923076922802</v>
      </c>
      <c r="B160" s="99">
        <v>32767</v>
      </c>
      <c r="C160" s="100">
        <v>15171</v>
      </c>
      <c r="D160" s="173">
        <v>5318.062857142857</v>
      </c>
      <c r="E160" s="100">
        <v>-33.429577464788736</v>
      </c>
      <c r="F160" s="101">
        <v>1492216</v>
      </c>
      <c r="G160" s="116">
        <v>1282326</v>
      </c>
      <c r="H160" s="122">
        <f t="shared" si="23"/>
        <v>-46575.199999999953</v>
      </c>
      <c r="I160" s="498">
        <v>59</v>
      </c>
      <c r="J160" s="118">
        <f t="shared" si="25"/>
        <v>16.367912683670141</v>
      </c>
      <c r="K160">
        <v>32613.8</v>
      </c>
    </row>
    <row r="161" spans="1:13" ht="15" thickTop="1" x14ac:dyDescent="0.3">
      <c r="A161" s="364">
        <v>5.2976923076922802</v>
      </c>
      <c r="B161" s="372">
        <v>32767</v>
      </c>
      <c r="C161" s="373">
        <v>15171</v>
      </c>
      <c r="D161" s="367">
        <v>5532.4678899082564</v>
      </c>
      <c r="E161" s="374">
        <v>-33.269230769230766</v>
      </c>
      <c r="F161" s="369">
        <v>1538926</v>
      </c>
      <c r="G161" s="370">
        <v>1312811</v>
      </c>
      <c r="H161" s="371">
        <f t="shared" si="23"/>
        <v>-36447.199999999953</v>
      </c>
      <c r="I161" s="493">
        <v>58</v>
      </c>
      <c r="J161" s="345">
        <f t="shared" si="25"/>
        <v>17.223728320375134</v>
      </c>
      <c r="K161">
        <v>32613.8</v>
      </c>
    </row>
    <row r="162" spans="1:13" x14ac:dyDescent="0.3">
      <c r="A162" s="364">
        <v>5.2976923076922802</v>
      </c>
      <c r="B162" s="372">
        <v>32767</v>
      </c>
      <c r="C162" s="373">
        <v>15171</v>
      </c>
      <c r="D162" s="375">
        <v>5504.2912621359219</v>
      </c>
      <c r="E162" s="373">
        <v>-33.06849315068493</v>
      </c>
      <c r="F162" s="376">
        <v>1584723</v>
      </c>
      <c r="G162" s="370">
        <v>1342939</v>
      </c>
      <c r="H162" s="371">
        <f t="shared" si="23"/>
        <v>-26803.800000000047</v>
      </c>
      <c r="I162" s="493">
        <v>57</v>
      </c>
      <c r="J162" s="345">
        <f t="shared" si="25"/>
        <v>18.004094005759011</v>
      </c>
      <c r="K162">
        <v>32613.8</v>
      </c>
    </row>
    <row r="163" spans="1:13" x14ac:dyDescent="0.3">
      <c r="A163" s="364">
        <v>5.2976923076922802</v>
      </c>
      <c r="B163" s="372">
        <v>32767</v>
      </c>
      <c r="C163" s="373">
        <v>15171</v>
      </c>
      <c r="D163" s="375">
        <v>5579.4375</v>
      </c>
      <c r="E163" s="373">
        <v>-33.64179104477612</v>
      </c>
      <c r="F163" s="376">
        <v>1629626</v>
      </c>
      <c r="G163" s="377">
        <v>1372714</v>
      </c>
      <c r="H163" s="371">
        <f t="shared" si="23"/>
        <v>-17630.800000000047</v>
      </c>
      <c r="I163" s="493">
        <v>56</v>
      </c>
      <c r="J163" s="345">
        <f t="shared" ref="J163" si="26">100*(F163-G163)/G163</f>
        <v>18.715624667629235</v>
      </c>
      <c r="K163">
        <v>32613.8</v>
      </c>
    </row>
    <row r="164" spans="1:13" x14ac:dyDescent="0.3">
      <c r="A164" s="364">
        <v>5.2976923076922802</v>
      </c>
      <c r="B164" s="372">
        <v>32767</v>
      </c>
      <c r="C164" s="373">
        <v>15171</v>
      </c>
      <c r="D164" s="375">
        <v>5643.735042735043</v>
      </c>
      <c r="E164" s="373">
        <v>-33.157894736842103</v>
      </c>
      <c r="F164" s="369">
        <v>1673652</v>
      </c>
      <c r="G164" s="377">
        <v>1402140</v>
      </c>
      <c r="H164" s="371">
        <f t="shared" si="23"/>
        <v>-8916</v>
      </c>
      <c r="I164" s="493">
        <v>55</v>
      </c>
      <c r="J164" s="345">
        <f t="shared" ref="J164:J173" si="27">100*(F164-G164)/G164</f>
        <v>19.364114853010399</v>
      </c>
      <c r="K164">
        <v>32613.8</v>
      </c>
    </row>
    <row r="165" spans="1:13" x14ac:dyDescent="0.3">
      <c r="A165" s="364">
        <v>5.2976923076922802</v>
      </c>
      <c r="B165" s="372">
        <v>32767</v>
      </c>
      <c r="C165" s="373">
        <v>15171</v>
      </c>
      <c r="D165" s="375">
        <v>5753.6393442622948</v>
      </c>
      <c r="E165" s="373">
        <v>-32.928571428571431</v>
      </c>
      <c r="F165" s="376">
        <v>1716818</v>
      </c>
      <c r="G165" s="370">
        <v>1431221</v>
      </c>
      <c r="H165" s="371">
        <f t="shared" si="23"/>
        <v>-647.19999999995343</v>
      </c>
      <c r="I165" s="493">
        <v>54</v>
      </c>
      <c r="J165" s="345">
        <f t="shared" si="27"/>
        <v>19.954779869775528</v>
      </c>
      <c r="K165">
        <v>32613.8</v>
      </c>
    </row>
    <row r="166" spans="1:13" s="108" customFormat="1" ht="15.75" customHeight="1" x14ac:dyDescent="0.3">
      <c r="A166" s="104">
        <v>5.2976923076922802</v>
      </c>
      <c r="B166" s="105">
        <v>32767</v>
      </c>
      <c r="C166" s="106">
        <v>15171</v>
      </c>
      <c r="D166" s="174">
        <v>5280.489583333333</v>
      </c>
      <c r="E166" s="106">
        <v>-32.868131868131869</v>
      </c>
      <c r="F166" s="107">
        <v>1759141</v>
      </c>
      <c r="G166" s="117">
        <v>1459961</v>
      </c>
      <c r="H166" s="122">
        <f t="shared" si="23"/>
        <v>7187.8000000000466</v>
      </c>
      <c r="I166" s="498">
        <v>53</v>
      </c>
      <c r="J166" s="118">
        <f t="shared" si="27"/>
        <v>20.492328219726417</v>
      </c>
      <c r="K166">
        <v>32613.8</v>
      </c>
      <c r="L166" s="109" t="s">
        <v>165</v>
      </c>
      <c r="M166" s="109"/>
    </row>
    <row r="167" spans="1:13" x14ac:dyDescent="0.3">
      <c r="A167" s="378">
        <v>5.2976923076922802</v>
      </c>
      <c r="B167" s="379">
        <v>32767</v>
      </c>
      <c r="C167" s="380">
        <v>15171</v>
      </c>
      <c r="D167" s="381">
        <v>5872.272727272727</v>
      </c>
      <c r="E167" s="380">
        <v>-32.870370370370374</v>
      </c>
      <c r="F167" s="382">
        <v>1800637</v>
      </c>
      <c r="G167" s="383">
        <v>1488365</v>
      </c>
      <c r="H167" s="371">
        <f t="shared" si="23"/>
        <v>14599</v>
      </c>
      <c r="I167" s="499">
        <v>52</v>
      </c>
      <c r="J167" s="357">
        <f t="shared" si="27"/>
        <v>20.980874986982361</v>
      </c>
      <c r="K167">
        <v>32613.8</v>
      </c>
    </row>
    <row r="168" spans="1:13" x14ac:dyDescent="0.3">
      <c r="A168" s="384">
        <v>4.4002564102564161</v>
      </c>
      <c r="B168" s="412">
        <v>32767</v>
      </c>
      <c r="C168" s="413">
        <v>15171</v>
      </c>
      <c r="D168" s="414">
        <v>5455.4596774193551</v>
      </c>
      <c r="E168" s="415">
        <v>-33.010989010989015</v>
      </c>
      <c r="F168" s="416">
        <v>1841323</v>
      </c>
      <c r="G168" s="417">
        <v>1516436</v>
      </c>
      <c r="H168" s="418">
        <f t="shared" si="23"/>
        <v>21599.800000000047</v>
      </c>
      <c r="I168" s="500">
        <v>51</v>
      </c>
      <c r="J168" s="415">
        <f t="shared" si="27"/>
        <v>21.424379268231565</v>
      </c>
      <c r="K168">
        <f>AVERAGE(B168:B176)</f>
        <v>32767</v>
      </c>
    </row>
    <row r="169" spans="1:13" x14ac:dyDescent="0.3">
      <c r="A169" s="390">
        <v>4.4002564102564161</v>
      </c>
      <c r="B169" s="385">
        <v>32767</v>
      </c>
      <c r="C169" s="386">
        <v>15171</v>
      </c>
      <c r="D169" s="391">
        <v>5420.7094017094014</v>
      </c>
      <c r="E169" s="392">
        <v>-32.55294117647059</v>
      </c>
      <c r="F169" s="393">
        <v>1881214</v>
      </c>
      <c r="G169" s="388">
        <v>1544178</v>
      </c>
      <c r="H169" s="389">
        <f t="shared" si="23"/>
        <v>28200.40000000014</v>
      </c>
      <c r="I169" s="501">
        <v>50</v>
      </c>
      <c r="J169" s="387">
        <f t="shared" si="27"/>
        <v>21.826240239143416</v>
      </c>
      <c r="K169">
        <v>32767</v>
      </c>
    </row>
    <row r="170" spans="1:13" x14ac:dyDescent="0.3">
      <c r="A170" s="390">
        <v>4.4002564102564161</v>
      </c>
      <c r="B170" s="385">
        <v>32767</v>
      </c>
      <c r="C170" s="386">
        <v>15171</v>
      </c>
      <c r="D170" s="391">
        <v>5554.5576923076924</v>
      </c>
      <c r="E170" s="392">
        <v>-32.478260869565219</v>
      </c>
      <c r="F170" s="393">
        <v>1920326</v>
      </c>
      <c r="G170" s="388">
        <v>1571595</v>
      </c>
      <c r="H170" s="389">
        <f t="shared" si="23"/>
        <v>34412</v>
      </c>
      <c r="I170" s="501">
        <v>49</v>
      </c>
      <c r="J170" s="387">
        <f t="shared" si="27"/>
        <v>22.18962264451083</v>
      </c>
      <c r="K170">
        <v>32767</v>
      </c>
    </row>
    <row r="171" spans="1:13" x14ac:dyDescent="0.3">
      <c r="A171" s="390">
        <v>4.4002564102564161</v>
      </c>
      <c r="B171" s="385">
        <v>32767</v>
      </c>
      <c r="C171" s="386">
        <v>15171</v>
      </c>
      <c r="D171" s="391">
        <v>5363.75</v>
      </c>
      <c r="E171" s="392">
        <v>-32.279069767441861</v>
      </c>
      <c r="F171" s="393">
        <v>1958674</v>
      </c>
      <c r="G171" s="388">
        <v>1598690</v>
      </c>
      <c r="H171" s="389">
        <f t="shared" si="23"/>
        <v>40246</v>
      </c>
      <c r="I171" s="501">
        <v>48</v>
      </c>
      <c r="J171" s="387">
        <f t="shared" si="27"/>
        <v>22.517436150848507</v>
      </c>
      <c r="K171">
        <v>32767</v>
      </c>
    </row>
    <row r="172" spans="1:13" x14ac:dyDescent="0.3">
      <c r="A172" s="390">
        <v>4.4002564102564161</v>
      </c>
      <c r="B172" s="385">
        <v>32767</v>
      </c>
      <c r="C172" s="386">
        <v>15171</v>
      </c>
      <c r="D172" s="391">
        <v>5478.7596153846152</v>
      </c>
      <c r="E172" s="392">
        <v>-32.277777777777779</v>
      </c>
      <c r="F172" s="393">
        <v>1996273</v>
      </c>
      <c r="G172" s="388">
        <v>1625468</v>
      </c>
      <c r="H172" s="389">
        <f t="shared" si="23"/>
        <v>45711.40000000014</v>
      </c>
      <c r="I172" s="501">
        <v>47</v>
      </c>
      <c r="J172" s="387">
        <f t="shared" si="27"/>
        <v>22.812199317365831</v>
      </c>
      <c r="K172">
        <v>32767</v>
      </c>
    </row>
    <row r="173" spans="1:13" x14ac:dyDescent="0.3">
      <c r="A173" s="390">
        <v>4.4002564102564161</v>
      </c>
      <c r="B173" s="385">
        <v>32767</v>
      </c>
      <c r="C173" s="386">
        <v>15171</v>
      </c>
      <c r="D173" s="391">
        <v>5512.855670103093</v>
      </c>
      <c r="E173" s="392">
        <v>-32.153846153846153</v>
      </c>
      <c r="F173" s="393">
        <v>2033138</v>
      </c>
      <c r="G173" s="388">
        <v>1651932</v>
      </c>
      <c r="H173" s="389">
        <f t="shared" si="23"/>
        <v>50819.600000000093</v>
      </c>
      <c r="I173" s="501">
        <v>46</v>
      </c>
      <c r="J173" s="387">
        <f t="shared" si="27"/>
        <v>23.076373603756085</v>
      </c>
      <c r="K173">
        <v>32767</v>
      </c>
    </row>
    <row r="174" spans="1:13" x14ac:dyDescent="0.3">
      <c r="A174" s="390">
        <v>4.4002564102564161</v>
      </c>
      <c r="B174" s="385">
        <v>32767</v>
      </c>
      <c r="C174" s="386">
        <v>15171</v>
      </c>
      <c r="D174" s="391">
        <v>5467.125</v>
      </c>
      <c r="E174" s="392">
        <v>-31.850574712643677</v>
      </c>
      <c r="F174" s="393">
        <v>2069283</v>
      </c>
      <c r="G174" s="388">
        <v>1678086</v>
      </c>
      <c r="H174" s="389">
        <f t="shared" si="23"/>
        <v>55579.800000000047</v>
      </c>
      <c r="I174" s="501">
        <v>45</v>
      </c>
      <c r="J174" s="387">
        <f t="shared" ref="J174:J185" si="28">100*(F174-G174)/G174</f>
        <v>23.31209485091944</v>
      </c>
      <c r="K174">
        <v>32767</v>
      </c>
    </row>
    <row r="175" spans="1:13" x14ac:dyDescent="0.3">
      <c r="A175" s="390">
        <v>4.4002564102564161</v>
      </c>
      <c r="B175" s="385">
        <v>32767</v>
      </c>
      <c r="C175" s="386">
        <v>15171</v>
      </c>
      <c r="D175" s="391">
        <v>5392.909090909091</v>
      </c>
      <c r="E175" s="392">
        <v>-32.028571428571432</v>
      </c>
      <c r="F175" s="393">
        <v>2139469</v>
      </c>
      <c r="G175" s="388">
        <v>1729478</v>
      </c>
      <c r="H175" s="389">
        <f t="shared" si="23"/>
        <v>64095.40000000014</v>
      </c>
      <c r="I175" s="501">
        <v>44</v>
      </c>
      <c r="J175" s="387">
        <f t="shared" si="28"/>
        <v>23.706054659267132</v>
      </c>
      <c r="K175">
        <v>32767</v>
      </c>
    </row>
    <row r="176" spans="1:13" x14ac:dyDescent="0.3">
      <c r="A176" s="419">
        <v>4.4002564102564161</v>
      </c>
      <c r="B176" s="420">
        <v>32767</v>
      </c>
      <c r="C176" s="421">
        <v>15171</v>
      </c>
      <c r="D176" s="422">
        <v>5276.2526315789473</v>
      </c>
      <c r="E176" s="423">
        <v>-31.916666666666668</v>
      </c>
      <c r="F176" s="424">
        <v>2173537</v>
      </c>
      <c r="G176" s="425">
        <v>1754723</v>
      </c>
      <c r="H176" s="389">
        <f t="shared" si="23"/>
        <v>67869.399999999907</v>
      </c>
      <c r="I176" s="502">
        <v>41</v>
      </c>
      <c r="J176" s="426">
        <f t="shared" si="28"/>
        <v>23.867812754491734</v>
      </c>
      <c r="K176">
        <v>32767</v>
      </c>
    </row>
    <row r="177" spans="1:11" x14ac:dyDescent="0.3">
      <c r="A177" s="394">
        <v>3.5541025641025699</v>
      </c>
      <c r="B177" s="395">
        <v>32767</v>
      </c>
      <c r="C177" s="396">
        <v>15171</v>
      </c>
      <c r="D177" s="401">
        <v>5732.7478991596636</v>
      </c>
      <c r="E177" s="325">
        <v>-31.818181818181817</v>
      </c>
      <c r="F177" s="398">
        <v>2206940</v>
      </c>
      <c r="G177" s="399">
        <v>1779672</v>
      </c>
      <c r="H177" s="400">
        <f t="shared" si="23"/>
        <v>71333.600000000093</v>
      </c>
      <c r="I177" s="490">
        <v>40</v>
      </c>
      <c r="J177" s="325">
        <f t="shared" si="28"/>
        <v>24.008244215788078</v>
      </c>
      <c r="K177">
        <v>32767</v>
      </c>
    </row>
    <row r="178" spans="1:11" x14ac:dyDescent="0.3">
      <c r="A178" s="394">
        <v>3.5541025641025699</v>
      </c>
      <c r="B178" s="395">
        <v>32767</v>
      </c>
      <c r="C178" s="396">
        <v>15171</v>
      </c>
      <c r="D178" s="397">
        <v>5732.7478991596636</v>
      </c>
      <c r="E178" s="325">
        <v>-31.75</v>
      </c>
      <c r="F178" s="398">
        <v>2271801</v>
      </c>
      <c r="G178" s="399">
        <v>1828697</v>
      </c>
      <c r="H178" s="400">
        <f t="shared" si="23"/>
        <v>77364.600000000093</v>
      </c>
      <c r="I178" s="503">
        <v>39</v>
      </c>
      <c r="J178" s="325">
        <f t="shared" si="28"/>
        <v>24.230586040224267</v>
      </c>
      <c r="K178">
        <v>32767</v>
      </c>
    </row>
    <row r="179" spans="1:11" x14ac:dyDescent="0.3">
      <c r="A179" s="394">
        <v>3.5541025641025699</v>
      </c>
      <c r="B179" s="395">
        <v>32767</v>
      </c>
      <c r="C179" s="396">
        <v>15171</v>
      </c>
      <c r="D179" s="401">
        <v>5306.2222222222226</v>
      </c>
      <c r="E179" s="325">
        <v>-31.555555555555557</v>
      </c>
      <c r="F179" s="398">
        <v>2271801</v>
      </c>
      <c r="G179" s="399">
        <v>1828697</v>
      </c>
      <c r="H179" s="400">
        <f t="shared" si="23"/>
        <v>77364.600000000093</v>
      </c>
      <c r="I179" s="490">
        <v>38</v>
      </c>
      <c r="J179" s="325">
        <f t="shared" si="28"/>
        <v>24.230586040224267</v>
      </c>
      <c r="K179">
        <v>32767</v>
      </c>
    </row>
    <row r="180" spans="1:11" x14ac:dyDescent="0.3">
      <c r="A180" s="394">
        <v>3.5541025641025699</v>
      </c>
      <c r="B180" s="395">
        <v>32767</v>
      </c>
      <c r="C180" s="396">
        <v>15171</v>
      </c>
      <c r="D180" s="401">
        <v>5296.0291262135925</v>
      </c>
      <c r="E180" s="325">
        <v>-31.48</v>
      </c>
      <c r="F180" s="402">
        <v>2334152</v>
      </c>
      <c r="G180" s="403">
        <v>1876579</v>
      </c>
      <c r="H180" s="400">
        <f t="shared" si="23"/>
        <v>82257.200000000186</v>
      </c>
      <c r="I180" s="503">
        <v>37</v>
      </c>
      <c r="J180" s="325">
        <f t="shared" si="28"/>
        <v>24.38335929369347</v>
      </c>
      <c r="K180">
        <v>32767</v>
      </c>
    </row>
    <row r="181" spans="1:11" x14ac:dyDescent="0.3">
      <c r="A181" s="394">
        <v>3.5541025641025699</v>
      </c>
      <c r="B181" s="395">
        <v>32767</v>
      </c>
      <c r="C181" s="396">
        <v>15171</v>
      </c>
      <c r="D181" s="401">
        <v>5458</v>
      </c>
      <c r="E181" s="325">
        <v>-31.25</v>
      </c>
      <c r="F181" s="398">
        <v>2364418</v>
      </c>
      <c r="G181" s="399">
        <v>1900100</v>
      </c>
      <c r="H181" s="400">
        <f t="shared" si="23"/>
        <v>84298</v>
      </c>
      <c r="I181" s="490">
        <v>36</v>
      </c>
      <c r="J181" s="325">
        <f t="shared" si="28"/>
        <v>24.436503341929374</v>
      </c>
      <c r="K181">
        <v>32767</v>
      </c>
    </row>
    <row r="182" spans="1:11" x14ac:dyDescent="0.3">
      <c r="A182" s="394">
        <v>3.5541025641025699</v>
      </c>
      <c r="B182" s="395">
        <v>32767</v>
      </c>
      <c r="C182" s="396">
        <v>15171</v>
      </c>
      <c r="D182" s="401">
        <v>2394092</v>
      </c>
      <c r="E182" s="325">
        <v>1923346</v>
      </c>
      <c r="F182" s="401">
        <v>2394092</v>
      </c>
      <c r="G182" s="325">
        <v>1923346</v>
      </c>
      <c r="H182" s="400">
        <f t="shared" si="23"/>
        <v>86076.800000000279</v>
      </c>
      <c r="I182" s="503">
        <v>35</v>
      </c>
      <c r="J182" s="325">
        <f t="shared" si="28"/>
        <v>24.475367406592468</v>
      </c>
      <c r="K182">
        <v>32767</v>
      </c>
    </row>
    <row r="183" spans="1:11" x14ac:dyDescent="0.3">
      <c r="A183" s="394">
        <v>3.5541025641025699</v>
      </c>
      <c r="B183" s="395">
        <v>32767</v>
      </c>
      <c r="C183" s="396">
        <v>15171</v>
      </c>
      <c r="D183" s="401">
        <v>5275.3434343434346</v>
      </c>
      <c r="E183" s="325">
        <v>-31.027777777777779</v>
      </c>
      <c r="F183" s="404">
        <v>2394092</v>
      </c>
      <c r="G183" s="403">
        <v>1923346</v>
      </c>
      <c r="H183" s="400">
        <f t="shared" si="23"/>
        <v>86076.800000000279</v>
      </c>
      <c r="I183" s="490">
        <v>34</v>
      </c>
      <c r="J183" s="325">
        <f t="shared" si="28"/>
        <v>24.475367406592468</v>
      </c>
      <c r="K183">
        <v>32767</v>
      </c>
    </row>
    <row r="184" spans="1:11" x14ac:dyDescent="0.3">
      <c r="A184" s="394">
        <v>3.5541025641025699</v>
      </c>
      <c r="B184" s="395">
        <v>32767</v>
      </c>
      <c r="C184" s="396">
        <v>15171</v>
      </c>
      <c r="D184" s="401">
        <v>5298.3469387755104</v>
      </c>
      <c r="E184" s="325">
        <v>-31.202898550724637</v>
      </c>
      <c r="F184" s="402">
        <v>2451714</v>
      </c>
      <c r="G184" s="403">
        <v>1969023</v>
      </c>
      <c r="H184" s="400">
        <f t="shared" si="23"/>
        <v>88886.399999999907</v>
      </c>
      <c r="I184" s="503">
        <v>33</v>
      </c>
      <c r="J184" s="325">
        <f t="shared" si="28"/>
        <v>24.514238787459568</v>
      </c>
      <c r="K184">
        <v>32767</v>
      </c>
    </row>
    <row r="185" spans="1:11" x14ac:dyDescent="0.3">
      <c r="A185" s="405">
        <v>3.5541025641025699</v>
      </c>
      <c r="B185" s="406">
        <v>32767</v>
      </c>
      <c r="C185" s="407">
        <v>15171</v>
      </c>
      <c r="D185" s="408">
        <v>5230.2222222222226</v>
      </c>
      <c r="E185" s="409">
        <v>-31</v>
      </c>
      <c r="F185" s="410">
        <v>2479683</v>
      </c>
      <c r="G185" s="411">
        <v>1991461</v>
      </c>
      <c r="H185" s="400">
        <f t="shared" si="23"/>
        <v>89929.800000000279</v>
      </c>
      <c r="I185" s="490">
        <v>32</v>
      </c>
      <c r="J185" s="325">
        <f t="shared" si="28"/>
        <v>24.515770080358088</v>
      </c>
      <c r="K185">
        <v>32767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96AD-3EF0-40E5-97D7-1749419EA59F}">
  <dimension ref="A1:E16"/>
  <sheetViews>
    <sheetView zoomScale="85" zoomScaleNormal="85" workbookViewId="0">
      <selection activeCell="B2" sqref="B2"/>
    </sheetView>
  </sheetViews>
  <sheetFormatPr defaultRowHeight="14.4" x14ac:dyDescent="0.3"/>
  <cols>
    <col min="3" max="3" width="12.6640625" style="532" customWidth="1"/>
    <col min="5" max="5" width="14.21875" customWidth="1"/>
  </cols>
  <sheetData>
    <row r="1" spans="1:5" s="4" customFormat="1" ht="43.2" x14ac:dyDescent="0.3">
      <c r="A1" s="4" t="s">
        <v>161</v>
      </c>
      <c r="B1" s="4" t="s">
        <v>162</v>
      </c>
      <c r="C1" s="531" t="s">
        <v>163</v>
      </c>
      <c r="D1" s="3" t="s">
        <v>166</v>
      </c>
      <c r="E1" s="3" t="s">
        <v>167</v>
      </c>
    </row>
    <row r="2" spans="1:5" x14ac:dyDescent="0.3">
      <c r="A2">
        <v>0</v>
      </c>
      <c r="B2" s="509">
        <v>0</v>
      </c>
      <c r="C2" s="532">
        <v>6663.7142857142853</v>
      </c>
      <c r="D2">
        <v>3076</v>
      </c>
      <c r="E2">
        <f t="shared" ref="E2:E16" si="0">C2-D2</f>
        <v>3587.7142857142853</v>
      </c>
    </row>
    <row r="3" spans="1:5" x14ac:dyDescent="0.3">
      <c r="A3">
        <v>1</v>
      </c>
      <c r="B3">
        <v>11</v>
      </c>
      <c r="C3" s="532">
        <v>7086.7</v>
      </c>
      <c r="D3">
        <v>5003</v>
      </c>
      <c r="E3">
        <f t="shared" si="0"/>
        <v>2083.6999999999998</v>
      </c>
    </row>
    <row r="4" spans="1:5" x14ac:dyDescent="0.3">
      <c r="A4">
        <v>2</v>
      </c>
      <c r="B4">
        <v>22</v>
      </c>
      <c r="C4" s="532">
        <v>7246</v>
      </c>
      <c r="D4">
        <v>5337</v>
      </c>
      <c r="E4">
        <f t="shared" si="0"/>
        <v>1909</v>
      </c>
    </row>
    <row r="5" spans="1:5" x14ac:dyDescent="0.3">
      <c r="A5">
        <v>3</v>
      </c>
      <c r="B5">
        <v>33</v>
      </c>
      <c r="C5" s="532">
        <v>7429</v>
      </c>
      <c r="D5">
        <v>5711</v>
      </c>
      <c r="E5">
        <f t="shared" si="0"/>
        <v>1718</v>
      </c>
    </row>
    <row r="6" spans="1:5" x14ac:dyDescent="0.3">
      <c r="A6">
        <v>4</v>
      </c>
      <c r="B6">
        <v>44</v>
      </c>
      <c r="C6" s="532">
        <v>7806</v>
      </c>
      <c r="D6">
        <v>6390</v>
      </c>
      <c r="E6">
        <f t="shared" si="0"/>
        <v>1416</v>
      </c>
    </row>
    <row r="7" spans="1:5" x14ac:dyDescent="0.3">
      <c r="A7">
        <v>5</v>
      </c>
      <c r="B7">
        <v>55</v>
      </c>
      <c r="C7" s="532">
        <v>8051.4</v>
      </c>
      <c r="D7">
        <v>7715</v>
      </c>
      <c r="E7">
        <f t="shared" si="0"/>
        <v>336.39999999999964</v>
      </c>
    </row>
    <row r="8" spans="1:5" x14ac:dyDescent="0.3">
      <c r="A8">
        <v>6</v>
      </c>
      <c r="B8">
        <v>66</v>
      </c>
      <c r="C8" s="533">
        <v>9427.7999999999993</v>
      </c>
      <c r="D8">
        <v>10298</v>
      </c>
      <c r="E8">
        <f t="shared" si="0"/>
        <v>-870.20000000000073</v>
      </c>
    </row>
    <row r="9" spans="1:5" x14ac:dyDescent="0.3">
      <c r="A9">
        <v>7</v>
      </c>
      <c r="B9">
        <v>78</v>
      </c>
      <c r="C9" s="97">
        <v>10377.25</v>
      </c>
      <c r="D9">
        <v>14530</v>
      </c>
      <c r="E9">
        <f t="shared" si="0"/>
        <v>-4152.75</v>
      </c>
    </row>
    <row r="10" spans="1:5" x14ac:dyDescent="0.3">
      <c r="A10">
        <v>8</v>
      </c>
      <c r="B10">
        <v>81</v>
      </c>
      <c r="C10">
        <v>10794</v>
      </c>
      <c r="D10">
        <v>16126</v>
      </c>
      <c r="E10">
        <f t="shared" si="0"/>
        <v>-5332</v>
      </c>
    </row>
    <row r="11" spans="1:5" x14ac:dyDescent="0.3">
      <c r="A11">
        <v>9</v>
      </c>
      <c r="B11">
        <v>84</v>
      </c>
      <c r="C11" s="534">
        <v>12155.15</v>
      </c>
      <c r="D11">
        <v>17763</v>
      </c>
      <c r="E11">
        <f t="shared" si="0"/>
        <v>-5607.85</v>
      </c>
    </row>
    <row r="12" spans="1:5" x14ac:dyDescent="0.3">
      <c r="A12">
        <v>10</v>
      </c>
      <c r="B12">
        <v>88</v>
      </c>
      <c r="C12" s="532">
        <v>13516.3</v>
      </c>
      <c r="D12">
        <v>19371</v>
      </c>
      <c r="E12">
        <f t="shared" si="0"/>
        <v>-5854.7000000000007</v>
      </c>
    </row>
    <row r="13" spans="1:5" x14ac:dyDescent="0.3">
      <c r="A13">
        <v>11</v>
      </c>
      <c r="B13">
        <v>91</v>
      </c>
      <c r="C13" s="534">
        <v>16133.05</v>
      </c>
      <c r="D13">
        <v>21365</v>
      </c>
      <c r="E13">
        <f t="shared" si="0"/>
        <v>-5231.9500000000007</v>
      </c>
    </row>
    <row r="14" spans="1:5" x14ac:dyDescent="0.3">
      <c r="A14">
        <v>12</v>
      </c>
      <c r="B14">
        <v>94</v>
      </c>
      <c r="C14">
        <v>18749.8</v>
      </c>
      <c r="D14">
        <v>23436</v>
      </c>
      <c r="E14">
        <f t="shared" si="0"/>
        <v>-4686.2000000000007</v>
      </c>
    </row>
    <row r="15" spans="1:5" x14ac:dyDescent="0.3">
      <c r="A15">
        <v>13</v>
      </c>
      <c r="B15">
        <v>98</v>
      </c>
      <c r="C15">
        <v>32613.8</v>
      </c>
      <c r="D15">
        <v>27312</v>
      </c>
      <c r="E15">
        <f t="shared" si="0"/>
        <v>5301.7999999999993</v>
      </c>
    </row>
    <row r="16" spans="1:5" x14ac:dyDescent="0.3">
      <c r="A16">
        <v>14</v>
      </c>
      <c r="B16">
        <v>100</v>
      </c>
      <c r="C16">
        <v>32767</v>
      </c>
      <c r="D16">
        <v>28110</v>
      </c>
      <c r="E16">
        <f t="shared" si="0"/>
        <v>4657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Ark1</vt:lpstr>
      <vt:lpstr>Ra measurements</vt:lpstr>
      <vt:lpstr>Data collected</vt:lpstr>
      <vt:lpstr>The Ra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Garcia Vargas</dc:creator>
  <cp:lastModifiedBy>Francisco Javier Garcia Vargas</cp:lastModifiedBy>
  <dcterms:created xsi:type="dcterms:W3CDTF">2015-06-05T18:19:34Z</dcterms:created>
  <dcterms:modified xsi:type="dcterms:W3CDTF">2021-08-31T16:13:21Z</dcterms:modified>
</cp:coreProperties>
</file>