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75" windowWidth="12345" windowHeight="5865"/>
  </bookViews>
  <sheets>
    <sheet name="Mission Profile Compare" sheetId="1" r:id="rId1"/>
  </sheets>
  <definedNames>
    <definedName name="_xlnm.Print_Area" localSheetId="0">'Mission Profile Compare'!$B$2:$Q$31</definedName>
  </definedNames>
  <calcPr calcId="145621"/>
</workbook>
</file>

<file path=xl/calcChain.xml><?xml version="1.0" encoding="utf-8"?>
<calcChain xmlns="http://schemas.openxmlformats.org/spreadsheetml/2006/main">
  <c r="J25" i="1" l="1"/>
  <c r="J26" i="1"/>
  <c r="H26" i="1" s="1"/>
  <c r="G26" i="1" s="1"/>
  <c r="J27" i="1"/>
  <c r="J28" i="1"/>
  <c r="J29" i="1"/>
  <c r="J30" i="1"/>
  <c r="I25" i="1"/>
  <c r="H25" i="1" s="1"/>
  <c r="G25" i="1" s="1"/>
  <c r="I26" i="1"/>
  <c r="I27" i="1"/>
  <c r="I28" i="1"/>
  <c r="I29" i="1"/>
  <c r="H29" i="1" s="1"/>
  <c r="G29" i="1" s="1"/>
  <c r="I30" i="1"/>
  <c r="H27" i="1"/>
  <c r="H30" i="1"/>
  <c r="G30" i="1" s="1"/>
  <c r="G27" i="1"/>
  <c r="F25" i="1"/>
  <c r="F26" i="1"/>
  <c r="F27" i="1"/>
  <c r="F28" i="1"/>
  <c r="F29" i="1"/>
  <c r="F30" i="1"/>
  <c r="C25" i="1"/>
  <c r="C26" i="1"/>
  <c r="C27" i="1"/>
  <c r="C28" i="1"/>
  <c r="C29" i="1"/>
  <c r="C30" i="1"/>
  <c r="D31" i="1"/>
  <c r="F22" i="1"/>
  <c r="C6" i="1"/>
  <c r="D23" i="1"/>
  <c r="D24" i="1"/>
  <c r="D22" i="1"/>
  <c r="C8" i="1"/>
  <c r="H28" i="1" l="1"/>
  <c r="G28" i="1" s="1"/>
  <c r="M11" i="1"/>
  <c r="C22" i="1" l="1"/>
  <c r="I22" i="1" s="1"/>
  <c r="C24" i="1" l="1"/>
  <c r="I24" i="1" s="1"/>
  <c r="C23" i="1"/>
  <c r="I23" i="1" s="1"/>
  <c r="F14" i="1" l="1"/>
  <c r="F15" i="1"/>
  <c r="F16" i="1"/>
  <c r="F17" i="1"/>
  <c r="F18" i="1"/>
  <c r="F19" i="1"/>
  <c r="J22" i="1"/>
  <c r="H22" i="1" s="1"/>
  <c r="G22" i="1" s="1"/>
  <c r="F23" i="1"/>
  <c r="J23" i="1" s="1"/>
  <c r="F24" i="1"/>
  <c r="J24" i="1" s="1"/>
  <c r="C14" i="1" l="1"/>
  <c r="C17" i="1"/>
  <c r="C19" i="1"/>
  <c r="C18" i="1"/>
  <c r="J18" i="1"/>
  <c r="C16" i="1"/>
  <c r="E22" i="1"/>
  <c r="C15" i="1"/>
  <c r="J17" i="1"/>
  <c r="J19" i="1"/>
  <c r="I17" i="1"/>
  <c r="E16" i="1"/>
  <c r="E15" i="1"/>
  <c r="I19" i="1"/>
  <c r="E18" i="1"/>
  <c r="I16" i="1"/>
  <c r="I15" i="1"/>
  <c r="J14" i="1"/>
  <c r="E24" i="1"/>
  <c r="I18" i="1"/>
  <c r="J16" i="1"/>
  <c r="J15" i="1"/>
  <c r="I14" i="1"/>
  <c r="E23" i="1"/>
  <c r="E19" i="1"/>
  <c r="E17" i="1"/>
  <c r="E14" i="1"/>
  <c r="F20" i="1"/>
  <c r="H17" i="1" l="1"/>
  <c r="G17" i="1" s="1"/>
  <c r="H18" i="1"/>
  <c r="G18" i="1" s="1"/>
  <c r="H16" i="1"/>
  <c r="G16" i="1" s="1"/>
  <c r="H23" i="1"/>
  <c r="G23" i="1" s="1"/>
  <c r="H15" i="1"/>
  <c r="G15" i="1" s="1"/>
  <c r="H24" i="1"/>
  <c r="G24" i="1" s="1"/>
  <c r="H14" i="1"/>
  <c r="G14" i="1" s="1"/>
  <c r="H19" i="1"/>
  <c r="G19" i="1" s="1"/>
  <c r="G31" i="1" l="1"/>
  <c r="G20" i="1"/>
  <c r="L11" i="1" l="1"/>
</calcChain>
</file>

<file path=xl/sharedStrings.xml><?xml version="1.0" encoding="utf-8"?>
<sst xmlns="http://schemas.openxmlformats.org/spreadsheetml/2006/main" count="40" uniqueCount="38">
  <si>
    <t>Package</t>
  </si>
  <si>
    <t>units</t>
  </si>
  <si>
    <t>ev</t>
  </si>
  <si>
    <t>constant</t>
  </si>
  <si>
    <t>W</t>
  </si>
  <si>
    <t>C/W</t>
  </si>
  <si>
    <t>Delta C</t>
  </si>
  <si>
    <t>C</t>
  </si>
  <si>
    <t>Orange cells can be changed. All others are locked</t>
  </si>
  <si>
    <t xml:space="preserve"> Hrs Customer Requirements</t>
  </si>
  <si>
    <t>Tj Device at Operation</t>
  </si>
  <si>
    <t xml:space="preserve"> Hrs         HTOL Conditions</t>
  </si>
  <si>
    <t>AF</t>
  </si>
  <si>
    <t>Customer Ambient Requirements</t>
  </si>
  <si>
    <t>Total hours needed for Multiple T-=Hr requirements</t>
  </si>
  <si>
    <r>
      <t>T</t>
    </r>
    <r>
      <rPr>
        <b/>
        <vertAlign val="subscript"/>
        <sz val="16"/>
        <color indexed="48"/>
        <rFont val="Comic Sans MS"/>
        <family val="4"/>
      </rPr>
      <t>oven</t>
    </r>
    <r>
      <rPr>
        <b/>
        <sz val="16"/>
        <color indexed="48"/>
        <rFont val="Comic Sans MS"/>
        <family val="4"/>
      </rPr>
      <t xml:space="preserve"> C     HTOL </t>
    </r>
  </si>
  <si>
    <t xml:space="preserve">   Arrhenius calculations</t>
  </si>
  <si>
    <t>Device Name:</t>
  </si>
  <si>
    <t>°K (T1)</t>
  </si>
  <si>
    <t>°K (T2)</t>
  </si>
  <si>
    <t>Temp ( C)</t>
  </si>
  <si>
    <t xml:space="preserve"> Time (hrs)</t>
  </si>
  <si>
    <t>Customer Mission Profile Qualification Requirements</t>
  </si>
  <si>
    <r>
      <t>T</t>
    </r>
    <r>
      <rPr>
        <b/>
        <vertAlign val="subscript"/>
        <sz val="16"/>
        <color indexed="48"/>
        <rFont val="Comic Sans MS"/>
        <family val="4"/>
      </rPr>
      <t>j</t>
    </r>
    <r>
      <rPr>
        <b/>
        <sz val="16"/>
        <color indexed="48"/>
        <rFont val="Comic Sans MS"/>
        <family val="4"/>
      </rPr>
      <t xml:space="preserve"> Customer Requirments</t>
    </r>
  </si>
  <si>
    <r>
      <t>Ta</t>
    </r>
    <r>
      <rPr>
        <b/>
        <vertAlign val="subscript"/>
        <sz val="16"/>
        <color indexed="48"/>
        <rFont val="Comic Sans MS"/>
        <family val="4"/>
      </rPr>
      <t xml:space="preserve">  </t>
    </r>
    <r>
      <rPr>
        <b/>
        <sz val="16"/>
        <color indexed="48"/>
        <rFont val="Comic Sans MS"/>
        <family val="4"/>
      </rPr>
      <t>Customer Requirments</t>
    </r>
  </si>
  <si>
    <t>K (Boltzmann Constant)</t>
  </si>
  <si>
    <t>TPS7A1601QDGNRQ1</t>
  </si>
  <si>
    <t>DGN</t>
  </si>
  <si>
    <t>Power Dissipated in Application            (Vin - Vout) x Iout</t>
  </si>
  <si>
    <t>Orange cells are user inputs.</t>
  </si>
  <si>
    <t>EA                                 From MTBF and FIT Rate Estimator*</t>
  </si>
  <si>
    <r>
      <rPr>
        <b/>
        <sz val="16"/>
        <color indexed="12"/>
        <rFont val="Calibri"/>
        <family val="2"/>
      </rPr>
      <t>θ</t>
    </r>
    <r>
      <rPr>
        <b/>
        <sz val="16"/>
        <color indexed="12"/>
        <rFont val="Comic Sans MS"/>
        <family val="4"/>
      </rPr>
      <t>ja From Datasheet**</t>
    </r>
  </si>
  <si>
    <t>Oven Stress Temp                      From MTBF and FIT Rate Estimator*</t>
  </si>
  <si>
    <t>**Note:  θja from the datasheet will be based on a JEDEC Hi-K board layout.  If you have thermal information more specific to your application, use that instead</t>
  </si>
  <si>
    <t>*Note:  http://www.ti.com/quality/docs/estimator.tsp</t>
  </si>
  <si>
    <t>Test Duration                           From MTBF and FIT Rate Estimator*</t>
  </si>
  <si>
    <t>hours</t>
  </si>
  <si>
    <t>If above time is red, the HTOL hours required to cover the mission profile exceeds the industry standard reliability testing for this device.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</si>
</sst>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"/>
    </font>
    <font>
      <b/>
      <sz val="16"/>
      <color indexed="12"/>
      <name val="Comic Sans MS"/>
      <family val="4"/>
    </font>
    <font>
      <sz val="12"/>
      <name val="Comic Sans MS"/>
      <family val="4"/>
    </font>
    <font>
      <sz val="18"/>
      <name val="Arial"/>
      <family val="2"/>
    </font>
    <font>
      <sz val="14"/>
      <name val="Arial"/>
      <family val="2"/>
    </font>
    <font>
      <b/>
      <vertAlign val="subscript"/>
      <sz val="16"/>
      <color indexed="48"/>
      <name val="Comic Sans MS"/>
      <family val="4"/>
    </font>
    <font>
      <b/>
      <sz val="16"/>
      <color indexed="48"/>
      <name val="Comic Sans MS"/>
      <family val="4"/>
    </font>
    <font>
      <b/>
      <u/>
      <sz val="14"/>
      <color indexed="10"/>
      <name val="Comic Sans MS"/>
      <family val="4"/>
    </font>
    <font>
      <b/>
      <sz val="14"/>
      <color indexed="52"/>
      <name val="Comic Sans MS"/>
      <family val="4"/>
    </font>
    <font>
      <sz val="14"/>
      <name val="Comic Sans MS"/>
      <family val="4"/>
    </font>
    <font>
      <sz val="12"/>
      <color indexed="22"/>
      <name val="Comic Sans MS"/>
      <family val="4"/>
    </font>
    <font>
      <sz val="16"/>
      <name val="Comic Sans MS"/>
      <family val="4"/>
    </font>
    <font>
      <i/>
      <sz val="16"/>
      <name val="Comic Sans MS"/>
      <family val="4"/>
    </font>
    <font>
      <b/>
      <i/>
      <sz val="16"/>
      <name val="Comic Sans MS"/>
      <family val="4"/>
    </font>
    <font>
      <b/>
      <sz val="20"/>
      <color indexed="12"/>
      <name val="Comic Sans MS"/>
      <family val="4"/>
    </font>
    <font>
      <sz val="10"/>
      <name val="Comic Sans MS"/>
      <family val="4"/>
    </font>
    <font>
      <b/>
      <sz val="12"/>
      <name val="Arial"/>
      <family val="2"/>
    </font>
    <font>
      <sz val="12"/>
      <name val="Arial"/>
      <family val="2"/>
    </font>
    <font>
      <b/>
      <sz val="16"/>
      <color indexed="12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A5A5A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1" fillId="7" borderId="24" applyNumberFormat="0" applyAlignment="0" applyProtection="0"/>
    <xf numFmtId="0" fontId="22" fillId="0" borderId="0" applyNumberFormat="0" applyFill="0" applyBorder="0" applyAlignment="0" applyProtection="0"/>
    <xf numFmtId="0" fontId="20" fillId="0" borderId="0"/>
  </cellStyleXfs>
  <cellXfs count="85">
    <xf numFmtId="0" fontId="0" fillId="0" borderId="0" xfId="0"/>
    <xf numFmtId="0" fontId="2" fillId="0" borderId="0" xfId="0" applyFont="1" applyBorder="1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1" xfId="0" applyFont="1" applyBorder="1"/>
    <xf numFmtId="0" fontId="12" fillId="2" borderId="1" xfId="0" applyFont="1" applyFill="1" applyBorder="1" applyAlignment="1">
      <alignment horizontal="centerContinuous" vertical="center" wrapText="1"/>
    </xf>
    <xf numFmtId="0" fontId="13" fillId="2" borderId="1" xfId="0" applyFont="1" applyFill="1" applyBorder="1" applyAlignment="1">
      <alignment horizontal="centerContinuous" vertical="center" wrapText="1"/>
    </xf>
    <xf numFmtId="0" fontId="2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2" fillId="3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4" borderId="1" xfId="0" applyFont="1" applyFill="1" applyBorder="1" applyProtection="1"/>
    <xf numFmtId="164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5" borderId="1" xfId="0" applyFont="1" applyFill="1" applyBorder="1"/>
    <xf numFmtId="164" fontId="2" fillId="5" borderId="1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2" fillId="3" borderId="5" xfId="0" applyFont="1" applyFill="1" applyBorder="1"/>
    <xf numFmtId="0" fontId="2" fillId="2" borderId="4" xfId="0" applyFont="1" applyFill="1" applyBorder="1" applyProtection="1">
      <protection locked="0"/>
    </xf>
    <xf numFmtId="0" fontId="2" fillId="0" borderId="5" xfId="0" applyFont="1" applyFill="1" applyBorder="1" applyAlignment="1">
      <alignment horizontal="center"/>
    </xf>
    <xf numFmtId="0" fontId="2" fillId="5" borderId="4" xfId="0" applyFont="1" applyFill="1" applyBorder="1"/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/>
    <xf numFmtId="0" fontId="2" fillId="5" borderId="13" xfId="0" applyFont="1" applyFill="1" applyBorder="1"/>
    <xf numFmtId="164" fontId="2" fillId="5" borderId="13" xfId="0" applyNumberFormat="1" applyFont="1" applyFill="1" applyBorder="1"/>
    <xf numFmtId="0" fontId="2" fillId="5" borderId="7" xfId="0" applyFont="1" applyFill="1" applyBorder="1"/>
    <xf numFmtId="0" fontId="2" fillId="0" borderId="2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9" fillId="3" borderId="1" xfId="0" applyFont="1" applyFill="1" applyBorder="1"/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2" fontId="2" fillId="5" borderId="13" xfId="0" applyNumberFormat="1" applyFont="1" applyFill="1" applyBorder="1"/>
    <xf numFmtId="0" fontId="19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1" fillId="7" borderId="24" xfId="1" applyAlignment="1">
      <alignment horizontal="center"/>
    </xf>
    <xf numFmtId="0" fontId="23" fillId="0" borderId="19" xfId="2" applyFont="1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1" fillId="2" borderId="18" xfId="0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0" fontId="2" fillId="4" borderId="27" xfId="0" applyFont="1" applyFill="1" applyBorder="1" applyAlignment="1" applyProtection="1">
      <alignment horizontal="center"/>
    </xf>
  </cellXfs>
  <cellStyles count="4">
    <cellStyle name="Check Cell" xfId="1" builtinId="23"/>
    <cellStyle name="Hyperlink" xfId="2" builtinId="8"/>
    <cellStyle name="Normal" xfId="0" builtinId="0"/>
    <cellStyle name="Normal 2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172720</xdr:colOff>
      <xdr:row>3</xdr:row>
      <xdr:rowOff>104775</xdr:rowOff>
    </xdr:from>
    <xdr:to>
      <xdr:col>8</xdr:col>
      <xdr:colOff>100966</xdr:colOff>
      <xdr:row>5</xdr:row>
      <xdr:rowOff>270782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01360" y="988695"/>
          <a:ext cx="3047365" cy="1127760"/>
        </a:xfrm>
        <a:prstGeom prst="rect">
          <a:avLst/>
        </a:prstGeom>
        <a:solidFill>
          <a:srgbClr val="CCFFFF"/>
        </a:solidFill>
        <a:ln w="12700">
          <a:solidFill>
            <a:srgbClr val="0000FF"/>
          </a:solidFill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.com/quality/docs/estimator.t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tabSelected="1" zoomScale="70" zoomScaleNormal="70" workbookViewId="0">
      <selection activeCell="L4" sqref="L4"/>
    </sheetView>
  </sheetViews>
  <sheetFormatPr defaultRowHeight="12.75" x14ac:dyDescent="0.2"/>
  <cols>
    <col min="1" max="1" width="10.7109375" customWidth="1"/>
    <col min="2" max="2" width="57.7109375" bestFit="1" customWidth="1"/>
    <col min="3" max="3" width="46.28515625" bestFit="1" customWidth="1"/>
    <col min="4" max="4" width="21.5703125" customWidth="1"/>
    <col min="5" max="5" width="16.5703125" hidden="1" customWidth="1"/>
    <col min="6" max="6" width="15.7109375" customWidth="1"/>
    <col min="7" max="7" width="16.42578125" customWidth="1"/>
    <col min="8" max="8" width="13.28515625" bestFit="1" customWidth="1"/>
    <col min="12" max="12" width="18.28515625" customWidth="1"/>
    <col min="13" max="13" width="17.7109375" customWidth="1"/>
    <col min="15" max="15" width="12.42578125" bestFit="1" customWidth="1"/>
    <col min="16" max="16" width="11.28515625" bestFit="1" customWidth="1"/>
  </cols>
  <sheetData>
    <row r="1" spans="1:18" ht="13.5" thickBot="1" x14ac:dyDescent="0.25"/>
    <row r="2" spans="1:18" ht="31.5" x14ac:dyDescent="0.6">
      <c r="B2" s="70" t="s">
        <v>17</v>
      </c>
      <c r="C2" s="11" t="s">
        <v>26</v>
      </c>
      <c r="D2" s="57" t="s">
        <v>16</v>
      </c>
      <c r="E2" s="58"/>
      <c r="F2" s="59"/>
      <c r="G2" s="59"/>
      <c r="H2" s="59"/>
      <c r="I2" s="59"/>
      <c r="J2" s="60"/>
    </row>
    <row r="3" spans="1:18" ht="24.75" x14ac:dyDescent="0.5">
      <c r="B3" s="69" t="s">
        <v>0</v>
      </c>
      <c r="C3" s="11" t="s">
        <v>27</v>
      </c>
      <c r="D3" s="11" t="s">
        <v>1</v>
      </c>
      <c r="E3" s="42"/>
      <c r="F3" s="43"/>
      <c r="G3" s="44"/>
      <c r="H3" s="44"/>
      <c r="I3" s="44"/>
      <c r="J3" s="45"/>
    </row>
    <row r="4" spans="1:18" ht="50.25" thickBot="1" x14ac:dyDescent="0.55000000000000004">
      <c r="B4" s="68" t="s">
        <v>30</v>
      </c>
      <c r="C4" s="65">
        <v>0.7</v>
      </c>
      <c r="D4" s="11" t="s">
        <v>2</v>
      </c>
      <c r="E4" s="42"/>
      <c r="F4" s="46"/>
      <c r="G4" s="1"/>
      <c r="H4" s="1"/>
      <c r="I4" s="1"/>
      <c r="J4" s="47"/>
    </row>
    <row r="5" spans="1:18" ht="27" thickTop="1" thickBot="1" x14ac:dyDescent="0.55000000000000004">
      <c r="B5" s="69" t="s">
        <v>25</v>
      </c>
      <c r="C5" s="73">
        <v>8.6249999999999996E-5</v>
      </c>
      <c r="D5" s="11" t="s">
        <v>3</v>
      </c>
      <c r="E5" s="42"/>
      <c r="F5" s="46"/>
      <c r="G5" s="1"/>
      <c r="H5" s="1"/>
      <c r="I5" s="1"/>
      <c r="J5" s="47"/>
      <c r="L5" s="2"/>
      <c r="M5" s="2"/>
      <c r="N5" s="2"/>
      <c r="O5" s="2"/>
      <c r="P5" s="2"/>
      <c r="Q5" s="2"/>
      <c r="R5" s="2"/>
    </row>
    <row r="6" spans="1:18" ht="51" thickTop="1" thickBot="1" x14ac:dyDescent="0.55000000000000004">
      <c r="B6" s="68" t="s">
        <v>28</v>
      </c>
      <c r="C6" s="65">
        <f>(24-7.62)*0.0105</f>
        <v>0.17199</v>
      </c>
      <c r="D6" s="11" t="s">
        <v>4</v>
      </c>
      <c r="E6" s="42"/>
      <c r="F6" s="46"/>
      <c r="G6" s="1"/>
      <c r="H6" s="1"/>
      <c r="I6" s="1"/>
      <c r="J6" s="47"/>
      <c r="L6" s="6"/>
      <c r="M6" s="6"/>
      <c r="P6" s="2"/>
      <c r="Q6" s="2"/>
      <c r="R6" s="2"/>
    </row>
    <row r="7" spans="1:18" ht="26.25" customHeight="1" thickBot="1" x14ac:dyDescent="0.55000000000000004">
      <c r="B7" s="69" t="s">
        <v>31</v>
      </c>
      <c r="C7" s="65">
        <v>66.2</v>
      </c>
      <c r="D7" s="11" t="s">
        <v>5</v>
      </c>
      <c r="E7" s="42"/>
      <c r="F7" s="46"/>
      <c r="G7" s="1"/>
      <c r="H7" s="1"/>
      <c r="I7" s="1"/>
      <c r="J7" s="47"/>
      <c r="L7" s="61" t="s">
        <v>22</v>
      </c>
      <c r="M7" s="62"/>
      <c r="P7" s="2"/>
      <c r="Q7" s="2"/>
      <c r="R7" s="2"/>
    </row>
    <row r="8" spans="1:18" s="3" customFormat="1" ht="27" thickTop="1" thickBot="1" x14ac:dyDescent="0.55000000000000004">
      <c r="A8"/>
      <c r="B8" s="69" t="s">
        <v>6</v>
      </c>
      <c r="C8" s="73">
        <f>C6*C7</f>
        <v>11.385738</v>
      </c>
      <c r="D8" s="11" t="s">
        <v>7</v>
      </c>
      <c r="E8" s="42"/>
      <c r="F8" s="48"/>
      <c r="G8" s="49"/>
      <c r="H8" s="49"/>
      <c r="I8" s="49"/>
      <c r="J8" s="50"/>
      <c r="K8"/>
      <c r="L8" s="80"/>
      <c r="M8" s="81"/>
      <c r="P8" s="2"/>
      <c r="Q8" s="4"/>
      <c r="R8" s="4"/>
    </row>
    <row r="9" spans="1:18" s="3" customFormat="1" ht="49.5" customHeight="1" thickTop="1" x14ac:dyDescent="0.5">
      <c r="A9"/>
      <c r="B9" s="68" t="s">
        <v>35</v>
      </c>
      <c r="C9" s="65">
        <v>1000</v>
      </c>
      <c r="D9" s="11" t="s">
        <v>36</v>
      </c>
      <c r="E9" s="42"/>
      <c r="F9" s="76" t="s">
        <v>29</v>
      </c>
      <c r="G9" s="77"/>
      <c r="H9" s="77"/>
      <c r="I9" s="77"/>
      <c r="J9" s="77"/>
      <c r="K9"/>
      <c r="L9" s="63"/>
      <c r="M9" s="64"/>
      <c r="P9" s="2"/>
      <c r="Q9" s="4"/>
      <c r="R9" s="4"/>
    </row>
    <row r="10" spans="1:18" ht="51.75" customHeight="1" x14ac:dyDescent="0.5">
      <c r="A10" s="3"/>
      <c r="B10" s="68" t="s">
        <v>32</v>
      </c>
      <c r="C10" s="65">
        <v>125</v>
      </c>
      <c r="D10" s="11" t="s">
        <v>7</v>
      </c>
      <c r="E10" s="13" t="s">
        <v>8</v>
      </c>
      <c r="F10" s="78"/>
      <c r="G10" s="79"/>
      <c r="H10" s="79"/>
      <c r="I10" s="79"/>
      <c r="J10" s="79"/>
      <c r="K10" s="3"/>
      <c r="L10" s="7" t="s">
        <v>21</v>
      </c>
      <c r="M10" s="8" t="s">
        <v>20</v>
      </c>
      <c r="N10" s="4"/>
      <c r="O10" s="4"/>
      <c r="P10" s="4"/>
      <c r="Q10" s="2"/>
      <c r="R10" s="2"/>
    </row>
    <row r="11" spans="1:18" s="5" customFormat="1" ht="24.75" thickBot="1" x14ac:dyDescent="0.45">
      <c r="A11"/>
      <c r="B11" s="28"/>
      <c r="C11" s="15"/>
      <c r="D11" s="15"/>
      <c r="E11" s="14"/>
      <c r="F11" s="15"/>
      <c r="G11" s="15"/>
      <c r="H11" s="15"/>
      <c r="I11" s="15"/>
      <c r="J11" s="29"/>
      <c r="K11"/>
      <c r="L11" s="10">
        <f>G31</f>
        <v>2814.9526353278061</v>
      </c>
      <c r="M11" s="9">
        <f>C10</f>
        <v>125</v>
      </c>
      <c r="N11"/>
      <c r="O11"/>
      <c r="P11"/>
    </row>
    <row r="12" spans="1:18" ht="74.25" customHeight="1" x14ac:dyDescent="0.25">
      <c r="A12" s="5"/>
      <c r="B12" s="30" t="s">
        <v>24</v>
      </c>
      <c r="C12" s="16" t="s">
        <v>23</v>
      </c>
      <c r="D12" s="16" t="s">
        <v>9</v>
      </c>
      <c r="E12" s="16" t="s">
        <v>10</v>
      </c>
      <c r="F12" s="16" t="s">
        <v>15</v>
      </c>
      <c r="G12" s="16" t="s">
        <v>11</v>
      </c>
      <c r="H12" s="16" t="s">
        <v>12</v>
      </c>
      <c r="I12" s="17" t="s">
        <v>18</v>
      </c>
      <c r="J12" s="31" t="s">
        <v>19</v>
      </c>
      <c r="K12" s="5"/>
      <c r="L12" s="61" t="s">
        <v>37</v>
      </c>
      <c r="M12" s="62"/>
      <c r="N12" s="5"/>
      <c r="O12" s="5"/>
      <c r="P12" s="5"/>
    </row>
    <row r="13" spans="1:18" ht="22.5" hidden="1" customHeight="1" x14ac:dyDescent="0.45">
      <c r="B13" s="32" t="s">
        <v>13</v>
      </c>
      <c r="C13" s="18"/>
      <c r="D13" s="18"/>
      <c r="E13" s="18"/>
      <c r="F13" s="19"/>
      <c r="G13" s="19"/>
      <c r="H13" s="19"/>
      <c r="I13" s="19"/>
      <c r="J13" s="33"/>
      <c r="L13" s="80"/>
      <c r="M13" s="81"/>
    </row>
    <row r="14" spans="1:18" ht="19.5" hidden="1" customHeight="1" x14ac:dyDescent="0.4">
      <c r="B14" s="34">
        <v>150</v>
      </c>
      <c r="C14" s="12">
        <f>B14+$C$8</f>
        <v>161.385738</v>
      </c>
      <c r="D14" s="20">
        <v>15</v>
      </c>
      <c r="E14" s="21">
        <f t="shared" ref="E14:E19" si="0">F14+$C$8</f>
        <v>136.385738</v>
      </c>
      <c r="F14" s="12">
        <f t="shared" ref="F14:F19" si="1">$C$10</f>
        <v>125</v>
      </c>
      <c r="G14" s="22">
        <f>D14/H14</f>
        <v>46.946604529620444</v>
      </c>
      <c r="H14" s="23">
        <f t="shared" ref="H14:H19" si="2">EXP(($C$4/$C$5)*((1/I14)-(1/J14)))</f>
        <v>0.319511925309442</v>
      </c>
      <c r="I14" s="24">
        <f>B14+273+$C$8</f>
        <v>434.385738</v>
      </c>
      <c r="J14" s="35">
        <f t="shared" ref="J14:J19" si="3">F14+273+$C$8</f>
        <v>409.385738</v>
      </c>
      <c r="L14" s="80"/>
      <c r="M14" s="81"/>
    </row>
    <row r="15" spans="1:18" ht="19.5" hidden="1" customHeight="1" x14ac:dyDescent="0.4">
      <c r="B15" s="34">
        <v>140</v>
      </c>
      <c r="C15" s="12">
        <f>B15+$C$8</f>
        <v>151.385738</v>
      </c>
      <c r="D15" s="20">
        <v>20</v>
      </c>
      <c r="E15" s="21">
        <f t="shared" si="0"/>
        <v>136.385738</v>
      </c>
      <c r="F15" s="12">
        <f t="shared" si="1"/>
        <v>125</v>
      </c>
      <c r="G15" s="22">
        <f>D15/H15</f>
        <v>40.303554933523635</v>
      </c>
      <c r="H15" s="23">
        <f t="shared" si="2"/>
        <v>0.49623414195069993</v>
      </c>
      <c r="I15" s="24">
        <f>B15+273+$C$8</f>
        <v>424.385738</v>
      </c>
      <c r="J15" s="35">
        <f t="shared" si="3"/>
        <v>409.385738</v>
      </c>
      <c r="L15" s="80"/>
      <c r="M15" s="81"/>
    </row>
    <row r="16" spans="1:18" ht="19.5" hidden="1" customHeight="1" x14ac:dyDescent="0.4">
      <c r="B16" s="34">
        <v>130</v>
      </c>
      <c r="C16" s="12">
        <f>B16+$C$8</f>
        <v>141.385738</v>
      </c>
      <c r="D16" s="20">
        <v>1000</v>
      </c>
      <c r="E16" s="21">
        <f t="shared" si="0"/>
        <v>136.385738</v>
      </c>
      <c r="F16" s="12">
        <f t="shared" si="1"/>
        <v>125</v>
      </c>
      <c r="G16" s="22">
        <f>D16/H16</f>
        <v>1270.2397335321702</v>
      </c>
      <c r="H16" s="23">
        <f t="shared" si="2"/>
        <v>0.78725296776797282</v>
      </c>
      <c r="I16" s="24">
        <f>B16+273+$C$8</f>
        <v>414.385738</v>
      </c>
      <c r="J16" s="35">
        <f t="shared" si="3"/>
        <v>409.385738</v>
      </c>
      <c r="L16" s="80"/>
      <c r="M16" s="81"/>
    </row>
    <row r="17" spans="2:13" ht="19.5" hidden="1" customHeight="1" x14ac:dyDescent="0.4">
      <c r="B17" s="34">
        <v>120</v>
      </c>
      <c r="C17" s="12">
        <f>B17+$C$8</f>
        <v>131.385738</v>
      </c>
      <c r="D17" s="20">
        <v>1000</v>
      </c>
      <c r="E17" s="21">
        <f t="shared" si="0"/>
        <v>136.385738</v>
      </c>
      <c r="F17" s="12">
        <f t="shared" si="1"/>
        <v>125</v>
      </c>
      <c r="G17" s="22">
        <f>D17/H17</f>
        <v>782.60988897496372</v>
      </c>
      <c r="H17" s="23">
        <f t="shared" si="2"/>
        <v>1.2777758294234776</v>
      </c>
      <c r="I17" s="24">
        <f>B17+273+$C$8</f>
        <v>404.385738</v>
      </c>
      <c r="J17" s="35">
        <f t="shared" si="3"/>
        <v>409.385738</v>
      </c>
      <c r="L17" s="80"/>
      <c r="M17" s="81"/>
    </row>
    <row r="18" spans="2:13" ht="19.5" hidden="1" customHeight="1" x14ac:dyDescent="0.4">
      <c r="B18" s="34">
        <v>110</v>
      </c>
      <c r="C18" s="12">
        <f>B18+$C$8</f>
        <v>121.385738</v>
      </c>
      <c r="D18" s="20">
        <v>2000</v>
      </c>
      <c r="E18" s="21">
        <f t="shared" si="0"/>
        <v>136.385738</v>
      </c>
      <c r="F18" s="12">
        <f t="shared" si="1"/>
        <v>125</v>
      </c>
      <c r="G18" s="22">
        <f>D18/H18</f>
        <v>940.9536518019305</v>
      </c>
      <c r="H18" s="23">
        <f t="shared" si="2"/>
        <v>2.1255032021715321</v>
      </c>
      <c r="I18" s="24">
        <f>B18+273+$C$8</f>
        <v>394.385738</v>
      </c>
      <c r="J18" s="35">
        <f t="shared" si="3"/>
        <v>409.385738</v>
      </c>
      <c r="L18" s="80"/>
      <c r="M18" s="81"/>
    </row>
    <row r="19" spans="2:13" ht="19.5" hidden="1" customHeight="1" x14ac:dyDescent="0.4">
      <c r="B19" s="34">
        <v>105</v>
      </c>
      <c r="C19" s="12">
        <f>B19+$C$8</f>
        <v>116.385738</v>
      </c>
      <c r="D19" s="20">
        <v>3000</v>
      </c>
      <c r="E19" s="21">
        <f t="shared" si="0"/>
        <v>136.385738</v>
      </c>
      <c r="F19" s="12">
        <f t="shared" si="1"/>
        <v>125</v>
      </c>
      <c r="G19" s="22">
        <f>D19/H19</f>
        <v>1083.6751200932288</v>
      </c>
      <c r="H19" s="23">
        <f t="shared" si="2"/>
        <v>2.7683573650209015</v>
      </c>
      <c r="I19" s="24">
        <f>B19+273+$C$8</f>
        <v>389.385738</v>
      </c>
      <c r="J19" s="35">
        <f t="shared" si="3"/>
        <v>409.385738</v>
      </c>
      <c r="L19" s="80"/>
      <c r="M19" s="81"/>
    </row>
    <row r="20" spans="2:13" ht="19.5" hidden="1" customHeight="1" x14ac:dyDescent="0.4">
      <c r="B20" s="36" t="s">
        <v>14</v>
      </c>
      <c r="C20" s="25"/>
      <c r="D20" s="25"/>
      <c r="E20" s="25"/>
      <c r="F20" s="25">
        <f>F19</f>
        <v>125</v>
      </c>
      <c r="G20" s="26">
        <f>SUM(G14:G19)</f>
        <v>4164.7285538654369</v>
      </c>
      <c r="H20" s="25"/>
      <c r="I20" s="27"/>
      <c r="J20" s="37"/>
      <c r="L20" s="80"/>
      <c r="M20" s="81"/>
    </row>
    <row r="21" spans="2:13" ht="23.25" thickBot="1" x14ac:dyDescent="0.5">
      <c r="B21" s="32"/>
      <c r="C21" s="51"/>
      <c r="D21" s="51"/>
      <c r="E21" s="51"/>
      <c r="F21" s="52"/>
      <c r="G21" s="52"/>
      <c r="H21" s="52"/>
      <c r="I21" s="53"/>
      <c r="J21" s="54"/>
      <c r="L21" s="63"/>
      <c r="M21" s="64"/>
    </row>
    <row r="22" spans="2:13" ht="25.5" thickTop="1" thickBot="1" x14ac:dyDescent="0.5">
      <c r="B22" s="65">
        <v>-40</v>
      </c>
      <c r="C22" s="73">
        <f>B22+$C$6*$C$7</f>
        <v>-28.614262</v>
      </c>
      <c r="D22" s="66">
        <f>33150*0.1</f>
        <v>3315</v>
      </c>
      <c r="E22" s="67">
        <f t="shared" ref="E22:E24" si="4">F22+$C$8</f>
        <v>136.385738</v>
      </c>
      <c r="F22" s="73">
        <f>$C$10</f>
        <v>125</v>
      </c>
      <c r="G22" s="73">
        <f>D22/H22</f>
        <v>8.9910136878770149E-3</v>
      </c>
      <c r="H22" s="73">
        <f>EXP(($C$4/$C$5)*((1/I22)-(1/J22)))</f>
        <v>368701.47405845486</v>
      </c>
      <c r="I22" s="73">
        <f>273+C22</f>
        <v>244.385738</v>
      </c>
      <c r="J22" s="73">
        <f>F22+273</f>
        <v>398</v>
      </c>
      <c r="L22" s="56"/>
      <c r="M22" s="56"/>
    </row>
    <row r="23" spans="2:13" ht="25.5" thickTop="1" thickBot="1" x14ac:dyDescent="0.5">
      <c r="B23" s="65">
        <v>23</v>
      </c>
      <c r="C23" s="73">
        <f t="shared" ref="C23:C30" si="5">B23+$C$6*$C$7</f>
        <v>34.385738000000003</v>
      </c>
      <c r="D23" s="66">
        <f>33150*0.8</f>
        <v>26520</v>
      </c>
      <c r="E23" s="67">
        <f t="shared" si="4"/>
        <v>136.385738</v>
      </c>
      <c r="F23" s="73">
        <f t="shared" ref="F23:F30" si="6">$C$10</f>
        <v>125</v>
      </c>
      <c r="G23" s="73">
        <f>D23/H23</f>
        <v>64.997590935183908</v>
      </c>
      <c r="H23" s="73">
        <f t="shared" ref="H23:H30" si="7">EXP(($C$4/$C$5)*((1/I23)-(1/J23)))</f>
        <v>408.01512207500042</v>
      </c>
      <c r="I23" s="73">
        <f>273+C23</f>
        <v>307.385738</v>
      </c>
      <c r="J23" s="73">
        <f t="shared" ref="J23:J30" si="8">F23+273</f>
        <v>398</v>
      </c>
      <c r="L23" s="56"/>
      <c r="M23" s="56"/>
    </row>
    <row r="24" spans="2:13" ht="25.5" thickTop="1" thickBot="1" x14ac:dyDescent="0.5">
      <c r="B24" s="65">
        <v>110</v>
      </c>
      <c r="C24" s="73">
        <f t="shared" si="5"/>
        <v>121.385738</v>
      </c>
      <c r="D24" s="66">
        <f t="shared" ref="D24" si="9">33150*0.1</f>
        <v>3315</v>
      </c>
      <c r="E24" s="67">
        <f t="shared" si="4"/>
        <v>136.385738</v>
      </c>
      <c r="F24" s="73">
        <f t="shared" si="6"/>
        <v>125</v>
      </c>
      <c r="G24" s="73">
        <f>D24/H24</f>
        <v>2749.9460533789343</v>
      </c>
      <c r="H24" s="73">
        <f t="shared" si="7"/>
        <v>1.2054781932637437</v>
      </c>
      <c r="I24" s="73">
        <f>273+C24</f>
        <v>394.385738</v>
      </c>
      <c r="J24" s="73">
        <f t="shared" si="8"/>
        <v>398</v>
      </c>
      <c r="L24" s="56"/>
      <c r="M24" s="56"/>
    </row>
    <row r="25" spans="2:13" ht="25.5" thickTop="1" thickBot="1" x14ac:dyDescent="0.5">
      <c r="B25" s="82"/>
      <c r="C25" s="73">
        <f t="shared" si="5"/>
        <v>11.385738</v>
      </c>
      <c r="D25" s="83"/>
      <c r="E25" s="84"/>
      <c r="F25" s="73">
        <f t="shared" si="6"/>
        <v>125</v>
      </c>
      <c r="G25" s="73">
        <f t="shared" ref="G25:G30" si="10">D25/H25</f>
        <v>0</v>
      </c>
      <c r="H25" s="73">
        <f t="shared" si="7"/>
        <v>3451.9156223021278</v>
      </c>
      <c r="I25" s="73">
        <f t="shared" ref="I25:I30" si="11">273+C25</f>
        <v>284.385738</v>
      </c>
      <c r="J25" s="73">
        <f t="shared" si="8"/>
        <v>398</v>
      </c>
      <c r="L25" s="56"/>
      <c r="M25" s="56"/>
    </row>
    <row r="26" spans="2:13" ht="25.5" thickTop="1" thickBot="1" x14ac:dyDescent="0.5">
      <c r="B26" s="82"/>
      <c r="C26" s="73">
        <f t="shared" si="5"/>
        <v>11.385738</v>
      </c>
      <c r="D26" s="83"/>
      <c r="E26" s="84"/>
      <c r="F26" s="73">
        <f t="shared" si="6"/>
        <v>125</v>
      </c>
      <c r="G26" s="73">
        <f t="shared" si="10"/>
        <v>0</v>
      </c>
      <c r="H26" s="73">
        <f t="shared" si="7"/>
        <v>3451.9156223021278</v>
      </c>
      <c r="I26" s="73">
        <f t="shared" si="11"/>
        <v>284.385738</v>
      </c>
      <c r="J26" s="73">
        <f t="shared" si="8"/>
        <v>398</v>
      </c>
      <c r="L26" s="56"/>
      <c r="M26" s="56"/>
    </row>
    <row r="27" spans="2:13" ht="25.5" thickTop="1" thickBot="1" x14ac:dyDescent="0.5">
      <c r="B27" s="82"/>
      <c r="C27" s="73">
        <f t="shared" si="5"/>
        <v>11.385738</v>
      </c>
      <c r="D27" s="83"/>
      <c r="E27" s="84"/>
      <c r="F27" s="73">
        <f t="shared" si="6"/>
        <v>125</v>
      </c>
      <c r="G27" s="73">
        <f t="shared" si="10"/>
        <v>0</v>
      </c>
      <c r="H27" s="73">
        <f t="shared" si="7"/>
        <v>3451.9156223021278</v>
      </c>
      <c r="I27" s="73">
        <f t="shared" si="11"/>
        <v>284.385738</v>
      </c>
      <c r="J27" s="73">
        <f t="shared" si="8"/>
        <v>398</v>
      </c>
      <c r="L27" s="56"/>
      <c r="M27" s="56"/>
    </row>
    <row r="28" spans="2:13" ht="25.5" thickTop="1" thickBot="1" x14ac:dyDescent="0.5">
      <c r="B28" s="82"/>
      <c r="C28" s="73">
        <f t="shared" si="5"/>
        <v>11.385738</v>
      </c>
      <c r="D28" s="83"/>
      <c r="E28" s="84"/>
      <c r="F28" s="73">
        <f t="shared" si="6"/>
        <v>125</v>
      </c>
      <c r="G28" s="73">
        <f t="shared" si="10"/>
        <v>0</v>
      </c>
      <c r="H28" s="73">
        <f t="shared" si="7"/>
        <v>3451.9156223021278</v>
      </c>
      <c r="I28" s="73">
        <f t="shared" si="11"/>
        <v>284.385738</v>
      </c>
      <c r="J28" s="73">
        <f t="shared" si="8"/>
        <v>398</v>
      </c>
      <c r="L28" s="56"/>
      <c r="M28" s="56"/>
    </row>
    <row r="29" spans="2:13" ht="25.5" thickTop="1" thickBot="1" x14ac:dyDescent="0.5">
      <c r="B29" s="82"/>
      <c r="C29" s="73">
        <f t="shared" si="5"/>
        <v>11.385738</v>
      </c>
      <c r="D29" s="83"/>
      <c r="E29" s="84"/>
      <c r="F29" s="73">
        <f t="shared" si="6"/>
        <v>125</v>
      </c>
      <c r="G29" s="73">
        <f t="shared" si="10"/>
        <v>0</v>
      </c>
      <c r="H29" s="73">
        <f t="shared" si="7"/>
        <v>3451.9156223021278</v>
      </c>
      <c r="I29" s="73">
        <f t="shared" si="11"/>
        <v>284.385738</v>
      </c>
      <c r="J29" s="73">
        <f t="shared" si="8"/>
        <v>398</v>
      </c>
      <c r="L29" s="56"/>
      <c r="M29" s="56"/>
    </row>
    <row r="30" spans="2:13" ht="25.5" thickTop="1" thickBot="1" x14ac:dyDescent="0.5">
      <c r="B30" s="82"/>
      <c r="C30" s="73">
        <f t="shared" si="5"/>
        <v>11.385738</v>
      </c>
      <c r="D30" s="83"/>
      <c r="E30" s="84"/>
      <c r="F30" s="73">
        <f t="shared" si="6"/>
        <v>125</v>
      </c>
      <c r="G30" s="73">
        <f t="shared" si="10"/>
        <v>0</v>
      </c>
      <c r="H30" s="73">
        <f t="shared" si="7"/>
        <v>3451.9156223021278</v>
      </c>
      <c r="I30" s="73">
        <f t="shared" si="11"/>
        <v>284.385738</v>
      </c>
      <c r="J30" s="73">
        <f t="shared" si="8"/>
        <v>398</v>
      </c>
      <c r="L30" s="56"/>
      <c r="M30" s="56"/>
    </row>
    <row r="31" spans="2:13" ht="21" thickTop="1" thickBot="1" x14ac:dyDescent="0.45">
      <c r="B31" s="38" t="s">
        <v>14</v>
      </c>
      <c r="C31" s="39"/>
      <c r="D31" s="55">
        <f>SUM(D22:D24)</f>
        <v>33150</v>
      </c>
      <c r="E31" s="39"/>
      <c r="F31" s="39"/>
      <c r="G31" s="40">
        <f>SUM(G22:G24)</f>
        <v>2814.9526353278061</v>
      </c>
      <c r="H31" s="39"/>
      <c r="I31" s="39"/>
      <c r="J31" s="41"/>
    </row>
    <row r="33" spans="2:19" ht="24" x14ac:dyDescent="0.4">
      <c r="B33" s="74" t="s">
        <v>34</v>
      </c>
      <c r="C33" s="75"/>
      <c r="D33" s="75"/>
      <c r="E33" s="75"/>
      <c r="F33" s="75"/>
      <c r="G33" s="75"/>
      <c r="H33" s="75"/>
      <c r="I33" s="75"/>
      <c r="J33" s="75"/>
      <c r="L33" s="2"/>
      <c r="M33" s="2"/>
      <c r="N33" s="2"/>
      <c r="O33" s="2"/>
      <c r="P33" s="2"/>
      <c r="Q33" s="2"/>
      <c r="R33" s="2"/>
      <c r="S33" s="2"/>
    </row>
    <row r="34" spans="2:19" ht="24" x14ac:dyDescent="0.4">
      <c r="B34" s="71" t="s">
        <v>33</v>
      </c>
      <c r="C34" s="72"/>
      <c r="D34" s="72"/>
      <c r="E34" s="72"/>
      <c r="F34" s="72"/>
      <c r="G34" s="72"/>
      <c r="H34" s="72"/>
      <c r="I34" s="72"/>
      <c r="J34" s="72"/>
      <c r="L34" s="2"/>
      <c r="M34" s="2"/>
      <c r="N34" s="2"/>
      <c r="O34" s="2"/>
      <c r="P34" s="2"/>
      <c r="Q34" s="2"/>
      <c r="R34" s="2"/>
      <c r="S34" s="2"/>
    </row>
    <row r="35" spans="2:19" ht="23.25" x14ac:dyDescent="0.35">
      <c r="L35" s="2"/>
      <c r="M35" s="2"/>
      <c r="N35" s="2"/>
      <c r="O35" s="2"/>
      <c r="P35" s="2"/>
      <c r="Q35" s="2"/>
      <c r="R35" s="2"/>
      <c r="S35" s="2"/>
    </row>
    <row r="36" spans="2:19" ht="23.25" x14ac:dyDescent="0.35">
      <c r="L36" s="2"/>
      <c r="M36" s="2"/>
      <c r="N36" s="2"/>
      <c r="O36" s="2"/>
      <c r="P36" s="2"/>
      <c r="Q36" s="2"/>
      <c r="R36" s="2"/>
      <c r="S36" s="2"/>
    </row>
    <row r="37" spans="2:19" ht="23.25" x14ac:dyDescent="0.35">
      <c r="L37" s="2"/>
      <c r="M37" s="2"/>
      <c r="N37" s="2"/>
      <c r="O37" s="2"/>
      <c r="P37" s="2"/>
      <c r="Q37" s="2"/>
      <c r="R37" s="2"/>
      <c r="S37" s="2"/>
    </row>
    <row r="38" spans="2:19" ht="23.25" x14ac:dyDescent="0.35">
      <c r="L38" s="2"/>
      <c r="M38" s="2"/>
      <c r="N38" s="2"/>
      <c r="O38" s="2"/>
      <c r="P38" s="2"/>
      <c r="Q38" s="2"/>
      <c r="R38" s="2"/>
      <c r="S38" s="2"/>
    </row>
    <row r="39" spans="2:19" ht="23.25" x14ac:dyDescent="0.35">
      <c r="L39" s="2"/>
      <c r="M39" s="2"/>
      <c r="N39" s="2"/>
      <c r="O39" s="2"/>
      <c r="P39" s="2"/>
      <c r="Q39" s="2"/>
      <c r="R39" s="2"/>
      <c r="S39" s="2"/>
    </row>
    <row r="40" spans="2:19" ht="23.25" x14ac:dyDescent="0.35">
      <c r="L40" s="2"/>
      <c r="M40" s="2"/>
      <c r="N40" s="2"/>
      <c r="O40" s="2"/>
      <c r="P40" s="2"/>
      <c r="Q40" s="2"/>
      <c r="R40" s="2"/>
      <c r="S40" s="2"/>
    </row>
    <row r="41" spans="2:19" ht="23.25" x14ac:dyDescent="0.35">
      <c r="L41" s="2"/>
      <c r="M41" s="2"/>
      <c r="N41" s="2"/>
      <c r="O41" s="2"/>
      <c r="P41" s="2"/>
      <c r="Q41" s="2"/>
      <c r="R41" s="2"/>
      <c r="S41" s="2"/>
    </row>
    <row r="42" spans="2:19" ht="23.25" x14ac:dyDescent="0.35">
      <c r="L42" s="2"/>
      <c r="M42" s="2"/>
      <c r="N42" s="2"/>
      <c r="O42" s="2"/>
      <c r="P42" s="2"/>
      <c r="Q42" s="2"/>
      <c r="R42" s="2"/>
      <c r="S42" s="2"/>
    </row>
    <row r="43" spans="2:19" ht="23.25" x14ac:dyDescent="0.35">
      <c r="L43" s="2"/>
      <c r="M43" s="2"/>
      <c r="N43" s="2"/>
      <c r="O43" s="2"/>
      <c r="P43" s="2"/>
      <c r="Q43" s="2"/>
      <c r="R43" s="2"/>
      <c r="S43" s="2"/>
    </row>
    <row r="44" spans="2:19" ht="23.25" x14ac:dyDescent="0.35">
      <c r="L44" s="2"/>
      <c r="M44" s="2"/>
      <c r="N44" s="2"/>
      <c r="O44" s="2"/>
      <c r="P44" s="2"/>
      <c r="Q44" s="2"/>
      <c r="R44" s="2"/>
      <c r="S44" s="2"/>
    </row>
    <row r="45" spans="2:19" ht="23.25" x14ac:dyDescent="0.35">
      <c r="L45" s="2"/>
      <c r="M45" s="2"/>
      <c r="N45" s="2"/>
      <c r="O45" s="2"/>
      <c r="P45" s="2"/>
      <c r="Q45" s="2"/>
      <c r="R45" s="2"/>
      <c r="S45" s="2"/>
    </row>
    <row r="46" spans="2:19" ht="23.25" x14ac:dyDescent="0.35">
      <c r="L46" s="2"/>
      <c r="M46" s="2"/>
      <c r="N46" s="2"/>
      <c r="O46" s="2"/>
      <c r="P46" s="2"/>
      <c r="Q46" s="2"/>
      <c r="R46" s="2"/>
      <c r="S46" s="2"/>
    </row>
    <row r="47" spans="2:19" ht="23.25" x14ac:dyDescent="0.35">
      <c r="L47" s="2"/>
      <c r="M47" s="2"/>
      <c r="N47" s="2"/>
      <c r="O47" s="2"/>
      <c r="P47" s="2"/>
      <c r="Q47" s="2"/>
      <c r="R47" s="2"/>
      <c r="S47" s="2"/>
    </row>
    <row r="48" spans="2:19" ht="23.25" x14ac:dyDescent="0.35">
      <c r="L48" s="2"/>
      <c r="M48" s="2"/>
      <c r="N48" s="2"/>
      <c r="O48" s="2"/>
      <c r="P48" s="2"/>
      <c r="Q48" s="2"/>
      <c r="R48" s="2"/>
      <c r="S48" s="2"/>
    </row>
    <row r="49" spans="12:19" ht="23.25" x14ac:dyDescent="0.35">
      <c r="L49" s="2"/>
      <c r="M49" s="2"/>
      <c r="N49" s="2"/>
      <c r="O49" s="2"/>
      <c r="P49" s="2"/>
      <c r="Q49" s="2"/>
      <c r="R49" s="2"/>
      <c r="S49" s="2"/>
    </row>
    <row r="50" spans="12:19" ht="23.25" x14ac:dyDescent="0.35">
      <c r="L50" s="2"/>
      <c r="M50" s="2"/>
      <c r="N50" s="2"/>
      <c r="O50" s="2"/>
      <c r="P50" s="2"/>
      <c r="Q50" s="2"/>
      <c r="R50" s="2"/>
      <c r="S50" s="2"/>
    </row>
    <row r="51" spans="12:19" ht="23.25" x14ac:dyDescent="0.35">
      <c r="L51" s="2"/>
      <c r="M51" s="2"/>
      <c r="N51" s="2"/>
      <c r="O51" s="2"/>
      <c r="P51" s="2"/>
      <c r="Q51" s="2"/>
      <c r="R51" s="2"/>
      <c r="S51" s="2"/>
    </row>
    <row r="52" spans="12:19" ht="23.25" x14ac:dyDescent="0.35">
      <c r="L52" s="2"/>
      <c r="M52" s="2"/>
      <c r="N52" s="2"/>
      <c r="O52" s="2"/>
      <c r="P52" s="2"/>
      <c r="Q52" s="2"/>
      <c r="R52" s="2"/>
      <c r="S52" s="2"/>
    </row>
    <row r="53" spans="12:19" ht="23.25" x14ac:dyDescent="0.35">
      <c r="L53" s="2"/>
      <c r="M53" s="2"/>
      <c r="N53" s="2"/>
      <c r="O53" s="2"/>
      <c r="P53" s="2"/>
      <c r="Q53" s="2"/>
      <c r="R53" s="2"/>
      <c r="S53" s="2"/>
    </row>
    <row r="54" spans="12:19" ht="23.25" x14ac:dyDescent="0.35">
      <c r="L54" s="2"/>
      <c r="M54" s="2"/>
      <c r="N54" s="2"/>
      <c r="O54" s="2"/>
      <c r="P54" s="2"/>
      <c r="Q54" s="2"/>
      <c r="R54" s="2"/>
      <c r="S54" s="2"/>
    </row>
  </sheetData>
  <sheetProtection formatCells="0" selectLockedCells="1"/>
  <mergeCells count="6">
    <mergeCell ref="B34:J34"/>
    <mergeCell ref="B33:J33"/>
    <mergeCell ref="F9:J10"/>
    <mergeCell ref="L7:M9"/>
    <mergeCell ref="L12:M21"/>
    <mergeCell ref="D2:J2"/>
  </mergeCells>
  <phoneticPr fontId="0" type="noConversion"/>
  <conditionalFormatting sqref="L11">
    <cfRule type="cellIs" dxfId="1" priority="1" operator="lessThan">
      <formula>$C$9</formula>
    </cfRule>
    <cfRule type="cellIs" dxfId="0" priority="2" operator="greaterThan">
      <formula>$C$9</formula>
    </cfRule>
  </conditionalFormatting>
  <hyperlinks>
    <hyperlink ref="B33:J33" r:id="rId1" display="*Note:  http://www.ti.com/quality/docs/estimator.tsp"/>
  </hyperlinks>
  <pageMargins left="0.49" right="0.43" top="1.03" bottom="1.01" header="0.46" footer="0.57999999999999996"/>
  <pageSetup scale="63" orientation="landscape" horizontalDpi="300" verticalDpi="300" r:id="rId2"/>
  <headerFooter alignWithMargins="0">
    <oddHeader>&amp;C&amp;"Arial,Bold"&amp;14&amp;UHTOL Accelleration
Siemen's ATIC74
Estimate</oddHeader>
    <oddFooter>&amp;L&amp;D&amp;RWayne Wright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Mission Profile Compare</vt:lpstr>
      <vt:lpstr>'Mission Profile Compare'!Print_Area</vt:lpstr>
    </vt:vector>
  </TitlesOfParts>
  <Company>Texas Instruments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Arrhenius Equation</dc:title>
  <dc:creator>Wayne Wright</dc:creator>
  <cp:keywords>Ea Arrhenius Wayne</cp:keywords>
  <cp:lastModifiedBy>Ryan Eslinger</cp:lastModifiedBy>
  <dcterms:created xsi:type="dcterms:W3CDTF">2003-06-17T14:04:23Z</dcterms:created>
  <dcterms:modified xsi:type="dcterms:W3CDTF">2019-01-25T17:06:18Z</dcterms:modified>
  <cp:category>Reliability</cp:category>
</cp:coreProperties>
</file>