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5" windowWidth="22980" windowHeight="9525" activeTab="1"/>
  </bookViews>
  <sheets>
    <sheet name="Instructions" sheetId="7" r:id="rId1"/>
    <sheet name="Calculator" sheetId="1" r:id="rId2"/>
    <sheet name="Back-End" sheetId="6" state="hidden" r:id="rId3"/>
    <sheet name="Slider Control" sheetId="2" state="hidden" r:id="rId4"/>
    <sheet name="Auto Foldback Calculations" sheetId="4" state="hidden" r:id="rId5"/>
    <sheet name="Current Limit Calculations" sheetId="5" state="hidden" r:id="rId6"/>
  </sheets>
  <calcPr calcId="145621"/>
</workbook>
</file>

<file path=xl/calcChain.xml><?xml version="1.0" encoding="utf-8"?>
<calcChain xmlns="http://schemas.openxmlformats.org/spreadsheetml/2006/main">
  <c r="V38" i="7" l="1"/>
  <c r="AM8" i="2" l="1"/>
  <c r="AL8" i="2"/>
  <c r="AK8" i="2"/>
  <c r="AM7" i="2"/>
  <c r="AL7" i="2"/>
  <c r="AK7" i="2"/>
  <c r="AM6" i="2"/>
  <c r="AL6" i="2"/>
  <c r="AK6" i="2"/>
  <c r="B51" i="6" l="1"/>
  <c r="B107" i="6"/>
  <c r="F300" i="2"/>
  <c r="F301" i="2" s="1"/>
  <c r="F302" i="2" s="1"/>
  <c r="F303" i="2" s="1"/>
  <c r="F304" i="2" s="1"/>
  <c r="F305" i="2" s="1"/>
  <c r="F306" i="2" s="1"/>
  <c r="F307" i="2" s="1"/>
  <c r="F308" i="2" s="1"/>
  <c r="F309" i="2" s="1"/>
  <c r="F310" i="2" s="1"/>
  <c r="F299" i="2"/>
  <c r="F298" i="2"/>
  <c r="F287" i="2"/>
  <c r="F288" i="2" s="1"/>
  <c r="F289" i="2" s="1"/>
  <c r="F290" i="2" s="1"/>
  <c r="F291" i="2" s="1"/>
  <c r="F292" i="2" s="1"/>
  <c r="F293" i="2" s="1"/>
  <c r="F294" i="2" s="1"/>
  <c r="F295" i="2" s="1"/>
  <c r="F296" i="2" s="1"/>
  <c r="F297" i="2" s="1"/>
  <c r="F286" i="2"/>
  <c r="F285" i="2"/>
  <c r="F284" i="2"/>
  <c r="F283" i="2"/>
  <c r="F282" i="2"/>
  <c r="F281" i="2"/>
  <c r="F263" i="2"/>
  <c r="F264" i="2" s="1"/>
  <c r="F265" i="2" s="1"/>
  <c r="F266" i="2" s="1"/>
  <c r="F267" i="2" s="1"/>
  <c r="F268" i="2" s="1"/>
  <c r="F269" i="2" s="1"/>
  <c r="F270" i="2" s="1"/>
  <c r="F271" i="2" s="1"/>
  <c r="F272" i="2" s="1"/>
  <c r="F273" i="2" s="1"/>
  <c r="F274" i="2" s="1"/>
  <c r="F275" i="2" s="1"/>
  <c r="F276" i="2" s="1"/>
  <c r="F277" i="2" s="1"/>
  <c r="F278" i="2" s="1"/>
  <c r="F279" i="2" s="1"/>
  <c r="F280" i="2" s="1"/>
  <c r="F261" i="2"/>
  <c r="F254" i="2"/>
  <c r="F255" i="2" s="1"/>
  <c r="F256" i="2" s="1"/>
  <c r="F257" i="2" s="1"/>
  <c r="F258" i="2" s="1"/>
  <c r="F259" i="2" s="1"/>
  <c r="F260" i="2" s="1"/>
  <c r="F262" i="2" s="1"/>
  <c r="F242" i="2"/>
  <c r="F243" i="2" s="1"/>
  <c r="F244" i="2" s="1"/>
  <c r="F245" i="2" s="1"/>
  <c r="F246" i="2" s="1"/>
  <c r="F247" i="2" s="1"/>
  <c r="F248" i="2" s="1"/>
  <c r="F249" i="2" s="1"/>
  <c r="F250" i="2" s="1"/>
  <c r="F251" i="2" s="1"/>
  <c r="F252" i="2" s="1"/>
  <c r="F253" i="2" s="1"/>
  <c r="F241" i="2"/>
  <c r="F232" i="2"/>
  <c r="F233" i="2" s="1"/>
  <c r="F234" i="2" s="1"/>
  <c r="F235" i="2" s="1"/>
  <c r="F236" i="2" s="1"/>
  <c r="F237" i="2" s="1"/>
  <c r="F238" i="2" s="1"/>
  <c r="F239" i="2" s="1"/>
  <c r="F240" i="2" s="1"/>
  <c r="F231" i="2"/>
  <c r="F226" i="2"/>
  <c r="F227" i="2" s="1"/>
  <c r="F228" i="2" s="1"/>
  <c r="F229" i="2" s="1"/>
  <c r="F230" i="2" s="1"/>
  <c r="F225" i="2"/>
  <c r="F208" i="2"/>
  <c r="F209" i="2" s="1"/>
  <c r="F210" i="2" s="1"/>
  <c r="F211" i="2" s="1"/>
  <c r="F212" i="2" s="1"/>
  <c r="F213" i="2" s="1"/>
  <c r="F214" i="2" s="1"/>
  <c r="F215" i="2" s="1"/>
  <c r="F216" i="2" s="1"/>
  <c r="F217" i="2" s="1"/>
  <c r="F218" i="2" s="1"/>
  <c r="F219" i="2" s="1"/>
  <c r="F220" i="2" s="1"/>
  <c r="F221" i="2" s="1"/>
  <c r="F222" i="2" s="1"/>
  <c r="F223" i="2" s="1"/>
  <c r="F224" i="2" s="1"/>
  <c r="F207" i="2"/>
  <c r="F206" i="2"/>
  <c r="H310" i="2"/>
  <c r="H309" i="2"/>
  <c r="H308" i="2"/>
  <c r="H307" i="2"/>
  <c r="H306" i="2"/>
  <c r="G307" i="2"/>
  <c r="G308" i="2" s="1"/>
  <c r="G309" i="2" s="1"/>
  <c r="G310" i="2" s="1"/>
  <c r="G306" i="2"/>
  <c r="G298" i="2"/>
  <c r="G299" i="2" s="1"/>
  <c r="G297" i="2"/>
  <c r="H297" i="2" s="1"/>
  <c r="H299" i="2" l="1"/>
  <c r="G300" i="2"/>
  <c r="H298" i="2"/>
  <c r="D363" i="4"/>
  <c r="H300" i="2" l="1"/>
  <c r="G301" i="2"/>
  <c r="D364" i="4"/>
  <c r="I144" i="6"/>
  <c r="AF4" i="6"/>
  <c r="W4" i="6" s="1"/>
  <c r="X154" i="6"/>
  <c r="L5" i="6"/>
  <c r="L7" i="6"/>
  <c r="L8" i="6"/>
  <c r="L9" i="6" s="1"/>
  <c r="L10" i="6" s="1"/>
  <c r="L11" i="6" s="1"/>
  <c r="L12" i="6" s="1"/>
  <c r="L13" i="6" s="1"/>
  <c r="L14" i="6" s="1"/>
  <c r="L15" i="6" s="1"/>
  <c r="L16" i="6" s="1"/>
  <c r="L17" i="6" s="1"/>
  <c r="L18" i="6" s="1"/>
  <c r="L19" i="6" s="1"/>
  <c r="L20" i="6" s="1"/>
  <c r="L21" i="6" s="1"/>
  <c r="L22" i="6" s="1"/>
  <c r="L23" i="6" s="1"/>
  <c r="L24" i="6" s="1"/>
  <c r="L25" i="6" s="1"/>
  <c r="L26" i="6" s="1"/>
  <c r="L27" i="6" s="1"/>
  <c r="L28" i="6" s="1"/>
  <c r="L29" i="6" s="1"/>
  <c r="L30" i="6" s="1"/>
  <c r="L31" i="6" s="1"/>
  <c r="L32" i="6" s="1"/>
  <c r="L33" i="6" s="1"/>
  <c r="L34" i="6" s="1"/>
  <c r="L35" i="6" s="1"/>
  <c r="L36" i="6" s="1"/>
  <c r="L37" i="6" s="1"/>
  <c r="L38" i="6" s="1"/>
  <c r="L39" i="6" s="1"/>
  <c r="L40" i="6" s="1"/>
  <c r="L41" i="6" s="1"/>
  <c r="L42" i="6" s="1"/>
  <c r="L43" i="6" s="1"/>
  <c r="L44" i="6" s="1"/>
  <c r="L45" i="6" s="1"/>
  <c r="L46" i="6" s="1"/>
  <c r="L47" i="6" s="1"/>
  <c r="L48" i="6" s="1"/>
  <c r="L49" i="6" s="1"/>
  <c r="L50" i="6" s="1"/>
  <c r="L51" i="6" s="1"/>
  <c r="L52" i="6" s="1"/>
  <c r="L53" i="6" s="1"/>
  <c r="L54" i="6" s="1"/>
  <c r="L55" i="6" s="1"/>
  <c r="L56" i="6" s="1"/>
  <c r="L57" i="6" s="1"/>
  <c r="L58" i="6" s="1"/>
  <c r="L59" i="6" s="1"/>
  <c r="L60" i="6" s="1"/>
  <c r="L61" i="6" s="1"/>
  <c r="B40" i="6"/>
  <c r="B14" i="6"/>
  <c r="G302" i="2" l="1"/>
  <c r="H301" i="2"/>
  <c r="D365" i="4"/>
  <c r="L62" i="6"/>
  <c r="B92" i="6"/>
  <c r="K2" i="2"/>
  <c r="S9" i="2"/>
  <c r="T9" i="2" s="1"/>
  <c r="S7" i="2"/>
  <c r="T7" i="2" s="1"/>
  <c r="S5" i="2"/>
  <c r="T5" i="2" s="1"/>
  <c r="S3" i="2"/>
  <c r="T3" i="2" s="1"/>
  <c r="AJ8" i="2"/>
  <c r="AI8" i="2"/>
  <c r="AH8" i="2"/>
  <c r="AG8" i="2"/>
  <c r="AF8" i="2"/>
  <c r="AE8" i="2"/>
  <c r="AD8" i="2"/>
  <c r="AC8" i="2"/>
  <c r="AJ7" i="2"/>
  <c r="AI7" i="2"/>
  <c r="AH7" i="2"/>
  <c r="AG7" i="2"/>
  <c r="AF7" i="2"/>
  <c r="AE7" i="2"/>
  <c r="AD7" i="2"/>
  <c r="AC7" i="2"/>
  <c r="AJ6" i="2"/>
  <c r="AI6" i="2"/>
  <c r="AH6" i="2"/>
  <c r="AG6" i="2"/>
  <c r="AF6" i="2"/>
  <c r="AE6" i="2"/>
  <c r="AD6" i="2"/>
  <c r="AC6" i="2"/>
  <c r="AB2" i="2" l="1"/>
  <c r="AB4" i="2"/>
  <c r="T13" i="2"/>
  <c r="P13" i="2"/>
  <c r="B15" i="6" s="1"/>
  <c r="L13" i="2"/>
  <c r="Q13" i="2"/>
  <c r="F331" i="5" s="1"/>
  <c r="M13" i="2"/>
  <c r="N62" i="6" s="1"/>
  <c r="S13" i="2"/>
  <c r="O13" i="2"/>
  <c r="R13" i="2"/>
  <c r="N13" i="2"/>
  <c r="AB3" i="2"/>
  <c r="G303" i="2"/>
  <c r="H302" i="2"/>
  <c r="D366" i="4"/>
  <c r="L63" i="6"/>
  <c r="S8" i="2"/>
  <c r="T8" i="2" s="1"/>
  <c r="S6" i="2"/>
  <c r="T6" i="2" s="1"/>
  <c r="S4" i="2"/>
  <c r="T4" i="2" s="1"/>
  <c r="S2" i="2"/>
  <c r="T2" i="2" s="1"/>
  <c r="G304" i="2" l="1"/>
  <c r="H303" i="2"/>
  <c r="Y4" i="6"/>
  <c r="E363" i="4"/>
  <c r="E364" i="4"/>
  <c r="E365" i="4"/>
  <c r="D367" i="4"/>
  <c r="E366" i="4"/>
  <c r="M62" i="6"/>
  <c r="M63" i="6"/>
  <c r="N63" i="6"/>
  <c r="L64" i="6"/>
  <c r="M4" i="6"/>
  <c r="N6"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 i="6"/>
  <c r="M9" i="6"/>
  <c r="M13" i="6"/>
  <c r="M17" i="6"/>
  <c r="M21" i="6"/>
  <c r="M25" i="6"/>
  <c r="M29" i="6"/>
  <c r="M33" i="6"/>
  <c r="M37" i="6"/>
  <c r="M41" i="6"/>
  <c r="M48" i="6"/>
  <c r="N49" i="6"/>
  <c r="M52" i="6"/>
  <c r="N53" i="6"/>
  <c r="M56" i="6"/>
  <c r="N57" i="6"/>
  <c r="M60" i="6"/>
  <c r="M8" i="6"/>
  <c r="M12" i="6"/>
  <c r="M16" i="6"/>
  <c r="M20" i="6"/>
  <c r="M24" i="6"/>
  <c r="M28" i="6"/>
  <c r="M32" i="6"/>
  <c r="M36" i="6"/>
  <c r="M40" i="6"/>
  <c r="M44" i="6"/>
  <c r="M47" i="6"/>
  <c r="N48" i="6"/>
  <c r="M51" i="6"/>
  <c r="N52" i="6"/>
  <c r="M55" i="6"/>
  <c r="N56" i="6"/>
  <c r="M59" i="6"/>
  <c r="N60" i="6"/>
  <c r="M7" i="6"/>
  <c r="M11" i="6"/>
  <c r="M15" i="6"/>
  <c r="M19" i="6"/>
  <c r="M23" i="6"/>
  <c r="M27" i="6"/>
  <c r="M31" i="6"/>
  <c r="M35" i="6"/>
  <c r="M39" i="6"/>
  <c r="M43" i="6"/>
  <c r="M45" i="6"/>
  <c r="N47" i="6"/>
  <c r="M50" i="6"/>
  <c r="N51" i="6"/>
  <c r="M54" i="6"/>
  <c r="N55" i="6"/>
  <c r="M58" i="6"/>
  <c r="N59" i="6"/>
  <c r="M53" i="6"/>
  <c r="M6" i="6"/>
  <c r="M14" i="6"/>
  <c r="M22" i="6"/>
  <c r="M30" i="6"/>
  <c r="M38" i="6"/>
  <c r="N50" i="6"/>
  <c r="N58" i="6"/>
  <c r="M49" i="6"/>
  <c r="M57" i="6"/>
  <c r="M18" i="6"/>
  <c r="M34" i="6"/>
  <c r="M46" i="6"/>
  <c r="M10" i="6"/>
  <c r="M26" i="6"/>
  <c r="M42" i="6"/>
  <c r="N54" i="6"/>
  <c r="N7" i="6"/>
  <c r="M61" i="6"/>
  <c r="M5" i="6"/>
  <c r="N61" i="6"/>
  <c r="N5" i="6"/>
  <c r="N8" i="6"/>
  <c r="E350" i="5"/>
  <c r="E146" i="5"/>
  <c r="E238" i="5"/>
  <c r="E75" i="5"/>
  <c r="E28" i="5"/>
  <c r="E39" i="5"/>
  <c r="E91" i="5"/>
  <c r="E167" i="5"/>
  <c r="E270" i="5"/>
  <c r="E7" i="5"/>
  <c r="E50" i="5"/>
  <c r="E107" i="5"/>
  <c r="E189" i="5"/>
  <c r="E302" i="5"/>
  <c r="E18" i="5"/>
  <c r="E60" i="5"/>
  <c r="E125" i="5"/>
  <c r="E210" i="5"/>
  <c r="E334" i="5"/>
  <c r="F5" i="5"/>
  <c r="F43" i="5"/>
  <c r="F107" i="5"/>
  <c r="F171" i="5"/>
  <c r="F299" i="5"/>
  <c r="E8" i="5"/>
  <c r="E19" i="5"/>
  <c r="E30" i="5"/>
  <c r="E40" i="5"/>
  <c r="E51" i="5"/>
  <c r="E62" i="5"/>
  <c r="E76" i="5"/>
  <c r="E92" i="5"/>
  <c r="E108" i="5"/>
  <c r="E126" i="5"/>
  <c r="E147" i="5"/>
  <c r="E169" i="5"/>
  <c r="E190" i="5"/>
  <c r="E211" i="5"/>
  <c r="E239" i="5"/>
  <c r="E271" i="5"/>
  <c r="E303" i="5"/>
  <c r="E335" i="5"/>
  <c r="F6" i="5"/>
  <c r="F44" i="5"/>
  <c r="F108" i="5"/>
  <c r="F172" i="5"/>
  <c r="F236" i="5"/>
  <c r="F300" i="5"/>
  <c r="E2" i="5"/>
  <c r="E12" i="5"/>
  <c r="E23" i="5"/>
  <c r="E34" i="5"/>
  <c r="E44" i="5"/>
  <c r="E55" i="5"/>
  <c r="E67" i="5"/>
  <c r="E83" i="5"/>
  <c r="E99" i="5"/>
  <c r="E115" i="5"/>
  <c r="E135" i="5"/>
  <c r="E157" i="5"/>
  <c r="E178" i="5"/>
  <c r="E199" i="5"/>
  <c r="E222" i="5"/>
  <c r="E254" i="5"/>
  <c r="E286" i="5"/>
  <c r="E318" i="5"/>
  <c r="F21" i="5"/>
  <c r="F75" i="5"/>
  <c r="F139" i="5"/>
  <c r="F203" i="5"/>
  <c r="F267" i="5"/>
  <c r="F362" i="5"/>
  <c r="F358" i="5"/>
  <c r="F354" i="5"/>
  <c r="F350" i="5"/>
  <c r="F346" i="5"/>
  <c r="F342" i="5"/>
  <c r="F338" i="5"/>
  <c r="F334" i="5"/>
  <c r="F330" i="5"/>
  <c r="F326" i="5"/>
  <c r="F322" i="5"/>
  <c r="F318" i="5"/>
  <c r="F314" i="5"/>
  <c r="F310" i="5"/>
  <c r="F306" i="5"/>
  <c r="F302" i="5"/>
  <c r="F298" i="5"/>
  <c r="F294" i="5"/>
  <c r="F290" i="5"/>
  <c r="F286" i="5"/>
  <c r="F282" i="5"/>
  <c r="F278" i="5"/>
  <c r="F274" i="5"/>
  <c r="F270" i="5"/>
  <c r="F266" i="5"/>
  <c r="F262" i="5"/>
  <c r="F258" i="5"/>
  <c r="F254" i="5"/>
  <c r="F250" i="5"/>
  <c r="F246" i="5"/>
  <c r="F242" i="5"/>
  <c r="F238" i="5"/>
  <c r="F234" i="5"/>
  <c r="F230" i="5"/>
  <c r="F226" i="5"/>
  <c r="F222" i="5"/>
  <c r="F218" i="5"/>
  <c r="F214" i="5"/>
  <c r="F210" i="5"/>
  <c r="F206" i="5"/>
  <c r="F202" i="5"/>
  <c r="F198" i="5"/>
  <c r="F194" i="5"/>
  <c r="F190" i="5"/>
  <c r="F186" i="5"/>
  <c r="F182" i="5"/>
  <c r="F178" i="5"/>
  <c r="F174" i="5"/>
  <c r="F170" i="5"/>
  <c r="F166" i="5"/>
  <c r="F162" i="5"/>
  <c r="F158" i="5"/>
  <c r="F154" i="5"/>
  <c r="F150" i="5"/>
  <c r="F146" i="5"/>
  <c r="F142" i="5"/>
  <c r="F138" i="5"/>
  <c r="F134" i="5"/>
  <c r="F130" i="5"/>
  <c r="F126" i="5"/>
  <c r="F122" i="5"/>
  <c r="F118" i="5"/>
  <c r="F114" i="5"/>
  <c r="F110" i="5"/>
  <c r="F106" i="5"/>
  <c r="F102" i="5"/>
  <c r="F98" i="5"/>
  <c r="F94" i="5"/>
  <c r="F90" i="5"/>
  <c r="F86" i="5"/>
  <c r="F82" i="5"/>
  <c r="F78" i="5"/>
  <c r="F74" i="5"/>
  <c r="F70" i="5"/>
  <c r="F66" i="5"/>
  <c r="F62" i="5"/>
  <c r="F58" i="5"/>
  <c r="F54" i="5"/>
  <c r="F50" i="5"/>
  <c r="F46" i="5"/>
  <c r="F42" i="5"/>
  <c r="F361" i="5"/>
  <c r="F357" i="5"/>
  <c r="F353" i="5"/>
  <c r="F349" i="5"/>
  <c r="F345" i="5"/>
  <c r="F341" i="5"/>
  <c r="F337" i="5"/>
  <c r="F333" i="5"/>
  <c r="F329" i="5"/>
  <c r="F325" i="5"/>
  <c r="F321" i="5"/>
  <c r="F317" i="5"/>
  <c r="F313" i="5"/>
  <c r="F309" i="5"/>
  <c r="F305" i="5"/>
  <c r="F301" i="5"/>
  <c r="F297" i="5"/>
  <c r="F293" i="5"/>
  <c r="F289" i="5"/>
  <c r="F285" i="5"/>
  <c r="F281" i="5"/>
  <c r="F277" i="5"/>
  <c r="F273" i="5"/>
  <c r="F269" i="5"/>
  <c r="F265" i="5"/>
  <c r="F261" i="5"/>
  <c r="F257" i="5"/>
  <c r="F253" i="5"/>
  <c r="F249" i="5"/>
  <c r="F245" i="5"/>
  <c r="F241" i="5"/>
  <c r="F237" i="5"/>
  <c r="F233" i="5"/>
  <c r="F229" i="5"/>
  <c r="F225" i="5"/>
  <c r="F221" i="5"/>
  <c r="F217" i="5"/>
  <c r="F213" i="5"/>
  <c r="F209" i="5"/>
  <c r="F205" i="5"/>
  <c r="F201" i="5"/>
  <c r="F197" i="5"/>
  <c r="F193" i="5"/>
  <c r="F189" i="5"/>
  <c r="F185" i="5"/>
  <c r="F181" i="5"/>
  <c r="F177" i="5"/>
  <c r="F173" i="5"/>
  <c r="F169" i="5"/>
  <c r="F165" i="5"/>
  <c r="F161" i="5"/>
  <c r="F157" i="5"/>
  <c r="F153" i="5"/>
  <c r="F149" i="5"/>
  <c r="F145" i="5"/>
  <c r="F141" i="5"/>
  <c r="F137" i="5"/>
  <c r="F133" i="5"/>
  <c r="F129" i="5"/>
  <c r="F125" i="5"/>
  <c r="F121" i="5"/>
  <c r="F117" i="5"/>
  <c r="F113" i="5"/>
  <c r="F109" i="5"/>
  <c r="F105" i="5"/>
  <c r="F101" i="5"/>
  <c r="F97" i="5"/>
  <c r="F93" i="5"/>
  <c r="F89" i="5"/>
  <c r="F85" i="5"/>
  <c r="F81" i="5"/>
  <c r="F77" i="5"/>
  <c r="F73" i="5"/>
  <c r="F69" i="5"/>
  <c r="F65" i="5"/>
  <c r="F61" i="5"/>
  <c r="F57" i="5"/>
  <c r="F53" i="5"/>
  <c r="F49" i="5"/>
  <c r="F45" i="5"/>
  <c r="F41" i="5"/>
  <c r="F37" i="5"/>
  <c r="F33" i="5"/>
  <c r="F29" i="5"/>
  <c r="F25" i="5"/>
  <c r="F360" i="5"/>
  <c r="F352" i="5"/>
  <c r="F344" i="5"/>
  <c r="F336" i="5"/>
  <c r="F328" i="5"/>
  <c r="F320" i="5"/>
  <c r="F312" i="5"/>
  <c r="F304" i="5"/>
  <c r="F296" i="5"/>
  <c r="F288" i="5"/>
  <c r="F280" i="5"/>
  <c r="F272" i="5"/>
  <c r="F264" i="5"/>
  <c r="F256" i="5"/>
  <c r="F248" i="5"/>
  <c r="F240" i="5"/>
  <c r="F232" i="5"/>
  <c r="F224" i="5"/>
  <c r="F216" i="5"/>
  <c r="F208" i="5"/>
  <c r="F200" i="5"/>
  <c r="F192" i="5"/>
  <c r="F184" i="5"/>
  <c r="F176" i="5"/>
  <c r="F168" i="5"/>
  <c r="F160" i="5"/>
  <c r="F152" i="5"/>
  <c r="F144" i="5"/>
  <c r="F136" i="5"/>
  <c r="F128" i="5"/>
  <c r="F120" i="5"/>
  <c r="F112" i="5"/>
  <c r="F104" i="5"/>
  <c r="F96" i="5"/>
  <c r="F88" i="5"/>
  <c r="F80" i="5"/>
  <c r="F72" i="5"/>
  <c r="F64" i="5"/>
  <c r="F56" i="5"/>
  <c r="F48" i="5"/>
  <c r="F40" i="5"/>
  <c r="F35" i="5"/>
  <c r="F30" i="5"/>
  <c r="F24" i="5"/>
  <c r="F20" i="5"/>
  <c r="F16" i="5"/>
  <c r="F12" i="5"/>
  <c r="F8" i="5"/>
  <c r="F4" i="5"/>
  <c r="F359" i="5"/>
  <c r="F351" i="5"/>
  <c r="F343" i="5"/>
  <c r="F335" i="5"/>
  <c r="F327" i="5"/>
  <c r="F319" i="5"/>
  <c r="F311" i="5"/>
  <c r="F303" i="5"/>
  <c r="F295" i="5"/>
  <c r="F287" i="5"/>
  <c r="F279" i="5"/>
  <c r="F271" i="5"/>
  <c r="F263" i="5"/>
  <c r="F255" i="5"/>
  <c r="F247" i="5"/>
  <c r="F239" i="5"/>
  <c r="F231" i="5"/>
  <c r="F223" i="5"/>
  <c r="F215" i="5"/>
  <c r="F207" i="5"/>
  <c r="F199" i="5"/>
  <c r="F191" i="5"/>
  <c r="F183" i="5"/>
  <c r="F175" i="5"/>
  <c r="F167" i="5"/>
  <c r="F159" i="5"/>
  <c r="F151" i="5"/>
  <c r="F143" i="5"/>
  <c r="F135" i="5"/>
  <c r="F127" i="5"/>
  <c r="F119" i="5"/>
  <c r="F111" i="5"/>
  <c r="F103" i="5"/>
  <c r="F95" i="5"/>
  <c r="F87" i="5"/>
  <c r="F79" i="5"/>
  <c r="F71" i="5"/>
  <c r="F63" i="5"/>
  <c r="F55" i="5"/>
  <c r="F47" i="5"/>
  <c r="F39" i="5"/>
  <c r="F34" i="5"/>
  <c r="F28" i="5"/>
  <c r="F23" i="5"/>
  <c r="F19" i="5"/>
  <c r="F15" i="5"/>
  <c r="F11" i="5"/>
  <c r="F7" i="5"/>
  <c r="F3" i="5"/>
  <c r="F356" i="5"/>
  <c r="F340" i="5"/>
  <c r="F324" i="5"/>
  <c r="F308" i="5"/>
  <c r="F292" i="5"/>
  <c r="F276" i="5"/>
  <c r="F260" i="5"/>
  <c r="F244" i="5"/>
  <c r="F228" i="5"/>
  <c r="F212" i="5"/>
  <c r="F196" i="5"/>
  <c r="F180" i="5"/>
  <c r="F164" i="5"/>
  <c r="F148" i="5"/>
  <c r="F132" i="5"/>
  <c r="F116" i="5"/>
  <c r="F100" i="5"/>
  <c r="F84" i="5"/>
  <c r="F68" i="5"/>
  <c r="F52" i="5"/>
  <c r="F38" i="5"/>
  <c r="F27" i="5"/>
  <c r="F18" i="5"/>
  <c r="F10" i="5"/>
  <c r="F2" i="5"/>
  <c r="F355" i="5"/>
  <c r="F339" i="5"/>
  <c r="F323" i="5"/>
  <c r="F307" i="5"/>
  <c r="F291" i="5"/>
  <c r="F275" i="5"/>
  <c r="F259" i="5"/>
  <c r="F243" i="5"/>
  <c r="F227" i="5"/>
  <c r="F211" i="5"/>
  <c r="F195" i="5"/>
  <c r="F179" i="5"/>
  <c r="F163" i="5"/>
  <c r="F147" i="5"/>
  <c r="F131" i="5"/>
  <c r="F115" i="5"/>
  <c r="F99" i="5"/>
  <c r="F83" i="5"/>
  <c r="F67" i="5"/>
  <c r="F51" i="5"/>
  <c r="F36" i="5"/>
  <c r="F26" i="5"/>
  <c r="F17" i="5"/>
  <c r="F9" i="5"/>
  <c r="F348" i="5"/>
  <c r="F316" i="5"/>
  <c r="F284" i="5"/>
  <c r="F252" i="5"/>
  <c r="F220" i="5"/>
  <c r="F188" i="5"/>
  <c r="F156" i="5"/>
  <c r="F124" i="5"/>
  <c r="F92" i="5"/>
  <c r="F60" i="5"/>
  <c r="F32" i="5"/>
  <c r="F14" i="5"/>
  <c r="F347" i="5"/>
  <c r="F315" i="5"/>
  <c r="F283" i="5"/>
  <c r="F251" i="5"/>
  <c r="F219" i="5"/>
  <c r="F187" i="5"/>
  <c r="F155" i="5"/>
  <c r="F123" i="5"/>
  <c r="F91" i="5"/>
  <c r="F59" i="5"/>
  <c r="F31" i="5"/>
  <c r="F13" i="5"/>
  <c r="F235" i="5"/>
  <c r="E361" i="5"/>
  <c r="E357" i="5"/>
  <c r="E353" i="5"/>
  <c r="E349" i="5"/>
  <c r="E345" i="5"/>
  <c r="E341" i="5"/>
  <c r="E337" i="5"/>
  <c r="E333" i="5"/>
  <c r="E329" i="5"/>
  <c r="E325" i="5"/>
  <c r="E321" i="5"/>
  <c r="E317" i="5"/>
  <c r="E313" i="5"/>
  <c r="E309" i="5"/>
  <c r="E305" i="5"/>
  <c r="E301" i="5"/>
  <c r="E297" i="5"/>
  <c r="E293" i="5"/>
  <c r="E289" i="5"/>
  <c r="E285" i="5"/>
  <c r="E281" i="5"/>
  <c r="E277" i="5"/>
  <c r="E273" i="5"/>
  <c r="E269" i="5"/>
  <c r="E265" i="5"/>
  <c r="E261" i="5"/>
  <c r="E257" i="5"/>
  <c r="E253" i="5"/>
  <c r="E249" i="5"/>
  <c r="E245" i="5"/>
  <c r="E241" i="5"/>
  <c r="E237" i="5"/>
  <c r="E233" i="5"/>
  <c r="E229" i="5"/>
  <c r="E225" i="5"/>
  <c r="E221" i="5"/>
  <c r="E360" i="5"/>
  <c r="E356" i="5"/>
  <c r="E352" i="5"/>
  <c r="E348" i="5"/>
  <c r="E344" i="5"/>
  <c r="E340" i="5"/>
  <c r="E336" i="5"/>
  <c r="E332" i="5"/>
  <c r="E328" i="5"/>
  <c r="E324" i="5"/>
  <c r="E320" i="5"/>
  <c r="E316" i="5"/>
  <c r="E312" i="5"/>
  <c r="E308" i="5"/>
  <c r="E304" i="5"/>
  <c r="E300" i="5"/>
  <c r="E296" i="5"/>
  <c r="E292" i="5"/>
  <c r="E288" i="5"/>
  <c r="E284" i="5"/>
  <c r="E280" i="5"/>
  <c r="E276" i="5"/>
  <c r="E272" i="5"/>
  <c r="E268" i="5"/>
  <c r="E264" i="5"/>
  <c r="E260" i="5"/>
  <c r="E256" i="5"/>
  <c r="E252" i="5"/>
  <c r="E248" i="5"/>
  <c r="E244" i="5"/>
  <c r="E240" i="5"/>
  <c r="E236" i="5"/>
  <c r="E232" i="5"/>
  <c r="E228" i="5"/>
  <c r="E224" i="5"/>
  <c r="E220" i="5"/>
  <c r="E216" i="5"/>
  <c r="E212" i="5"/>
  <c r="E208" i="5"/>
  <c r="E204" i="5"/>
  <c r="E200" i="5"/>
  <c r="E196" i="5"/>
  <c r="E192" i="5"/>
  <c r="E188" i="5"/>
  <c r="E184" i="5"/>
  <c r="E180" i="5"/>
  <c r="E176" i="5"/>
  <c r="E172" i="5"/>
  <c r="E168" i="5"/>
  <c r="E164" i="5"/>
  <c r="E160" i="5"/>
  <c r="E156" i="5"/>
  <c r="E152" i="5"/>
  <c r="E148" i="5"/>
  <c r="E144" i="5"/>
  <c r="E140" i="5"/>
  <c r="E136" i="5"/>
  <c r="E132" i="5"/>
  <c r="E128" i="5"/>
  <c r="E124" i="5"/>
  <c r="E120" i="5"/>
  <c r="E355" i="5"/>
  <c r="E347" i="5"/>
  <c r="E339" i="5"/>
  <c r="E331" i="5"/>
  <c r="E323" i="5"/>
  <c r="E315" i="5"/>
  <c r="E307" i="5"/>
  <c r="E299" i="5"/>
  <c r="E291" i="5"/>
  <c r="E283" i="5"/>
  <c r="E275" i="5"/>
  <c r="E267" i="5"/>
  <c r="E259" i="5"/>
  <c r="E251" i="5"/>
  <c r="E243" i="5"/>
  <c r="E235" i="5"/>
  <c r="E227" i="5"/>
  <c r="E219" i="5"/>
  <c r="E214" i="5"/>
  <c r="E209" i="5"/>
  <c r="E203" i="5"/>
  <c r="E198" i="5"/>
  <c r="E193" i="5"/>
  <c r="E187" i="5"/>
  <c r="E182" i="5"/>
  <c r="E177" i="5"/>
  <c r="E171" i="5"/>
  <c r="E166" i="5"/>
  <c r="E161" i="5"/>
  <c r="E155" i="5"/>
  <c r="E150" i="5"/>
  <c r="E145" i="5"/>
  <c r="E139" i="5"/>
  <c r="E134" i="5"/>
  <c r="E129" i="5"/>
  <c r="E123" i="5"/>
  <c r="E118" i="5"/>
  <c r="E114" i="5"/>
  <c r="E110" i="5"/>
  <c r="E106" i="5"/>
  <c r="E102" i="5"/>
  <c r="E98" i="5"/>
  <c r="E94" i="5"/>
  <c r="E90" i="5"/>
  <c r="E86" i="5"/>
  <c r="E82" i="5"/>
  <c r="E78" i="5"/>
  <c r="E74" i="5"/>
  <c r="E70" i="5"/>
  <c r="E66" i="5"/>
  <c r="E362" i="5"/>
  <c r="E354" i="5"/>
  <c r="E346" i="5"/>
  <c r="E338" i="5"/>
  <c r="E330" i="5"/>
  <c r="E322" i="5"/>
  <c r="E314" i="5"/>
  <c r="E306" i="5"/>
  <c r="E298" i="5"/>
  <c r="E290" i="5"/>
  <c r="E282" i="5"/>
  <c r="E274" i="5"/>
  <c r="E266" i="5"/>
  <c r="E258" i="5"/>
  <c r="E250" i="5"/>
  <c r="E242" i="5"/>
  <c r="E234" i="5"/>
  <c r="E226" i="5"/>
  <c r="E218" i="5"/>
  <c r="E213" i="5"/>
  <c r="E207" i="5"/>
  <c r="E202" i="5"/>
  <c r="E197" i="5"/>
  <c r="E191" i="5"/>
  <c r="E186" i="5"/>
  <c r="E181" i="5"/>
  <c r="E175" i="5"/>
  <c r="E170" i="5"/>
  <c r="E165" i="5"/>
  <c r="E159" i="5"/>
  <c r="E154" i="5"/>
  <c r="E149" i="5"/>
  <c r="E143" i="5"/>
  <c r="E138" i="5"/>
  <c r="E133" i="5"/>
  <c r="E127" i="5"/>
  <c r="E122" i="5"/>
  <c r="E117" i="5"/>
  <c r="E113" i="5"/>
  <c r="E109" i="5"/>
  <c r="E105" i="5"/>
  <c r="E101" i="5"/>
  <c r="E97" i="5"/>
  <c r="E93" i="5"/>
  <c r="E89" i="5"/>
  <c r="E85" i="5"/>
  <c r="E81" i="5"/>
  <c r="E77" i="5"/>
  <c r="E73" i="5"/>
  <c r="E69" i="5"/>
  <c r="E65" i="5"/>
  <c r="E61" i="5"/>
  <c r="E57" i="5"/>
  <c r="E53" i="5"/>
  <c r="E49" i="5"/>
  <c r="E45" i="5"/>
  <c r="E41" i="5"/>
  <c r="E37" i="5"/>
  <c r="E33" i="5"/>
  <c r="E29" i="5"/>
  <c r="E25" i="5"/>
  <c r="E21" i="5"/>
  <c r="E17" i="5"/>
  <c r="E13" i="5"/>
  <c r="E9" i="5"/>
  <c r="E5" i="5"/>
  <c r="E359" i="5"/>
  <c r="E343" i="5"/>
  <c r="E327" i="5"/>
  <c r="E311" i="5"/>
  <c r="E295" i="5"/>
  <c r="E279" i="5"/>
  <c r="E263" i="5"/>
  <c r="E247" i="5"/>
  <c r="E231" i="5"/>
  <c r="E217" i="5"/>
  <c r="E206" i="5"/>
  <c r="E195" i="5"/>
  <c r="E185" i="5"/>
  <c r="E174" i="5"/>
  <c r="E163" i="5"/>
  <c r="E153" i="5"/>
  <c r="E142" i="5"/>
  <c r="E131" i="5"/>
  <c r="E121" i="5"/>
  <c r="E112" i="5"/>
  <c r="E104" i="5"/>
  <c r="E96" i="5"/>
  <c r="E88" i="5"/>
  <c r="E80" i="5"/>
  <c r="E72" i="5"/>
  <c r="E64" i="5"/>
  <c r="E59" i="5"/>
  <c r="E54" i="5"/>
  <c r="E48" i="5"/>
  <c r="E43" i="5"/>
  <c r="E38" i="5"/>
  <c r="E32" i="5"/>
  <c r="E27" i="5"/>
  <c r="E22" i="5"/>
  <c r="E16" i="5"/>
  <c r="E11" i="5"/>
  <c r="E6" i="5"/>
  <c r="E358" i="5"/>
  <c r="E342" i="5"/>
  <c r="E326" i="5"/>
  <c r="E310" i="5"/>
  <c r="E294" i="5"/>
  <c r="E278" i="5"/>
  <c r="E262" i="5"/>
  <c r="E246" i="5"/>
  <c r="E230" i="5"/>
  <c r="E215" i="5"/>
  <c r="E205" i="5"/>
  <c r="E194" i="5"/>
  <c r="E183" i="5"/>
  <c r="E173" i="5"/>
  <c r="E162" i="5"/>
  <c r="E151" i="5"/>
  <c r="E141" i="5"/>
  <c r="E130" i="5"/>
  <c r="E119" i="5"/>
  <c r="E111" i="5"/>
  <c r="E103" i="5"/>
  <c r="E95" i="5"/>
  <c r="E87" i="5"/>
  <c r="E79" i="5"/>
  <c r="E71" i="5"/>
  <c r="E63" i="5"/>
  <c r="E58" i="5"/>
  <c r="E52" i="5"/>
  <c r="E47" i="5"/>
  <c r="E42" i="5"/>
  <c r="E36" i="5"/>
  <c r="E31" i="5"/>
  <c r="E26" i="5"/>
  <c r="E20" i="5"/>
  <c r="E15" i="5"/>
  <c r="E10" i="5"/>
  <c r="E4" i="5"/>
  <c r="E2" i="4"/>
  <c r="E3" i="5"/>
  <c r="E14" i="5"/>
  <c r="E24" i="5"/>
  <c r="E35" i="5"/>
  <c r="E46" i="5"/>
  <c r="E56" i="5"/>
  <c r="E68" i="5"/>
  <c r="E84" i="5"/>
  <c r="E100" i="5"/>
  <c r="E116" i="5"/>
  <c r="E137" i="5"/>
  <c r="E158" i="5"/>
  <c r="E179" i="5"/>
  <c r="E201" i="5"/>
  <c r="E223" i="5"/>
  <c r="E255" i="5"/>
  <c r="E287" i="5"/>
  <c r="E319" i="5"/>
  <c r="E351" i="5"/>
  <c r="F22" i="5"/>
  <c r="F76" i="5"/>
  <c r="F140" i="5"/>
  <c r="F204" i="5"/>
  <c r="F268" i="5"/>
  <c r="F332" i="5"/>
  <c r="F366" i="4" l="1"/>
  <c r="H304" i="2"/>
  <c r="G305" i="2"/>
  <c r="F363" i="4"/>
  <c r="F364" i="4"/>
  <c r="F365" i="4"/>
  <c r="E367" i="4"/>
  <c r="D368" i="4"/>
  <c r="F367" i="4"/>
  <c r="M64" i="6"/>
  <c r="N64" i="6"/>
  <c r="L65" i="6"/>
  <c r="F2" i="4"/>
  <c r="H305" i="2" l="1"/>
  <c r="D369" i="4"/>
  <c r="F368" i="4"/>
  <c r="E368" i="4"/>
  <c r="M65" i="6"/>
  <c r="N65" i="6"/>
  <c r="L66" i="6"/>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H5" i="2"/>
  <c r="G6" i="2"/>
  <c r="H6" i="2" s="1"/>
  <c r="F7" i="2"/>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C5" i="2"/>
  <c r="B6" i="2"/>
  <c r="C6" i="2" s="1"/>
  <c r="D3" i="5"/>
  <c r="D3" i="4"/>
  <c r="E369" i="4" l="1"/>
  <c r="D370" i="4"/>
  <c r="F369" i="4"/>
  <c r="E3" i="4"/>
  <c r="F3" i="4"/>
  <c r="D4" i="4"/>
  <c r="D5" i="4" s="1"/>
  <c r="M66" i="6"/>
  <c r="N66" i="6"/>
  <c r="L67" i="6"/>
  <c r="G7" i="2"/>
  <c r="H7" i="2" s="1"/>
  <c r="B7" i="2"/>
  <c r="A32" i="2"/>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F37" i="2"/>
  <c r="F38" i="2" s="1"/>
  <c r="F39" i="2" s="1"/>
  <c r="F40" i="2" s="1"/>
  <c r="F41" i="2" s="1"/>
  <c r="F42" i="2" s="1"/>
  <c r="F43" i="2" s="1"/>
  <c r="F44" i="2" s="1"/>
  <c r="F45" i="2" s="1"/>
  <c r="F46" i="2" s="1"/>
  <c r="F47" i="2" s="1"/>
  <c r="F48" i="2" s="1"/>
  <c r="F49" i="2" s="1"/>
  <c r="F50" i="2" s="1"/>
  <c r="F51" i="2" s="1"/>
  <c r="F52" i="2" s="1"/>
  <c r="F53" i="2" s="1"/>
  <c r="F54" i="2" s="1"/>
  <c r="F55" i="2" s="1"/>
  <c r="F56" i="2" s="1"/>
  <c r="F57" i="2" s="1"/>
  <c r="F58" i="2" s="1"/>
  <c r="F59" i="2" s="1"/>
  <c r="F60" i="2" s="1"/>
  <c r="F61" i="2" s="1"/>
  <c r="F62" i="2" s="1"/>
  <c r="F63" i="2" s="1"/>
  <c r="F64" i="2" s="1"/>
  <c r="F65" i="2" s="1"/>
  <c r="F66" i="2" s="1"/>
  <c r="F67" i="2" s="1"/>
  <c r="F68" i="2" s="1"/>
  <c r="F69" i="2" s="1"/>
  <c r="F70" i="2" s="1"/>
  <c r="F71" i="2" s="1"/>
  <c r="F72" i="2" s="1"/>
  <c r="F73" i="2" s="1"/>
  <c r="F74" i="2" s="1"/>
  <c r="F75" i="2" s="1"/>
  <c r="F76" i="2" s="1"/>
  <c r="F77" i="2" s="1"/>
  <c r="F78" i="2" s="1"/>
  <c r="F79" i="2" s="1"/>
  <c r="F80" i="2" s="1"/>
  <c r="F81" i="2" s="1"/>
  <c r="F82" i="2" s="1"/>
  <c r="F83" i="2" s="1"/>
  <c r="F84" i="2" s="1"/>
  <c r="F85" i="2" s="1"/>
  <c r="F86" i="2" s="1"/>
  <c r="F87" i="2" s="1"/>
  <c r="F88" i="2" s="1"/>
  <c r="F89" i="2" s="1"/>
  <c r="F90" i="2" s="1"/>
  <c r="F91" i="2" s="1"/>
  <c r="F92" i="2" s="1"/>
  <c r="F93" i="2" s="1"/>
  <c r="F94" i="2" s="1"/>
  <c r="F95" i="2" s="1"/>
  <c r="F96" i="2" s="1"/>
  <c r="F97" i="2" s="1"/>
  <c r="F98" i="2" s="1"/>
  <c r="F99" i="2" s="1"/>
  <c r="F100" i="2" s="1"/>
  <c r="F101" i="2" s="1"/>
  <c r="F102" i="2" s="1"/>
  <c r="F103" i="2" s="1"/>
  <c r="F104" i="2" s="1"/>
  <c r="F105" i="2" s="1"/>
  <c r="F106" i="2" s="1"/>
  <c r="F107" i="2" s="1"/>
  <c r="F108" i="2" s="1"/>
  <c r="F109" i="2" s="1"/>
  <c r="F110" i="2" s="1"/>
  <c r="F111" i="2" s="1"/>
  <c r="F112" i="2" s="1"/>
  <c r="F113" i="2" s="1"/>
  <c r="F114" i="2" s="1"/>
  <c r="F115" i="2" s="1"/>
  <c r="F116" i="2" s="1"/>
  <c r="F117" i="2" s="1"/>
  <c r="F118" i="2" s="1"/>
  <c r="F119" i="2" s="1"/>
  <c r="F120" i="2" s="1"/>
  <c r="F121" i="2" s="1"/>
  <c r="F122" i="2" s="1"/>
  <c r="F123" i="2" s="1"/>
  <c r="F124" i="2" s="1"/>
  <c r="F125" i="2" s="1"/>
  <c r="F126" i="2" s="1"/>
  <c r="F127" i="2" s="1"/>
  <c r="F128" i="2" s="1"/>
  <c r="F129" i="2" s="1"/>
  <c r="F130" i="2" s="1"/>
  <c r="F131" i="2" s="1"/>
  <c r="F132" i="2" s="1"/>
  <c r="F133" i="2" s="1"/>
  <c r="F134" i="2" s="1"/>
  <c r="F135" i="2" s="1"/>
  <c r="F136" i="2" s="1"/>
  <c r="F137" i="2" s="1"/>
  <c r="F138" i="2" s="1"/>
  <c r="F139" i="2" s="1"/>
  <c r="F140" i="2" s="1"/>
  <c r="F141" i="2" s="1"/>
  <c r="F142" i="2" s="1"/>
  <c r="F143" i="2" s="1"/>
  <c r="F144" i="2" s="1"/>
  <c r="F145" i="2" s="1"/>
  <c r="F146" i="2" s="1"/>
  <c r="F147" i="2" s="1"/>
  <c r="F148" i="2" s="1"/>
  <c r="F149" i="2" s="1"/>
  <c r="F150" i="2" s="1"/>
  <c r="F151" i="2" s="1"/>
  <c r="F152" i="2" s="1"/>
  <c r="F153" i="2" s="1"/>
  <c r="F154" i="2" s="1"/>
  <c r="F155" i="2" s="1"/>
  <c r="F156" i="2" s="1"/>
  <c r="F157" i="2" s="1"/>
  <c r="F158" i="2" s="1"/>
  <c r="F159" i="2" s="1"/>
  <c r="F160" i="2" s="1"/>
  <c r="F161" i="2" s="1"/>
  <c r="F162" i="2" s="1"/>
  <c r="F163" i="2" s="1"/>
  <c r="F164" i="2" s="1"/>
  <c r="F165" i="2" s="1"/>
  <c r="F166" i="2" s="1"/>
  <c r="F167" i="2" s="1"/>
  <c r="F168" i="2" s="1"/>
  <c r="F169" i="2" s="1"/>
  <c r="F170" i="2" s="1"/>
  <c r="F171" i="2" s="1"/>
  <c r="F172" i="2" s="1"/>
  <c r="F173" i="2" s="1"/>
  <c r="F174" i="2" s="1"/>
  <c r="F175" i="2" s="1"/>
  <c r="F176" i="2" s="1"/>
  <c r="F177" i="2" s="1"/>
  <c r="F178" i="2" s="1"/>
  <c r="F179" i="2" s="1"/>
  <c r="F180" i="2" s="1"/>
  <c r="F181" i="2" s="1"/>
  <c r="F182" i="2" s="1"/>
  <c r="F183" i="2" s="1"/>
  <c r="F184" i="2" s="1"/>
  <c r="F185" i="2" s="1"/>
  <c r="F186" i="2" s="1"/>
  <c r="F187" i="2" s="1"/>
  <c r="F188" i="2" s="1"/>
  <c r="F189" i="2" s="1"/>
  <c r="F190" i="2" s="1"/>
  <c r="F191" i="2" s="1"/>
  <c r="F192" i="2" s="1"/>
  <c r="F193" i="2" s="1"/>
  <c r="F194" i="2" s="1"/>
  <c r="F195" i="2" s="1"/>
  <c r="F196" i="2" s="1"/>
  <c r="F197" i="2" s="1"/>
  <c r="F198" i="2" s="1"/>
  <c r="F199" i="2" s="1"/>
  <c r="F200" i="2" s="1"/>
  <c r="F201" i="2" s="1"/>
  <c r="F202" i="2" s="1"/>
  <c r="F203" i="2" s="1"/>
  <c r="F204" i="2" s="1"/>
  <c r="F205" i="2" s="1"/>
  <c r="D4" i="5"/>
  <c r="D371" i="4" l="1"/>
  <c r="F370" i="4"/>
  <c r="E370" i="4"/>
  <c r="E5" i="4"/>
  <c r="F5" i="4"/>
  <c r="E4" i="4"/>
  <c r="F4" i="4"/>
  <c r="M67" i="6"/>
  <c r="N67" i="6"/>
  <c r="L68" i="6"/>
  <c r="G8" i="2"/>
  <c r="G9" i="2" s="1"/>
  <c r="A141" i="2"/>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B8" i="2"/>
  <c r="C7" i="2"/>
  <c r="D5" i="5"/>
  <c r="D6" i="4"/>
  <c r="E371" i="4" l="1"/>
  <c r="D372" i="4"/>
  <c r="F371" i="4"/>
  <c r="E6" i="4"/>
  <c r="F6" i="4"/>
  <c r="M68" i="6"/>
  <c r="N68" i="6"/>
  <c r="L69" i="6"/>
  <c r="H8" i="2"/>
  <c r="B9" i="2"/>
  <c r="C8" i="2"/>
  <c r="G10" i="2"/>
  <c r="H9" i="2"/>
  <c r="D6" i="5"/>
  <c r="D7" i="4"/>
  <c r="D373" i="4" l="1"/>
  <c r="F372" i="4"/>
  <c r="E372" i="4"/>
  <c r="E7" i="4"/>
  <c r="F7" i="4"/>
  <c r="M69" i="6"/>
  <c r="N69" i="6"/>
  <c r="L70" i="6"/>
  <c r="G11" i="2"/>
  <c r="H10" i="2"/>
  <c r="B10" i="2"/>
  <c r="C9" i="2"/>
  <c r="D7" i="5"/>
  <c r="D8" i="4"/>
  <c r="E373" i="4" l="1"/>
  <c r="D374" i="4"/>
  <c r="F373" i="4"/>
  <c r="E8" i="4"/>
  <c r="F8" i="4"/>
  <c r="M70" i="6"/>
  <c r="N70" i="6"/>
  <c r="L71" i="6"/>
  <c r="B11" i="2"/>
  <c r="C10" i="2"/>
  <c r="G12" i="2"/>
  <c r="H11" i="2"/>
  <c r="D8" i="5"/>
  <c r="D9" i="4"/>
  <c r="D375" i="4" l="1"/>
  <c r="F374" i="4"/>
  <c r="E374" i="4"/>
  <c r="E9" i="4"/>
  <c r="F9" i="4"/>
  <c r="M71" i="6"/>
  <c r="N71" i="6"/>
  <c r="L72" i="6"/>
  <c r="G13" i="2"/>
  <c r="H12" i="2"/>
  <c r="B12" i="2"/>
  <c r="C11" i="2"/>
  <c r="D9" i="5"/>
  <c r="D10" i="4"/>
  <c r="E375" i="4" l="1"/>
  <c r="F375" i="4"/>
  <c r="E10" i="4"/>
  <c r="F10" i="4"/>
  <c r="M72" i="6"/>
  <c r="N72" i="6"/>
  <c r="L73" i="6"/>
  <c r="B13" i="2"/>
  <c r="C12" i="2"/>
  <c r="G14" i="2"/>
  <c r="H13" i="2"/>
  <c r="D10" i="5"/>
  <c r="D11" i="4"/>
  <c r="E11" i="4" l="1"/>
  <c r="F11" i="4"/>
  <c r="M73" i="6"/>
  <c r="N73" i="6"/>
  <c r="L74" i="6"/>
  <c r="G15" i="2"/>
  <c r="H14" i="2"/>
  <c r="B14" i="2"/>
  <c r="C13" i="2"/>
  <c r="D11" i="5"/>
  <c r="D12" i="4"/>
  <c r="E12" i="4" l="1"/>
  <c r="F12" i="4"/>
  <c r="M74" i="6"/>
  <c r="N74" i="6"/>
  <c r="L75" i="6"/>
  <c r="B15" i="2"/>
  <c r="C14" i="2"/>
  <c r="G16" i="2"/>
  <c r="H15" i="2"/>
  <c r="D12" i="5"/>
  <c r="D13" i="4"/>
  <c r="E13" i="4" l="1"/>
  <c r="F13" i="4"/>
  <c r="M75" i="6"/>
  <c r="N75" i="6"/>
  <c r="L76" i="6"/>
  <c r="G17" i="2"/>
  <c r="H16" i="2"/>
  <c r="B16" i="2"/>
  <c r="C15" i="2"/>
  <c r="D13" i="5"/>
  <c r="D14" i="4"/>
  <c r="E14" i="4" l="1"/>
  <c r="F14" i="4"/>
  <c r="M76" i="6"/>
  <c r="N76" i="6"/>
  <c r="L77" i="6"/>
  <c r="B17" i="2"/>
  <c r="C16" i="2"/>
  <c r="G18" i="2"/>
  <c r="H17" i="2"/>
  <c r="D14" i="5"/>
  <c r="D15" i="4"/>
  <c r="E15" i="4" l="1"/>
  <c r="F15" i="4"/>
  <c r="M77" i="6"/>
  <c r="N77" i="6"/>
  <c r="L78" i="6"/>
  <c r="G19" i="2"/>
  <c r="H18" i="2"/>
  <c r="B18" i="2"/>
  <c r="C17" i="2"/>
  <c r="D15" i="5"/>
  <c r="D16" i="4"/>
  <c r="E16" i="4" l="1"/>
  <c r="F16" i="4"/>
  <c r="M78" i="6"/>
  <c r="N78" i="6"/>
  <c r="L79" i="6"/>
  <c r="B19" i="2"/>
  <c r="C18" i="2"/>
  <c r="G20" i="2"/>
  <c r="H19" i="2"/>
  <c r="D16" i="5"/>
  <c r="D17" i="4"/>
  <c r="E17" i="4" l="1"/>
  <c r="F17" i="4"/>
  <c r="M79" i="6"/>
  <c r="N79" i="6"/>
  <c r="L80" i="6"/>
  <c r="G21" i="2"/>
  <c r="H20" i="2"/>
  <c r="B20" i="2"/>
  <c r="C19" i="2"/>
  <c r="D17" i="5"/>
  <c r="D18" i="4"/>
  <c r="E18" i="4" l="1"/>
  <c r="F18" i="4"/>
  <c r="M80" i="6"/>
  <c r="N80" i="6"/>
  <c r="L81" i="6"/>
  <c r="B21" i="2"/>
  <c r="C20" i="2"/>
  <c r="G22" i="2"/>
  <c r="H21" i="2"/>
  <c r="D18" i="5"/>
  <c r="D19" i="4"/>
  <c r="E19" i="4" l="1"/>
  <c r="F19" i="4"/>
  <c r="M81" i="6"/>
  <c r="N81" i="6"/>
  <c r="L82" i="6"/>
  <c r="G23" i="2"/>
  <c r="H22" i="2"/>
  <c r="B22" i="2"/>
  <c r="C21" i="2"/>
  <c r="D19" i="5"/>
  <c r="D20" i="4"/>
  <c r="E20" i="4" l="1"/>
  <c r="F20" i="4"/>
  <c r="M82" i="6"/>
  <c r="L83" i="6"/>
  <c r="N82" i="6"/>
  <c r="B23" i="2"/>
  <c r="C22" i="2"/>
  <c r="G24" i="2"/>
  <c r="H23" i="2"/>
  <c r="D20" i="5"/>
  <c r="D21" i="4"/>
  <c r="E21" i="4" l="1"/>
  <c r="F21" i="4"/>
  <c r="M83" i="6"/>
  <c r="N83" i="6"/>
  <c r="L84" i="6"/>
  <c r="G25" i="2"/>
  <c r="H24" i="2"/>
  <c r="B24" i="2"/>
  <c r="C23" i="2"/>
  <c r="D21" i="5"/>
  <c r="D22" i="4"/>
  <c r="E22" i="4" l="1"/>
  <c r="F22" i="4"/>
  <c r="M84" i="6"/>
  <c r="L85" i="6"/>
  <c r="N84" i="6"/>
  <c r="B25" i="2"/>
  <c r="C24" i="2"/>
  <c r="G26" i="2"/>
  <c r="H25" i="2"/>
  <c r="D22" i="5"/>
  <c r="D23" i="4"/>
  <c r="E23" i="4" l="1"/>
  <c r="F23" i="4"/>
  <c r="L86" i="6"/>
  <c r="M85" i="6"/>
  <c r="N85" i="6"/>
  <c r="G27" i="2"/>
  <c r="H26" i="2"/>
  <c r="B26" i="2"/>
  <c r="C25" i="2"/>
  <c r="D23" i="5"/>
  <c r="D24" i="4"/>
  <c r="E24" i="4" l="1"/>
  <c r="F24" i="4"/>
  <c r="L87" i="6"/>
  <c r="M86" i="6"/>
  <c r="N86" i="6"/>
  <c r="B27" i="2"/>
  <c r="C26" i="2"/>
  <c r="G28" i="2"/>
  <c r="H27" i="2"/>
  <c r="D24" i="5"/>
  <c r="D25" i="4"/>
  <c r="E25" i="4" l="1"/>
  <c r="F25" i="4"/>
  <c r="L88" i="6"/>
  <c r="M87" i="6"/>
  <c r="N87" i="6"/>
  <c r="G29" i="2"/>
  <c r="H28" i="2"/>
  <c r="B28" i="2"/>
  <c r="C27" i="2"/>
  <c r="D25" i="5"/>
  <c r="D26" i="4"/>
  <c r="E26" i="4" l="1"/>
  <c r="F26" i="4"/>
  <c r="L89" i="6"/>
  <c r="M88" i="6"/>
  <c r="N88" i="6"/>
  <c r="B29" i="2"/>
  <c r="C28" i="2"/>
  <c r="G30" i="2"/>
  <c r="H29" i="2"/>
  <c r="D26" i="5"/>
  <c r="D27" i="4"/>
  <c r="E27" i="4" l="1"/>
  <c r="F27" i="4"/>
  <c r="L90" i="6"/>
  <c r="M89" i="6"/>
  <c r="N89" i="6"/>
  <c r="G31" i="2"/>
  <c r="H30" i="2"/>
  <c r="B30" i="2"/>
  <c r="C29" i="2"/>
  <c r="D27" i="5"/>
  <c r="D28" i="4"/>
  <c r="E28" i="4" l="1"/>
  <c r="F28" i="4"/>
  <c r="L91" i="6"/>
  <c r="M90" i="6"/>
  <c r="N90" i="6"/>
  <c r="B31" i="2"/>
  <c r="C30" i="2"/>
  <c r="G32" i="2"/>
  <c r="H31" i="2"/>
  <c r="D28" i="5"/>
  <c r="D29" i="4"/>
  <c r="E29" i="4" l="1"/>
  <c r="F29" i="4"/>
  <c r="L92" i="6"/>
  <c r="M91" i="6"/>
  <c r="N91" i="6"/>
  <c r="G33" i="2"/>
  <c r="H32" i="2"/>
  <c r="B32" i="2"/>
  <c r="C31" i="2"/>
  <c r="D29" i="5"/>
  <c r="D30" i="4"/>
  <c r="E30" i="4" l="1"/>
  <c r="F30" i="4"/>
  <c r="L93" i="6"/>
  <c r="M92" i="6"/>
  <c r="N92" i="6"/>
  <c r="B33" i="2"/>
  <c r="C32" i="2"/>
  <c r="G34" i="2"/>
  <c r="H33" i="2"/>
  <c r="D30" i="5"/>
  <c r="D31" i="4"/>
  <c r="E31" i="4" l="1"/>
  <c r="F31" i="4"/>
  <c r="L94" i="6"/>
  <c r="M93" i="6"/>
  <c r="N93" i="6"/>
  <c r="G35" i="2"/>
  <c r="H34" i="2"/>
  <c r="B34" i="2"/>
  <c r="C33" i="2"/>
  <c r="D31" i="5"/>
  <c r="D32" i="4"/>
  <c r="E32" i="4" l="1"/>
  <c r="F32" i="4"/>
  <c r="M94" i="6"/>
  <c r="L95" i="6"/>
  <c r="N94" i="6"/>
  <c r="B35" i="2"/>
  <c r="C34" i="2"/>
  <c r="G36" i="2"/>
  <c r="H35" i="2"/>
  <c r="D32" i="5"/>
  <c r="D33" i="4"/>
  <c r="E33" i="4" l="1"/>
  <c r="F33" i="4"/>
  <c r="M95" i="6"/>
  <c r="L96" i="6"/>
  <c r="N95" i="6"/>
  <c r="G37" i="2"/>
  <c r="H36" i="2"/>
  <c r="B36" i="2"/>
  <c r="C35" i="2"/>
  <c r="D33" i="5"/>
  <c r="D34" i="4"/>
  <c r="E34" i="4" l="1"/>
  <c r="F34" i="4"/>
  <c r="M96" i="6"/>
  <c r="N96" i="6"/>
  <c r="L97" i="6"/>
  <c r="B37" i="2"/>
  <c r="C36" i="2"/>
  <c r="G38" i="2"/>
  <c r="H37" i="2"/>
  <c r="D34" i="5"/>
  <c r="D35" i="4"/>
  <c r="E35" i="4" l="1"/>
  <c r="F35" i="4"/>
  <c r="M97" i="6"/>
  <c r="L98" i="6"/>
  <c r="N97" i="6"/>
  <c r="G39" i="2"/>
  <c r="H38" i="2"/>
  <c r="B38" i="2"/>
  <c r="C37" i="2"/>
  <c r="D35" i="5"/>
  <c r="D36" i="4"/>
  <c r="E36" i="4" l="1"/>
  <c r="F36" i="4"/>
  <c r="M98" i="6"/>
  <c r="N98" i="6"/>
  <c r="L99" i="6"/>
  <c r="B39" i="2"/>
  <c r="C38" i="2"/>
  <c r="G40" i="2"/>
  <c r="H39" i="2"/>
  <c r="D36" i="5"/>
  <c r="D37" i="4"/>
  <c r="E37" i="4" l="1"/>
  <c r="F37" i="4"/>
  <c r="M99" i="6"/>
  <c r="L100" i="6"/>
  <c r="N99" i="6"/>
  <c r="G41" i="2"/>
  <c r="H40" i="2"/>
  <c r="B40" i="2"/>
  <c r="C39" i="2"/>
  <c r="D37" i="5"/>
  <c r="D38" i="4"/>
  <c r="E38" i="4" l="1"/>
  <c r="F38" i="4"/>
  <c r="M100" i="6"/>
  <c r="N100" i="6"/>
  <c r="L101" i="6"/>
  <c r="B41" i="2"/>
  <c r="C40" i="2"/>
  <c r="G42" i="2"/>
  <c r="H41" i="2"/>
  <c r="D38" i="5"/>
  <c r="D39" i="4"/>
  <c r="E39" i="4" l="1"/>
  <c r="F39" i="4"/>
  <c r="M101" i="6"/>
  <c r="L102" i="6"/>
  <c r="N101" i="6"/>
  <c r="G43" i="2"/>
  <c r="H42" i="2"/>
  <c r="B42" i="2"/>
  <c r="C41" i="2"/>
  <c r="D39" i="5"/>
  <c r="D40" i="4"/>
  <c r="E40" i="4" l="1"/>
  <c r="F40" i="4"/>
  <c r="M102" i="6"/>
  <c r="N102" i="6"/>
  <c r="L103" i="6"/>
  <c r="B43" i="2"/>
  <c r="C42" i="2"/>
  <c r="G44" i="2"/>
  <c r="H43" i="2"/>
  <c r="D40" i="5"/>
  <c r="D41" i="4"/>
  <c r="E41" i="4" l="1"/>
  <c r="F41" i="4"/>
  <c r="M103" i="6"/>
  <c r="L104" i="6"/>
  <c r="N103" i="6"/>
  <c r="G45" i="2"/>
  <c r="H44" i="2"/>
  <c r="B44" i="2"/>
  <c r="C43" i="2"/>
  <c r="D41" i="5"/>
  <c r="D42" i="4"/>
  <c r="E42" i="4" l="1"/>
  <c r="F42" i="4"/>
  <c r="M104" i="6"/>
  <c r="N104" i="6"/>
  <c r="L105" i="6"/>
  <c r="B45" i="2"/>
  <c r="C44" i="2"/>
  <c r="G46" i="2"/>
  <c r="H45" i="2"/>
  <c r="D42" i="5"/>
  <c r="D43" i="4"/>
  <c r="E43" i="4" l="1"/>
  <c r="F43" i="4"/>
  <c r="M105" i="6"/>
  <c r="L106" i="6"/>
  <c r="N105" i="6"/>
  <c r="G47" i="2"/>
  <c r="H46" i="2"/>
  <c r="B46" i="2"/>
  <c r="C45" i="2"/>
  <c r="D43" i="5"/>
  <c r="D44" i="4"/>
  <c r="E44" i="4" l="1"/>
  <c r="F44" i="4"/>
  <c r="M106" i="6"/>
  <c r="N106" i="6"/>
  <c r="L107" i="6"/>
  <c r="B47" i="2"/>
  <c r="C46" i="2"/>
  <c r="G48" i="2"/>
  <c r="H47" i="2"/>
  <c r="D44" i="5"/>
  <c r="D45" i="4"/>
  <c r="E45" i="4" l="1"/>
  <c r="F45" i="4"/>
  <c r="M107" i="6"/>
  <c r="L108" i="6"/>
  <c r="N107" i="6"/>
  <c r="G49" i="2"/>
  <c r="H48" i="2"/>
  <c r="B48" i="2"/>
  <c r="C47" i="2"/>
  <c r="D45" i="5"/>
  <c r="D46" i="4"/>
  <c r="E46" i="4" l="1"/>
  <c r="F46" i="4"/>
  <c r="M108" i="6"/>
  <c r="N108" i="6"/>
  <c r="L109" i="6"/>
  <c r="B49" i="2"/>
  <c r="C48" i="2"/>
  <c r="G50" i="2"/>
  <c r="H49" i="2"/>
  <c r="D46" i="5"/>
  <c r="D47" i="4"/>
  <c r="E47" i="4" l="1"/>
  <c r="F47" i="4"/>
  <c r="M109" i="6"/>
  <c r="L110" i="6"/>
  <c r="N109" i="6"/>
  <c r="G51" i="2"/>
  <c r="H50" i="2"/>
  <c r="B50" i="2"/>
  <c r="C49" i="2"/>
  <c r="D47" i="5"/>
  <c r="D48" i="4"/>
  <c r="E48" i="4" l="1"/>
  <c r="F48" i="4"/>
  <c r="M110" i="6"/>
  <c r="N110" i="6"/>
  <c r="L111" i="6"/>
  <c r="B51" i="2"/>
  <c r="C50" i="2"/>
  <c r="G52" i="2"/>
  <c r="H51" i="2"/>
  <c r="D48" i="5"/>
  <c r="D49" i="4"/>
  <c r="E49" i="4" l="1"/>
  <c r="F49" i="4"/>
  <c r="M111" i="6"/>
  <c r="L112" i="6"/>
  <c r="N111" i="6"/>
  <c r="G53" i="2"/>
  <c r="H52" i="2"/>
  <c r="B52" i="2"/>
  <c r="C51" i="2"/>
  <c r="D49" i="5"/>
  <c r="D50" i="4"/>
  <c r="E50" i="4" l="1"/>
  <c r="F50" i="4"/>
  <c r="M112" i="6"/>
  <c r="N112" i="6"/>
  <c r="L113" i="6"/>
  <c r="B53" i="2"/>
  <c r="C52" i="2"/>
  <c r="G54" i="2"/>
  <c r="H53" i="2"/>
  <c r="D50" i="5"/>
  <c r="D51" i="4"/>
  <c r="E51" i="4" l="1"/>
  <c r="F51" i="4"/>
  <c r="M113" i="6"/>
  <c r="L114" i="6"/>
  <c r="N113" i="6"/>
  <c r="G55" i="2"/>
  <c r="H54" i="2"/>
  <c r="B54" i="2"/>
  <c r="C53" i="2"/>
  <c r="D51" i="5"/>
  <c r="D52" i="4"/>
  <c r="E52" i="4" l="1"/>
  <c r="F52" i="4"/>
  <c r="M114" i="6"/>
  <c r="N114" i="6"/>
  <c r="L115" i="6"/>
  <c r="B55" i="2"/>
  <c r="C54" i="2"/>
  <c r="G56" i="2"/>
  <c r="H55" i="2"/>
  <c r="D52" i="5"/>
  <c r="D53" i="4"/>
  <c r="E53" i="4" l="1"/>
  <c r="F53" i="4"/>
  <c r="N115" i="6"/>
  <c r="L116" i="6"/>
  <c r="M115" i="6"/>
  <c r="G57" i="2"/>
  <c r="H56" i="2"/>
  <c r="B56" i="2"/>
  <c r="C55" i="2"/>
  <c r="D53" i="5"/>
  <c r="D54" i="4"/>
  <c r="E54" i="4" l="1"/>
  <c r="F54" i="4"/>
  <c r="N116" i="6"/>
  <c r="L117" i="6"/>
  <c r="M116" i="6"/>
  <c r="B57" i="2"/>
  <c r="C56" i="2"/>
  <c r="G58" i="2"/>
  <c r="H57" i="2"/>
  <c r="D54" i="5"/>
  <c r="D55" i="4"/>
  <c r="E55" i="4" l="1"/>
  <c r="F55" i="4"/>
  <c r="N117" i="6"/>
  <c r="L118" i="6"/>
  <c r="M117" i="6"/>
  <c r="H58" i="2"/>
  <c r="G59" i="2"/>
  <c r="B58" i="2"/>
  <c r="C57" i="2"/>
  <c r="D55" i="5"/>
  <c r="D56" i="4"/>
  <c r="E56" i="4" l="1"/>
  <c r="F56" i="4"/>
  <c r="N118" i="6"/>
  <c r="L119" i="6"/>
  <c r="M118" i="6"/>
  <c r="B59" i="2"/>
  <c r="C58" i="2"/>
  <c r="G60" i="2"/>
  <c r="H59" i="2"/>
  <c r="D56" i="5"/>
  <c r="D57" i="4"/>
  <c r="E57" i="4" l="1"/>
  <c r="F57" i="4"/>
  <c r="N119" i="6"/>
  <c r="L120" i="6"/>
  <c r="M119" i="6"/>
  <c r="G61" i="2"/>
  <c r="H60" i="2"/>
  <c r="B60" i="2"/>
  <c r="C59" i="2"/>
  <c r="D57" i="5"/>
  <c r="D58" i="4"/>
  <c r="E58" i="4" l="1"/>
  <c r="F58" i="4"/>
  <c r="N120" i="6"/>
  <c r="L121" i="6"/>
  <c r="M120" i="6"/>
  <c r="B61" i="2"/>
  <c r="C60" i="2"/>
  <c r="G62" i="2"/>
  <c r="H61" i="2"/>
  <c r="D58" i="5"/>
  <c r="D59" i="4"/>
  <c r="E59" i="4" l="1"/>
  <c r="F59" i="4"/>
  <c r="N121" i="6"/>
  <c r="L122" i="6"/>
  <c r="M121" i="6"/>
  <c r="H62" i="2"/>
  <c r="G63" i="2"/>
  <c r="B62" i="2"/>
  <c r="C61" i="2"/>
  <c r="D59" i="5"/>
  <c r="D60" i="4"/>
  <c r="E60" i="4" l="1"/>
  <c r="F60" i="4"/>
  <c r="N122" i="6"/>
  <c r="L123" i="6"/>
  <c r="M122" i="6"/>
  <c r="B63" i="2"/>
  <c r="C62" i="2"/>
  <c r="G64" i="2"/>
  <c r="H63" i="2"/>
  <c r="D60" i="5"/>
  <c r="D61" i="4"/>
  <c r="E61" i="4" l="1"/>
  <c r="F61" i="4"/>
  <c r="N123" i="6"/>
  <c r="L124" i="6"/>
  <c r="M123" i="6"/>
  <c r="H64" i="2"/>
  <c r="G65" i="2"/>
  <c r="B64" i="2"/>
  <c r="C63" i="2"/>
  <c r="D61" i="5"/>
  <c r="D62" i="4"/>
  <c r="E62" i="4" l="1"/>
  <c r="F62" i="4"/>
  <c r="N124" i="6"/>
  <c r="L125" i="6"/>
  <c r="M124" i="6"/>
  <c r="H65" i="2"/>
  <c r="G66" i="2"/>
  <c r="B65" i="2"/>
  <c r="C64" i="2"/>
  <c r="D62" i="5"/>
  <c r="D63" i="4"/>
  <c r="E63" i="4" l="1"/>
  <c r="F63" i="4"/>
  <c r="N125" i="6"/>
  <c r="L126" i="6"/>
  <c r="M125" i="6"/>
  <c r="H66" i="2"/>
  <c r="G67" i="2"/>
  <c r="B66" i="2"/>
  <c r="C65" i="2"/>
  <c r="D63" i="5"/>
  <c r="D64" i="4"/>
  <c r="E64" i="4" l="1"/>
  <c r="F64" i="4"/>
  <c r="N126" i="6"/>
  <c r="L127" i="6"/>
  <c r="M126" i="6"/>
  <c r="G68" i="2"/>
  <c r="H67" i="2"/>
  <c r="B67" i="2"/>
  <c r="C66" i="2"/>
  <c r="D64" i="5"/>
  <c r="D65" i="4"/>
  <c r="E65" i="4" l="1"/>
  <c r="F65" i="4"/>
  <c r="N127" i="6"/>
  <c r="L128" i="6"/>
  <c r="M127" i="6"/>
  <c r="B68" i="2"/>
  <c r="C67" i="2"/>
  <c r="H68" i="2"/>
  <c r="G69" i="2"/>
  <c r="D65" i="5"/>
  <c r="D66" i="4"/>
  <c r="E66" i="4" l="1"/>
  <c r="F66" i="4"/>
  <c r="N128" i="6"/>
  <c r="L129" i="6"/>
  <c r="M128" i="6"/>
  <c r="H69" i="2"/>
  <c r="G70" i="2"/>
  <c r="B69" i="2"/>
  <c r="C68" i="2"/>
  <c r="D66" i="5"/>
  <c r="D67" i="4"/>
  <c r="E67" i="4" l="1"/>
  <c r="F67" i="4"/>
  <c r="N129" i="6"/>
  <c r="L130" i="6"/>
  <c r="M129" i="6"/>
  <c r="B70" i="2"/>
  <c r="C69" i="2"/>
  <c r="H70" i="2"/>
  <c r="G71" i="2"/>
  <c r="D67" i="5"/>
  <c r="D68" i="4"/>
  <c r="E68" i="4" l="1"/>
  <c r="F68" i="4"/>
  <c r="N130" i="6"/>
  <c r="L131" i="6"/>
  <c r="M130" i="6"/>
  <c r="H71" i="2"/>
  <c r="G72" i="2"/>
  <c r="B71" i="2"/>
  <c r="C70" i="2"/>
  <c r="D68" i="5"/>
  <c r="D69" i="4"/>
  <c r="E69" i="4" l="1"/>
  <c r="F69" i="4"/>
  <c r="N131" i="6"/>
  <c r="L132" i="6"/>
  <c r="M131" i="6"/>
  <c r="G73" i="2"/>
  <c r="H72" i="2"/>
  <c r="B72" i="2"/>
  <c r="C71" i="2"/>
  <c r="D69" i="5"/>
  <c r="D70" i="4"/>
  <c r="E70" i="4" l="1"/>
  <c r="F70" i="4"/>
  <c r="N132" i="6"/>
  <c r="L133" i="6"/>
  <c r="M132" i="6"/>
  <c r="B73" i="2"/>
  <c r="C72" i="2"/>
  <c r="G74" i="2"/>
  <c r="H73" i="2"/>
  <c r="D70" i="5"/>
  <c r="D71" i="4"/>
  <c r="E71" i="4" l="1"/>
  <c r="F71" i="4"/>
  <c r="N133" i="6"/>
  <c r="L134" i="6"/>
  <c r="M133" i="6"/>
  <c r="H74" i="2"/>
  <c r="G75" i="2"/>
  <c r="B74" i="2"/>
  <c r="C73" i="2"/>
  <c r="D71" i="5"/>
  <c r="D72" i="4"/>
  <c r="E72" i="4" l="1"/>
  <c r="F72" i="4"/>
  <c r="N134" i="6"/>
  <c r="L135" i="6"/>
  <c r="M134" i="6"/>
  <c r="G76" i="2"/>
  <c r="H75" i="2"/>
  <c r="B75" i="2"/>
  <c r="C74" i="2"/>
  <c r="D72" i="5"/>
  <c r="D73" i="4"/>
  <c r="E73" i="4" l="1"/>
  <c r="F73" i="4"/>
  <c r="N135" i="6"/>
  <c r="L136" i="6"/>
  <c r="M135" i="6"/>
  <c r="B76" i="2"/>
  <c r="C75" i="2"/>
  <c r="G77" i="2"/>
  <c r="H76" i="2"/>
  <c r="D73" i="5"/>
  <c r="D74" i="4"/>
  <c r="E74" i="4" l="1"/>
  <c r="F74" i="4"/>
  <c r="N136" i="6"/>
  <c r="L137" i="6"/>
  <c r="M136" i="6"/>
  <c r="H77" i="2"/>
  <c r="G78" i="2"/>
  <c r="B77" i="2"/>
  <c r="C76" i="2"/>
  <c r="D74" i="5"/>
  <c r="D75" i="4"/>
  <c r="E75" i="4" l="1"/>
  <c r="F75" i="4"/>
  <c r="N137" i="6"/>
  <c r="L138" i="6"/>
  <c r="M137" i="6"/>
  <c r="G79" i="2"/>
  <c r="H78" i="2"/>
  <c r="B78" i="2"/>
  <c r="C77" i="2"/>
  <c r="D75" i="5"/>
  <c r="D76" i="4"/>
  <c r="E76" i="4" l="1"/>
  <c r="F76" i="4"/>
  <c r="N138" i="6"/>
  <c r="L139" i="6"/>
  <c r="M138" i="6"/>
  <c r="B79" i="2"/>
  <c r="C78" i="2"/>
  <c r="H79" i="2"/>
  <c r="G80" i="2"/>
  <c r="D76" i="5"/>
  <c r="D77" i="4"/>
  <c r="E77" i="4" l="1"/>
  <c r="F77" i="4"/>
  <c r="N139" i="6"/>
  <c r="L140" i="6"/>
  <c r="M139" i="6"/>
  <c r="G81" i="2"/>
  <c r="H80" i="2"/>
  <c r="B80" i="2"/>
  <c r="C79" i="2"/>
  <c r="D77" i="5"/>
  <c r="D78" i="4"/>
  <c r="E78" i="4" l="1"/>
  <c r="F78" i="4"/>
  <c r="N140" i="6"/>
  <c r="L141" i="6"/>
  <c r="M140" i="6"/>
  <c r="C80" i="2"/>
  <c r="B81" i="2"/>
  <c r="H81" i="2"/>
  <c r="G82" i="2"/>
  <c r="D78" i="5"/>
  <c r="D79" i="4"/>
  <c r="E79" i="4" l="1"/>
  <c r="F79" i="4"/>
  <c r="N141" i="6"/>
  <c r="L142" i="6"/>
  <c r="M141" i="6"/>
  <c r="B82" i="2"/>
  <c r="C81" i="2"/>
  <c r="G83" i="2"/>
  <c r="H82" i="2"/>
  <c r="D79" i="5"/>
  <c r="D80" i="4"/>
  <c r="E80" i="4" l="1"/>
  <c r="F80" i="4"/>
  <c r="N142" i="6"/>
  <c r="L143" i="6"/>
  <c r="M142" i="6"/>
  <c r="H83" i="2"/>
  <c r="G84" i="2"/>
  <c r="C82" i="2"/>
  <c r="B83" i="2"/>
  <c r="D80" i="5"/>
  <c r="D81" i="4"/>
  <c r="E81" i="4" l="1"/>
  <c r="F81" i="4"/>
  <c r="N143" i="6"/>
  <c r="L144" i="6"/>
  <c r="M143" i="6"/>
  <c r="B84" i="2"/>
  <c r="C83" i="2"/>
  <c r="G85" i="2"/>
  <c r="H84" i="2"/>
  <c r="D81" i="5"/>
  <c r="D82" i="4"/>
  <c r="E82" i="4" l="1"/>
  <c r="F82" i="4"/>
  <c r="N144" i="6"/>
  <c r="L145" i="6"/>
  <c r="M144" i="6"/>
  <c r="H85" i="2"/>
  <c r="G86" i="2"/>
  <c r="B85" i="2"/>
  <c r="C84" i="2"/>
  <c r="D82" i="5"/>
  <c r="D83" i="4"/>
  <c r="E83" i="4" l="1"/>
  <c r="F83" i="4"/>
  <c r="N145" i="6"/>
  <c r="L146" i="6"/>
  <c r="M145" i="6"/>
  <c r="C85" i="2"/>
  <c r="B86" i="2"/>
  <c r="G87" i="2"/>
  <c r="H86" i="2"/>
  <c r="D83" i="5"/>
  <c r="D84" i="4"/>
  <c r="E84" i="4" l="1"/>
  <c r="F84" i="4"/>
  <c r="N146" i="6"/>
  <c r="L147" i="6"/>
  <c r="M146" i="6"/>
  <c r="H87" i="2"/>
  <c r="G88" i="2"/>
  <c r="B87" i="2"/>
  <c r="C86" i="2"/>
  <c r="D84" i="5"/>
  <c r="D85" i="4"/>
  <c r="E85" i="4" l="1"/>
  <c r="F85" i="4"/>
  <c r="N147" i="6"/>
  <c r="L148" i="6"/>
  <c r="M147" i="6"/>
  <c r="C87" i="2"/>
  <c r="B88" i="2"/>
  <c r="G89" i="2"/>
  <c r="H88" i="2"/>
  <c r="D85" i="5"/>
  <c r="D86" i="4"/>
  <c r="E86" i="4" l="1"/>
  <c r="F86" i="4"/>
  <c r="N148" i="6"/>
  <c r="L149" i="6"/>
  <c r="M148" i="6"/>
  <c r="H89" i="2"/>
  <c r="G90" i="2"/>
  <c r="C88" i="2"/>
  <c r="B89" i="2"/>
  <c r="D86" i="5"/>
  <c r="D87" i="4"/>
  <c r="E87" i="4" l="1"/>
  <c r="F87" i="4"/>
  <c r="N149" i="6"/>
  <c r="L150" i="6"/>
  <c r="M149" i="6"/>
  <c r="G91" i="2"/>
  <c r="H90" i="2"/>
  <c r="C89" i="2"/>
  <c r="B90" i="2"/>
  <c r="D87" i="5"/>
  <c r="D88" i="4"/>
  <c r="E88" i="4" l="1"/>
  <c r="F88" i="4"/>
  <c r="N150" i="6"/>
  <c r="L151" i="6"/>
  <c r="M150" i="6"/>
  <c r="C90" i="2"/>
  <c r="B91" i="2"/>
  <c r="H91" i="2"/>
  <c r="G92" i="2"/>
  <c r="D88" i="5"/>
  <c r="D89" i="4"/>
  <c r="E89" i="4" l="1"/>
  <c r="F89" i="4"/>
  <c r="N151" i="6"/>
  <c r="L152" i="6"/>
  <c r="M151" i="6"/>
  <c r="G93" i="2"/>
  <c r="H92" i="2"/>
  <c r="B92" i="2"/>
  <c r="C91" i="2"/>
  <c r="D89" i="5"/>
  <c r="D90" i="4"/>
  <c r="E90" i="4" l="1"/>
  <c r="F90" i="4"/>
  <c r="N152" i="6"/>
  <c r="L153" i="6"/>
  <c r="M152" i="6"/>
  <c r="C92" i="2"/>
  <c r="B93" i="2"/>
  <c r="H93" i="2"/>
  <c r="G94" i="2"/>
  <c r="D90" i="5"/>
  <c r="D91" i="4"/>
  <c r="E91" i="4" l="1"/>
  <c r="F91" i="4"/>
  <c r="N153" i="6"/>
  <c r="L154" i="6"/>
  <c r="M153" i="6"/>
  <c r="G95" i="2"/>
  <c r="H94" i="2"/>
  <c r="C93" i="2"/>
  <c r="B94" i="2"/>
  <c r="D91" i="5"/>
  <c r="D92" i="4"/>
  <c r="E92" i="4" l="1"/>
  <c r="F92" i="4"/>
  <c r="N154" i="6"/>
  <c r="L155" i="6"/>
  <c r="M154" i="6"/>
  <c r="C94" i="2"/>
  <c r="B95" i="2"/>
  <c r="H95" i="2"/>
  <c r="G96" i="2"/>
  <c r="D92" i="5"/>
  <c r="D93" i="4"/>
  <c r="E93" i="4" l="1"/>
  <c r="F93" i="4"/>
  <c r="N155" i="6"/>
  <c r="L156" i="6"/>
  <c r="M155" i="6"/>
  <c r="H96" i="2"/>
  <c r="G97" i="2"/>
  <c r="B96" i="2"/>
  <c r="C95" i="2"/>
  <c r="D93" i="5"/>
  <c r="D94" i="4"/>
  <c r="E94" i="4" l="1"/>
  <c r="F94" i="4"/>
  <c r="N156" i="6"/>
  <c r="L157" i="6"/>
  <c r="M156" i="6"/>
  <c r="B97" i="2"/>
  <c r="C96" i="2"/>
  <c r="H97" i="2"/>
  <c r="G98" i="2"/>
  <c r="D94" i="5"/>
  <c r="D95" i="4"/>
  <c r="E95" i="4" l="1"/>
  <c r="F95" i="4"/>
  <c r="N157" i="6"/>
  <c r="L158" i="6"/>
  <c r="M157" i="6"/>
  <c r="G99" i="2"/>
  <c r="H98" i="2"/>
  <c r="C97" i="2"/>
  <c r="B98" i="2"/>
  <c r="D95" i="5"/>
  <c r="D96" i="4"/>
  <c r="E96" i="4" l="1"/>
  <c r="F96" i="4"/>
  <c r="N158" i="6"/>
  <c r="L159" i="6"/>
  <c r="M158" i="6"/>
  <c r="B99" i="2"/>
  <c r="C98" i="2"/>
  <c r="H99" i="2"/>
  <c r="G100" i="2"/>
  <c r="D96" i="5"/>
  <c r="D97" i="4"/>
  <c r="E97" i="4" l="1"/>
  <c r="F97" i="4"/>
  <c r="N159" i="6"/>
  <c r="L160" i="6"/>
  <c r="M159" i="6"/>
  <c r="G101" i="2"/>
  <c r="H100" i="2"/>
  <c r="B100" i="2"/>
  <c r="C99" i="2"/>
  <c r="D97" i="5"/>
  <c r="D98" i="4"/>
  <c r="E98" i="4" l="1"/>
  <c r="F98" i="4"/>
  <c r="N160" i="6"/>
  <c r="L161" i="6"/>
  <c r="M160" i="6"/>
  <c r="B101" i="2"/>
  <c r="C100" i="2"/>
  <c r="H101" i="2"/>
  <c r="G102" i="2"/>
  <c r="D98" i="5"/>
  <c r="D99" i="4"/>
  <c r="E99" i="4" l="1"/>
  <c r="F99" i="4"/>
  <c r="N161" i="6"/>
  <c r="L162" i="6"/>
  <c r="M161" i="6"/>
  <c r="G103" i="2"/>
  <c r="H102" i="2"/>
  <c r="C101" i="2"/>
  <c r="B102" i="2"/>
  <c r="D99" i="5"/>
  <c r="D100" i="4"/>
  <c r="E100" i="4" l="1"/>
  <c r="F100" i="4"/>
  <c r="N162" i="6"/>
  <c r="L163" i="6"/>
  <c r="M162" i="6"/>
  <c r="C102" i="2"/>
  <c r="B103" i="2"/>
  <c r="H103" i="2"/>
  <c r="G104" i="2"/>
  <c r="D100" i="5"/>
  <c r="D101" i="4"/>
  <c r="E101" i="4" l="1"/>
  <c r="F101" i="4"/>
  <c r="N163" i="6"/>
  <c r="L164" i="6"/>
  <c r="M163" i="6"/>
  <c r="H104" i="2"/>
  <c r="G105" i="2"/>
  <c r="C103" i="2"/>
  <c r="B104" i="2"/>
  <c r="D101" i="5"/>
  <c r="D102" i="4"/>
  <c r="E102" i="4" l="1"/>
  <c r="F102" i="4"/>
  <c r="N164" i="6"/>
  <c r="L165" i="6"/>
  <c r="M164" i="6"/>
  <c r="C104" i="2"/>
  <c r="B105" i="2"/>
  <c r="H105" i="2"/>
  <c r="G106" i="2"/>
  <c r="D102" i="5"/>
  <c r="D103" i="4"/>
  <c r="E103" i="4" l="1"/>
  <c r="F103" i="4"/>
  <c r="N165" i="6"/>
  <c r="L166" i="6"/>
  <c r="M165" i="6"/>
  <c r="G107" i="2"/>
  <c r="H106" i="2"/>
  <c r="C105" i="2"/>
  <c r="B106" i="2"/>
  <c r="D103" i="5"/>
  <c r="D104" i="4"/>
  <c r="E104" i="4" l="1"/>
  <c r="F104" i="4"/>
  <c r="N166" i="6"/>
  <c r="L167" i="6"/>
  <c r="M166" i="6"/>
  <c r="B107" i="2"/>
  <c r="C106" i="2"/>
  <c r="H107" i="2"/>
  <c r="G108" i="2"/>
  <c r="D104" i="5"/>
  <c r="D105" i="4"/>
  <c r="E105" i="4" l="1"/>
  <c r="F105" i="4"/>
  <c r="N167" i="6"/>
  <c r="L168" i="6"/>
  <c r="M167" i="6"/>
  <c r="H108" i="2"/>
  <c r="G109" i="2"/>
  <c r="B108" i="2"/>
  <c r="C107" i="2"/>
  <c r="D105" i="5"/>
  <c r="D106" i="4"/>
  <c r="E106" i="4" l="1"/>
  <c r="F106" i="4"/>
  <c r="L169" i="6"/>
  <c r="M168" i="6"/>
  <c r="N168" i="6"/>
  <c r="C108" i="2"/>
  <c r="B109" i="2"/>
  <c r="G110" i="2"/>
  <c r="H109" i="2"/>
  <c r="D106" i="5"/>
  <c r="D107" i="4"/>
  <c r="E107" i="4" l="1"/>
  <c r="F107" i="4"/>
  <c r="L170" i="6"/>
  <c r="M169" i="6"/>
  <c r="N169" i="6"/>
  <c r="H110" i="2"/>
  <c r="G111" i="2"/>
  <c r="C109" i="2"/>
  <c r="B110" i="2"/>
  <c r="D107" i="5"/>
  <c r="D108" i="4"/>
  <c r="E108" i="4" l="1"/>
  <c r="F108" i="4"/>
  <c r="L171" i="6"/>
  <c r="M170" i="6"/>
  <c r="N170" i="6"/>
  <c r="G112" i="2"/>
  <c r="H111" i="2"/>
  <c r="C110" i="2"/>
  <c r="B111" i="2"/>
  <c r="D108" i="5"/>
  <c r="D109" i="4"/>
  <c r="E109" i="4" l="1"/>
  <c r="F109" i="4"/>
  <c r="L172" i="6"/>
  <c r="M171" i="6"/>
  <c r="N171" i="6"/>
  <c r="B112" i="2"/>
  <c r="C111" i="2"/>
  <c r="G113" i="2"/>
  <c r="H112" i="2"/>
  <c r="D109" i="5"/>
  <c r="D110" i="4"/>
  <c r="E110" i="4" l="1"/>
  <c r="F110" i="4"/>
  <c r="L173" i="6"/>
  <c r="M172" i="6"/>
  <c r="N172" i="6"/>
  <c r="H113" i="2"/>
  <c r="G114" i="2"/>
  <c r="C112" i="2"/>
  <c r="B113" i="2"/>
  <c r="D110" i="5"/>
  <c r="D111" i="4"/>
  <c r="E111" i="4" l="1"/>
  <c r="F111" i="4"/>
  <c r="L174" i="6"/>
  <c r="M173" i="6"/>
  <c r="N173" i="6"/>
  <c r="C113" i="2"/>
  <c r="B114" i="2"/>
  <c r="G115" i="2"/>
  <c r="H114" i="2"/>
  <c r="D111" i="5"/>
  <c r="D112" i="4"/>
  <c r="E112" i="4" l="1"/>
  <c r="F112" i="4"/>
  <c r="L175" i="6"/>
  <c r="M174" i="6"/>
  <c r="N174" i="6"/>
  <c r="H115" i="2"/>
  <c r="G116" i="2"/>
  <c r="B115" i="2"/>
  <c r="C114" i="2"/>
  <c r="D112" i="5"/>
  <c r="D113" i="4"/>
  <c r="E113" i="4" l="1"/>
  <c r="F113" i="4"/>
  <c r="L176" i="6"/>
  <c r="M175" i="6"/>
  <c r="N175" i="6"/>
  <c r="B116" i="2"/>
  <c r="C115" i="2"/>
  <c r="H116" i="2"/>
  <c r="G117" i="2"/>
  <c r="D113" i="5"/>
  <c r="D114" i="4"/>
  <c r="E114" i="4" l="1"/>
  <c r="F114" i="4"/>
  <c r="M176" i="6"/>
  <c r="N176" i="6"/>
  <c r="L177" i="6"/>
  <c r="G118" i="2"/>
  <c r="H117" i="2"/>
  <c r="C116" i="2"/>
  <c r="B117" i="2"/>
  <c r="D114" i="5"/>
  <c r="D115" i="4"/>
  <c r="E115" i="4" l="1"/>
  <c r="F115" i="4"/>
  <c r="N177" i="6"/>
  <c r="L178" i="6"/>
  <c r="M177" i="6"/>
  <c r="C117" i="2"/>
  <c r="B118" i="2"/>
  <c r="G119" i="2"/>
  <c r="H118" i="2"/>
  <c r="D115" i="5"/>
  <c r="D116" i="4"/>
  <c r="E116" i="4" l="1"/>
  <c r="F116" i="4"/>
  <c r="N178" i="6"/>
  <c r="L179" i="6"/>
  <c r="M178" i="6"/>
  <c r="H119" i="2"/>
  <c r="G120" i="2"/>
  <c r="C118" i="2"/>
  <c r="B119" i="2"/>
  <c r="D116" i="5"/>
  <c r="D117" i="4"/>
  <c r="E117" i="4" l="1"/>
  <c r="F117" i="4"/>
  <c r="N179" i="6"/>
  <c r="L180" i="6"/>
  <c r="M179" i="6"/>
  <c r="B120" i="2"/>
  <c r="C119" i="2"/>
  <c r="G121" i="2"/>
  <c r="H120" i="2"/>
  <c r="D117" i="5"/>
  <c r="D118" i="4"/>
  <c r="E118" i="4" l="1"/>
  <c r="F118" i="4"/>
  <c r="N180" i="6"/>
  <c r="L181" i="6"/>
  <c r="M180" i="6"/>
  <c r="G122" i="2"/>
  <c r="H121" i="2"/>
  <c r="C120" i="2"/>
  <c r="B121" i="2"/>
  <c r="D118" i="5"/>
  <c r="D119" i="4"/>
  <c r="E119" i="4" l="1"/>
  <c r="F119" i="4"/>
  <c r="N181" i="6"/>
  <c r="L182" i="6"/>
  <c r="M181" i="6"/>
  <c r="C121" i="2"/>
  <c r="B122" i="2"/>
  <c r="G123" i="2"/>
  <c r="H122" i="2"/>
  <c r="D119" i="5"/>
  <c r="D120" i="4"/>
  <c r="E120" i="4" l="1"/>
  <c r="F120" i="4"/>
  <c r="N182" i="6"/>
  <c r="L183" i="6"/>
  <c r="M182" i="6"/>
  <c r="H123" i="2"/>
  <c r="G124" i="2"/>
  <c r="C122" i="2"/>
  <c r="B123" i="2"/>
  <c r="D120" i="5"/>
  <c r="D121" i="4"/>
  <c r="E121" i="4" l="1"/>
  <c r="F121" i="4"/>
  <c r="N183" i="6"/>
  <c r="L184" i="6"/>
  <c r="M183" i="6"/>
  <c r="B124" i="2"/>
  <c r="C123" i="2"/>
  <c r="G125" i="2"/>
  <c r="H124" i="2"/>
  <c r="D121" i="5"/>
  <c r="D122" i="4"/>
  <c r="E122" i="4" l="1"/>
  <c r="F122" i="4"/>
  <c r="N184" i="6"/>
  <c r="L185" i="6"/>
  <c r="M184" i="6"/>
  <c r="H125" i="2"/>
  <c r="G126" i="2"/>
  <c r="C124" i="2"/>
  <c r="B125" i="2"/>
  <c r="D122" i="5"/>
  <c r="D123" i="4"/>
  <c r="E123" i="4" l="1"/>
  <c r="F123" i="4"/>
  <c r="N185" i="6"/>
  <c r="L186" i="6"/>
  <c r="M185" i="6"/>
  <c r="G127" i="2"/>
  <c r="H126" i="2"/>
  <c r="C125" i="2"/>
  <c r="B126" i="2"/>
  <c r="D123" i="5"/>
  <c r="D124" i="4"/>
  <c r="E124" i="4" l="1"/>
  <c r="F124" i="4"/>
  <c r="N186" i="6"/>
  <c r="L187" i="6"/>
  <c r="M186" i="6"/>
  <c r="C126" i="2"/>
  <c r="B127" i="2"/>
  <c r="H127" i="2"/>
  <c r="G128" i="2"/>
  <c r="D124" i="5"/>
  <c r="D125" i="4"/>
  <c r="E125" i="4" l="1"/>
  <c r="F125" i="4"/>
  <c r="N187" i="6"/>
  <c r="L188" i="6"/>
  <c r="M187" i="6"/>
  <c r="G129" i="2"/>
  <c r="H128" i="2"/>
  <c r="B128" i="2"/>
  <c r="C127" i="2"/>
  <c r="D125" i="5"/>
  <c r="D126" i="4"/>
  <c r="E126" i="4" l="1"/>
  <c r="F126" i="4"/>
  <c r="N188" i="6"/>
  <c r="L189" i="6"/>
  <c r="M188" i="6"/>
  <c r="C128" i="2"/>
  <c r="B129" i="2"/>
  <c r="H129" i="2"/>
  <c r="G130" i="2"/>
  <c r="D126" i="5"/>
  <c r="D127" i="4"/>
  <c r="E127" i="4" l="1"/>
  <c r="F127" i="4"/>
  <c r="N189" i="6"/>
  <c r="L190" i="6"/>
  <c r="M189" i="6"/>
  <c r="H130" i="2"/>
  <c r="G131" i="2"/>
  <c r="C129" i="2"/>
  <c r="B130" i="2"/>
  <c r="D127" i="5"/>
  <c r="D128" i="4"/>
  <c r="E128" i="4" l="1"/>
  <c r="F128" i="4"/>
  <c r="N190" i="6"/>
  <c r="L191" i="6"/>
  <c r="M190" i="6"/>
  <c r="B131" i="2"/>
  <c r="C130" i="2"/>
  <c r="H131" i="2"/>
  <c r="G132" i="2"/>
  <c r="D128" i="5"/>
  <c r="D129" i="4"/>
  <c r="E129" i="4" l="1"/>
  <c r="F129" i="4"/>
  <c r="N191" i="6"/>
  <c r="L192" i="6"/>
  <c r="M191" i="6"/>
  <c r="H132" i="2"/>
  <c r="G133" i="2"/>
  <c r="B132" i="2"/>
  <c r="C131" i="2"/>
  <c r="D129" i="5"/>
  <c r="D130" i="4"/>
  <c r="E130" i="4" l="1"/>
  <c r="F130" i="4"/>
  <c r="N192" i="6"/>
  <c r="L193" i="6"/>
  <c r="M192" i="6"/>
  <c r="C132" i="2"/>
  <c r="B133" i="2"/>
  <c r="H133" i="2"/>
  <c r="G134" i="2"/>
  <c r="D130" i="5"/>
  <c r="D131" i="4"/>
  <c r="E131" i="4" l="1"/>
  <c r="F131" i="4"/>
  <c r="N193" i="6"/>
  <c r="L194" i="6"/>
  <c r="M193" i="6"/>
  <c r="G135" i="2"/>
  <c r="H134" i="2"/>
  <c r="C133" i="2"/>
  <c r="B134" i="2"/>
  <c r="D131" i="5"/>
  <c r="D132" i="4"/>
  <c r="E132" i="4" l="1"/>
  <c r="F132" i="4"/>
  <c r="N194" i="6"/>
  <c r="L195" i="6"/>
  <c r="M194" i="6"/>
  <c r="C134" i="2"/>
  <c r="B135" i="2"/>
  <c r="H135" i="2"/>
  <c r="G136" i="2"/>
  <c r="D132" i="5"/>
  <c r="D133" i="4"/>
  <c r="E133" i="4" l="1"/>
  <c r="F133" i="4"/>
  <c r="N195" i="6"/>
  <c r="L196" i="6"/>
  <c r="M195" i="6"/>
  <c r="G137" i="2"/>
  <c r="H136" i="2"/>
  <c r="B136" i="2"/>
  <c r="C135" i="2"/>
  <c r="D133" i="5"/>
  <c r="D134" i="4"/>
  <c r="E134" i="4" l="1"/>
  <c r="F134" i="4"/>
  <c r="N196" i="6"/>
  <c r="L197" i="6"/>
  <c r="M196" i="6"/>
  <c r="C136" i="2"/>
  <c r="B137" i="2"/>
  <c r="H137" i="2"/>
  <c r="G138" i="2"/>
  <c r="D134" i="5"/>
  <c r="D135" i="4"/>
  <c r="E135" i="4" l="1"/>
  <c r="F135" i="4"/>
  <c r="N197" i="6"/>
  <c r="L198" i="6"/>
  <c r="M197" i="6"/>
  <c r="G139" i="2"/>
  <c r="H138" i="2"/>
  <c r="C137" i="2"/>
  <c r="B138" i="2"/>
  <c r="D135" i="5"/>
  <c r="D136" i="4"/>
  <c r="E136" i="4" l="1"/>
  <c r="F136" i="4"/>
  <c r="N198" i="6"/>
  <c r="L199" i="6"/>
  <c r="M198" i="6"/>
  <c r="C138" i="2"/>
  <c r="B139" i="2"/>
  <c r="H139" i="2"/>
  <c r="G140" i="2"/>
  <c r="D136" i="5"/>
  <c r="D137" i="4"/>
  <c r="E137" i="4" l="1"/>
  <c r="F137" i="4"/>
  <c r="N199" i="6"/>
  <c r="L200" i="6"/>
  <c r="M199" i="6"/>
  <c r="G141" i="2"/>
  <c r="H140" i="2"/>
  <c r="B140" i="2"/>
  <c r="C139" i="2"/>
  <c r="D137" i="5"/>
  <c r="D138" i="4"/>
  <c r="E138" i="4" l="1"/>
  <c r="F138" i="4"/>
  <c r="N200" i="6"/>
  <c r="L201" i="6"/>
  <c r="M200" i="6"/>
  <c r="C140" i="2"/>
  <c r="B141" i="2"/>
  <c r="H141" i="2"/>
  <c r="G142" i="2"/>
  <c r="D138" i="5"/>
  <c r="D139" i="4"/>
  <c r="E139" i="4" l="1"/>
  <c r="F139" i="4"/>
  <c r="N201" i="6"/>
  <c r="L202" i="6"/>
  <c r="M201" i="6"/>
  <c r="G143" i="2"/>
  <c r="H142" i="2"/>
  <c r="C141" i="2"/>
  <c r="B142" i="2"/>
  <c r="D139" i="5"/>
  <c r="D140" i="4"/>
  <c r="E140" i="4" l="1"/>
  <c r="F140" i="4"/>
  <c r="N202" i="6"/>
  <c r="L203" i="6"/>
  <c r="M202" i="6"/>
  <c r="C142" i="2"/>
  <c r="B143" i="2"/>
  <c r="H143" i="2"/>
  <c r="G144" i="2"/>
  <c r="D140" i="5"/>
  <c r="D141" i="4"/>
  <c r="E141" i="4" l="1"/>
  <c r="F141" i="4"/>
  <c r="N203" i="6"/>
  <c r="L204" i="6"/>
  <c r="M203" i="6"/>
  <c r="H144" i="2"/>
  <c r="G145" i="2"/>
  <c r="B144" i="2"/>
  <c r="C143" i="2"/>
  <c r="D141" i="5"/>
  <c r="D142" i="4"/>
  <c r="E142" i="4" l="1"/>
  <c r="F142" i="4"/>
  <c r="N204" i="6"/>
  <c r="L205" i="6"/>
  <c r="M204" i="6"/>
  <c r="C144" i="2"/>
  <c r="B145" i="2"/>
  <c r="H145" i="2"/>
  <c r="G146" i="2"/>
  <c r="D142" i="5"/>
  <c r="D143" i="4"/>
  <c r="E143" i="4" l="1"/>
  <c r="F143" i="4"/>
  <c r="N205" i="6"/>
  <c r="L206" i="6"/>
  <c r="M205" i="6"/>
  <c r="G147" i="2"/>
  <c r="H146" i="2"/>
  <c r="B146" i="2"/>
  <c r="C145" i="2"/>
  <c r="D143" i="5"/>
  <c r="D144" i="4"/>
  <c r="E144" i="4" l="1"/>
  <c r="F144" i="4"/>
  <c r="N206" i="6"/>
  <c r="L207" i="6"/>
  <c r="M206" i="6"/>
  <c r="C146" i="2"/>
  <c r="B147" i="2"/>
  <c r="G148" i="2"/>
  <c r="H147" i="2"/>
  <c r="D144" i="5"/>
  <c r="D145" i="4"/>
  <c r="E145" i="4" l="1"/>
  <c r="F145" i="4"/>
  <c r="N207" i="6"/>
  <c r="L208" i="6"/>
  <c r="M207" i="6"/>
  <c r="H148" i="2"/>
  <c r="G149" i="2"/>
  <c r="B148" i="2"/>
  <c r="C147" i="2"/>
  <c r="D145" i="5"/>
  <c r="D146" i="4"/>
  <c r="E146" i="4" l="1"/>
  <c r="F146" i="4"/>
  <c r="N208" i="6"/>
  <c r="L209" i="6"/>
  <c r="M208" i="6"/>
  <c r="C148" i="2"/>
  <c r="B149" i="2"/>
  <c r="H149" i="2"/>
  <c r="G150" i="2"/>
  <c r="D146" i="5"/>
  <c r="D147" i="4"/>
  <c r="E147" i="4" l="1"/>
  <c r="F147" i="4"/>
  <c r="N209" i="6"/>
  <c r="L210" i="6"/>
  <c r="M209" i="6"/>
  <c r="H150" i="2"/>
  <c r="G151" i="2"/>
  <c r="C149" i="2"/>
  <c r="B150" i="2"/>
  <c r="D147" i="5"/>
  <c r="D148" i="4"/>
  <c r="E148" i="4" l="1"/>
  <c r="F148" i="4"/>
  <c r="N210" i="6"/>
  <c r="L211" i="6"/>
  <c r="M210" i="6"/>
  <c r="C150" i="2"/>
  <c r="B151" i="2"/>
  <c r="H151" i="2"/>
  <c r="G152" i="2"/>
  <c r="D148" i="5"/>
  <c r="D149" i="4"/>
  <c r="E149" i="4" l="1"/>
  <c r="F149" i="4"/>
  <c r="N211" i="6"/>
  <c r="L212" i="6"/>
  <c r="M211" i="6"/>
  <c r="G153" i="2"/>
  <c r="H152" i="2"/>
  <c r="B152" i="2"/>
  <c r="C151" i="2"/>
  <c r="D149" i="5"/>
  <c r="D150" i="4"/>
  <c r="E150" i="4" l="1"/>
  <c r="F150" i="4"/>
  <c r="N212" i="6"/>
  <c r="L213" i="6"/>
  <c r="M212" i="6"/>
  <c r="H153" i="2"/>
  <c r="G154" i="2"/>
  <c r="C152" i="2"/>
  <c r="B153" i="2"/>
  <c r="D150" i="5"/>
  <c r="D151" i="4"/>
  <c r="E151" i="4" l="1"/>
  <c r="F151" i="4"/>
  <c r="N213" i="6"/>
  <c r="L214" i="6"/>
  <c r="M213" i="6"/>
  <c r="C153" i="2"/>
  <c r="B154" i="2"/>
  <c r="H154" i="2"/>
  <c r="G155" i="2"/>
  <c r="D151" i="5"/>
  <c r="D152" i="4"/>
  <c r="E152" i="4" l="1"/>
  <c r="F152" i="4"/>
  <c r="N214" i="6"/>
  <c r="L215" i="6"/>
  <c r="M214" i="6"/>
  <c r="H155" i="2"/>
  <c r="G156" i="2"/>
  <c r="C154" i="2"/>
  <c r="B155" i="2"/>
  <c r="D152" i="5"/>
  <c r="D153" i="4"/>
  <c r="E153" i="4" l="1"/>
  <c r="F153" i="4"/>
  <c r="N215" i="6"/>
  <c r="L216" i="6"/>
  <c r="M215" i="6"/>
  <c r="G157" i="2"/>
  <c r="H156" i="2"/>
  <c r="C155" i="2"/>
  <c r="B156" i="2"/>
  <c r="D153" i="5"/>
  <c r="D154" i="4"/>
  <c r="E154" i="4" l="1"/>
  <c r="F154" i="4"/>
  <c r="N216" i="6"/>
  <c r="L217" i="6"/>
  <c r="M216" i="6"/>
  <c r="H157" i="2"/>
  <c r="G158" i="2"/>
  <c r="B157" i="2"/>
  <c r="C156" i="2"/>
  <c r="D154" i="5"/>
  <c r="D155" i="4"/>
  <c r="E155" i="4" l="1"/>
  <c r="F155" i="4"/>
  <c r="N217" i="6"/>
  <c r="L218" i="6"/>
  <c r="M217" i="6"/>
  <c r="C157" i="2"/>
  <c r="B158" i="2"/>
  <c r="G159" i="2"/>
  <c r="H158" i="2"/>
  <c r="D155" i="5"/>
  <c r="D156" i="4"/>
  <c r="E156" i="4" l="1"/>
  <c r="F156" i="4"/>
  <c r="N218" i="6"/>
  <c r="L219" i="6"/>
  <c r="M218" i="6"/>
  <c r="C158" i="2"/>
  <c r="B159" i="2"/>
  <c r="H159" i="2"/>
  <c r="G160" i="2"/>
  <c r="D156" i="5"/>
  <c r="D157" i="4"/>
  <c r="E157" i="4" l="1"/>
  <c r="F157" i="4"/>
  <c r="N219" i="6"/>
  <c r="L220" i="6"/>
  <c r="M219" i="6"/>
  <c r="G161" i="2"/>
  <c r="H160" i="2"/>
  <c r="C159" i="2"/>
  <c r="B160" i="2"/>
  <c r="D157" i="5"/>
  <c r="D158" i="4"/>
  <c r="E158" i="4" l="1"/>
  <c r="F158" i="4"/>
  <c r="N220" i="6"/>
  <c r="L221" i="6"/>
  <c r="M220" i="6"/>
  <c r="C160" i="2"/>
  <c r="B161" i="2"/>
  <c r="H161" i="2"/>
  <c r="G162" i="2"/>
  <c r="D158" i="5"/>
  <c r="D159" i="4"/>
  <c r="E159" i="4" l="1"/>
  <c r="F159" i="4"/>
  <c r="N221" i="6"/>
  <c r="L222" i="6"/>
  <c r="M221" i="6"/>
  <c r="B162" i="2"/>
  <c r="C161" i="2"/>
  <c r="H162" i="2"/>
  <c r="G163" i="2"/>
  <c r="D159" i="5"/>
  <c r="D160" i="4"/>
  <c r="E160" i="4" l="1"/>
  <c r="F160" i="4"/>
  <c r="N222" i="6"/>
  <c r="L223" i="6"/>
  <c r="M222" i="6"/>
  <c r="H163" i="2"/>
  <c r="G164" i="2"/>
  <c r="C162" i="2"/>
  <c r="B163" i="2"/>
  <c r="D160" i="5"/>
  <c r="D161" i="4"/>
  <c r="E161" i="4" l="1"/>
  <c r="F161" i="4"/>
  <c r="N223" i="6"/>
  <c r="L224" i="6"/>
  <c r="M223" i="6"/>
  <c r="C163" i="2"/>
  <c r="B164" i="2"/>
  <c r="H164" i="2"/>
  <c r="G165" i="2"/>
  <c r="D161" i="5"/>
  <c r="D162" i="4"/>
  <c r="E162" i="4" l="1"/>
  <c r="F162" i="4"/>
  <c r="N224" i="6"/>
  <c r="L225" i="6"/>
  <c r="M224" i="6"/>
  <c r="C164" i="2"/>
  <c r="B165" i="2"/>
  <c r="H165" i="2"/>
  <c r="G166" i="2"/>
  <c r="D162" i="5"/>
  <c r="D163" i="4"/>
  <c r="E163" i="4" l="1"/>
  <c r="F163" i="4"/>
  <c r="N225" i="6"/>
  <c r="L226" i="6"/>
  <c r="M225" i="6"/>
  <c r="C165" i="2"/>
  <c r="B166" i="2"/>
  <c r="G167" i="2"/>
  <c r="H166" i="2"/>
  <c r="D163" i="5"/>
  <c r="D164" i="4"/>
  <c r="E164" i="4" l="1"/>
  <c r="F164" i="4"/>
  <c r="N226" i="6"/>
  <c r="L227" i="6"/>
  <c r="M226" i="6"/>
  <c r="H167" i="2"/>
  <c r="G168" i="2"/>
  <c r="C166" i="2"/>
  <c r="B167" i="2"/>
  <c r="D164" i="5"/>
  <c r="D165" i="4"/>
  <c r="E165" i="4" l="1"/>
  <c r="F165" i="4"/>
  <c r="N227" i="6"/>
  <c r="L228" i="6"/>
  <c r="M227" i="6"/>
  <c r="C167" i="2"/>
  <c r="B168" i="2"/>
  <c r="G169" i="2"/>
  <c r="H168" i="2"/>
  <c r="D165" i="5"/>
  <c r="D166" i="4"/>
  <c r="E166" i="4" l="1"/>
  <c r="F166" i="4"/>
  <c r="N228" i="6"/>
  <c r="L229" i="6"/>
  <c r="M228" i="6"/>
  <c r="G170" i="2"/>
  <c r="H169" i="2"/>
  <c r="C168" i="2"/>
  <c r="B169" i="2"/>
  <c r="D166" i="5"/>
  <c r="D167" i="4"/>
  <c r="E167" i="4" l="1"/>
  <c r="F167" i="4"/>
  <c r="N229" i="6"/>
  <c r="L230" i="6"/>
  <c r="M229" i="6"/>
  <c r="B170" i="2"/>
  <c r="C169" i="2"/>
  <c r="G171" i="2"/>
  <c r="H170" i="2"/>
  <c r="D167" i="5"/>
  <c r="D168" i="4"/>
  <c r="E168" i="4" l="1"/>
  <c r="F168" i="4"/>
  <c r="N230" i="6"/>
  <c r="L231" i="6"/>
  <c r="M230" i="6"/>
  <c r="H171" i="2"/>
  <c r="G172" i="2"/>
  <c r="C170" i="2"/>
  <c r="B171" i="2"/>
  <c r="D168" i="5"/>
  <c r="D169" i="4"/>
  <c r="E169" i="4" l="1"/>
  <c r="F169" i="4"/>
  <c r="N231" i="6"/>
  <c r="L232" i="6"/>
  <c r="M231" i="6"/>
  <c r="C171" i="2"/>
  <c r="B172" i="2"/>
  <c r="H172" i="2"/>
  <c r="G173" i="2"/>
  <c r="D169" i="5"/>
  <c r="D170" i="4"/>
  <c r="E170" i="4" l="1"/>
  <c r="F170" i="4"/>
  <c r="N232" i="6"/>
  <c r="L233" i="6"/>
  <c r="M232" i="6"/>
  <c r="B173" i="2"/>
  <c r="C172" i="2"/>
  <c r="H173" i="2"/>
  <c r="G174" i="2"/>
  <c r="D170" i="5"/>
  <c r="D171" i="4"/>
  <c r="E171" i="4" l="1"/>
  <c r="F171" i="4"/>
  <c r="N233" i="6"/>
  <c r="L234" i="6"/>
  <c r="M233" i="6"/>
  <c r="G175" i="2"/>
  <c r="H174" i="2"/>
  <c r="B174" i="2"/>
  <c r="C173" i="2"/>
  <c r="D171" i="5"/>
  <c r="D172" i="4"/>
  <c r="E172" i="4" l="1"/>
  <c r="F172" i="4"/>
  <c r="N234" i="6"/>
  <c r="L235" i="6"/>
  <c r="M234" i="6"/>
  <c r="C174" i="2"/>
  <c r="B175" i="2"/>
  <c r="H175" i="2"/>
  <c r="G176" i="2"/>
  <c r="D172" i="5"/>
  <c r="D173" i="4"/>
  <c r="E173" i="4" l="1"/>
  <c r="F173" i="4"/>
  <c r="N235" i="6"/>
  <c r="L236" i="6"/>
  <c r="M235" i="6"/>
  <c r="G177" i="2"/>
  <c r="H176" i="2"/>
  <c r="C175" i="2"/>
  <c r="B176" i="2"/>
  <c r="D173" i="5"/>
  <c r="D174" i="4"/>
  <c r="E174" i="4" l="1"/>
  <c r="F174" i="4"/>
  <c r="N236" i="6"/>
  <c r="L237" i="6"/>
  <c r="M236" i="6"/>
  <c r="C176" i="2"/>
  <c r="B177" i="2"/>
  <c r="G178" i="2"/>
  <c r="H177" i="2"/>
  <c r="D174" i="5"/>
  <c r="D175" i="4"/>
  <c r="E175" i="4" l="1"/>
  <c r="F175" i="4"/>
  <c r="N237" i="6"/>
  <c r="L238" i="6"/>
  <c r="M237" i="6"/>
  <c r="G179" i="2"/>
  <c r="H178" i="2"/>
  <c r="B178" i="2"/>
  <c r="C177" i="2"/>
  <c r="D175" i="5"/>
  <c r="D176" i="4"/>
  <c r="E176" i="4" l="1"/>
  <c r="F176" i="4"/>
  <c r="N238" i="6"/>
  <c r="L239" i="6"/>
  <c r="M238" i="6"/>
  <c r="C178" i="2"/>
  <c r="B179" i="2"/>
  <c r="H179" i="2"/>
  <c r="G180" i="2"/>
  <c r="D176" i="5"/>
  <c r="D177" i="4"/>
  <c r="E177" i="4" l="1"/>
  <c r="F177" i="4"/>
  <c r="L240" i="6"/>
  <c r="M239" i="6"/>
  <c r="N239" i="6"/>
  <c r="G181" i="2"/>
  <c r="H180" i="2"/>
  <c r="C179" i="2"/>
  <c r="B180" i="2"/>
  <c r="D177" i="5"/>
  <c r="D178" i="4"/>
  <c r="E178" i="4" l="1"/>
  <c r="F178" i="4"/>
  <c r="L241" i="6"/>
  <c r="M240" i="6"/>
  <c r="N240" i="6"/>
  <c r="C180" i="2"/>
  <c r="B181" i="2"/>
  <c r="H181" i="2"/>
  <c r="G182" i="2"/>
  <c r="D178" i="5"/>
  <c r="D179" i="4"/>
  <c r="E179" i="4" l="1"/>
  <c r="F179" i="4"/>
  <c r="L242" i="6"/>
  <c r="M241" i="6"/>
  <c r="N241" i="6"/>
  <c r="G183" i="2"/>
  <c r="H182" i="2"/>
  <c r="B182" i="2"/>
  <c r="C181" i="2"/>
  <c r="D179" i="5"/>
  <c r="D180" i="4"/>
  <c r="E180" i="4" l="1"/>
  <c r="F180" i="4"/>
  <c r="L243" i="6"/>
  <c r="M242" i="6"/>
  <c r="N242" i="6"/>
  <c r="C182" i="2"/>
  <c r="B183" i="2"/>
  <c r="H183" i="2"/>
  <c r="G184" i="2"/>
  <c r="D180" i="5"/>
  <c r="D181" i="4"/>
  <c r="E181" i="4" l="1"/>
  <c r="F181" i="4"/>
  <c r="L244" i="6"/>
  <c r="M243" i="6"/>
  <c r="N243" i="6"/>
  <c r="G185" i="2"/>
  <c r="H184" i="2"/>
  <c r="C183" i="2"/>
  <c r="B184" i="2"/>
  <c r="D181" i="5"/>
  <c r="D182" i="4"/>
  <c r="E182" i="4" l="1"/>
  <c r="F182" i="4"/>
  <c r="L245" i="6"/>
  <c r="M244" i="6"/>
  <c r="N244" i="6"/>
  <c r="H185" i="2"/>
  <c r="G186" i="2"/>
  <c r="C184" i="2"/>
  <c r="B185" i="2"/>
  <c r="D182" i="5"/>
  <c r="D183" i="4"/>
  <c r="E183" i="4" l="1"/>
  <c r="F183" i="4"/>
  <c r="L246" i="6"/>
  <c r="M245" i="6"/>
  <c r="N245" i="6"/>
  <c r="B186" i="2"/>
  <c r="C185" i="2"/>
  <c r="G187" i="2"/>
  <c r="H186" i="2"/>
  <c r="D183" i="5"/>
  <c r="D184" i="4"/>
  <c r="E184" i="4" l="1"/>
  <c r="F184" i="4"/>
  <c r="L247" i="6"/>
  <c r="M246" i="6"/>
  <c r="N246" i="6"/>
  <c r="H187" i="2"/>
  <c r="G188" i="2"/>
  <c r="C186" i="2"/>
  <c r="B187" i="2"/>
  <c r="D184" i="5"/>
  <c r="D185" i="4"/>
  <c r="E185" i="4" l="1"/>
  <c r="F185" i="4"/>
  <c r="L248" i="6"/>
  <c r="M247" i="6"/>
  <c r="N247" i="6"/>
  <c r="H188" i="2"/>
  <c r="G189" i="2"/>
  <c r="C187" i="2"/>
  <c r="B188" i="2"/>
  <c r="D185" i="5"/>
  <c r="D186" i="4"/>
  <c r="E186" i="4" l="1"/>
  <c r="F186" i="4"/>
  <c r="L249" i="6"/>
  <c r="M248" i="6"/>
  <c r="N248" i="6"/>
  <c r="H189" i="2"/>
  <c r="G190" i="2"/>
  <c r="C188" i="2"/>
  <c r="B189" i="2"/>
  <c r="D186" i="5"/>
  <c r="D187" i="4"/>
  <c r="E187" i="4" l="1"/>
  <c r="F187" i="4"/>
  <c r="L250" i="6"/>
  <c r="M249" i="6"/>
  <c r="N249" i="6"/>
  <c r="G191" i="2"/>
  <c r="H190" i="2"/>
  <c r="B190" i="2"/>
  <c r="C189" i="2"/>
  <c r="D187" i="5"/>
  <c r="D188" i="4"/>
  <c r="E188" i="4" l="1"/>
  <c r="F188" i="4"/>
  <c r="L251" i="6"/>
  <c r="M250" i="6"/>
  <c r="N250" i="6"/>
  <c r="C190" i="2"/>
  <c r="B191" i="2"/>
  <c r="H191" i="2"/>
  <c r="G192" i="2"/>
  <c r="D188" i="5"/>
  <c r="D189" i="4"/>
  <c r="E189" i="4" l="1"/>
  <c r="F189" i="4"/>
  <c r="L252" i="6"/>
  <c r="M251" i="6"/>
  <c r="N251" i="6"/>
  <c r="G193" i="2"/>
  <c r="H192" i="2"/>
  <c r="C191" i="2"/>
  <c r="B192" i="2"/>
  <c r="D189" i="5"/>
  <c r="D190" i="4"/>
  <c r="E190" i="4" l="1"/>
  <c r="F190" i="4"/>
  <c r="L253" i="6"/>
  <c r="M252" i="6"/>
  <c r="N252" i="6"/>
  <c r="C192" i="2"/>
  <c r="B193" i="2"/>
  <c r="H193" i="2"/>
  <c r="G194" i="2"/>
  <c r="D190" i="5"/>
  <c r="D191" i="4"/>
  <c r="E191" i="4" l="1"/>
  <c r="F191" i="4"/>
  <c r="L254" i="6"/>
  <c r="M253" i="6"/>
  <c r="N253" i="6"/>
  <c r="G195" i="2"/>
  <c r="H194" i="2"/>
  <c r="B194" i="2"/>
  <c r="C194" i="2" s="1"/>
  <c r="C193" i="2"/>
  <c r="D191" i="5"/>
  <c r="D192" i="4"/>
  <c r="E192" i="4" l="1"/>
  <c r="F192" i="4"/>
  <c r="L255" i="6"/>
  <c r="M254" i="6"/>
  <c r="N254" i="6"/>
  <c r="C197" i="2"/>
  <c r="C1" i="2" s="1"/>
  <c r="H195" i="2"/>
  <c r="G196" i="2"/>
  <c r="D192" i="5"/>
  <c r="D193" i="4"/>
  <c r="E8" i="1" l="1"/>
  <c r="E193" i="4"/>
  <c r="F193" i="4"/>
  <c r="L256" i="6"/>
  <c r="M255" i="6"/>
  <c r="N255" i="6"/>
  <c r="G197" i="2"/>
  <c r="H196" i="2"/>
  <c r="D193" i="5"/>
  <c r="D194" i="4"/>
  <c r="E194" i="4" l="1"/>
  <c r="F194" i="4"/>
  <c r="B108" i="6"/>
  <c r="L257" i="6"/>
  <c r="M256" i="6"/>
  <c r="N256" i="6"/>
  <c r="H197" i="2"/>
  <c r="G198" i="2"/>
  <c r="D194" i="5"/>
  <c r="D195" i="4"/>
  <c r="E195" i="4" l="1"/>
  <c r="F195" i="4"/>
  <c r="L258" i="6"/>
  <c r="M257" i="6"/>
  <c r="N257" i="6"/>
  <c r="B16" i="6"/>
  <c r="G199" i="2"/>
  <c r="H198" i="2"/>
  <c r="D195" i="5"/>
  <c r="D196" i="4"/>
  <c r="E196" i="4" l="1"/>
  <c r="F196" i="4"/>
  <c r="B19" i="6"/>
  <c r="B18" i="6"/>
  <c r="L259" i="6"/>
  <c r="M258" i="6"/>
  <c r="N258" i="6"/>
  <c r="G200" i="2"/>
  <c r="H199" i="2"/>
  <c r="D196" i="5"/>
  <c r="D197" i="4"/>
  <c r="E197" i="4" l="1"/>
  <c r="F197" i="4"/>
  <c r="B20" i="6"/>
  <c r="B21" i="6" s="1"/>
  <c r="I143" i="6" s="1"/>
  <c r="L260" i="6"/>
  <c r="M259" i="6"/>
  <c r="N259" i="6"/>
  <c r="G201" i="2"/>
  <c r="H200" i="2"/>
  <c r="D197" i="5"/>
  <c r="D198" i="4"/>
  <c r="E198" i="4" l="1"/>
  <c r="F198" i="4"/>
  <c r="L261" i="6"/>
  <c r="M260" i="6"/>
  <c r="N260" i="6"/>
  <c r="B22" i="6"/>
  <c r="B23" i="6" s="1"/>
  <c r="H201" i="2"/>
  <c r="G202" i="2"/>
  <c r="D198" i="5"/>
  <c r="D199" i="4"/>
  <c r="E199" i="4" l="1"/>
  <c r="F199" i="4"/>
  <c r="L262" i="6"/>
  <c r="M261" i="6"/>
  <c r="N261" i="6"/>
  <c r="G203" i="2"/>
  <c r="H202" i="2"/>
  <c r="D199" i="5"/>
  <c r="D200" i="4"/>
  <c r="E200" i="4" l="1"/>
  <c r="F200" i="4"/>
  <c r="L263" i="6"/>
  <c r="M262" i="6"/>
  <c r="N262" i="6"/>
  <c r="H203" i="2"/>
  <c r="G204" i="2"/>
  <c r="D200" i="5"/>
  <c r="D201" i="4"/>
  <c r="E201" i="4" l="1"/>
  <c r="F201" i="4"/>
  <c r="L264" i="6"/>
  <c r="M263" i="6"/>
  <c r="N263" i="6"/>
  <c r="H204" i="2"/>
  <c r="G205" i="2"/>
  <c r="D201" i="5"/>
  <c r="D202" i="4"/>
  <c r="E202" i="4" l="1"/>
  <c r="F202" i="4"/>
  <c r="L265" i="6"/>
  <c r="M264" i="6"/>
  <c r="N264" i="6"/>
  <c r="H205" i="2"/>
  <c r="G206" i="2"/>
  <c r="D202" i="5"/>
  <c r="D203" i="4"/>
  <c r="E203" i="4" l="1"/>
  <c r="F203" i="4"/>
  <c r="L266" i="6"/>
  <c r="M265" i="6"/>
  <c r="N265" i="6"/>
  <c r="G207" i="2"/>
  <c r="H206" i="2"/>
  <c r="D203" i="5"/>
  <c r="D204" i="4"/>
  <c r="E204" i="4" l="1"/>
  <c r="F204" i="4"/>
  <c r="L267" i="6"/>
  <c r="M266" i="6"/>
  <c r="N266" i="6"/>
  <c r="H207" i="2"/>
  <c r="G208" i="2"/>
  <c r="D204" i="5"/>
  <c r="D205" i="4"/>
  <c r="E205" i="4" l="1"/>
  <c r="F205" i="4"/>
  <c r="L268" i="6"/>
  <c r="M267" i="6"/>
  <c r="N267" i="6"/>
  <c r="H208" i="2"/>
  <c r="G209" i="2"/>
  <c r="D205" i="5"/>
  <c r="D206" i="4"/>
  <c r="E206" i="4" l="1"/>
  <c r="F206" i="4"/>
  <c r="L269" i="6"/>
  <c r="M268" i="6"/>
  <c r="N268" i="6"/>
  <c r="H209" i="2"/>
  <c r="G210" i="2"/>
  <c r="D206" i="5"/>
  <c r="D207" i="4"/>
  <c r="E207" i="4" l="1"/>
  <c r="F207" i="4"/>
  <c r="L270" i="6"/>
  <c r="M269" i="6"/>
  <c r="N269" i="6"/>
  <c r="G211" i="2"/>
  <c r="H210" i="2"/>
  <c r="D207" i="5"/>
  <c r="D208" i="4"/>
  <c r="E208" i="4" l="1"/>
  <c r="F208" i="4"/>
  <c r="L271" i="6"/>
  <c r="M270" i="6"/>
  <c r="N270" i="6"/>
  <c r="H211" i="2"/>
  <c r="G212" i="2"/>
  <c r="D208" i="5"/>
  <c r="D209" i="4"/>
  <c r="E209" i="4" l="1"/>
  <c r="F209" i="4"/>
  <c r="L272" i="6"/>
  <c r="M271" i="6"/>
  <c r="N271" i="6"/>
  <c r="G213" i="2"/>
  <c r="H212" i="2"/>
  <c r="D209" i="5"/>
  <c r="D210" i="4"/>
  <c r="E210" i="4" l="1"/>
  <c r="F210" i="4"/>
  <c r="L273" i="6"/>
  <c r="M272" i="6"/>
  <c r="N272" i="6"/>
  <c r="H213" i="2"/>
  <c r="G214" i="2"/>
  <c r="D210" i="5"/>
  <c r="D211" i="4"/>
  <c r="E211" i="4" l="1"/>
  <c r="F211" i="4"/>
  <c r="L274" i="6"/>
  <c r="M273" i="6"/>
  <c r="N273" i="6"/>
  <c r="G215" i="2"/>
  <c r="H214" i="2"/>
  <c r="D211" i="5"/>
  <c r="D212" i="4"/>
  <c r="E212" i="4" l="1"/>
  <c r="F212" i="4"/>
  <c r="L275" i="6"/>
  <c r="M274" i="6"/>
  <c r="N274" i="6"/>
  <c r="H215" i="2"/>
  <c r="G216" i="2"/>
  <c r="D212" i="5"/>
  <c r="D213" i="4"/>
  <c r="E213" i="4" l="1"/>
  <c r="F213" i="4"/>
  <c r="L276" i="6"/>
  <c r="M275" i="6"/>
  <c r="N275" i="6"/>
  <c r="G217" i="2"/>
  <c r="H216" i="2"/>
  <c r="D213" i="5"/>
  <c r="D214" i="4"/>
  <c r="E214" i="4" l="1"/>
  <c r="F214" i="4"/>
  <c r="L277" i="6"/>
  <c r="M276" i="6"/>
  <c r="N276" i="6"/>
  <c r="H217" i="2"/>
  <c r="G218" i="2"/>
  <c r="D214" i="5"/>
  <c r="D215" i="4"/>
  <c r="E215" i="4" l="1"/>
  <c r="F215" i="4"/>
  <c r="L278" i="6"/>
  <c r="M277" i="6"/>
  <c r="N277" i="6"/>
  <c r="G219" i="2"/>
  <c r="H218" i="2"/>
  <c r="D215" i="5"/>
  <c r="D216" i="4"/>
  <c r="E216" i="4" l="1"/>
  <c r="F216" i="4"/>
  <c r="L279" i="6"/>
  <c r="M278" i="6"/>
  <c r="N278" i="6"/>
  <c r="H219" i="2"/>
  <c r="G220" i="2"/>
  <c r="D216" i="5"/>
  <c r="D217" i="4"/>
  <c r="E217" i="4" l="1"/>
  <c r="F217" i="4"/>
  <c r="L280" i="6"/>
  <c r="M279" i="6"/>
  <c r="N279" i="6"/>
  <c r="G221" i="2"/>
  <c r="H220" i="2"/>
  <c r="D217" i="5"/>
  <c r="D218" i="4"/>
  <c r="E218" i="4" l="1"/>
  <c r="F218" i="4"/>
  <c r="L281" i="6"/>
  <c r="M280" i="6"/>
  <c r="N280" i="6"/>
  <c r="H221" i="2"/>
  <c r="G222" i="2"/>
  <c r="D218" i="5"/>
  <c r="D219" i="4"/>
  <c r="E219" i="4" l="1"/>
  <c r="F219" i="4"/>
  <c r="L282" i="6"/>
  <c r="M281" i="6"/>
  <c r="N281" i="6"/>
  <c r="G223" i="2"/>
  <c r="H222" i="2"/>
  <c r="D219" i="5"/>
  <c r="D220" i="4"/>
  <c r="E220" i="4" l="1"/>
  <c r="F220" i="4"/>
  <c r="L283" i="6"/>
  <c r="M282" i="6"/>
  <c r="N282" i="6"/>
  <c r="H223" i="2"/>
  <c r="G224" i="2"/>
  <c r="D220" i="5"/>
  <c r="D221" i="4"/>
  <c r="E221" i="4" l="1"/>
  <c r="F221" i="4"/>
  <c r="L284" i="6"/>
  <c r="M283" i="6"/>
  <c r="N283" i="6"/>
  <c r="G225" i="2"/>
  <c r="H224" i="2"/>
  <c r="D221" i="5"/>
  <c r="D222" i="4"/>
  <c r="E222" i="4" l="1"/>
  <c r="F222" i="4"/>
  <c r="L285" i="6"/>
  <c r="M284" i="6"/>
  <c r="N284" i="6"/>
  <c r="H225" i="2"/>
  <c r="G226" i="2"/>
  <c r="D222" i="5"/>
  <c r="D223" i="4"/>
  <c r="E223" i="4" l="1"/>
  <c r="F223" i="4"/>
  <c r="L286" i="6"/>
  <c r="M285" i="6"/>
  <c r="N285" i="6"/>
  <c r="G227" i="2"/>
  <c r="H226" i="2"/>
  <c r="D223" i="5"/>
  <c r="D224" i="4"/>
  <c r="E224" i="4" l="1"/>
  <c r="F224" i="4"/>
  <c r="L287" i="6"/>
  <c r="M286" i="6"/>
  <c r="N286" i="6"/>
  <c r="H227" i="2"/>
  <c r="G228" i="2"/>
  <c r="D224" i="5"/>
  <c r="D225" i="4"/>
  <c r="E225" i="4" l="1"/>
  <c r="F225" i="4"/>
  <c r="L288" i="6"/>
  <c r="M287" i="6"/>
  <c r="N287" i="6"/>
  <c r="H228" i="2"/>
  <c r="G229" i="2"/>
  <c r="D225" i="5"/>
  <c r="D226" i="4"/>
  <c r="E226" i="4" l="1"/>
  <c r="F226" i="4"/>
  <c r="L289" i="6"/>
  <c r="M288" i="6"/>
  <c r="N288" i="6"/>
  <c r="H229" i="2"/>
  <c r="G230" i="2"/>
  <c r="D226" i="5"/>
  <c r="D227" i="4"/>
  <c r="E227" i="4" l="1"/>
  <c r="F227" i="4"/>
  <c r="L290" i="6"/>
  <c r="M289" i="6"/>
  <c r="N289" i="6"/>
  <c r="G231" i="2"/>
  <c r="H230" i="2"/>
  <c r="D227" i="5"/>
  <c r="D228" i="4"/>
  <c r="E228" i="4" l="1"/>
  <c r="F228" i="4"/>
  <c r="L291" i="6"/>
  <c r="M290" i="6"/>
  <c r="N290" i="6"/>
  <c r="G232" i="2"/>
  <c r="H231" i="2"/>
  <c r="D228" i="5"/>
  <c r="D229" i="4"/>
  <c r="E229" i="4" l="1"/>
  <c r="F229" i="4"/>
  <c r="L292" i="6"/>
  <c r="M291" i="6"/>
  <c r="N291" i="6"/>
  <c r="G233" i="2"/>
  <c r="H232" i="2"/>
  <c r="D229" i="5"/>
  <c r="D230" i="4"/>
  <c r="E230" i="4" l="1"/>
  <c r="F230" i="4"/>
  <c r="L293" i="6"/>
  <c r="M292" i="6"/>
  <c r="N292" i="6"/>
  <c r="G234" i="2"/>
  <c r="H233" i="2"/>
  <c r="D230" i="5"/>
  <c r="D231" i="4"/>
  <c r="E231" i="4" l="1"/>
  <c r="F231" i="4"/>
  <c r="L294" i="6"/>
  <c r="M293" i="6"/>
  <c r="N293" i="6"/>
  <c r="H234" i="2"/>
  <c r="G235" i="2"/>
  <c r="D231" i="5"/>
  <c r="D232" i="4"/>
  <c r="E232" i="4" l="1"/>
  <c r="F232" i="4"/>
  <c r="L295" i="6"/>
  <c r="M294" i="6"/>
  <c r="N294" i="6"/>
  <c r="G236" i="2"/>
  <c r="H235" i="2"/>
  <c r="D232" i="5"/>
  <c r="D233" i="4"/>
  <c r="E233" i="4" l="1"/>
  <c r="F233" i="4"/>
  <c r="L296" i="6"/>
  <c r="M295" i="6"/>
  <c r="N295" i="6"/>
  <c r="G237" i="2"/>
  <c r="H236" i="2"/>
  <c r="D233" i="5"/>
  <c r="D234" i="4"/>
  <c r="E234" i="4" l="1"/>
  <c r="F234" i="4"/>
  <c r="L297" i="6"/>
  <c r="M296" i="6"/>
  <c r="N296" i="6"/>
  <c r="G238" i="2"/>
  <c r="H237" i="2"/>
  <c r="D234" i="5"/>
  <c r="D235" i="4"/>
  <c r="E235" i="4" l="1"/>
  <c r="F235" i="4"/>
  <c r="L298" i="6"/>
  <c r="M297" i="6"/>
  <c r="N297" i="6"/>
  <c r="G239" i="2"/>
  <c r="H238" i="2"/>
  <c r="D235" i="5"/>
  <c r="D236" i="4"/>
  <c r="E236" i="4" l="1"/>
  <c r="F236" i="4"/>
  <c r="L299" i="6"/>
  <c r="M298" i="6"/>
  <c r="N298" i="6"/>
  <c r="G240" i="2"/>
  <c r="H239" i="2"/>
  <c r="D236" i="5"/>
  <c r="D237" i="4"/>
  <c r="E237" i="4" l="1"/>
  <c r="F237" i="4"/>
  <c r="L300" i="6"/>
  <c r="M299" i="6"/>
  <c r="N299" i="6"/>
  <c r="G241" i="2"/>
  <c r="H240" i="2"/>
  <c r="D237" i="5"/>
  <c r="D238" i="4"/>
  <c r="E238" i="4" l="1"/>
  <c r="F238" i="4"/>
  <c r="L301" i="6"/>
  <c r="M300" i="6"/>
  <c r="N300" i="6"/>
  <c r="G242" i="2"/>
  <c r="H241" i="2"/>
  <c r="D238" i="5"/>
  <c r="D239" i="4"/>
  <c r="E239" i="4" l="1"/>
  <c r="F239" i="4"/>
  <c r="L302" i="6"/>
  <c r="M301" i="6"/>
  <c r="N301" i="6"/>
  <c r="H242" i="2"/>
  <c r="G243" i="2"/>
  <c r="D239" i="5"/>
  <c r="D240" i="4"/>
  <c r="E240" i="4" l="1"/>
  <c r="F240" i="4"/>
  <c r="L303" i="6"/>
  <c r="M302" i="6"/>
  <c r="N302" i="6"/>
  <c r="G244" i="2"/>
  <c r="H243" i="2"/>
  <c r="D240" i="5"/>
  <c r="D241" i="4"/>
  <c r="E241" i="4" l="1"/>
  <c r="F241" i="4"/>
  <c r="L304" i="6"/>
  <c r="M303" i="6"/>
  <c r="N303" i="6"/>
  <c r="H244" i="2"/>
  <c r="G245" i="2"/>
  <c r="D241" i="5"/>
  <c r="D242" i="4"/>
  <c r="E242" i="4" l="1"/>
  <c r="F242" i="4"/>
  <c r="L305" i="6"/>
  <c r="M304" i="6"/>
  <c r="N304" i="6"/>
  <c r="H245" i="2"/>
  <c r="G246" i="2"/>
  <c r="D242" i="5"/>
  <c r="D243" i="4"/>
  <c r="E243" i="4" l="1"/>
  <c r="F243" i="4"/>
  <c r="L306" i="6"/>
  <c r="M305" i="6"/>
  <c r="N305" i="6"/>
  <c r="G247" i="2"/>
  <c r="H246" i="2"/>
  <c r="D243" i="5"/>
  <c r="D244" i="4"/>
  <c r="E244" i="4" l="1"/>
  <c r="F244" i="4"/>
  <c r="L307" i="6"/>
  <c r="M306" i="6"/>
  <c r="N306" i="6"/>
  <c r="H247" i="2"/>
  <c r="G248" i="2"/>
  <c r="D244" i="5"/>
  <c r="D245" i="4"/>
  <c r="E245" i="4" l="1"/>
  <c r="F245" i="4"/>
  <c r="L308" i="6"/>
  <c r="M307" i="6"/>
  <c r="N307" i="6"/>
  <c r="G249" i="2"/>
  <c r="H248" i="2"/>
  <c r="D245" i="5"/>
  <c r="D246" i="4"/>
  <c r="E246" i="4" l="1"/>
  <c r="F246" i="4"/>
  <c r="L309" i="6"/>
  <c r="M308" i="6"/>
  <c r="N308" i="6"/>
  <c r="H249" i="2"/>
  <c r="G250" i="2"/>
  <c r="D246" i="5"/>
  <c r="D247" i="4"/>
  <c r="E247" i="4" l="1"/>
  <c r="F247" i="4"/>
  <c r="L310" i="6"/>
  <c r="M309" i="6"/>
  <c r="N309" i="6"/>
  <c r="G251" i="2"/>
  <c r="H250" i="2"/>
  <c r="D247" i="5"/>
  <c r="D248" i="4"/>
  <c r="E248" i="4" l="1"/>
  <c r="F248" i="4"/>
  <c r="M310" i="6"/>
  <c r="L311" i="6"/>
  <c r="N310" i="6"/>
  <c r="H251" i="2"/>
  <c r="G252" i="2"/>
  <c r="D248" i="5"/>
  <c r="D249" i="4"/>
  <c r="E249" i="4" l="1"/>
  <c r="F249" i="4"/>
  <c r="M311" i="6"/>
  <c r="L312" i="6"/>
  <c r="N311" i="6"/>
  <c r="G253" i="2"/>
  <c r="H252" i="2"/>
  <c r="D249" i="5"/>
  <c r="D250" i="4"/>
  <c r="E250" i="4" l="1"/>
  <c r="F250" i="4"/>
  <c r="M312" i="6"/>
  <c r="N312" i="6"/>
  <c r="L313" i="6"/>
  <c r="H253" i="2"/>
  <c r="G254" i="2"/>
  <c r="D250" i="5"/>
  <c r="D251" i="4"/>
  <c r="E251" i="4" l="1"/>
  <c r="F251" i="4"/>
  <c r="M313" i="6"/>
  <c r="N313" i="6"/>
  <c r="L314" i="6"/>
  <c r="H254" i="2"/>
  <c r="G255" i="2"/>
  <c r="D251" i="5"/>
  <c r="D252" i="4"/>
  <c r="E252" i="4" l="1"/>
  <c r="F252" i="4"/>
  <c r="M314" i="6"/>
  <c r="N314" i="6"/>
  <c r="L315" i="6"/>
  <c r="G256" i="2"/>
  <c r="H255" i="2"/>
  <c r="D252" i="5"/>
  <c r="D253" i="4"/>
  <c r="E253" i="4" l="1"/>
  <c r="F253" i="4"/>
  <c r="L316" i="6"/>
  <c r="M315" i="6"/>
  <c r="N315" i="6"/>
  <c r="G257" i="2"/>
  <c r="H256" i="2"/>
  <c r="D253" i="5"/>
  <c r="D254" i="4"/>
  <c r="E254" i="4" l="1"/>
  <c r="F254" i="4"/>
  <c r="L317" i="6"/>
  <c r="M316" i="6"/>
  <c r="N316" i="6"/>
  <c r="G258" i="2"/>
  <c r="H257" i="2"/>
  <c r="D254" i="5"/>
  <c r="D255" i="4"/>
  <c r="E255" i="4" l="1"/>
  <c r="F255" i="4"/>
  <c r="L318" i="6"/>
  <c r="M317" i="6"/>
  <c r="N317" i="6"/>
  <c r="H258" i="2"/>
  <c r="G259" i="2"/>
  <c r="D255" i="5"/>
  <c r="D256" i="4"/>
  <c r="E256" i="4" l="1"/>
  <c r="F256" i="4"/>
  <c r="L319" i="6"/>
  <c r="M318" i="6"/>
  <c r="N318" i="6"/>
  <c r="H259" i="2"/>
  <c r="G260" i="2"/>
  <c r="D256" i="5"/>
  <c r="D257" i="4"/>
  <c r="E257" i="4" l="1"/>
  <c r="F257" i="4"/>
  <c r="L320" i="6"/>
  <c r="M319" i="6"/>
  <c r="N319" i="6"/>
  <c r="G261" i="2"/>
  <c r="H260" i="2"/>
  <c r="D257" i="5"/>
  <c r="D258" i="4"/>
  <c r="E258" i="4" l="1"/>
  <c r="F258" i="4"/>
  <c r="L321" i="6"/>
  <c r="M320" i="6"/>
  <c r="N320" i="6"/>
  <c r="H261" i="2"/>
  <c r="G262" i="2"/>
  <c r="D258" i="5"/>
  <c r="D259" i="4"/>
  <c r="E259" i="4" l="1"/>
  <c r="F259" i="4"/>
  <c r="L322" i="6"/>
  <c r="M321" i="6"/>
  <c r="N321" i="6"/>
  <c r="H262" i="2"/>
  <c r="G263" i="2"/>
  <c r="D259" i="5"/>
  <c r="D260" i="4"/>
  <c r="E260" i="4" l="1"/>
  <c r="F260" i="4"/>
  <c r="L323" i="6"/>
  <c r="M322" i="6"/>
  <c r="N322" i="6"/>
  <c r="G264" i="2"/>
  <c r="H263" i="2"/>
  <c r="D260" i="5"/>
  <c r="D261" i="4"/>
  <c r="E261" i="4" l="1"/>
  <c r="F261" i="4"/>
  <c r="L324" i="6"/>
  <c r="M323" i="6"/>
  <c r="N323" i="6"/>
  <c r="G265" i="2"/>
  <c r="H264" i="2"/>
  <c r="D261" i="5"/>
  <c r="D262" i="4"/>
  <c r="E262" i="4" l="1"/>
  <c r="F262" i="4"/>
  <c r="L325" i="6"/>
  <c r="M324" i="6"/>
  <c r="N324" i="6"/>
  <c r="G266" i="2"/>
  <c r="H265" i="2"/>
  <c r="D262" i="5"/>
  <c r="D263" i="4"/>
  <c r="E263" i="4" l="1"/>
  <c r="F263" i="4"/>
  <c r="L326" i="6"/>
  <c r="M325" i="6"/>
  <c r="N325" i="6"/>
  <c r="H266" i="2"/>
  <c r="G267" i="2"/>
  <c r="D263" i="5"/>
  <c r="D264" i="4"/>
  <c r="E264" i="4" l="1"/>
  <c r="F264" i="4"/>
  <c r="L327" i="6"/>
  <c r="M326" i="6"/>
  <c r="N326" i="6"/>
  <c r="H267" i="2"/>
  <c r="G268" i="2"/>
  <c r="D264" i="5"/>
  <c r="D265" i="4"/>
  <c r="E265" i="4" l="1"/>
  <c r="F265" i="4"/>
  <c r="L328" i="6"/>
  <c r="M327" i="6"/>
  <c r="N327" i="6"/>
  <c r="G269" i="2"/>
  <c r="H268" i="2"/>
  <c r="D265" i="5"/>
  <c r="D266" i="4"/>
  <c r="E266" i="4" l="1"/>
  <c r="F266" i="4"/>
  <c r="L329" i="6"/>
  <c r="M328" i="6"/>
  <c r="N328" i="6"/>
  <c r="H269" i="2"/>
  <c r="G270" i="2"/>
  <c r="D266" i="5"/>
  <c r="D267" i="4"/>
  <c r="E267" i="4" l="1"/>
  <c r="F267" i="4"/>
  <c r="L330" i="6"/>
  <c r="M329" i="6"/>
  <c r="N329" i="6"/>
  <c r="H270" i="2"/>
  <c r="G271" i="2"/>
  <c r="D267" i="5"/>
  <c r="D268" i="4"/>
  <c r="E268" i="4" l="1"/>
  <c r="F268" i="4"/>
  <c r="L331" i="6"/>
  <c r="M330" i="6"/>
  <c r="N330" i="6"/>
  <c r="H271" i="2"/>
  <c r="G272" i="2"/>
  <c r="D268" i="5"/>
  <c r="D269" i="4"/>
  <c r="E269" i="4" l="1"/>
  <c r="F269" i="4"/>
  <c r="L332" i="6"/>
  <c r="M331" i="6"/>
  <c r="N331" i="6"/>
  <c r="H272" i="2"/>
  <c r="G273" i="2"/>
  <c r="D269" i="5"/>
  <c r="D270" i="4"/>
  <c r="E270" i="4" l="1"/>
  <c r="F270" i="4"/>
  <c r="L333" i="6"/>
  <c r="M332" i="6"/>
  <c r="N332" i="6"/>
  <c r="H273" i="2"/>
  <c r="G274" i="2"/>
  <c r="D270" i="5"/>
  <c r="D271" i="4"/>
  <c r="E271" i="4" l="1"/>
  <c r="F271" i="4"/>
  <c r="L334" i="6"/>
  <c r="M333" i="6"/>
  <c r="N333" i="6"/>
  <c r="G275" i="2"/>
  <c r="H274" i="2"/>
  <c r="D271" i="5"/>
  <c r="D272" i="4"/>
  <c r="E272" i="4" l="1"/>
  <c r="F272" i="4"/>
  <c r="L335" i="6"/>
  <c r="M334" i="6"/>
  <c r="N334" i="6"/>
  <c r="H275" i="2"/>
  <c r="G276" i="2"/>
  <c r="D272" i="5"/>
  <c r="D273" i="4"/>
  <c r="E273" i="4" l="1"/>
  <c r="F273" i="4"/>
  <c r="L336" i="6"/>
  <c r="M335" i="6"/>
  <c r="N335" i="6"/>
  <c r="H276" i="2"/>
  <c r="G277" i="2"/>
  <c r="D273" i="5"/>
  <c r="D274" i="4"/>
  <c r="E274" i="4" l="1"/>
  <c r="F274" i="4"/>
  <c r="L337" i="6"/>
  <c r="M336" i="6"/>
  <c r="N336" i="6"/>
  <c r="H277" i="2"/>
  <c r="G278" i="2"/>
  <c r="D274" i="5"/>
  <c r="D275" i="4"/>
  <c r="E275" i="4" l="1"/>
  <c r="F275" i="4"/>
  <c r="L338" i="6"/>
  <c r="M337" i="6"/>
  <c r="N337" i="6"/>
  <c r="G279" i="2"/>
  <c r="H278" i="2"/>
  <c r="D275" i="5"/>
  <c r="D276" i="4"/>
  <c r="E276" i="4" l="1"/>
  <c r="F276" i="4"/>
  <c r="L339" i="6"/>
  <c r="M338" i="6"/>
  <c r="N338" i="6"/>
  <c r="G280" i="2"/>
  <c r="H279" i="2"/>
  <c r="D276" i="5"/>
  <c r="D277" i="4"/>
  <c r="E277" i="4" l="1"/>
  <c r="F277" i="4"/>
  <c r="L340" i="6"/>
  <c r="M339" i="6"/>
  <c r="N339" i="6"/>
  <c r="G281" i="2"/>
  <c r="H280" i="2"/>
  <c r="D277" i="5"/>
  <c r="D278" i="4"/>
  <c r="E278" i="4" l="1"/>
  <c r="F278" i="4"/>
  <c r="L341" i="6"/>
  <c r="M340" i="6"/>
  <c r="N340" i="6"/>
  <c r="H281" i="2"/>
  <c r="G282" i="2"/>
  <c r="D278" i="5"/>
  <c r="D279" i="4"/>
  <c r="E279" i="4" l="1"/>
  <c r="F279" i="4"/>
  <c r="L342" i="6"/>
  <c r="M341" i="6"/>
  <c r="N341" i="6"/>
  <c r="H282" i="2"/>
  <c r="G283" i="2"/>
  <c r="D279" i="5"/>
  <c r="D280" i="4"/>
  <c r="E280" i="4" l="1"/>
  <c r="F280" i="4"/>
  <c r="L343" i="6"/>
  <c r="M342" i="6"/>
  <c r="N342" i="6"/>
  <c r="H283" i="2"/>
  <c r="G284" i="2"/>
  <c r="D280" i="5"/>
  <c r="D281" i="4"/>
  <c r="E281" i="4" l="1"/>
  <c r="F281" i="4"/>
  <c r="L344" i="6"/>
  <c r="M343" i="6"/>
  <c r="N343" i="6"/>
  <c r="H284" i="2"/>
  <c r="G285" i="2"/>
  <c r="D281" i="5"/>
  <c r="D282" i="4"/>
  <c r="E282" i="4" l="1"/>
  <c r="F282" i="4"/>
  <c r="L345" i="6"/>
  <c r="M344" i="6"/>
  <c r="N344" i="6"/>
  <c r="H285" i="2"/>
  <c r="G286" i="2"/>
  <c r="D282" i="5"/>
  <c r="D283" i="4"/>
  <c r="E283" i="4" l="1"/>
  <c r="F283" i="4"/>
  <c r="L346" i="6"/>
  <c r="M345" i="6"/>
  <c r="N345" i="6"/>
  <c r="G287" i="2"/>
  <c r="H286" i="2"/>
  <c r="D283" i="5"/>
  <c r="D284" i="4"/>
  <c r="E284" i="4" l="1"/>
  <c r="F284" i="4"/>
  <c r="L347" i="6"/>
  <c r="M346" i="6"/>
  <c r="N346" i="6"/>
  <c r="G288" i="2"/>
  <c r="H287" i="2"/>
  <c r="D284" i="5"/>
  <c r="D285" i="4"/>
  <c r="E285" i="4" l="1"/>
  <c r="F285" i="4"/>
  <c r="L348" i="6"/>
  <c r="M347" i="6"/>
  <c r="N347" i="6"/>
  <c r="H288" i="2"/>
  <c r="G289" i="2"/>
  <c r="D285" i="5"/>
  <c r="D286" i="4"/>
  <c r="E286" i="4" l="1"/>
  <c r="F286" i="4"/>
  <c r="L349" i="6"/>
  <c r="M348" i="6"/>
  <c r="N348" i="6"/>
  <c r="H289" i="2"/>
  <c r="G290" i="2"/>
  <c r="D286" i="5"/>
  <c r="D287" i="4"/>
  <c r="E287" i="4" l="1"/>
  <c r="F287" i="4"/>
  <c r="L350" i="6"/>
  <c r="M349" i="6"/>
  <c r="N349" i="6"/>
  <c r="G291" i="2"/>
  <c r="H290" i="2"/>
  <c r="D287" i="5"/>
  <c r="D288" i="4"/>
  <c r="E288" i="4" l="1"/>
  <c r="F288" i="4"/>
  <c r="L351" i="6"/>
  <c r="M350" i="6"/>
  <c r="N350" i="6"/>
  <c r="G292" i="2"/>
  <c r="H291" i="2"/>
  <c r="D288" i="5"/>
  <c r="D289" i="4"/>
  <c r="E289" i="4" l="1"/>
  <c r="F289" i="4"/>
  <c r="L352" i="6"/>
  <c r="M351" i="6"/>
  <c r="N351" i="6"/>
  <c r="H292" i="2"/>
  <c r="G293" i="2"/>
  <c r="D289" i="5"/>
  <c r="D290" i="4"/>
  <c r="E290" i="4" l="1"/>
  <c r="F290" i="4"/>
  <c r="L353" i="6"/>
  <c r="M352" i="6"/>
  <c r="N352" i="6"/>
  <c r="G294" i="2"/>
  <c r="H293" i="2"/>
  <c r="D290" i="5"/>
  <c r="D291" i="4"/>
  <c r="E291" i="4" l="1"/>
  <c r="F291" i="4"/>
  <c r="L354" i="6"/>
  <c r="M353" i="6"/>
  <c r="N353" i="6"/>
  <c r="H294" i="2"/>
  <c r="G295" i="2"/>
  <c r="D291" i="5"/>
  <c r="D292" i="4"/>
  <c r="E292" i="4" l="1"/>
  <c r="F292" i="4"/>
  <c r="L355" i="6"/>
  <c r="M354" i="6"/>
  <c r="N354" i="6"/>
  <c r="G296" i="2"/>
  <c r="H295" i="2"/>
  <c r="D292" i="5"/>
  <c r="D293" i="4"/>
  <c r="E293" i="4" l="1"/>
  <c r="F293" i="4"/>
  <c r="L356" i="6"/>
  <c r="M355" i="6"/>
  <c r="N355" i="6"/>
  <c r="H296" i="2"/>
  <c r="H313" i="2" s="1"/>
  <c r="D293" i="5"/>
  <c r="D294" i="4"/>
  <c r="E294" i="4" l="1"/>
  <c r="F294" i="4"/>
  <c r="L357" i="6"/>
  <c r="M356" i="6"/>
  <c r="N356" i="6"/>
  <c r="D294" i="5"/>
  <c r="D295" i="4"/>
  <c r="E295" i="4" l="1"/>
  <c r="F295" i="4"/>
  <c r="L358" i="6"/>
  <c r="M357" i="6"/>
  <c r="N357" i="6"/>
  <c r="D295" i="5"/>
  <c r="D296" i="4"/>
  <c r="E296" i="4" l="1"/>
  <c r="F296" i="4"/>
  <c r="L359" i="6"/>
  <c r="M358" i="6"/>
  <c r="N358" i="6"/>
  <c r="D296" i="5"/>
  <c r="D297" i="4"/>
  <c r="E297" i="4" l="1"/>
  <c r="F297" i="4"/>
  <c r="L360" i="6"/>
  <c r="M359" i="6"/>
  <c r="N359" i="6"/>
  <c r="D297" i="5"/>
  <c r="D298" i="4"/>
  <c r="E298" i="4" l="1"/>
  <c r="F298" i="4"/>
  <c r="L361" i="6"/>
  <c r="M360" i="6"/>
  <c r="N360" i="6"/>
  <c r="D298" i="5"/>
  <c r="D299" i="4"/>
  <c r="E299" i="4" l="1"/>
  <c r="F299" i="4"/>
  <c r="L362" i="6"/>
  <c r="M361" i="6"/>
  <c r="N361" i="6"/>
  <c r="D299" i="5"/>
  <c r="D300" i="4"/>
  <c r="E300" i="4" l="1"/>
  <c r="F300" i="4"/>
  <c r="L363" i="6"/>
  <c r="M362" i="6"/>
  <c r="N362" i="6"/>
  <c r="D300" i="5"/>
  <c r="D301" i="4"/>
  <c r="E301" i="4" l="1"/>
  <c r="F301" i="4"/>
  <c r="L364" i="6"/>
  <c r="M363" i="6"/>
  <c r="N363" i="6"/>
  <c r="D301" i="5"/>
  <c r="D302" i="4"/>
  <c r="E302" i="4" l="1"/>
  <c r="F302" i="4"/>
  <c r="L365" i="6"/>
  <c r="M364" i="6"/>
  <c r="N364" i="6"/>
  <c r="D302" i="5"/>
  <c r="D303" i="4"/>
  <c r="E303" i="4" l="1"/>
  <c r="F303" i="4"/>
  <c r="L366" i="6"/>
  <c r="M365" i="6"/>
  <c r="N365" i="6"/>
  <c r="D303" i="5"/>
  <c r="D304" i="4"/>
  <c r="E304" i="4" l="1"/>
  <c r="F304" i="4"/>
  <c r="L367" i="6"/>
  <c r="M366" i="6"/>
  <c r="N366" i="6"/>
  <c r="D304" i="5"/>
  <c r="D305" i="4"/>
  <c r="E305" i="4" l="1"/>
  <c r="F305" i="4"/>
  <c r="L368" i="6"/>
  <c r="M367" i="6"/>
  <c r="N367" i="6"/>
  <c r="D305" i="5"/>
  <c r="D306" i="4"/>
  <c r="E306" i="4" l="1"/>
  <c r="F306" i="4"/>
  <c r="L369" i="6"/>
  <c r="M368" i="6"/>
  <c r="N368" i="6"/>
  <c r="D306" i="5"/>
  <c r="D307" i="4"/>
  <c r="E307" i="4" l="1"/>
  <c r="F307" i="4"/>
  <c r="L370" i="6"/>
  <c r="M369" i="6"/>
  <c r="N369" i="6"/>
  <c r="D307" i="5"/>
  <c r="D308" i="4"/>
  <c r="E308" i="4" l="1"/>
  <c r="F308" i="4"/>
  <c r="L371" i="6"/>
  <c r="M370" i="6"/>
  <c r="N370" i="6"/>
  <c r="D308" i="5"/>
  <c r="D309" i="4"/>
  <c r="E309" i="4" l="1"/>
  <c r="F309" i="4"/>
  <c r="L372" i="6"/>
  <c r="M371" i="6"/>
  <c r="N371" i="6"/>
  <c r="D309" i="5"/>
  <c r="D310" i="4"/>
  <c r="E310" i="4" l="1"/>
  <c r="F310" i="4"/>
  <c r="L373" i="6"/>
  <c r="M372" i="6"/>
  <c r="N372" i="6"/>
  <c r="D310" i="5"/>
  <c r="D311" i="4"/>
  <c r="E311" i="4" l="1"/>
  <c r="F311" i="4"/>
  <c r="L374" i="6"/>
  <c r="M373" i="6"/>
  <c r="N373" i="6"/>
  <c r="D311" i="5"/>
  <c r="D312" i="4"/>
  <c r="E312" i="4" l="1"/>
  <c r="F312" i="4"/>
  <c r="L375" i="6"/>
  <c r="M374" i="6"/>
  <c r="N374" i="6"/>
  <c r="D312" i="5"/>
  <c r="D313" i="4"/>
  <c r="E313" i="4" l="1"/>
  <c r="F313" i="4"/>
  <c r="L376" i="6"/>
  <c r="M375" i="6"/>
  <c r="N375" i="6"/>
  <c r="D313" i="5"/>
  <c r="D314" i="4"/>
  <c r="E314" i="4" l="1"/>
  <c r="F314" i="4"/>
  <c r="L377" i="6"/>
  <c r="M376" i="6"/>
  <c r="N376" i="6"/>
  <c r="D314" i="5"/>
  <c r="D315" i="4"/>
  <c r="E315" i="4" l="1"/>
  <c r="F315" i="4"/>
  <c r="L378" i="6"/>
  <c r="M377" i="6"/>
  <c r="N377" i="6"/>
  <c r="D315" i="5"/>
  <c r="D316" i="4"/>
  <c r="E316" i="4" l="1"/>
  <c r="F316" i="4"/>
  <c r="L379" i="6"/>
  <c r="M378" i="6"/>
  <c r="N378" i="6"/>
  <c r="D316" i="5"/>
  <c r="D317" i="4"/>
  <c r="E317" i="4" l="1"/>
  <c r="F317" i="4"/>
  <c r="L380" i="6"/>
  <c r="M379" i="6"/>
  <c r="N379" i="6"/>
  <c r="D317" i="5"/>
  <c r="D318" i="4"/>
  <c r="E318" i="4" l="1"/>
  <c r="F318" i="4"/>
  <c r="L381" i="6"/>
  <c r="M380" i="6"/>
  <c r="N380" i="6"/>
  <c r="D318" i="5"/>
  <c r="D319" i="4"/>
  <c r="E319" i="4" l="1"/>
  <c r="F319" i="4"/>
  <c r="L382" i="6"/>
  <c r="M381" i="6"/>
  <c r="N381" i="6"/>
  <c r="D319" i="5"/>
  <c r="D320" i="4"/>
  <c r="E320" i="4" l="1"/>
  <c r="F320" i="4"/>
  <c r="L383" i="6"/>
  <c r="M382" i="6"/>
  <c r="N382" i="6"/>
  <c r="D320" i="5"/>
  <c r="D321" i="4"/>
  <c r="E321" i="4" l="1"/>
  <c r="F321" i="4"/>
  <c r="L384" i="6"/>
  <c r="M383" i="6"/>
  <c r="N383" i="6"/>
  <c r="D321" i="5"/>
  <c r="D322" i="4"/>
  <c r="E322" i="4" l="1"/>
  <c r="F322" i="4"/>
  <c r="L385" i="6"/>
  <c r="M384" i="6"/>
  <c r="N384" i="6"/>
  <c r="D322" i="5"/>
  <c r="D323" i="4"/>
  <c r="E323" i="4" l="1"/>
  <c r="F323" i="4"/>
  <c r="L386" i="6"/>
  <c r="M385" i="6"/>
  <c r="N385" i="6"/>
  <c r="D323" i="5"/>
  <c r="D324" i="4"/>
  <c r="E324" i="4" l="1"/>
  <c r="F324" i="4"/>
  <c r="L387" i="6"/>
  <c r="M386" i="6"/>
  <c r="N386" i="6"/>
  <c r="D324" i="5"/>
  <c r="D325" i="4"/>
  <c r="E325" i="4" l="1"/>
  <c r="F325" i="4"/>
  <c r="L388" i="6"/>
  <c r="M387" i="6"/>
  <c r="N387" i="6"/>
  <c r="D325" i="5"/>
  <c r="D326" i="4"/>
  <c r="E326" i="4" l="1"/>
  <c r="F326" i="4"/>
  <c r="L389" i="6"/>
  <c r="M388" i="6"/>
  <c r="N388" i="6"/>
  <c r="D326" i="5"/>
  <c r="D327" i="4"/>
  <c r="E327" i="4" l="1"/>
  <c r="F327" i="4"/>
  <c r="L390" i="6"/>
  <c r="M389" i="6"/>
  <c r="N389" i="6"/>
  <c r="D327" i="5"/>
  <c r="D328" i="4"/>
  <c r="E328" i="4" l="1"/>
  <c r="F328" i="4"/>
  <c r="L391" i="6"/>
  <c r="M390" i="6"/>
  <c r="N390" i="6"/>
  <c r="D328" i="5"/>
  <c r="D329" i="4"/>
  <c r="E329" i="4" l="1"/>
  <c r="F329" i="4"/>
  <c r="L392" i="6"/>
  <c r="M391" i="6"/>
  <c r="N391" i="6"/>
  <c r="D329" i="5"/>
  <c r="D330" i="4"/>
  <c r="E330" i="4" l="1"/>
  <c r="F330" i="4"/>
  <c r="L393" i="6"/>
  <c r="M392" i="6"/>
  <c r="N392" i="6"/>
  <c r="D330" i="5"/>
  <c r="D331" i="4"/>
  <c r="E331" i="4" l="1"/>
  <c r="F331" i="4"/>
  <c r="L394" i="6"/>
  <c r="M393" i="6"/>
  <c r="N393" i="6"/>
  <c r="D331" i="5"/>
  <c r="D332" i="4"/>
  <c r="E332" i="4" l="1"/>
  <c r="F332" i="4"/>
  <c r="L395" i="6"/>
  <c r="M394" i="6"/>
  <c r="N394" i="6"/>
  <c r="D332" i="5"/>
  <c r="D333" i="4"/>
  <c r="E333" i="4" l="1"/>
  <c r="F333" i="4"/>
  <c r="L396" i="6"/>
  <c r="M395" i="6"/>
  <c r="N395" i="6"/>
  <c r="D333" i="5"/>
  <c r="D334" i="4"/>
  <c r="E334" i="4" l="1"/>
  <c r="F334" i="4"/>
  <c r="L397" i="6"/>
  <c r="M396" i="6"/>
  <c r="N396" i="6"/>
  <c r="D334" i="5"/>
  <c r="D335" i="4"/>
  <c r="E335" i="4" l="1"/>
  <c r="F335" i="4"/>
  <c r="L398" i="6"/>
  <c r="M397" i="6"/>
  <c r="N397" i="6"/>
  <c r="D335" i="5"/>
  <c r="D336" i="4"/>
  <c r="E336" i="4" l="1"/>
  <c r="F336" i="4"/>
  <c r="L399" i="6"/>
  <c r="M398" i="6"/>
  <c r="N398" i="6"/>
  <c r="D336" i="5"/>
  <c r="D337" i="4"/>
  <c r="E337" i="4" l="1"/>
  <c r="F337" i="4"/>
  <c r="L400" i="6"/>
  <c r="M399" i="6"/>
  <c r="N399" i="6"/>
  <c r="D337" i="5"/>
  <c r="D338" i="4"/>
  <c r="E338" i="4" l="1"/>
  <c r="F338" i="4"/>
  <c r="L401" i="6"/>
  <c r="M400" i="6"/>
  <c r="N400" i="6"/>
  <c r="D338" i="5"/>
  <c r="D339" i="4"/>
  <c r="E339" i="4" l="1"/>
  <c r="F339" i="4"/>
  <c r="L402" i="6"/>
  <c r="M401" i="6"/>
  <c r="N401" i="6"/>
  <c r="D339" i="5"/>
  <c r="D340" i="4"/>
  <c r="E340" i="4" l="1"/>
  <c r="F340" i="4"/>
  <c r="L403" i="6"/>
  <c r="M402" i="6"/>
  <c r="N402" i="6"/>
  <c r="D340" i="5"/>
  <c r="D341" i="4"/>
  <c r="E341" i="4" l="1"/>
  <c r="F341" i="4"/>
  <c r="L404" i="6"/>
  <c r="M403" i="6"/>
  <c r="N403" i="6"/>
  <c r="D341" i="5"/>
  <c r="D342" i="4"/>
  <c r="E342" i="4" l="1"/>
  <c r="F342" i="4"/>
  <c r="L405" i="6"/>
  <c r="M404" i="6"/>
  <c r="N404" i="6"/>
  <c r="D342" i="5"/>
  <c r="D343" i="4"/>
  <c r="E343" i="4" l="1"/>
  <c r="F343" i="4"/>
  <c r="L406" i="6"/>
  <c r="M405" i="6"/>
  <c r="N405" i="6"/>
  <c r="D343" i="5"/>
  <c r="D344" i="4"/>
  <c r="E344" i="4" l="1"/>
  <c r="F344" i="4"/>
  <c r="L407" i="6"/>
  <c r="M406" i="6"/>
  <c r="N406" i="6"/>
  <c r="D344" i="5"/>
  <c r="D345" i="4"/>
  <c r="E345" i="4" l="1"/>
  <c r="F345" i="4"/>
  <c r="L408" i="6"/>
  <c r="M407" i="6"/>
  <c r="N407" i="6"/>
  <c r="D345" i="5"/>
  <c r="D346" i="4"/>
  <c r="E346" i="4" l="1"/>
  <c r="F346" i="4"/>
  <c r="L409" i="6"/>
  <c r="M408" i="6"/>
  <c r="N408" i="6"/>
  <c r="D346" i="5"/>
  <c r="D347" i="4"/>
  <c r="E347" i="4" l="1"/>
  <c r="F347" i="4"/>
  <c r="L410" i="6"/>
  <c r="M409" i="6"/>
  <c r="N409" i="6"/>
  <c r="D347" i="5"/>
  <c r="D348" i="4"/>
  <c r="E348" i="4" l="1"/>
  <c r="F348" i="4"/>
  <c r="L411" i="6"/>
  <c r="M410" i="6"/>
  <c r="N410" i="6"/>
  <c r="D348" i="5"/>
  <c r="D349" i="4"/>
  <c r="E349" i="4" l="1"/>
  <c r="F349" i="4"/>
  <c r="L412" i="6"/>
  <c r="M411" i="6"/>
  <c r="N411" i="6"/>
  <c r="D349" i="5"/>
  <c r="D350" i="4"/>
  <c r="E350" i="4" l="1"/>
  <c r="F350" i="4"/>
  <c r="L413" i="6"/>
  <c r="M412" i="6"/>
  <c r="N412" i="6"/>
  <c r="D350" i="5"/>
  <c r="D351" i="4"/>
  <c r="E351" i="4" l="1"/>
  <c r="F351" i="4"/>
  <c r="L414" i="6"/>
  <c r="M413" i="6"/>
  <c r="N413" i="6"/>
  <c r="D351" i="5"/>
  <c r="D352" i="4"/>
  <c r="E352" i="4" l="1"/>
  <c r="F352" i="4"/>
  <c r="L415" i="6"/>
  <c r="M414" i="6"/>
  <c r="N414" i="6"/>
  <c r="D352" i="5"/>
  <c r="D353" i="4"/>
  <c r="E353" i="4" l="1"/>
  <c r="F353" i="4"/>
  <c r="L416" i="6"/>
  <c r="M415" i="6"/>
  <c r="N415" i="6"/>
  <c r="D353" i="5"/>
  <c r="D354" i="4"/>
  <c r="E354" i="4" l="1"/>
  <c r="F354" i="4"/>
  <c r="L417" i="6"/>
  <c r="M416" i="6"/>
  <c r="N416" i="6"/>
  <c r="D354" i="5"/>
  <c r="D355" i="4"/>
  <c r="E355" i="4" l="1"/>
  <c r="F355" i="4"/>
  <c r="L418" i="6"/>
  <c r="M417" i="6"/>
  <c r="N417" i="6"/>
  <c r="D355" i="5"/>
  <c r="D356" i="4"/>
  <c r="E356" i="4" l="1"/>
  <c r="F356" i="4"/>
  <c r="L419" i="6"/>
  <c r="M418" i="6"/>
  <c r="N418" i="6"/>
  <c r="D356" i="5"/>
  <c r="D357" i="4"/>
  <c r="E357" i="4" l="1"/>
  <c r="F357" i="4"/>
  <c r="L420" i="6"/>
  <c r="M419" i="6"/>
  <c r="N419" i="6"/>
  <c r="D357" i="5"/>
  <c r="D358" i="4"/>
  <c r="E358" i="4" l="1"/>
  <c r="F358" i="4"/>
  <c r="L421" i="6"/>
  <c r="M420" i="6"/>
  <c r="N420" i="6"/>
  <c r="D358" i="5"/>
  <c r="D359" i="4"/>
  <c r="E359" i="4" l="1"/>
  <c r="F359" i="4"/>
  <c r="L422" i="6"/>
  <c r="M421" i="6"/>
  <c r="N421" i="6"/>
  <c r="D359" i="5"/>
  <c r="D360" i="4"/>
  <c r="E360" i="4" l="1"/>
  <c r="F360" i="4"/>
  <c r="L423" i="6"/>
  <c r="M422" i="6"/>
  <c r="N422" i="6"/>
  <c r="D360" i="5"/>
  <c r="D361" i="4"/>
  <c r="E361" i="4" l="1"/>
  <c r="F361" i="4"/>
  <c r="L424" i="6"/>
  <c r="M423" i="6"/>
  <c r="N423" i="6"/>
  <c r="D361" i="5"/>
  <c r="D362" i="4"/>
  <c r="E362" i="4" l="1"/>
  <c r="F362" i="4"/>
  <c r="L425" i="6"/>
  <c r="N424" i="6"/>
  <c r="M424" i="6"/>
  <c r="D362" i="5"/>
  <c r="L426" i="6" l="1"/>
  <c r="N425" i="6"/>
  <c r="M425" i="6"/>
  <c r="L427" i="6" l="1"/>
  <c r="N426" i="6"/>
  <c r="M426" i="6"/>
  <c r="L428" i="6" l="1"/>
  <c r="N427" i="6"/>
  <c r="M427" i="6"/>
  <c r="L429" i="6" l="1"/>
  <c r="N428" i="6"/>
  <c r="M428" i="6"/>
  <c r="L430" i="6" l="1"/>
  <c r="N429" i="6"/>
  <c r="M429" i="6"/>
  <c r="L431" i="6" l="1"/>
  <c r="N430" i="6"/>
  <c r="M430" i="6"/>
  <c r="L432" i="6" l="1"/>
  <c r="N431" i="6"/>
  <c r="M431" i="6"/>
  <c r="L433" i="6" l="1"/>
  <c r="N432" i="6"/>
  <c r="M432" i="6"/>
  <c r="L434" i="6" l="1"/>
  <c r="N433" i="6"/>
  <c r="M433" i="6"/>
  <c r="N434" i="6" l="1"/>
  <c r="M434" i="6"/>
  <c r="L435" i="6"/>
  <c r="N435" i="6" l="1"/>
  <c r="M435" i="6"/>
  <c r="L436" i="6"/>
  <c r="N436" i="6" l="1"/>
  <c r="M436" i="6"/>
  <c r="L437" i="6"/>
  <c r="N437" i="6" l="1"/>
  <c r="M437" i="6"/>
  <c r="L438" i="6"/>
  <c r="N438" i="6" l="1"/>
  <c r="M438" i="6"/>
  <c r="L439" i="6"/>
  <c r="N439" i="6" l="1"/>
  <c r="M439" i="6"/>
  <c r="L440" i="6"/>
  <c r="N440" i="6" l="1"/>
  <c r="M440" i="6"/>
  <c r="L441" i="6"/>
  <c r="N441" i="6" l="1"/>
  <c r="M441" i="6"/>
  <c r="L442" i="6"/>
  <c r="N442" i="6" l="1"/>
  <c r="M442" i="6"/>
  <c r="L443" i="6"/>
  <c r="N443" i="6" l="1"/>
  <c r="M443" i="6"/>
  <c r="L444" i="6"/>
  <c r="N444" i="6" l="1"/>
  <c r="M444" i="6"/>
  <c r="L445" i="6"/>
  <c r="N445" i="6" l="1"/>
  <c r="M445" i="6"/>
  <c r="L446" i="6"/>
  <c r="N446" i="6" l="1"/>
  <c r="M446" i="6"/>
  <c r="L447" i="6"/>
  <c r="N447" i="6" l="1"/>
  <c r="M447" i="6"/>
  <c r="L448" i="6"/>
  <c r="N448" i="6" l="1"/>
  <c r="M448" i="6"/>
  <c r="L449" i="6"/>
  <c r="N449" i="6" l="1"/>
  <c r="M449" i="6"/>
  <c r="L450" i="6"/>
  <c r="N450" i="6" l="1"/>
  <c r="M450" i="6"/>
  <c r="L451" i="6"/>
  <c r="N451" i="6" l="1"/>
  <c r="M451" i="6"/>
  <c r="L452" i="6"/>
  <c r="N452" i="6" l="1"/>
  <c r="M452" i="6"/>
  <c r="L453" i="6"/>
  <c r="N453" i="6" l="1"/>
  <c r="M453" i="6"/>
  <c r="L454" i="6"/>
  <c r="N454" i="6" l="1"/>
  <c r="M454" i="6"/>
  <c r="L455" i="6"/>
  <c r="N455" i="6" l="1"/>
  <c r="M455" i="6"/>
  <c r="L456" i="6"/>
  <c r="N456" i="6" l="1"/>
  <c r="M456" i="6"/>
  <c r="L457" i="6"/>
  <c r="N457" i="6" l="1"/>
  <c r="M457" i="6"/>
  <c r="L458" i="6"/>
  <c r="N458" i="6" l="1"/>
  <c r="M458" i="6"/>
  <c r="L459" i="6"/>
  <c r="N459" i="6" l="1"/>
  <c r="M459" i="6"/>
  <c r="L460" i="6"/>
  <c r="N460" i="6" l="1"/>
  <c r="M460" i="6"/>
  <c r="L461" i="6"/>
  <c r="M461" i="6" l="1"/>
  <c r="N461" i="6"/>
  <c r="L462" i="6"/>
  <c r="M462" i="6" l="1"/>
  <c r="N462" i="6"/>
  <c r="L463" i="6"/>
  <c r="M463" i="6" l="1"/>
  <c r="N463" i="6"/>
  <c r="L464" i="6"/>
  <c r="M464" i="6" l="1"/>
  <c r="N464" i="6"/>
  <c r="L465" i="6"/>
  <c r="M465" i="6" l="1"/>
  <c r="N465" i="6"/>
  <c r="L466" i="6"/>
  <c r="M466" i="6" l="1"/>
  <c r="N466" i="6"/>
  <c r="L467" i="6"/>
  <c r="M467" i="6" l="1"/>
  <c r="N467" i="6"/>
  <c r="L468" i="6"/>
  <c r="M468" i="6" l="1"/>
  <c r="N468" i="6"/>
  <c r="L469" i="6"/>
  <c r="M469" i="6" l="1"/>
  <c r="N469" i="6"/>
  <c r="L470" i="6"/>
  <c r="M470" i="6" l="1"/>
  <c r="N470" i="6"/>
  <c r="L471" i="6"/>
  <c r="M471" i="6" l="1"/>
  <c r="N471" i="6"/>
  <c r="L472" i="6"/>
  <c r="M472" i="6" l="1"/>
  <c r="N472" i="6"/>
  <c r="L473" i="6"/>
  <c r="M473" i="6" l="1"/>
  <c r="N473" i="6"/>
  <c r="L474" i="6"/>
  <c r="M474" i="6" l="1"/>
  <c r="N474" i="6"/>
  <c r="L475" i="6"/>
  <c r="M475" i="6" l="1"/>
  <c r="N475" i="6"/>
  <c r="L476" i="6"/>
  <c r="M476" i="6" l="1"/>
  <c r="N476" i="6"/>
  <c r="L477" i="6"/>
  <c r="M477" i="6" l="1"/>
  <c r="N477" i="6"/>
  <c r="L478" i="6"/>
  <c r="M478" i="6" l="1"/>
  <c r="N478" i="6"/>
  <c r="L479" i="6"/>
  <c r="M479" i="6" l="1"/>
  <c r="N479" i="6"/>
  <c r="L480" i="6"/>
  <c r="M480" i="6" l="1"/>
  <c r="N480" i="6"/>
  <c r="L481" i="6"/>
  <c r="M481" i="6" l="1"/>
  <c r="N481" i="6"/>
  <c r="L482" i="6"/>
  <c r="M482" i="6" l="1"/>
  <c r="N482" i="6"/>
  <c r="L483" i="6"/>
  <c r="M483" i="6" l="1"/>
  <c r="N483" i="6"/>
  <c r="L484" i="6"/>
  <c r="M484" i="6" l="1"/>
  <c r="N484" i="6"/>
  <c r="L485" i="6"/>
  <c r="M485" i="6" l="1"/>
  <c r="N485" i="6"/>
  <c r="L486" i="6"/>
  <c r="M486" i="6" l="1"/>
  <c r="N486" i="6"/>
  <c r="L487" i="6"/>
  <c r="M487" i="6" l="1"/>
  <c r="N487" i="6"/>
  <c r="L488" i="6"/>
  <c r="M488" i="6" l="1"/>
  <c r="N488" i="6"/>
  <c r="L489" i="6"/>
  <c r="M489" i="6" l="1"/>
  <c r="N489" i="6"/>
  <c r="L490" i="6"/>
  <c r="M490" i="6" l="1"/>
  <c r="N490" i="6"/>
  <c r="L491" i="6"/>
  <c r="M491" i="6" l="1"/>
  <c r="N491" i="6"/>
  <c r="L492" i="6"/>
  <c r="M492" i="6" l="1"/>
  <c r="N492" i="6"/>
  <c r="L493" i="6"/>
  <c r="M493" i="6" l="1"/>
  <c r="N493" i="6"/>
  <c r="L494" i="6"/>
  <c r="M494" i="6" l="1"/>
  <c r="N494" i="6"/>
  <c r="L495" i="6"/>
  <c r="M495" i="6" l="1"/>
  <c r="N495" i="6"/>
  <c r="L496" i="6"/>
  <c r="M496" i="6" l="1"/>
  <c r="N496" i="6"/>
  <c r="L497" i="6"/>
  <c r="M497" i="6" l="1"/>
  <c r="N497" i="6"/>
  <c r="L498" i="6"/>
  <c r="M498" i="6" l="1"/>
  <c r="N498" i="6"/>
  <c r="L499" i="6"/>
  <c r="M499" i="6" l="1"/>
  <c r="N499" i="6"/>
  <c r="L500" i="6"/>
  <c r="M500" i="6" l="1"/>
  <c r="N500" i="6"/>
  <c r="L501" i="6"/>
  <c r="M501" i="6" l="1"/>
  <c r="N501" i="6"/>
  <c r="L502" i="6"/>
  <c r="M502" i="6" l="1"/>
  <c r="N502" i="6"/>
  <c r="L503" i="6"/>
  <c r="M503" i="6" l="1"/>
  <c r="N503" i="6"/>
  <c r="L504" i="6"/>
  <c r="M504" i="6" l="1"/>
  <c r="N504" i="6"/>
  <c r="L505" i="6"/>
  <c r="M505" i="6" l="1"/>
  <c r="N505" i="6"/>
  <c r="L506" i="6"/>
  <c r="M506" i="6" l="1"/>
  <c r="N506" i="6"/>
  <c r="L507" i="6"/>
  <c r="M507" i="6" l="1"/>
  <c r="N507" i="6"/>
  <c r="L508" i="6"/>
  <c r="M508" i="6" l="1"/>
  <c r="N508" i="6"/>
  <c r="L509" i="6"/>
  <c r="M509" i="6" l="1"/>
  <c r="N509" i="6"/>
  <c r="L510" i="6"/>
  <c r="M510" i="6" l="1"/>
  <c r="N510" i="6"/>
  <c r="L511" i="6"/>
  <c r="M511" i="6" l="1"/>
  <c r="N511" i="6"/>
  <c r="L512" i="6"/>
  <c r="M512" i="6" l="1"/>
  <c r="N512" i="6"/>
  <c r="L513" i="6"/>
  <c r="M513" i="6" l="1"/>
  <c r="N513" i="6"/>
  <c r="L514" i="6"/>
  <c r="M514" i="6" l="1"/>
  <c r="N514" i="6"/>
  <c r="L515" i="6"/>
  <c r="M515" i="6" l="1"/>
  <c r="N515" i="6"/>
  <c r="L516" i="6"/>
  <c r="M516" i="6" l="1"/>
  <c r="N516" i="6"/>
  <c r="L517" i="6"/>
  <c r="M517" i="6" l="1"/>
  <c r="N517" i="6"/>
  <c r="L518" i="6"/>
  <c r="M518" i="6" l="1"/>
  <c r="N518" i="6"/>
  <c r="L519" i="6"/>
  <c r="M519" i="6" l="1"/>
  <c r="N519" i="6"/>
  <c r="L520" i="6"/>
  <c r="M520" i="6" l="1"/>
  <c r="N520" i="6"/>
  <c r="L521" i="6"/>
  <c r="M521" i="6" l="1"/>
  <c r="N521" i="6"/>
  <c r="L522" i="6"/>
  <c r="M522" i="6" l="1"/>
  <c r="N522" i="6"/>
  <c r="L523" i="6"/>
  <c r="M523" i="6" l="1"/>
  <c r="N523" i="6"/>
  <c r="L524" i="6"/>
  <c r="M524" i="6" l="1"/>
  <c r="N524" i="6"/>
  <c r="L525" i="6"/>
  <c r="M525" i="6" l="1"/>
  <c r="N525" i="6"/>
  <c r="L526" i="6"/>
  <c r="M526" i="6" l="1"/>
  <c r="N526" i="6"/>
  <c r="L527" i="6"/>
  <c r="M527" i="6" l="1"/>
  <c r="N527" i="6"/>
  <c r="L528" i="6"/>
  <c r="M528" i="6" l="1"/>
  <c r="N528" i="6"/>
  <c r="L529" i="6"/>
  <c r="M529" i="6" l="1"/>
  <c r="N529" i="6"/>
  <c r="L530" i="6"/>
  <c r="M530" i="6" l="1"/>
  <c r="N530" i="6"/>
  <c r="L531" i="6"/>
  <c r="M531" i="6" l="1"/>
  <c r="N531" i="6"/>
  <c r="L532" i="6"/>
  <c r="M532" i="6" l="1"/>
  <c r="N532" i="6"/>
  <c r="L533" i="6"/>
  <c r="M533" i="6" l="1"/>
  <c r="N533" i="6"/>
  <c r="L534" i="6"/>
  <c r="M534" i="6" l="1"/>
  <c r="N534" i="6"/>
  <c r="L535" i="6"/>
  <c r="M535" i="6" l="1"/>
  <c r="N535" i="6"/>
  <c r="L536" i="6"/>
  <c r="M536" i="6" l="1"/>
  <c r="N536" i="6"/>
  <c r="L537" i="6"/>
  <c r="M537" i="6" l="1"/>
  <c r="N537" i="6"/>
  <c r="L538" i="6"/>
  <c r="M538" i="6" l="1"/>
  <c r="N538" i="6"/>
  <c r="L539" i="6"/>
  <c r="M539" i="6" l="1"/>
  <c r="N539" i="6"/>
  <c r="L540" i="6"/>
  <c r="M540" i="6" l="1"/>
  <c r="N540" i="6"/>
  <c r="L541" i="6"/>
  <c r="M541" i="6" l="1"/>
  <c r="N541" i="6"/>
  <c r="L542" i="6"/>
  <c r="M542" i="6" l="1"/>
  <c r="N542" i="6"/>
  <c r="L543" i="6"/>
  <c r="M543" i="6" l="1"/>
  <c r="N543" i="6"/>
  <c r="L544" i="6"/>
  <c r="M544" i="6" l="1"/>
  <c r="N544" i="6"/>
  <c r="L545" i="6"/>
  <c r="M545" i="6" l="1"/>
  <c r="N545" i="6"/>
  <c r="L546" i="6"/>
  <c r="M546" i="6" l="1"/>
  <c r="N546" i="6"/>
  <c r="L547" i="6"/>
  <c r="M547" i="6" l="1"/>
  <c r="N547" i="6"/>
  <c r="L548" i="6"/>
  <c r="M548" i="6" l="1"/>
  <c r="N548" i="6"/>
  <c r="L549" i="6"/>
  <c r="M549" i="6" l="1"/>
  <c r="N549" i="6"/>
  <c r="L550" i="6"/>
  <c r="M550" i="6" l="1"/>
  <c r="N550" i="6"/>
  <c r="L551" i="6"/>
  <c r="M551" i="6" l="1"/>
  <c r="N551" i="6"/>
  <c r="L552" i="6"/>
  <c r="M552" i="6" l="1"/>
  <c r="N552" i="6"/>
  <c r="L553" i="6"/>
  <c r="M553" i="6" l="1"/>
  <c r="N553" i="6"/>
  <c r="L554" i="6"/>
  <c r="M554" i="6" l="1"/>
  <c r="N554" i="6"/>
  <c r="L555" i="6"/>
  <c r="M555" i="6" l="1"/>
  <c r="N555" i="6"/>
  <c r="L556" i="6"/>
  <c r="M556" i="6" l="1"/>
  <c r="N556" i="6"/>
  <c r="L557" i="6"/>
  <c r="M557" i="6" l="1"/>
  <c r="N557" i="6"/>
  <c r="L558" i="6"/>
  <c r="M558" i="6" l="1"/>
  <c r="N558" i="6"/>
  <c r="L559" i="6"/>
  <c r="M559" i="6" l="1"/>
  <c r="N559" i="6"/>
  <c r="L560" i="6"/>
  <c r="M560" i="6" l="1"/>
  <c r="N560" i="6"/>
  <c r="L561" i="6"/>
  <c r="M561" i="6" l="1"/>
  <c r="N561" i="6"/>
  <c r="L562" i="6"/>
  <c r="M562" i="6" l="1"/>
  <c r="N562" i="6"/>
  <c r="L563" i="6"/>
  <c r="M563" i="6" l="1"/>
  <c r="N563" i="6"/>
  <c r="L564" i="6"/>
  <c r="M564" i="6" l="1"/>
  <c r="N564" i="6"/>
  <c r="L565" i="6"/>
  <c r="M565" i="6" l="1"/>
  <c r="N565" i="6"/>
  <c r="L566" i="6"/>
  <c r="M566" i="6" l="1"/>
  <c r="N566" i="6"/>
  <c r="L567" i="6"/>
  <c r="M567" i="6" l="1"/>
  <c r="N567" i="6"/>
  <c r="L568" i="6"/>
  <c r="M568" i="6" l="1"/>
  <c r="N568" i="6"/>
  <c r="L569" i="6"/>
  <c r="M569" i="6" l="1"/>
  <c r="N569" i="6"/>
  <c r="L570" i="6"/>
  <c r="M570" i="6" l="1"/>
  <c r="N570" i="6"/>
  <c r="L571" i="6"/>
  <c r="M571" i="6" l="1"/>
  <c r="N571" i="6"/>
  <c r="L572" i="6"/>
  <c r="M572" i="6" l="1"/>
  <c r="N572" i="6"/>
  <c r="L573" i="6"/>
  <c r="L574" i="6" l="1"/>
  <c r="M573" i="6"/>
  <c r="N573" i="6"/>
  <c r="L575" i="6" l="1"/>
  <c r="M574" i="6"/>
  <c r="N574" i="6"/>
  <c r="L576" i="6" l="1"/>
  <c r="M575" i="6"/>
  <c r="N575" i="6"/>
  <c r="L577" i="6" l="1"/>
  <c r="M576" i="6"/>
  <c r="N576" i="6"/>
  <c r="L578" i="6" l="1"/>
  <c r="M577" i="6"/>
  <c r="N577" i="6"/>
  <c r="L579" i="6" l="1"/>
  <c r="M578" i="6"/>
  <c r="N578" i="6"/>
  <c r="L580" i="6" l="1"/>
  <c r="M579" i="6"/>
  <c r="N579" i="6"/>
  <c r="L581" i="6" l="1"/>
  <c r="M580" i="6"/>
  <c r="N580" i="6"/>
  <c r="L582" i="6" l="1"/>
  <c r="M581" i="6"/>
  <c r="N581" i="6"/>
  <c r="L583" i="6" l="1"/>
  <c r="M582" i="6"/>
  <c r="N582" i="6"/>
  <c r="L584" i="6" l="1"/>
  <c r="M583" i="6"/>
  <c r="N583" i="6"/>
  <c r="L585" i="6" l="1"/>
  <c r="M584" i="6"/>
  <c r="N584" i="6"/>
  <c r="L586" i="6" l="1"/>
  <c r="M585" i="6"/>
  <c r="N585" i="6"/>
  <c r="L587" i="6" l="1"/>
  <c r="M586" i="6"/>
  <c r="N586" i="6"/>
  <c r="L588" i="6" l="1"/>
  <c r="M587" i="6"/>
  <c r="N587" i="6"/>
  <c r="L589" i="6" l="1"/>
  <c r="M588" i="6"/>
  <c r="N588" i="6"/>
  <c r="L590" i="6" l="1"/>
  <c r="M589" i="6"/>
  <c r="N589" i="6"/>
  <c r="L591" i="6" l="1"/>
  <c r="M590" i="6"/>
  <c r="N590" i="6"/>
  <c r="L592" i="6" l="1"/>
  <c r="M591" i="6"/>
  <c r="N591" i="6"/>
  <c r="L593" i="6" l="1"/>
  <c r="M592" i="6"/>
  <c r="N592" i="6"/>
  <c r="L594" i="6" l="1"/>
  <c r="M593" i="6"/>
  <c r="N593" i="6"/>
  <c r="L595" i="6" l="1"/>
  <c r="M594" i="6"/>
  <c r="N594" i="6"/>
  <c r="L596" i="6" l="1"/>
  <c r="M595" i="6"/>
  <c r="N595" i="6"/>
  <c r="L597" i="6" l="1"/>
  <c r="M596" i="6"/>
  <c r="N596" i="6"/>
  <c r="L598" i="6" l="1"/>
  <c r="M597" i="6"/>
  <c r="N597" i="6"/>
  <c r="L599" i="6" l="1"/>
  <c r="M598" i="6"/>
  <c r="N598" i="6"/>
  <c r="L600" i="6" l="1"/>
  <c r="M599" i="6"/>
  <c r="N599" i="6"/>
  <c r="L601" i="6" l="1"/>
  <c r="M600" i="6"/>
  <c r="N600" i="6"/>
  <c r="L602" i="6" l="1"/>
  <c r="M601" i="6"/>
  <c r="N601" i="6"/>
  <c r="L603" i="6" l="1"/>
  <c r="M602" i="6"/>
  <c r="N602" i="6"/>
  <c r="L604" i="6" l="1"/>
  <c r="M603" i="6"/>
  <c r="N603" i="6"/>
  <c r="L605" i="6" l="1"/>
  <c r="M604" i="6"/>
  <c r="N604" i="6"/>
  <c r="L606" i="6" l="1"/>
  <c r="M605" i="6"/>
  <c r="N605" i="6"/>
  <c r="L607" i="6" l="1"/>
  <c r="M606" i="6"/>
  <c r="N606" i="6"/>
  <c r="L608" i="6" l="1"/>
  <c r="M607" i="6"/>
  <c r="N607" i="6"/>
  <c r="L609" i="6" l="1"/>
  <c r="M608" i="6"/>
  <c r="N608" i="6"/>
  <c r="L610" i="6" l="1"/>
  <c r="M609" i="6"/>
  <c r="N609" i="6"/>
  <c r="L611" i="6" l="1"/>
  <c r="M610" i="6"/>
  <c r="N610" i="6"/>
  <c r="L612" i="6" l="1"/>
  <c r="M611" i="6"/>
  <c r="N611" i="6"/>
  <c r="L613" i="6" l="1"/>
  <c r="M612" i="6"/>
  <c r="N612" i="6"/>
  <c r="L614" i="6" l="1"/>
  <c r="M613" i="6"/>
  <c r="N613" i="6"/>
  <c r="L615" i="6" l="1"/>
  <c r="M614" i="6"/>
  <c r="N614" i="6"/>
  <c r="L616" i="6" l="1"/>
  <c r="M615" i="6"/>
  <c r="N615" i="6"/>
  <c r="L617" i="6" l="1"/>
  <c r="M616" i="6"/>
  <c r="N616" i="6"/>
  <c r="L618" i="6" l="1"/>
  <c r="M617" i="6"/>
  <c r="N617" i="6"/>
  <c r="L619" i="6" l="1"/>
  <c r="M618" i="6"/>
  <c r="N618" i="6"/>
  <c r="L620" i="6" l="1"/>
  <c r="M619" i="6"/>
  <c r="N619" i="6"/>
  <c r="L621" i="6" l="1"/>
  <c r="M620" i="6"/>
  <c r="N620" i="6"/>
  <c r="L622" i="6" l="1"/>
  <c r="M621" i="6"/>
  <c r="N621" i="6"/>
  <c r="L623" i="6" l="1"/>
  <c r="M622" i="6"/>
  <c r="N622" i="6"/>
  <c r="L624" i="6" l="1"/>
  <c r="M623" i="6"/>
  <c r="N623" i="6"/>
  <c r="L625" i="6" l="1"/>
  <c r="M624" i="6"/>
  <c r="N624" i="6"/>
  <c r="L626" i="6" l="1"/>
  <c r="M625" i="6"/>
  <c r="N625" i="6"/>
  <c r="L627" i="6" l="1"/>
  <c r="M626" i="6"/>
  <c r="N626" i="6"/>
  <c r="L628" i="6" l="1"/>
  <c r="M627" i="6"/>
  <c r="N627" i="6"/>
  <c r="L629" i="6" l="1"/>
  <c r="M628" i="6"/>
  <c r="N628" i="6"/>
  <c r="L630" i="6" l="1"/>
  <c r="M629" i="6"/>
  <c r="N629" i="6"/>
  <c r="L631" i="6" l="1"/>
  <c r="M630" i="6"/>
  <c r="N630" i="6"/>
  <c r="L632" i="6" l="1"/>
  <c r="M631" i="6"/>
  <c r="N631" i="6"/>
  <c r="L633" i="6" l="1"/>
  <c r="M632" i="6"/>
  <c r="N632" i="6"/>
  <c r="L634" i="6" l="1"/>
  <c r="M633" i="6"/>
  <c r="N633" i="6"/>
  <c r="L635" i="6" l="1"/>
  <c r="M634" i="6"/>
  <c r="N634" i="6"/>
  <c r="L636" i="6" l="1"/>
  <c r="M635" i="6"/>
  <c r="N635" i="6"/>
  <c r="L637" i="6" l="1"/>
  <c r="M636" i="6"/>
  <c r="N636" i="6"/>
  <c r="L638" i="6" l="1"/>
  <c r="M637" i="6"/>
  <c r="N637" i="6"/>
  <c r="L639" i="6" l="1"/>
  <c r="M638" i="6"/>
  <c r="N638" i="6"/>
  <c r="L640" i="6" l="1"/>
  <c r="M639" i="6"/>
  <c r="N639" i="6"/>
  <c r="L641" i="6" l="1"/>
  <c r="M640" i="6"/>
  <c r="N640" i="6"/>
  <c r="L642" i="6" l="1"/>
  <c r="M641" i="6"/>
  <c r="N641" i="6"/>
  <c r="L643" i="6" l="1"/>
  <c r="M642" i="6"/>
  <c r="N642" i="6"/>
  <c r="L644" i="6" l="1"/>
  <c r="M643" i="6"/>
  <c r="N643" i="6"/>
  <c r="L645" i="6" l="1"/>
  <c r="M644" i="6"/>
  <c r="N644" i="6"/>
  <c r="L646" i="6" l="1"/>
  <c r="M645" i="6"/>
  <c r="N645" i="6"/>
  <c r="L647" i="6" l="1"/>
  <c r="M646" i="6"/>
  <c r="N646" i="6"/>
  <c r="L648" i="6" l="1"/>
  <c r="M647" i="6"/>
  <c r="N647" i="6"/>
  <c r="L649" i="6" l="1"/>
  <c r="M648" i="6"/>
  <c r="N648" i="6"/>
  <c r="L650" i="6" l="1"/>
  <c r="M649" i="6"/>
  <c r="N649" i="6"/>
  <c r="L651" i="6" l="1"/>
  <c r="M650" i="6"/>
  <c r="N650" i="6"/>
  <c r="L652" i="6" l="1"/>
  <c r="M651" i="6"/>
  <c r="N651" i="6"/>
  <c r="L653" i="6" l="1"/>
  <c r="M652" i="6"/>
  <c r="N652" i="6"/>
  <c r="L654" i="6" l="1"/>
  <c r="M653" i="6"/>
  <c r="N653" i="6"/>
  <c r="L655" i="6" l="1"/>
  <c r="M654" i="6"/>
  <c r="N654" i="6"/>
  <c r="L656" i="6" l="1"/>
  <c r="M655" i="6"/>
  <c r="N655" i="6"/>
  <c r="L657" i="6" l="1"/>
  <c r="M656" i="6"/>
  <c r="N656" i="6"/>
  <c r="L658" i="6" l="1"/>
  <c r="M657" i="6"/>
  <c r="N657" i="6"/>
  <c r="L659" i="6" l="1"/>
  <c r="M658" i="6"/>
  <c r="N658" i="6"/>
  <c r="L660" i="6" l="1"/>
  <c r="M659" i="6"/>
  <c r="N659" i="6"/>
  <c r="L661" i="6" l="1"/>
  <c r="M660" i="6"/>
  <c r="N660" i="6"/>
  <c r="L662" i="6" l="1"/>
  <c r="M661" i="6"/>
  <c r="N661" i="6"/>
  <c r="L663" i="6" l="1"/>
  <c r="M662" i="6"/>
  <c r="N662" i="6"/>
  <c r="L664" i="6" l="1"/>
  <c r="M663" i="6"/>
  <c r="N663" i="6"/>
  <c r="L665" i="6" l="1"/>
  <c r="M664" i="6"/>
  <c r="N664" i="6"/>
  <c r="L666" i="6" l="1"/>
  <c r="M665" i="6"/>
  <c r="N665" i="6"/>
  <c r="L667" i="6" l="1"/>
  <c r="M666" i="6"/>
  <c r="N666" i="6"/>
  <c r="L668" i="6" l="1"/>
  <c r="M667" i="6"/>
  <c r="N667" i="6"/>
  <c r="L669" i="6" l="1"/>
  <c r="M668" i="6"/>
  <c r="N668" i="6"/>
  <c r="L670" i="6" l="1"/>
  <c r="M669" i="6"/>
  <c r="N669" i="6"/>
  <c r="L671" i="6" l="1"/>
  <c r="M670" i="6"/>
  <c r="N670" i="6"/>
  <c r="L672" i="6" l="1"/>
  <c r="M671" i="6"/>
  <c r="N671" i="6"/>
  <c r="L673" i="6" l="1"/>
  <c r="M672" i="6"/>
  <c r="N672" i="6"/>
  <c r="L674" i="6" l="1"/>
  <c r="M673" i="6"/>
  <c r="N673" i="6"/>
  <c r="L675" i="6" l="1"/>
  <c r="M674" i="6"/>
  <c r="N674" i="6"/>
  <c r="L676" i="6" l="1"/>
  <c r="M675" i="6"/>
  <c r="N675" i="6"/>
  <c r="L677" i="6" l="1"/>
  <c r="M676" i="6"/>
  <c r="N676" i="6"/>
  <c r="L678" i="6" l="1"/>
  <c r="M677" i="6"/>
  <c r="N677" i="6"/>
  <c r="L679" i="6" l="1"/>
  <c r="M678" i="6"/>
  <c r="N678" i="6"/>
  <c r="L680" i="6" l="1"/>
  <c r="M679" i="6"/>
  <c r="N679" i="6"/>
  <c r="M680" i="6" l="1"/>
  <c r="L681" i="6"/>
  <c r="N680" i="6"/>
  <c r="M681" i="6" l="1"/>
  <c r="L682" i="6"/>
  <c r="N681" i="6"/>
  <c r="M682" i="6" l="1"/>
  <c r="N682" i="6"/>
  <c r="L683" i="6"/>
  <c r="M683" i="6" l="1"/>
  <c r="L684" i="6"/>
  <c r="N683" i="6"/>
  <c r="M684" i="6" l="1"/>
  <c r="N684" i="6"/>
  <c r="L685" i="6"/>
  <c r="M685" i="6" l="1"/>
  <c r="L686" i="6"/>
  <c r="N685" i="6"/>
  <c r="M686" i="6" l="1"/>
  <c r="N686" i="6"/>
  <c r="L687" i="6"/>
  <c r="M687" i="6" l="1"/>
  <c r="L688" i="6"/>
  <c r="N687" i="6"/>
  <c r="M688" i="6" l="1"/>
  <c r="N688" i="6"/>
  <c r="L689" i="6"/>
  <c r="M689" i="6" l="1"/>
  <c r="L690" i="6"/>
  <c r="N689" i="6"/>
  <c r="M690" i="6" l="1"/>
  <c r="N690" i="6"/>
  <c r="L691" i="6"/>
  <c r="M691" i="6" l="1"/>
  <c r="L692" i="6"/>
  <c r="N691" i="6"/>
  <c r="M692" i="6" l="1"/>
  <c r="N692" i="6"/>
  <c r="L693" i="6"/>
  <c r="M693" i="6" l="1"/>
  <c r="L694" i="6"/>
  <c r="N693" i="6"/>
  <c r="M694" i="6" l="1"/>
  <c r="N694" i="6"/>
  <c r="L695" i="6"/>
  <c r="M695" i="6" l="1"/>
  <c r="L696" i="6"/>
  <c r="N695" i="6"/>
  <c r="M696" i="6" l="1"/>
  <c r="N696" i="6"/>
  <c r="L697" i="6"/>
  <c r="M697" i="6" l="1"/>
  <c r="L698" i="6"/>
  <c r="N697" i="6"/>
  <c r="M698" i="6" l="1"/>
  <c r="N698" i="6"/>
  <c r="L699" i="6"/>
  <c r="M699" i="6" l="1"/>
  <c r="L700" i="6"/>
  <c r="N699" i="6"/>
  <c r="M700" i="6" l="1"/>
  <c r="N700" i="6"/>
  <c r="L701" i="6"/>
  <c r="M701" i="6" l="1"/>
  <c r="L702" i="6"/>
  <c r="N701" i="6"/>
  <c r="M702" i="6" l="1"/>
  <c r="N702" i="6"/>
  <c r="L703" i="6"/>
  <c r="M703" i="6" l="1"/>
  <c r="L704" i="6"/>
  <c r="N703" i="6"/>
  <c r="M704" i="6" l="1"/>
  <c r="N704" i="6"/>
  <c r="L705" i="6"/>
  <c r="M705" i="6" l="1"/>
  <c r="L706" i="6"/>
  <c r="N705" i="6"/>
  <c r="M706" i="6" l="1"/>
  <c r="N706" i="6"/>
  <c r="L707" i="6"/>
  <c r="M707" i="6" l="1"/>
  <c r="L708" i="6"/>
  <c r="N707" i="6"/>
  <c r="M708" i="6" l="1"/>
  <c r="N708" i="6"/>
  <c r="L709" i="6"/>
  <c r="M709" i="6" l="1"/>
  <c r="L710" i="6"/>
  <c r="N709" i="6"/>
  <c r="M710" i="6" l="1"/>
  <c r="N710" i="6"/>
  <c r="L711" i="6"/>
  <c r="M711" i="6" l="1"/>
  <c r="L712" i="6"/>
  <c r="N711" i="6"/>
  <c r="M712" i="6" l="1"/>
  <c r="N712" i="6"/>
  <c r="L713" i="6"/>
  <c r="M713" i="6" l="1"/>
  <c r="L714" i="6"/>
  <c r="N713" i="6"/>
  <c r="M714" i="6" l="1"/>
  <c r="N714" i="6"/>
  <c r="L715" i="6"/>
  <c r="M715" i="6" l="1"/>
  <c r="L716" i="6"/>
  <c r="N715" i="6"/>
  <c r="M716" i="6" l="1"/>
  <c r="N716" i="6"/>
  <c r="L717" i="6"/>
  <c r="M717" i="6" l="1"/>
  <c r="L718" i="6"/>
  <c r="N717" i="6"/>
  <c r="M718" i="6" l="1"/>
  <c r="N718" i="6"/>
  <c r="L719" i="6"/>
  <c r="M719" i="6" l="1"/>
  <c r="L720" i="6"/>
  <c r="N719" i="6"/>
  <c r="M720" i="6" l="1"/>
  <c r="N720" i="6"/>
  <c r="L721" i="6"/>
  <c r="M721" i="6" l="1"/>
  <c r="L722" i="6"/>
  <c r="N721" i="6"/>
  <c r="M722" i="6" l="1"/>
  <c r="N722" i="6"/>
  <c r="L723" i="6"/>
  <c r="M723" i="6" l="1"/>
  <c r="L724" i="6"/>
  <c r="N723" i="6"/>
  <c r="M724" i="6" l="1"/>
  <c r="N724" i="6"/>
  <c r="L725" i="6"/>
  <c r="M725" i="6" l="1"/>
  <c r="L726" i="6"/>
  <c r="N725" i="6"/>
  <c r="M726" i="6" l="1"/>
  <c r="N726" i="6"/>
  <c r="L727" i="6"/>
  <c r="M727" i="6" l="1"/>
  <c r="L728" i="6"/>
  <c r="N727" i="6"/>
  <c r="M728" i="6" l="1"/>
  <c r="N728" i="6"/>
  <c r="L729" i="6"/>
  <c r="M729" i="6" l="1"/>
  <c r="L730" i="6"/>
  <c r="N729" i="6"/>
  <c r="M730" i="6" l="1"/>
  <c r="N730" i="6"/>
  <c r="L731" i="6"/>
  <c r="M731" i="6" l="1"/>
  <c r="L732" i="6"/>
  <c r="N731" i="6"/>
  <c r="M732" i="6" l="1"/>
  <c r="N732" i="6"/>
  <c r="L733" i="6"/>
  <c r="M733" i="6" l="1"/>
  <c r="L734" i="6"/>
  <c r="N733" i="6"/>
  <c r="M734" i="6" l="1"/>
  <c r="N734" i="6"/>
  <c r="L735" i="6"/>
  <c r="M735" i="6" l="1"/>
  <c r="L736" i="6"/>
  <c r="N735" i="6"/>
  <c r="M736" i="6" l="1"/>
  <c r="N736" i="6"/>
  <c r="L737" i="6"/>
  <c r="M737" i="6" l="1"/>
  <c r="L738" i="6"/>
  <c r="N737" i="6"/>
  <c r="M738" i="6" l="1"/>
  <c r="N738" i="6"/>
  <c r="L739" i="6"/>
  <c r="M739" i="6" l="1"/>
  <c r="L740" i="6"/>
  <c r="N739" i="6"/>
  <c r="M740" i="6" l="1"/>
  <c r="N740" i="6"/>
  <c r="L741" i="6"/>
  <c r="M741" i="6" l="1"/>
  <c r="L742" i="6"/>
  <c r="N741" i="6"/>
  <c r="M742" i="6" l="1"/>
  <c r="N742" i="6"/>
  <c r="L743" i="6"/>
  <c r="M743" i="6" l="1"/>
  <c r="L744" i="6"/>
  <c r="N743" i="6"/>
  <c r="M744" i="6" l="1"/>
  <c r="N744" i="6"/>
  <c r="L745" i="6"/>
  <c r="M745" i="6" l="1"/>
  <c r="L746" i="6"/>
  <c r="N745" i="6"/>
  <c r="M746" i="6" l="1"/>
  <c r="N746" i="6"/>
  <c r="L747" i="6"/>
  <c r="M747" i="6" l="1"/>
  <c r="L748" i="6"/>
  <c r="N747" i="6"/>
  <c r="M748" i="6" l="1"/>
  <c r="N748" i="6"/>
  <c r="L749" i="6"/>
  <c r="M749" i="6" l="1"/>
  <c r="L750" i="6"/>
  <c r="N749" i="6"/>
  <c r="M750" i="6" l="1"/>
  <c r="N750" i="6"/>
  <c r="L751" i="6"/>
  <c r="M751" i="6" l="1"/>
  <c r="L752" i="6"/>
  <c r="N751" i="6"/>
  <c r="M752" i="6" l="1"/>
  <c r="N752" i="6"/>
  <c r="L753" i="6"/>
  <c r="M753" i="6" l="1"/>
  <c r="N753" i="6"/>
  <c r="L754" i="6"/>
  <c r="M754" i="6" l="1"/>
  <c r="N754" i="6"/>
  <c r="L755" i="6"/>
  <c r="M755" i="6" l="1"/>
  <c r="N755" i="6"/>
  <c r="L756" i="6"/>
  <c r="M756" i="6" l="1"/>
  <c r="N756" i="6"/>
  <c r="L757" i="6"/>
  <c r="M757" i="6" l="1"/>
  <c r="N757" i="6"/>
  <c r="L758" i="6"/>
  <c r="M758" i="6" l="1"/>
  <c r="N758" i="6"/>
  <c r="L759" i="6"/>
  <c r="M759" i="6" l="1"/>
  <c r="N759" i="6"/>
  <c r="L760" i="6"/>
  <c r="M760" i="6" l="1"/>
  <c r="N760" i="6"/>
  <c r="L761" i="6"/>
  <c r="M761" i="6" l="1"/>
  <c r="N761" i="6"/>
  <c r="L762" i="6"/>
  <c r="M762" i="6" l="1"/>
  <c r="N762" i="6"/>
  <c r="L763" i="6"/>
  <c r="M763" i="6" l="1"/>
  <c r="N763" i="6"/>
  <c r="L764" i="6"/>
  <c r="M764" i="6" l="1"/>
  <c r="N764" i="6"/>
  <c r="L765" i="6"/>
  <c r="M765" i="6" l="1"/>
  <c r="N765" i="6"/>
  <c r="L766" i="6"/>
  <c r="M766" i="6" l="1"/>
  <c r="N766" i="6"/>
  <c r="L767" i="6"/>
  <c r="M767" i="6" l="1"/>
  <c r="N767" i="6"/>
  <c r="L768" i="6"/>
  <c r="M768" i="6" l="1"/>
  <c r="N768" i="6"/>
  <c r="L769" i="6"/>
  <c r="M769" i="6" l="1"/>
  <c r="N769" i="6"/>
  <c r="L770" i="6"/>
  <c r="M770" i="6" l="1"/>
  <c r="N770" i="6"/>
  <c r="L771" i="6"/>
  <c r="M771" i="6" l="1"/>
  <c r="N771" i="6"/>
  <c r="L772" i="6"/>
  <c r="M772" i="6" l="1"/>
  <c r="N772" i="6"/>
  <c r="L773" i="6"/>
  <c r="M773" i="6" l="1"/>
  <c r="N773" i="6"/>
  <c r="L774" i="6"/>
  <c r="M774" i="6" l="1"/>
  <c r="N774" i="6"/>
  <c r="L775" i="6"/>
  <c r="M775" i="6" l="1"/>
  <c r="N775" i="6"/>
  <c r="L776" i="6"/>
  <c r="M776" i="6" l="1"/>
  <c r="N776" i="6"/>
  <c r="L777" i="6"/>
  <c r="M777" i="6" l="1"/>
  <c r="N777" i="6"/>
  <c r="L778" i="6"/>
  <c r="M778" i="6" l="1"/>
  <c r="N778" i="6"/>
  <c r="L779" i="6"/>
  <c r="M779" i="6" l="1"/>
  <c r="N779" i="6"/>
  <c r="L780" i="6"/>
  <c r="M780" i="6" l="1"/>
  <c r="N780" i="6"/>
  <c r="L781" i="6"/>
  <c r="M781" i="6" l="1"/>
  <c r="N781" i="6"/>
  <c r="L782" i="6"/>
  <c r="M782" i="6" l="1"/>
  <c r="N782" i="6"/>
  <c r="L783" i="6"/>
  <c r="M783" i="6" l="1"/>
  <c r="N783" i="6"/>
  <c r="L784" i="6"/>
  <c r="M784" i="6" l="1"/>
  <c r="N784" i="6"/>
  <c r="L785" i="6"/>
  <c r="M785" i="6" l="1"/>
  <c r="N785" i="6"/>
  <c r="L786" i="6"/>
  <c r="M786" i="6" l="1"/>
  <c r="N786" i="6"/>
  <c r="L787" i="6"/>
  <c r="M787" i="6" l="1"/>
  <c r="N787" i="6"/>
  <c r="L788" i="6"/>
  <c r="M788" i="6" l="1"/>
  <c r="N788" i="6"/>
  <c r="L789" i="6"/>
  <c r="M789" i="6" l="1"/>
  <c r="N789" i="6"/>
  <c r="L790" i="6"/>
  <c r="M790" i="6" l="1"/>
  <c r="N790" i="6"/>
  <c r="L791" i="6"/>
  <c r="M791" i="6" l="1"/>
  <c r="N791" i="6"/>
  <c r="L792" i="6"/>
  <c r="M792" i="6" l="1"/>
  <c r="N792" i="6"/>
  <c r="L793" i="6"/>
  <c r="M793" i="6" l="1"/>
  <c r="N793" i="6"/>
  <c r="L794" i="6"/>
  <c r="M794" i="6" l="1"/>
  <c r="N794" i="6"/>
  <c r="L795" i="6"/>
  <c r="M795" i="6" l="1"/>
  <c r="N795" i="6"/>
  <c r="L796" i="6"/>
  <c r="M796" i="6" l="1"/>
  <c r="N796" i="6"/>
  <c r="L797" i="6"/>
  <c r="M797" i="6" l="1"/>
  <c r="N797" i="6"/>
  <c r="L798" i="6"/>
  <c r="M798" i="6" l="1"/>
  <c r="N798" i="6"/>
  <c r="L799" i="6"/>
  <c r="M799" i="6" l="1"/>
  <c r="N799" i="6"/>
  <c r="L800" i="6"/>
  <c r="M800" i="6" l="1"/>
  <c r="N800" i="6"/>
  <c r="L801" i="6"/>
  <c r="M801" i="6" l="1"/>
  <c r="N801" i="6"/>
  <c r="L802" i="6"/>
  <c r="M802" i="6" l="1"/>
  <c r="N802" i="6"/>
  <c r="L803" i="6"/>
  <c r="M803" i="6" l="1"/>
  <c r="N803" i="6"/>
  <c r="L804" i="6"/>
  <c r="M804" i="6" l="1"/>
  <c r="N804" i="6"/>
  <c r="L805" i="6"/>
  <c r="M805" i="6" l="1"/>
  <c r="N805" i="6"/>
  <c r="L806" i="6"/>
  <c r="M806" i="6" l="1"/>
  <c r="N806" i="6"/>
  <c r="L807" i="6"/>
  <c r="M807" i="6" l="1"/>
  <c r="N807" i="6"/>
  <c r="L808" i="6"/>
  <c r="M808" i="6" l="1"/>
  <c r="N808" i="6"/>
  <c r="L809" i="6"/>
  <c r="M809" i="6" l="1"/>
  <c r="N809" i="6"/>
  <c r="L810" i="6"/>
  <c r="M810" i="6" l="1"/>
  <c r="N810" i="6"/>
  <c r="L811" i="6"/>
  <c r="M811" i="6" l="1"/>
  <c r="N811" i="6"/>
  <c r="L812" i="6"/>
  <c r="M812" i="6" l="1"/>
  <c r="N812" i="6"/>
  <c r="L813" i="6"/>
  <c r="M813" i="6" l="1"/>
  <c r="N813" i="6"/>
  <c r="L814" i="6"/>
  <c r="M814" i="6" l="1"/>
  <c r="N814" i="6"/>
  <c r="L815" i="6"/>
  <c r="M815" i="6" l="1"/>
  <c r="N815" i="6"/>
  <c r="L816" i="6"/>
  <c r="M816" i="6" l="1"/>
  <c r="N816" i="6"/>
  <c r="L817" i="6"/>
  <c r="M817" i="6" l="1"/>
  <c r="N817" i="6"/>
  <c r="L818" i="6"/>
  <c r="M818" i="6" l="1"/>
  <c r="N818" i="6"/>
  <c r="L819" i="6"/>
  <c r="M819" i="6" l="1"/>
  <c r="N819" i="6"/>
  <c r="L820" i="6"/>
  <c r="M820" i="6" l="1"/>
  <c r="N820" i="6"/>
  <c r="L821" i="6"/>
  <c r="M821" i="6" l="1"/>
  <c r="N821" i="6"/>
  <c r="L822" i="6"/>
  <c r="M822" i="6" l="1"/>
  <c r="N822" i="6"/>
  <c r="L823" i="6"/>
  <c r="M823" i="6" l="1"/>
  <c r="N823" i="6"/>
  <c r="L824" i="6"/>
  <c r="M824" i="6" l="1"/>
  <c r="N824" i="6"/>
  <c r="L825" i="6"/>
  <c r="M825" i="6" l="1"/>
  <c r="N825" i="6"/>
  <c r="L826" i="6"/>
  <c r="M826" i="6" l="1"/>
  <c r="N826" i="6"/>
  <c r="L827" i="6"/>
  <c r="M827" i="6" l="1"/>
  <c r="N827" i="6"/>
  <c r="L828" i="6"/>
  <c r="M828" i="6" l="1"/>
  <c r="N828" i="6"/>
  <c r="L829" i="6"/>
  <c r="M829" i="6" l="1"/>
  <c r="N829" i="6"/>
  <c r="L830" i="6"/>
  <c r="M830" i="6" l="1"/>
  <c r="N830" i="6"/>
  <c r="L831" i="6"/>
  <c r="M831" i="6" l="1"/>
  <c r="N831" i="6"/>
  <c r="L832" i="6"/>
  <c r="M832" i="6" l="1"/>
  <c r="N832" i="6"/>
  <c r="L833" i="6"/>
  <c r="M833" i="6" l="1"/>
  <c r="N833" i="6"/>
  <c r="L834" i="6"/>
  <c r="M834" i="6" l="1"/>
  <c r="N834" i="6"/>
  <c r="L835" i="6"/>
  <c r="M835" i="6" l="1"/>
  <c r="N835" i="6"/>
  <c r="L836" i="6"/>
  <c r="M836" i="6" l="1"/>
  <c r="N836" i="6"/>
  <c r="L837" i="6"/>
  <c r="M837" i="6" l="1"/>
  <c r="N837" i="6"/>
  <c r="L838" i="6"/>
  <c r="M838" i="6" l="1"/>
  <c r="N838" i="6"/>
  <c r="L839" i="6"/>
  <c r="M839" i="6" l="1"/>
  <c r="N839" i="6"/>
  <c r="L840" i="6"/>
  <c r="M840" i="6" l="1"/>
  <c r="N840" i="6"/>
  <c r="L841" i="6"/>
  <c r="M841" i="6" l="1"/>
  <c r="N841" i="6"/>
  <c r="L842" i="6"/>
  <c r="M842" i="6" l="1"/>
  <c r="N842" i="6"/>
  <c r="L843" i="6"/>
  <c r="M843" i="6" l="1"/>
  <c r="N843" i="6"/>
  <c r="L844" i="6"/>
  <c r="M844" i="6" l="1"/>
  <c r="N844" i="6"/>
  <c r="L845" i="6"/>
  <c r="M845" i="6" l="1"/>
  <c r="N845" i="6"/>
  <c r="L846" i="6"/>
  <c r="M846" i="6" l="1"/>
  <c r="N846" i="6"/>
  <c r="L847" i="6"/>
  <c r="M847" i="6" l="1"/>
  <c r="N847" i="6"/>
  <c r="L848" i="6"/>
  <c r="M848" i="6" l="1"/>
  <c r="N848" i="6"/>
  <c r="L849" i="6"/>
  <c r="M849" i="6" l="1"/>
  <c r="N849" i="6"/>
  <c r="L850" i="6"/>
  <c r="M850" i="6" l="1"/>
  <c r="N850" i="6"/>
  <c r="L851" i="6"/>
  <c r="M851" i="6" l="1"/>
  <c r="N851" i="6"/>
  <c r="L852" i="6"/>
  <c r="M852" i="6" l="1"/>
  <c r="N852" i="6"/>
  <c r="L853" i="6"/>
  <c r="M853" i="6" l="1"/>
  <c r="N853" i="6"/>
  <c r="L854" i="6"/>
  <c r="M854" i="6" l="1"/>
  <c r="N854" i="6"/>
  <c r="L855" i="6"/>
  <c r="M855" i="6" l="1"/>
  <c r="N855" i="6"/>
  <c r="L856" i="6"/>
  <c r="M856" i="6" l="1"/>
  <c r="N856" i="6"/>
  <c r="L857" i="6"/>
  <c r="M857" i="6" l="1"/>
  <c r="N857" i="6"/>
  <c r="L858" i="6"/>
  <c r="M858" i="6" l="1"/>
  <c r="N858" i="6"/>
  <c r="L859" i="6"/>
  <c r="M859" i="6" l="1"/>
  <c r="N859" i="6"/>
  <c r="L860" i="6"/>
  <c r="M860" i="6" l="1"/>
  <c r="N860" i="6"/>
  <c r="L861" i="6"/>
  <c r="M861" i="6" l="1"/>
  <c r="N861" i="6"/>
  <c r="L862" i="6"/>
  <c r="M862" i="6" l="1"/>
  <c r="N862" i="6"/>
  <c r="L863" i="6"/>
  <c r="M863" i="6" l="1"/>
  <c r="N863" i="6"/>
  <c r="L864" i="6"/>
  <c r="M864" i="6" l="1"/>
  <c r="N864" i="6"/>
  <c r="L865" i="6"/>
  <c r="M865" i="6" l="1"/>
  <c r="N865" i="6"/>
  <c r="L866" i="6"/>
  <c r="M866" i="6" l="1"/>
  <c r="N866" i="6"/>
  <c r="L867" i="6"/>
  <c r="M867" i="6" l="1"/>
  <c r="N867" i="6"/>
  <c r="L868" i="6"/>
  <c r="M868" i="6" l="1"/>
  <c r="N868" i="6"/>
  <c r="L869" i="6"/>
  <c r="M869" i="6" l="1"/>
  <c r="N869" i="6"/>
  <c r="L870" i="6"/>
  <c r="M870" i="6" l="1"/>
  <c r="N870" i="6"/>
  <c r="L871" i="6"/>
  <c r="M871" i="6" l="1"/>
  <c r="N871" i="6"/>
  <c r="L872" i="6"/>
  <c r="M872" i="6" l="1"/>
  <c r="N872" i="6"/>
  <c r="L873" i="6"/>
  <c r="M873" i="6" l="1"/>
  <c r="N873" i="6"/>
  <c r="L874" i="6"/>
  <c r="M874" i="6" l="1"/>
  <c r="N874" i="6"/>
  <c r="L875" i="6"/>
  <c r="M875" i="6" l="1"/>
  <c r="N875" i="6"/>
  <c r="L876" i="6"/>
  <c r="M876" i="6" l="1"/>
  <c r="N876" i="6"/>
  <c r="L877" i="6"/>
  <c r="M877" i="6" l="1"/>
  <c r="N877" i="6"/>
  <c r="L878" i="6"/>
  <c r="M878" i="6" l="1"/>
  <c r="N878" i="6"/>
  <c r="L879" i="6"/>
  <c r="M879" i="6" l="1"/>
  <c r="N879" i="6"/>
  <c r="L880" i="6"/>
  <c r="M880" i="6" l="1"/>
  <c r="N880" i="6"/>
  <c r="L881" i="6"/>
  <c r="M881" i="6" l="1"/>
  <c r="N881" i="6"/>
  <c r="L882" i="6"/>
  <c r="M882" i="6" l="1"/>
  <c r="N882" i="6"/>
  <c r="L883" i="6"/>
  <c r="M883" i="6" l="1"/>
  <c r="N883" i="6"/>
  <c r="L884" i="6"/>
  <c r="M884" i="6" l="1"/>
  <c r="N884" i="6"/>
  <c r="L885" i="6"/>
  <c r="M885" i="6" l="1"/>
  <c r="N885" i="6"/>
  <c r="L886" i="6"/>
  <c r="M886" i="6" l="1"/>
  <c r="N886" i="6"/>
  <c r="L887" i="6"/>
  <c r="M887" i="6" l="1"/>
  <c r="N887" i="6"/>
  <c r="L888" i="6"/>
  <c r="M888" i="6" l="1"/>
  <c r="N888" i="6"/>
  <c r="L889" i="6"/>
  <c r="M889" i="6" l="1"/>
  <c r="N889" i="6"/>
  <c r="L890" i="6"/>
  <c r="M890" i="6" l="1"/>
  <c r="N890" i="6"/>
  <c r="L891" i="6"/>
  <c r="M891" i="6" l="1"/>
  <c r="N891" i="6"/>
  <c r="L892" i="6"/>
  <c r="M892" i="6" l="1"/>
  <c r="N892" i="6"/>
  <c r="L893" i="6"/>
  <c r="M893" i="6" l="1"/>
  <c r="N893" i="6"/>
  <c r="L894" i="6"/>
  <c r="M894" i="6" l="1"/>
  <c r="N894" i="6"/>
  <c r="L895" i="6"/>
  <c r="M895" i="6" l="1"/>
  <c r="N895" i="6"/>
  <c r="L896" i="6"/>
  <c r="M896" i="6" l="1"/>
  <c r="N896" i="6"/>
  <c r="L897" i="6"/>
  <c r="M897" i="6" l="1"/>
  <c r="N897" i="6"/>
  <c r="L898" i="6"/>
  <c r="M898" i="6" l="1"/>
  <c r="N898" i="6"/>
  <c r="L899" i="6"/>
  <c r="M899" i="6" l="1"/>
  <c r="N899" i="6"/>
  <c r="L900" i="6"/>
  <c r="M900" i="6" l="1"/>
  <c r="N900" i="6"/>
  <c r="L901" i="6"/>
  <c r="M901" i="6" l="1"/>
  <c r="N901" i="6"/>
  <c r="L902" i="6"/>
  <c r="M902" i="6" l="1"/>
  <c r="N902" i="6"/>
  <c r="L903" i="6"/>
  <c r="M903" i="6" l="1"/>
  <c r="N903" i="6"/>
  <c r="L904" i="6"/>
  <c r="M904" i="6" l="1"/>
  <c r="N904" i="6"/>
  <c r="L905" i="6"/>
  <c r="M905" i="6" l="1"/>
  <c r="N905" i="6"/>
  <c r="L906" i="6"/>
  <c r="M906" i="6" l="1"/>
  <c r="N906" i="6"/>
  <c r="L907" i="6"/>
  <c r="M907" i="6" l="1"/>
  <c r="N907" i="6"/>
  <c r="L908" i="6"/>
  <c r="M908" i="6" l="1"/>
  <c r="N908" i="6"/>
  <c r="L909" i="6"/>
  <c r="M909" i="6" l="1"/>
  <c r="N909" i="6"/>
  <c r="L910" i="6"/>
  <c r="M910" i="6" l="1"/>
  <c r="N910" i="6"/>
  <c r="L911" i="6"/>
  <c r="M911" i="6" l="1"/>
  <c r="N911" i="6"/>
  <c r="L912" i="6"/>
  <c r="M912" i="6" l="1"/>
  <c r="N912" i="6"/>
  <c r="L913" i="6"/>
  <c r="M913" i="6" l="1"/>
  <c r="N913" i="6"/>
  <c r="L914" i="6"/>
  <c r="M914" i="6" l="1"/>
  <c r="N914" i="6"/>
  <c r="L915" i="6"/>
  <c r="M915" i="6" l="1"/>
  <c r="N915" i="6"/>
  <c r="L916" i="6"/>
  <c r="M916" i="6" l="1"/>
  <c r="N916" i="6"/>
  <c r="L917" i="6"/>
  <c r="M917" i="6" l="1"/>
  <c r="N917" i="6"/>
  <c r="L918" i="6"/>
  <c r="M918" i="6" l="1"/>
  <c r="N918" i="6"/>
  <c r="L919" i="6"/>
  <c r="M919" i="6" l="1"/>
  <c r="N919" i="6"/>
  <c r="L920" i="6"/>
  <c r="M920" i="6" l="1"/>
  <c r="N920" i="6"/>
  <c r="L921" i="6"/>
  <c r="M921" i="6" l="1"/>
  <c r="N921" i="6"/>
  <c r="L922" i="6"/>
  <c r="M922" i="6" l="1"/>
  <c r="N922" i="6"/>
  <c r="L923" i="6"/>
  <c r="M923" i="6" l="1"/>
  <c r="N923" i="6"/>
  <c r="L924" i="6"/>
  <c r="M924" i="6" l="1"/>
  <c r="N924" i="6"/>
  <c r="L925" i="6"/>
  <c r="M925" i="6" l="1"/>
  <c r="N925" i="6"/>
  <c r="L926" i="6"/>
  <c r="M926" i="6" l="1"/>
  <c r="N926" i="6"/>
  <c r="L927" i="6"/>
  <c r="M927" i="6" l="1"/>
  <c r="N927" i="6"/>
  <c r="L928" i="6"/>
  <c r="M928" i="6" l="1"/>
  <c r="N928" i="6"/>
  <c r="L929" i="6"/>
  <c r="M929" i="6" l="1"/>
  <c r="N929" i="6"/>
  <c r="L930" i="6"/>
  <c r="M930" i="6" l="1"/>
  <c r="N930" i="6"/>
  <c r="L931" i="6"/>
  <c r="M931" i="6" l="1"/>
  <c r="N931" i="6"/>
  <c r="L932" i="6"/>
  <c r="M932" i="6" l="1"/>
  <c r="N932" i="6"/>
  <c r="L933" i="6"/>
  <c r="M933" i="6" l="1"/>
  <c r="N933" i="6"/>
  <c r="L934" i="6"/>
  <c r="M934" i="6" l="1"/>
  <c r="N934" i="6"/>
  <c r="L935" i="6"/>
  <c r="M935" i="6" l="1"/>
  <c r="N935" i="6"/>
  <c r="L936" i="6"/>
  <c r="M936" i="6" l="1"/>
  <c r="N936" i="6"/>
  <c r="L937" i="6"/>
  <c r="M937" i="6" l="1"/>
  <c r="N937" i="6"/>
  <c r="L938" i="6"/>
  <c r="M938" i="6" l="1"/>
  <c r="N938" i="6"/>
  <c r="L939" i="6"/>
  <c r="M939" i="6" l="1"/>
  <c r="N939" i="6"/>
  <c r="L940" i="6"/>
  <c r="M940" i="6" l="1"/>
  <c r="N940" i="6"/>
  <c r="L941" i="6"/>
  <c r="M941" i="6" l="1"/>
  <c r="N941" i="6"/>
  <c r="L942" i="6"/>
  <c r="M942" i="6" l="1"/>
  <c r="N942" i="6"/>
  <c r="L943" i="6"/>
  <c r="M943" i="6" l="1"/>
  <c r="N943" i="6"/>
  <c r="L944" i="6"/>
  <c r="M944" i="6" l="1"/>
  <c r="N944" i="6"/>
  <c r="L945" i="6"/>
  <c r="M945" i="6" l="1"/>
  <c r="N945" i="6"/>
  <c r="L946" i="6"/>
  <c r="M946" i="6" l="1"/>
  <c r="N946" i="6"/>
  <c r="L947" i="6"/>
  <c r="M947" i="6" l="1"/>
  <c r="N947" i="6"/>
  <c r="L948" i="6"/>
  <c r="M948" i="6" l="1"/>
  <c r="N948" i="6"/>
  <c r="L949" i="6"/>
  <c r="M949" i="6" l="1"/>
  <c r="N949" i="6"/>
  <c r="L950" i="6"/>
  <c r="M950" i="6" l="1"/>
  <c r="N950" i="6"/>
  <c r="L951" i="6"/>
  <c r="M951" i="6" l="1"/>
  <c r="N951" i="6"/>
  <c r="L952" i="6"/>
  <c r="M952" i="6" l="1"/>
  <c r="N952" i="6"/>
  <c r="L953" i="6"/>
  <c r="M953" i="6" l="1"/>
  <c r="N953" i="6"/>
  <c r="L954" i="6"/>
  <c r="M954" i="6" l="1"/>
  <c r="N954" i="6"/>
  <c r="L955" i="6"/>
  <c r="M955" i="6" l="1"/>
  <c r="N955" i="6"/>
  <c r="L956" i="6"/>
  <c r="M956" i="6" l="1"/>
  <c r="N956" i="6"/>
  <c r="L957" i="6"/>
  <c r="M957" i="6" l="1"/>
  <c r="N957" i="6"/>
  <c r="L958" i="6"/>
  <c r="M958" i="6" l="1"/>
  <c r="N958" i="6"/>
  <c r="L959" i="6"/>
  <c r="M959" i="6" l="1"/>
  <c r="N959" i="6"/>
  <c r="L960" i="6"/>
  <c r="M960" i="6" l="1"/>
  <c r="N960" i="6"/>
  <c r="L961" i="6"/>
  <c r="M961" i="6" l="1"/>
  <c r="N961" i="6"/>
  <c r="L962" i="6"/>
  <c r="M962" i="6" l="1"/>
  <c r="N962" i="6"/>
  <c r="L963" i="6"/>
  <c r="M963" i="6" l="1"/>
  <c r="N963" i="6"/>
  <c r="L964" i="6"/>
  <c r="M964" i="6" l="1"/>
  <c r="N964" i="6"/>
  <c r="L965" i="6"/>
  <c r="M965" i="6" l="1"/>
  <c r="N965" i="6"/>
  <c r="L966" i="6"/>
  <c r="M966" i="6" l="1"/>
  <c r="N966" i="6"/>
  <c r="L967" i="6"/>
  <c r="M967" i="6" l="1"/>
  <c r="N967" i="6"/>
  <c r="L968" i="6"/>
  <c r="M968" i="6" l="1"/>
  <c r="N968" i="6"/>
  <c r="L969" i="6"/>
  <c r="M969" i="6" l="1"/>
  <c r="N969" i="6"/>
  <c r="L970" i="6"/>
  <c r="M970" i="6" l="1"/>
  <c r="N970" i="6"/>
  <c r="L971" i="6"/>
  <c r="M971" i="6" l="1"/>
  <c r="N971" i="6"/>
  <c r="L972" i="6"/>
  <c r="M972" i="6" l="1"/>
  <c r="N972" i="6"/>
  <c r="L973" i="6"/>
  <c r="M973" i="6" l="1"/>
  <c r="N973" i="6"/>
  <c r="L974" i="6"/>
  <c r="M974" i="6" l="1"/>
  <c r="N974" i="6"/>
  <c r="L975" i="6"/>
  <c r="M975" i="6" l="1"/>
  <c r="N975" i="6"/>
  <c r="L976" i="6"/>
  <c r="M976" i="6" l="1"/>
  <c r="N976" i="6"/>
  <c r="L977" i="6"/>
  <c r="M977" i="6" l="1"/>
  <c r="N977" i="6"/>
  <c r="L978" i="6"/>
  <c r="M978" i="6" l="1"/>
  <c r="N978" i="6"/>
  <c r="L979" i="6"/>
  <c r="M979" i="6" l="1"/>
  <c r="N979" i="6"/>
  <c r="L980" i="6"/>
  <c r="M980" i="6" l="1"/>
  <c r="N980" i="6"/>
  <c r="L981" i="6"/>
  <c r="M981" i="6" l="1"/>
  <c r="N981" i="6"/>
  <c r="L982" i="6"/>
  <c r="M982" i="6" l="1"/>
  <c r="N982" i="6"/>
  <c r="L983" i="6"/>
  <c r="M983" i="6" l="1"/>
  <c r="N983" i="6"/>
  <c r="L984" i="6"/>
  <c r="M984" i="6" l="1"/>
  <c r="N984" i="6"/>
  <c r="L985" i="6"/>
  <c r="M985" i="6" l="1"/>
  <c r="N985" i="6"/>
  <c r="L986" i="6"/>
  <c r="M986" i="6" l="1"/>
  <c r="N986" i="6"/>
  <c r="L987" i="6"/>
  <c r="M987" i="6" l="1"/>
  <c r="N987" i="6"/>
  <c r="L988" i="6"/>
  <c r="M988" i="6" l="1"/>
  <c r="N988" i="6"/>
  <c r="L989" i="6"/>
  <c r="M989" i="6" l="1"/>
  <c r="N989" i="6"/>
  <c r="L990" i="6"/>
  <c r="M990" i="6" l="1"/>
  <c r="N990" i="6"/>
  <c r="L991" i="6"/>
  <c r="M991" i="6" l="1"/>
  <c r="N991" i="6"/>
  <c r="L992" i="6"/>
  <c r="M992" i="6" l="1"/>
  <c r="N992" i="6"/>
  <c r="L993" i="6"/>
  <c r="M993" i="6" l="1"/>
  <c r="N993" i="6"/>
  <c r="L994" i="6"/>
  <c r="M994" i="6" l="1"/>
  <c r="N994" i="6"/>
  <c r="L995" i="6"/>
  <c r="M995" i="6" l="1"/>
  <c r="N995" i="6"/>
  <c r="L996" i="6"/>
  <c r="M996" i="6" l="1"/>
  <c r="N996" i="6"/>
  <c r="L997" i="6"/>
  <c r="L998" i="6" l="1"/>
  <c r="M997" i="6"/>
  <c r="N997" i="6"/>
  <c r="L999" i="6" l="1"/>
  <c r="M998" i="6"/>
  <c r="N998" i="6"/>
  <c r="L1000" i="6" l="1"/>
  <c r="M999" i="6"/>
  <c r="N999" i="6"/>
  <c r="L1001" i="6" l="1"/>
  <c r="M1000" i="6"/>
  <c r="N1000" i="6"/>
  <c r="L1002" i="6" l="1"/>
  <c r="M1001" i="6"/>
  <c r="N1001" i="6"/>
  <c r="L1003" i="6" l="1"/>
  <c r="M1002" i="6"/>
  <c r="N1002" i="6"/>
  <c r="L1004" i="6" l="1"/>
  <c r="M1003" i="6"/>
  <c r="N1003" i="6"/>
  <c r="L1005" i="6" l="1"/>
  <c r="M1004" i="6"/>
  <c r="N1004" i="6"/>
  <c r="L1006" i="6" l="1"/>
  <c r="M1005" i="6"/>
  <c r="N1005" i="6"/>
  <c r="L1007" i="6" l="1"/>
  <c r="M1006" i="6"/>
  <c r="N1006" i="6"/>
  <c r="L1008" i="6" l="1"/>
  <c r="M1007" i="6"/>
  <c r="N1007" i="6"/>
  <c r="L1009" i="6" l="1"/>
  <c r="M1008" i="6"/>
  <c r="N1008" i="6"/>
  <c r="L1010" i="6" l="1"/>
  <c r="M1009" i="6"/>
  <c r="N1009" i="6"/>
  <c r="L1011" i="6" l="1"/>
  <c r="M1010" i="6"/>
  <c r="N1010" i="6"/>
  <c r="L1012" i="6" l="1"/>
  <c r="M1011" i="6"/>
  <c r="N1011" i="6"/>
  <c r="L1013" i="6" l="1"/>
  <c r="M1012" i="6"/>
  <c r="N1012" i="6"/>
  <c r="L1014" i="6" l="1"/>
  <c r="M1013" i="6"/>
  <c r="N1013" i="6"/>
  <c r="L1015" i="6" l="1"/>
  <c r="M1014" i="6"/>
  <c r="N1014" i="6"/>
  <c r="L1016" i="6" l="1"/>
  <c r="M1015" i="6"/>
  <c r="N1015" i="6"/>
  <c r="L1017" i="6" l="1"/>
  <c r="M1016" i="6"/>
  <c r="N1016" i="6"/>
  <c r="L1018" i="6" l="1"/>
  <c r="M1017" i="6"/>
  <c r="N1017" i="6"/>
  <c r="L1019" i="6" l="1"/>
  <c r="M1018" i="6"/>
  <c r="N1018" i="6"/>
  <c r="L1020" i="6" l="1"/>
  <c r="M1019" i="6"/>
  <c r="N1019" i="6"/>
  <c r="L1021" i="6" l="1"/>
  <c r="M1020" i="6"/>
  <c r="N1020" i="6"/>
  <c r="L1022" i="6" l="1"/>
  <c r="M1021" i="6"/>
  <c r="N1021" i="6"/>
  <c r="L1023" i="6" l="1"/>
  <c r="M1022" i="6"/>
  <c r="N1022" i="6"/>
  <c r="L1024" i="6" l="1"/>
  <c r="M1023" i="6"/>
  <c r="N1023" i="6"/>
  <c r="L1025" i="6" l="1"/>
  <c r="M1024" i="6"/>
  <c r="N1024" i="6"/>
  <c r="L1026" i="6" l="1"/>
  <c r="M1025" i="6"/>
  <c r="N1025" i="6"/>
  <c r="L1027" i="6" l="1"/>
  <c r="M1026" i="6"/>
  <c r="N1026" i="6"/>
  <c r="L1028" i="6" l="1"/>
  <c r="M1027" i="6"/>
  <c r="N1027" i="6"/>
  <c r="L1029" i="6" l="1"/>
  <c r="M1028" i="6"/>
  <c r="N1028" i="6"/>
  <c r="L1030" i="6" l="1"/>
  <c r="M1029" i="6"/>
  <c r="N1029" i="6"/>
  <c r="L1031" i="6" l="1"/>
  <c r="M1030" i="6"/>
  <c r="N1030" i="6"/>
  <c r="L1032" i="6" l="1"/>
  <c r="M1031" i="6"/>
  <c r="N1031" i="6"/>
  <c r="L1033" i="6" l="1"/>
  <c r="M1032" i="6"/>
  <c r="N1032" i="6"/>
  <c r="L1034" i="6" l="1"/>
  <c r="M1033" i="6"/>
  <c r="N1033" i="6"/>
  <c r="L1035" i="6" l="1"/>
  <c r="M1034" i="6"/>
  <c r="N1034" i="6"/>
  <c r="L1036" i="6" l="1"/>
  <c r="M1035" i="6"/>
  <c r="N1035" i="6"/>
  <c r="L1037" i="6" l="1"/>
  <c r="M1036" i="6"/>
  <c r="N1036" i="6"/>
  <c r="L1038" i="6" l="1"/>
  <c r="M1037" i="6"/>
  <c r="N1037" i="6"/>
  <c r="L1039" i="6" l="1"/>
  <c r="M1038" i="6"/>
  <c r="N1038" i="6"/>
  <c r="L1040" i="6" l="1"/>
  <c r="M1039" i="6"/>
  <c r="N1039" i="6"/>
  <c r="L1041" i="6" l="1"/>
  <c r="M1040" i="6"/>
  <c r="N1040" i="6"/>
  <c r="L1042" i="6" l="1"/>
  <c r="M1041" i="6"/>
  <c r="N1041" i="6"/>
  <c r="L1043" i="6" l="1"/>
  <c r="M1042" i="6"/>
  <c r="N1042" i="6"/>
  <c r="L1044" i="6" l="1"/>
  <c r="M1043" i="6"/>
  <c r="N1043" i="6"/>
  <c r="L1045" i="6" l="1"/>
  <c r="M1044" i="6"/>
  <c r="N1044" i="6"/>
  <c r="L1046" i="6" l="1"/>
  <c r="M1045" i="6"/>
  <c r="N1045" i="6"/>
  <c r="L1047" i="6" l="1"/>
  <c r="M1046" i="6"/>
  <c r="N1046" i="6"/>
  <c r="L1048" i="6" l="1"/>
  <c r="M1047" i="6"/>
  <c r="N1047" i="6"/>
  <c r="L1049" i="6" l="1"/>
  <c r="M1048" i="6"/>
  <c r="N1048" i="6"/>
  <c r="L1050" i="6" l="1"/>
  <c r="M1049" i="6"/>
  <c r="N1049" i="6"/>
  <c r="L1051" i="6" l="1"/>
  <c r="M1050" i="6"/>
  <c r="N1050" i="6"/>
  <c r="L1052" i="6" l="1"/>
  <c r="M1051" i="6"/>
  <c r="N1051" i="6"/>
  <c r="L1053" i="6" l="1"/>
  <c r="M1052" i="6"/>
  <c r="N1052" i="6"/>
  <c r="L1054" i="6" l="1"/>
  <c r="M1053" i="6"/>
  <c r="N1053" i="6"/>
  <c r="L1055" i="6" l="1"/>
  <c r="M1054" i="6"/>
  <c r="N1054" i="6"/>
  <c r="L1056" i="6" l="1"/>
  <c r="M1055" i="6"/>
  <c r="N1055" i="6"/>
  <c r="L1057" i="6" l="1"/>
  <c r="M1056" i="6"/>
  <c r="N1056" i="6"/>
  <c r="L1058" i="6" l="1"/>
  <c r="M1057" i="6"/>
  <c r="N1057" i="6"/>
  <c r="L1059" i="6" l="1"/>
  <c r="M1058" i="6"/>
  <c r="N1058" i="6"/>
  <c r="L1060" i="6" l="1"/>
  <c r="M1059" i="6"/>
  <c r="N1059" i="6"/>
  <c r="L1061" i="6" l="1"/>
  <c r="M1060" i="6"/>
  <c r="N1060" i="6"/>
  <c r="L1062" i="6" l="1"/>
  <c r="M1061" i="6"/>
  <c r="N1061" i="6"/>
  <c r="L1063" i="6" l="1"/>
  <c r="M1062" i="6"/>
  <c r="N1062" i="6"/>
  <c r="L1064" i="6" l="1"/>
  <c r="M1063" i="6"/>
  <c r="N1063" i="6"/>
  <c r="L1065" i="6" l="1"/>
  <c r="M1064" i="6"/>
  <c r="N1064" i="6"/>
  <c r="L1066" i="6" l="1"/>
  <c r="M1065" i="6"/>
  <c r="N1065" i="6"/>
  <c r="L1067" i="6" l="1"/>
  <c r="M1066" i="6"/>
  <c r="N1066" i="6"/>
  <c r="L1068" i="6" l="1"/>
  <c r="M1067" i="6"/>
  <c r="N1067" i="6"/>
  <c r="L1069" i="6" l="1"/>
  <c r="M1068" i="6"/>
  <c r="N1068" i="6"/>
  <c r="L1070" i="6" l="1"/>
  <c r="M1069" i="6"/>
  <c r="N1069" i="6"/>
  <c r="L1071" i="6" l="1"/>
  <c r="M1070" i="6"/>
  <c r="N1070" i="6"/>
  <c r="L1072" i="6" l="1"/>
  <c r="M1071" i="6"/>
  <c r="N1071" i="6"/>
  <c r="L1073" i="6" l="1"/>
  <c r="M1072" i="6"/>
  <c r="N1072" i="6"/>
  <c r="L1074" i="6" l="1"/>
  <c r="M1073" i="6"/>
  <c r="N1073" i="6"/>
  <c r="L1075" i="6" l="1"/>
  <c r="M1074" i="6"/>
  <c r="N1074" i="6"/>
  <c r="L1076" i="6" l="1"/>
  <c r="M1075" i="6"/>
  <c r="N1075" i="6"/>
  <c r="L1077" i="6" l="1"/>
  <c r="M1076" i="6"/>
  <c r="N1076" i="6"/>
  <c r="L1078" i="6" l="1"/>
  <c r="M1077" i="6"/>
  <c r="N1077" i="6"/>
  <c r="L1079" i="6" l="1"/>
  <c r="M1078" i="6"/>
  <c r="N1078" i="6"/>
  <c r="L1080" i="6" l="1"/>
  <c r="M1079" i="6"/>
  <c r="N1079" i="6"/>
  <c r="L1081" i="6" l="1"/>
  <c r="M1080" i="6"/>
  <c r="N1080" i="6"/>
  <c r="L1082" i="6" l="1"/>
  <c r="M1081" i="6"/>
  <c r="N1081" i="6"/>
  <c r="L1083" i="6" l="1"/>
  <c r="M1082" i="6"/>
  <c r="N1082" i="6"/>
  <c r="L1084" i="6" l="1"/>
  <c r="M1083" i="6"/>
  <c r="N1083" i="6"/>
  <c r="L1085" i="6" l="1"/>
  <c r="M1084" i="6"/>
  <c r="N1084" i="6"/>
  <c r="L1086" i="6" l="1"/>
  <c r="M1085" i="6"/>
  <c r="N1085" i="6"/>
  <c r="L1087" i="6" l="1"/>
  <c r="M1086" i="6"/>
  <c r="N1086" i="6"/>
  <c r="L1088" i="6" l="1"/>
  <c r="M1087" i="6"/>
  <c r="N1087" i="6"/>
  <c r="L1089" i="6" l="1"/>
  <c r="M1088" i="6"/>
  <c r="N1088" i="6"/>
  <c r="L1090" i="6" l="1"/>
  <c r="M1089" i="6"/>
  <c r="N1089" i="6"/>
  <c r="L1091" i="6" l="1"/>
  <c r="M1090" i="6"/>
  <c r="N1090" i="6"/>
  <c r="L1092" i="6" l="1"/>
  <c r="M1091" i="6"/>
  <c r="N1091" i="6"/>
  <c r="L1093" i="6" l="1"/>
  <c r="M1092" i="6"/>
  <c r="N1092" i="6"/>
  <c r="L1094" i="6" l="1"/>
  <c r="M1093" i="6"/>
  <c r="N1093" i="6"/>
  <c r="L1095" i="6" l="1"/>
  <c r="M1094" i="6"/>
  <c r="N1094" i="6"/>
  <c r="L1096" i="6" l="1"/>
  <c r="M1095" i="6"/>
  <c r="N1095" i="6"/>
  <c r="L1097" i="6" l="1"/>
  <c r="M1096" i="6"/>
  <c r="N1096" i="6"/>
  <c r="L1098" i="6" l="1"/>
  <c r="M1097" i="6"/>
  <c r="N1097" i="6"/>
  <c r="L1099" i="6" l="1"/>
  <c r="M1098" i="6"/>
  <c r="N1098" i="6"/>
  <c r="L1100" i="6" l="1"/>
  <c r="M1099" i="6"/>
  <c r="N1099" i="6"/>
  <c r="L1101" i="6" l="1"/>
  <c r="M1100" i="6"/>
  <c r="N1100" i="6"/>
  <c r="L1102" i="6" l="1"/>
  <c r="M1101" i="6"/>
  <c r="N1101" i="6"/>
  <c r="L1103" i="6" l="1"/>
  <c r="M1102" i="6"/>
  <c r="N1102" i="6"/>
  <c r="L1104" i="6" l="1"/>
  <c r="M1103" i="6"/>
  <c r="N1103" i="6"/>
  <c r="L1105" i="6" l="1"/>
  <c r="M1104" i="6"/>
  <c r="N1104" i="6"/>
  <c r="L1106" i="6" l="1"/>
  <c r="M1105" i="6"/>
  <c r="N1105" i="6"/>
  <c r="L1107" i="6" l="1"/>
  <c r="M1106" i="6"/>
  <c r="N1106" i="6"/>
  <c r="L1108" i="6" l="1"/>
  <c r="M1107" i="6"/>
  <c r="N1107" i="6"/>
  <c r="L1109" i="6" l="1"/>
  <c r="M1108" i="6"/>
  <c r="N1108" i="6"/>
  <c r="L1110" i="6" l="1"/>
  <c r="M1109" i="6"/>
  <c r="N1109" i="6"/>
  <c r="L1111" i="6" l="1"/>
  <c r="M1110" i="6"/>
  <c r="N1110" i="6"/>
  <c r="L1112" i="6" l="1"/>
  <c r="M1111" i="6"/>
  <c r="N1111" i="6"/>
  <c r="L1113" i="6" l="1"/>
  <c r="M1112" i="6"/>
  <c r="N1112" i="6"/>
  <c r="L1114" i="6" l="1"/>
  <c r="M1113" i="6"/>
  <c r="N1113" i="6"/>
  <c r="L1115" i="6" l="1"/>
  <c r="M1114" i="6"/>
  <c r="N1114" i="6"/>
  <c r="L1116" i="6" l="1"/>
  <c r="M1115" i="6"/>
  <c r="N1115" i="6"/>
  <c r="L1117" i="6" l="1"/>
  <c r="M1116" i="6"/>
  <c r="N1116" i="6"/>
  <c r="L1118" i="6" l="1"/>
  <c r="M1117" i="6"/>
  <c r="N1117" i="6"/>
  <c r="L1119" i="6" l="1"/>
  <c r="M1118" i="6"/>
  <c r="N1118" i="6"/>
  <c r="L1120" i="6" l="1"/>
  <c r="M1119" i="6"/>
  <c r="N1119" i="6"/>
  <c r="L1121" i="6" l="1"/>
  <c r="M1120" i="6"/>
  <c r="N1120" i="6"/>
  <c r="L1122" i="6" l="1"/>
  <c r="M1121" i="6"/>
  <c r="N1121" i="6"/>
  <c r="L1123" i="6" l="1"/>
  <c r="M1122" i="6"/>
  <c r="N1122" i="6"/>
  <c r="L1124" i="6" l="1"/>
  <c r="M1123" i="6"/>
  <c r="N1123" i="6"/>
  <c r="L1125" i="6" l="1"/>
  <c r="M1124" i="6"/>
  <c r="N1124" i="6"/>
  <c r="M1125" i="6" l="1"/>
  <c r="N1125" i="6"/>
  <c r="L1126" i="6"/>
  <c r="M1126" i="6" l="1"/>
  <c r="N1126" i="6"/>
  <c r="L1127" i="6"/>
  <c r="M1127" i="6" l="1"/>
  <c r="N1127" i="6"/>
  <c r="L1128" i="6"/>
  <c r="M1128" i="6" l="1"/>
  <c r="N1128" i="6"/>
  <c r="L1129" i="6"/>
  <c r="M1129" i="6" l="1"/>
  <c r="N1129" i="6"/>
  <c r="L1130" i="6"/>
  <c r="M1130" i="6" l="1"/>
  <c r="N1130" i="6"/>
  <c r="L1131" i="6"/>
  <c r="M1131" i="6" l="1"/>
  <c r="N1131" i="6"/>
  <c r="L1132" i="6"/>
  <c r="M1132" i="6" l="1"/>
  <c r="N1132" i="6"/>
  <c r="L1133" i="6"/>
  <c r="M1133" i="6" l="1"/>
  <c r="N1133" i="6"/>
  <c r="L1134" i="6"/>
  <c r="M1134" i="6" l="1"/>
  <c r="N1134" i="6"/>
  <c r="L1135" i="6"/>
  <c r="M1135" i="6" l="1"/>
  <c r="N1135" i="6"/>
  <c r="L1136" i="6"/>
  <c r="M1136" i="6" l="1"/>
  <c r="N1136" i="6"/>
  <c r="L1137" i="6"/>
  <c r="M1137" i="6" l="1"/>
  <c r="N1137" i="6"/>
  <c r="L1138" i="6"/>
  <c r="M1138" i="6" l="1"/>
  <c r="N1138" i="6"/>
  <c r="L1139" i="6"/>
  <c r="M1139" i="6" l="1"/>
  <c r="N1139" i="6"/>
  <c r="L1140" i="6"/>
  <c r="M1140" i="6" l="1"/>
  <c r="N1140" i="6"/>
  <c r="L1141" i="6"/>
  <c r="M1141" i="6" l="1"/>
  <c r="L1142" i="6"/>
  <c r="N1141" i="6"/>
  <c r="M1142" i="6" l="1"/>
  <c r="N1142" i="6"/>
  <c r="L1143" i="6"/>
  <c r="M1143" i="6" l="1"/>
  <c r="L1144" i="6"/>
  <c r="N1143" i="6"/>
  <c r="M1144" i="6" l="1"/>
  <c r="N1144" i="6"/>
  <c r="L1145" i="6"/>
  <c r="M1145" i="6" l="1"/>
  <c r="L1146" i="6"/>
  <c r="N1145" i="6"/>
  <c r="M1146" i="6" l="1"/>
  <c r="N1146" i="6"/>
  <c r="L1147" i="6"/>
  <c r="M1147" i="6" l="1"/>
  <c r="L1148" i="6"/>
  <c r="N1147" i="6"/>
  <c r="M1148" i="6" l="1"/>
  <c r="N1148" i="6"/>
  <c r="L1149" i="6"/>
  <c r="M1149" i="6" l="1"/>
  <c r="L1150" i="6"/>
  <c r="N1149" i="6"/>
  <c r="M1150" i="6" l="1"/>
  <c r="N1150" i="6"/>
  <c r="L1151" i="6"/>
  <c r="M1151" i="6" l="1"/>
  <c r="L1152" i="6"/>
  <c r="N1151" i="6"/>
  <c r="M1152" i="6" l="1"/>
  <c r="N1152" i="6"/>
  <c r="L1153" i="6"/>
  <c r="M1153" i="6" l="1"/>
  <c r="L1154" i="6"/>
  <c r="N1153" i="6"/>
  <c r="M1154" i="6" l="1"/>
  <c r="N1154" i="6"/>
  <c r="L1155" i="6"/>
  <c r="M1155" i="6" l="1"/>
  <c r="L1156" i="6"/>
  <c r="N1155" i="6"/>
  <c r="M1156" i="6" l="1"/>
  <c r="N1156" i="6"/>
  <c r="L1157" i="6"/>
  <c r="M1157" i="6" l="1"/>
  <c r="L1158" i="6"/>
  <c r="N1157" i="6"/>
  <c r="M1158" i="6" l="1"/>
  <c r="N1158" i="6"/>
  <c r="L1159" i="6"/>
  <c r="M1159" i="6" l="1"/>
  <c r="L1160" i="6"/>
  <c r="N1159" i="6"/>
  <c r="M1160" i="6" l="1"/>
  <c r="N1160" i="6"/>
  <c r="L1161" i="6"/>
  <c r="M1161" i="6" l="1"/>
  <c r="L1162" i="6"/>
  <c r="N1161" i="6"/>
  <c r="M1162" i="6" l="1"/>
  <c r="N1162" i="6"/>
  <c r="L1163" i="6"/>
  <c r="M1163" i="6" l="1"/>
  <c r="L1164" i="6"/>
  <c r="N1163" i="6"/>
  <c r="M1164" i="6" l="1"/>
  <c r="N1164" i="6"/>
  <c r="L1165" i="6"/>
  <c r="M1165" i="6" l="1"/>
  <c r="L1166" i="6"/>
  <c r="N1165" i="6"/>
  <c r="M1166" i="6" l="1"/>
  <c r="N1166" i="6"/>
  <c r="L1167" i="6"/>
  <c r="M1167" i="6" l="1"/>
  <c r="L1168" i="6"/>
  <c r="N1167" i="6"/>
  <c r="M1168" i="6" l="1"/>
  <c r="N1168" i="6"/>
  <c r="L1169" i="6"/>
  <c r="M1169" i="6" l="1"/>
  <c r="L1170" i="6"/>
  <c r="N1169" i="6"/>
  <c r="M1170" i="6" l="1"/>
  <c r="N1170" i="6"/>
  <c r="L1171" i="6"/>
  <c r="M1171" i="6" l="1"/>
  <c r="L1172" i="6"/>
  <c r="N1171" i="6"/>
  <c r="M1172" i="6" l="1"/>
  <c r="N1172" i="6"/>
  <c r="L1173" i="6"/>
  <c r="M1173" i="6" l="1"/>
  <c r="L1174" i="6"/>
  <c r="N1173" i="6"/>
  <c r="M1174" i="6" l="1"/>
  <c r="N1174" i="6"/>
  <c r="L1175" i="6"/>
  <c r="M1175" i="6" l="1"/>
  <c r="L1176" i="6"/>
  <c r="N1175" i="6"/>
  <c r="M1176" i="6" l="1"/>
  <c r="N1176" i="6"/>
  <c r="L1177" i="6"/>
  <c r="M1177" i="6" l="1"/>
  <c r="L1178" i="6"/>
  <c r="N1177" i="6"/>
  <c r="M1178" i="6" l="1"/>
  <c r="N1178" i="6"/>
  <c r="L1179" i="6"/>
  <c r="M1179" i="6" l="1"/>
  <c r="L1180" i="6"/>
  <c r="N1179" i="6"/>
  <c r="M1180" i="6" l="1"/>
  <c r="N1180" i="6"/>
  <c r="L1181" i="6"/>
  <c r="M1181" i="6" l="1"/>
  <c r="L1182" i="6"/>
  <c r="N1181" i="6"/>
  <c r="M1182" i="6" l="1"/>
  <c r="N1182" i="6"/>
  <c r="L1183" i="6"/>
  <c r="M1183" i="6" l="1"/>
  <c r="L1184" i="6"/>
  <c r="N1183" i="6"/>
  <c r="M1184" i="6" l="1"/>
  <c r="N1184" i="6"/>
  <c r="L1185" i="6"/>
  <c r="M1185" i="6" l="1"/>
  <c r="L1186" i="6"/>
  <c r="N1185" i="6"/>
  <c r="M1186" i="6" l="1"/>
  <c r="N1186" i="6"/>
  <c r="L1187" i="6"/>
  <c r="M1187" i="6" l="1"/>
  <c r="L1188" i="6"/>
  <c r="N1187" i="6"/>
  <c r="M1188" i="6" l="1"/>
  <c r="N1188" i="6"/>
  <c r="L1189" i="6"/>
  <c r="M1189" i="6" l="1"/>
  <c r="L1190" i="6"/>
  <c r="N1189" i="6"/>
  <c r="M1190" i="6" l="1"/>
  <c r="N1190" i="6"/>
  <c r="L1191" i="6"/>
  <c r="M1191" i="6" l="1"/>
  <c r="L1192" i="6"/>
  <c r="N1191" i="6"/>
  <c r="M1192" i="6" l="1"/>
  <c r="N1192" i="6"/>
  <c r="L1193" i="6"/>
  <c r="M1193" i="6" l="1"/>
  <c r="L1194" i="6"/>
  <c r="N1193" i="6"/>
  <c r="M1194" i="6" l="1"/>
  <c r="N1194" i="6"/>
  <c r="L1195" i="6"/>
  <c r="M1195" i="6" l="1"/>
  <c r="L1196" i="6"/>
  <c r="N1195" i="6"/>
  <c r="M1196" i="6" l="1"/>
  <c r="N1196" i="6"/>
  <c r="L1197" i="6"/>
  <c r="M1197" i="6" l="1"/>
  <c r="L1198" i="6"/>
  <c r="N1197" i="6"/>
  <c r="M1198" i="6" l="1"/>
  <c r="N1198" i="6"/>
  <c r="L1199" i="6"/>
  <c r="M1199" i="6" l="1"/>
  <c r="L1200" i="6"/>
  <c r="N1199" i="6"/>
  <c r="M1200" i="6" l="1"/>
  <c r="N1200" i="6"/>
  <c r="L1201" i="6"/>
  <c r="M1201" i="6" l="1"/>
  <c r="L1202" i="6"/>
  <c r="N1201" i="6"/>
  <c r="M1202" i="6" l="1"/>
  <c r="N1202" i="6"/>
  <c r="L1203" i="6"/>
  <c r="M1203" i="6" l="1"/>
  <c r="L1204" i="6"/>
  <c r="N1203" i="6"/>
  <c r="M1204" i="6" l="1"/>
  <c r="N1204" i="6"/>
  <c r="L1205" i="6"/>
  <c r="M1205" i="6" l="1"/>
  <c r="L1206" i="6"/>
  <c r="N1205" i="6"/>
  <c r="M1206" i="6" l="1"/>
  <c r="N1206" i="6"/>
  <c r="L1207" i="6"/>
  <c r="M1207" i="6" l="1"/>
  <c r="L1208" i="6"/>
  <c r="N1207" i="6"/>
  <c r="M1208" i="6" l="1"/>
  <c r="N1208" i="6"/>
  <c r="L1209" i="6"/>
  <c r="M1209" i="6" l="1"/>
  <c r="L1210" i="6"/>
  <c r="N1209" i="6"/>
  <c r="M1210" i="6" l="1"/>
  <c r="N1210" i="6"/>
  <c r="L1211" i="6"/>
  <c r="M1211" i="6" l="1"/>
  <c r="L1212" i="6"/>
  <c r="N1211" i="6"/>
  <c r="M1212" i="6" l="1"/>
  <c r="N1212" i="6"/>
  <c r="L1213" i="6"/>
  <c r="M1213" i="6" l="1"/>
  <c r="L1214" i="6"/>
  <c r="N1213" i="6"/>
  <c r="M1214" i="6" l="1"/>
  <c r="N1214" i="6"/>
  <c r="L1215" i="6"/>
  <c r="M1215" i="6" l="1"/>
  <c r="L1216" i="6"/>
  <c r="N1215" i="6"/>
  <c r="M1216" i="6" l="1"/>
  <c r="N1216" i="6"/>
  <c r="L1217" i="6"/>
  <c r="M1217" i="6" l="1"/>
  <c r="L1218" i="6"/>
  <c r="N1217" i="6"/>
  <c r="M1218" i="6" l="1"/>
  <c r="N1218" i="6"/>
  <c r="L1219" i="6"/>
  <c r="M1219" i="6" l="1"/>
  <c r="L1220" i="6"/>
  <c r="N1219" i="6"/>
  <c r="M1220" i="6" l="1"/>
  <c r="N1220" i="6"/>
  <c r="L1221" i="6"/>
  <c r="M1221" i="6" l="1"/>
  <c r="L1222" i="6"/>
  <c r="N1221" i="6"/>
  <c r="L1223" i="6" l="1"/>
  <c r="M1222" i="6"/>
  <c r="N1222" i="6"/>
  <c r="L1224" i="6" l="1"/>
  <c r="M1223" i="6"/>
  <c r="N1223" i="6"/>
  <c r="L1225" i="6" l="1"/>
  <c r="M1224" i="6"/>
  <c r="N1224" i="6"/>
  <c r="L1226" i="6" l="1"/>
  <c r="M1225" i="6"/>
  <c r="N1225" i="6"/>
  <c r="L1227" i="6" l="1"/>
  <c r="M1226" i="6"/>
  <c r="N1226" i="6"/>
  <c r="L1228" i="6" l="1"/>
  <c r="M1227" i="6"/>
  <c r="N1227" i="6"/>
  <c r="L1229" i="6" l="1"/>
  <c r="M1228" i="6"/>
  <c r="N1228" i="6"/>
  <c r="L1230" i="6" l="1"/>
  <c r="M1229" i="6"/>
  <c r="N1229" i="6"/>
  <c r="L1231" i="6" l="1"/>
  <c r="M1230" i="6"/>
  <c r="N1230" i="6"/>
  <c r="L1232" i="6" l="1"/>
  <c r="M1231" i="6"/>
  <c r="N1231" i="6"/>
  <c r="L1233" i="6" l="1"/>
  <c r="M1232" i="6"/>
  <c r="N1232" i="6"/>
  <c r="L1234" i="6" l="1"/>
  <c r="M1233" i="6"/>
  <c r="N1233" i="6"/>
  <c r="L1235" i="6" l="1"/>
  <c r="M1234" i="6"/>
  <c r="N1234" i="6"/>
  <c r="L1236" i="6" l="1"/>
  <c r="M1235" i="6"/>
  <c r="N1235" i="6"/>
  <c r="L1237" i="6" l="1"/>
  <c r="M1236" i="6"/>
  <c r="N1236" i="6"/>
  <c r="L1238" i="6" l="1"/>
  <c r="M1237" i="6"/>
  <c r="N1237" i="6"/>
  <c r="L1239" i="6" l="1"/>
  <c r="M1238" i="6"/>
  <c r="N1238" i="6"/>
  <c r="L1240" i="6" l="1"/>
  <c r="M1239" i="6"/>
  <c r="N1239" i="6"/>
  <c r="L1241" i="6" l="1"/>
  <c r="M1240" i="6"/>
  <c r="N1240" i="6"/>
  <c r="L1242" i="6" l="1"/>
  <c r="M1241" i="6"/>
  <c r="N1241" i="6"/>
  <c r="L1243" i="6" l="1"/>
  <c r="M1242" i="6"/>
  <c r="N1242" i="6"/>
  <c r="L1244" i="6" l="1"/>
  <c r="M1243" i="6"/>
  <c r="N1243" i="6"/>
  <c r="L1245" i="6" l="1"/>
  <c r="M1244" i="6"/>
  <c r="N1244" i="6"/>
  <c r="L1246" i="6" l="1"/>
  <c r="M1245" i="6"/>
  <c r="N1245" i="6"/>
  <c r="L1247" i="6" l="1"/>
  <c r="M1246" i="6"/>
  <c r="N1246" i="6"/>
  <c r="L1248" i="6" l="1"/>
  <c r="M1247" i="6"/>
  <c r="N1247" i="6"/>
  <c r="L1249" i="6" l="1"/>
  <c r="M1248" i="6"/>
  <c r="N1248" i="6"/>
  <c r="L1250" i="6" l="1"/>
  <c r="M1249" i="6"/>
  <c r="N1249" i="6"/>
  <c r="L1251" i="6" l="1"/>
  <c r="M1250" i="6"/>
  <c r="N1250" i="6"/>
  <c r="L1252" i="6" l="1"/>
  <c r="M1251" i="6"/>
  <c r="N1251" i="6"/>
  <c r="L1253" i="6" l="1"/>
  <c r="M1252" i="6"/>
  <c r="N1252" i="6"/>
  <c r="L1254" i="6" l="1"/>
  <c r="M1253" i="6"/>
  <c r="N1253" i="6"/>
  <c r="L1255" i="6" l="1"/>
  <c r="M1254" i="6"/>
  <c r="N1254" i="6"/>
  <c r="L1256" i="6" l="1"/>
  <c r="M1255" i="6"/>
  <c r="N1255" i="6"/>
  <c r="L1257" i="6" l="1"/>
  <c r="M1256" i="6"/>
  <c r="N1256" i="6"/>
  <c r="L1258" i="6" l="1"/>
  <c r="M1257" i="6"/>
  <c r="N1257" i="6"/>
  <c r="L1259" i="6" l="1"/>
  <c r="M1258" i="6"/>
  <c r="N1258" i="6"/>
  <c r="L1260" i="6" l="1"/>
  <c r="M1259" i="6"/>
  <c r="N1259" i="6"/>
  <c r="L1261" i="6" l="1"/>
  <c r="M1260" i="6"/>
  <c r="N1260" i="6"/>
  <c r="L1262" i="6" l="1"/>
  <c r="M1261" i="6"/>
  <c r="N1261" i="6"/>
  <c r="L1263" i="6" l="1"/>
  <c r="M1262" i="6"/>
  <c r="N1262" i="6"/>
  <c r="L1264" i="6" l="1"/>
  <c r="M1263" i="6"/>
  <c r="N1263" i="6"/>
  <c r="L1265" i="6" l="1"/>
  <c r="M1264" i="6"/>
  <c r="N1264" i="6"/>
  <c r="L1266" i="6" l="1"/>
  <c r="M1265" i="6"/>
  <c r="N1265" i="6"/>
  <c r="L1267" i="6" l="1"/>
  <c r="M1266" i="6"/>
  <c r="N1266" i="6"/>
  <c r="L1268" i="6" l="1"/>
  <c r="M1267" i="6"/>
  <c r="N1267" i="6"/>
  <c r="L1269" i="6" l="1"/>
  <c r="M1268" i="6"/>
  <c r="N1268" i="6"/>
  <c r="L1270" i="6" l="1"/>
  <c r="M1269" i="6"/>
  <c r="N1269" i="6"/>
  <c r="L1271" i="6" l="1"/>
  <c r="M1270" i="6"/>
  <c r="N1270" i="6"/>
  <c r="L1272" i="6" l="1"/>
  <c r="M1271" i="6"/>
  <c r="N1271" i="6"/>
  <c r="L1273" i="6" l="1"/>
  <c r="M1272" i="6"/>
  <c r="N1272" i="6"/>
  <c r="L1274" i="6" l="1"/>
  <c r="M1273" i="6"/>
  <c r="N1273" i="6"/>
  <c r="L1275" i="6" l="1"/>
  <c r="M1274" i="6"/>
  <c r="N1274" i="6"/>
  <c r="L1276" i="6" l="1"/>
  <c r="M1275" i="6"/>
  <c r="N1275" i="6"/>
  <c r="L1277" i="6" l="1"/>
  <c r="M1276" i="6"/>
  <c r="N1276" i="6"/>
  <c r="L1278" i="6" l="1"/>
  <c r="M1277" i="6"/>
  <c r="N1277" i="6"/>
  <c r="L1279" i="6" l="1"/>
  <c r="M1278" i="6"/>
  <c r="N1278" i="6"/>
  <c r="L1280" i="6" l="1"/>
  <c r="M1279" i="6"/>
  <c r="N1279" i="6"/>
  <c r="L1281" i="6" l="1"/>
  <c r="M1280" i="6"/>
  <c r="N1280" i="6"/>
  <c r="L1282" i="6" l="1"/>
  <c r="M1281" i="6"/>
  <c r="N1281" i="6"/>
  <c r="L1283" i="6" l="1"/>
  <c r="M1282" i="6"/>
  <c r="N1282" i="6"/>
  <c r="L1284" i="6" l="1"/>
  <c r="M1283" i="6"/>
  <c r="N1283" i="6"/>
  <c r="L1285" i="6" l="1"/>
  <c r="M1284" i="6"/>
  <c r="N1284" i="6"/>
  <c r="L1286" i="6" l="1"/>
  <c r="M1285" i="6"/>
  <c r="N1285" i="6"/>
  <c r="L1287" i="6" l="1"/>
  <c r="M1286" i="6"/>
  <c r="N1286" i="6"/>
  <c r="L1288" i="6" l="1"/>
  <c r="M1287" i="6"/>
  <c r="N1287" i="6"/>
  <c r="L1289" i="6" l="1"/>
  <c r="M1288" i="6"/>
  <c r="N1288" i="6"/>
  <c r="L1290" i="6" l="1"/>
  <c r="M1289" i="6"/>
  <c r="N1289" i="6"/>
  <c r="L1291" i="6" l="1"/>
  <c r="M1290" i="6"/>
  <c r="N1290" i="6"/>
  <c r="L1292" i="6" l="1"/>
  <c r="M1291" i="6"/>
  <c r="N1291" i="6"/>
  <c r="L1293" i="6" l="1"/>
  <c r="M1292" i="6"/>
  <c r="N1292" i="6"/>
  <c r="L1294" i="6" l="1"/>
  <c r="M1293" i="6"/>
  <c r="N1293" i="6"/>
  <c r="L1295" i="6" l="1"/>
  <c r="M1294" i="6"/>
  <c r="N1294" i="6"/>
  <c r="L1296" i="6" l="1"/>
  <c r="M1295" i="6"/>
  <c r="N1295" i="6"/>
  <c r="L1297" i="6" l="1"/>
  <c r="M1296" i="6"/>
  <c r="N1296" i="6"/>
  <c r="L1298" i="6" l="1"/>
  <c r="M1297" i="6"/>
  <c r="N1297" i="6"/>
  <c r="L1299" i="6" l="1"/>
  <c r="M1298" i="6"/>
  <c r="N1298" i="6"/>
  <c r="L1300" i="6" l="1"/>
  <c r="M1299" i="6"/>
  <c r="N1299" i="6"/>
  <c r="L1301" i="6" l="1"/>
  <c r="M1300" i="6"/>
  <c r="N1300" i="6"/>
  <c r="L1302" i="6" l="1"/>
  <c r="M1301" i="6"/>
  <c r="N1301" i="6"/>
  <c r="L1303" i="6" l="1"/>
  <c r="M1302" i="6"/>
  <c r="N1302" i="6"/>
  <c r="L1304" i="6" l="1"/>
  <c r="M1303" i="6"/>
  <c r="N1303" i="6"/>
  <c r="L1305" i="6" l="1"/>
  <c r="M1304" i="6"/>
  <c r="N1304" i="6"/>
  <c r="L1306" i="6" l="1"/>
  <c r="M1305" i="6"/>
  <c r="N1305" i="6"/>
  <c r="L1307" i="6" l="1"/>
  <c r="M1306" i="6"/>
  <c r="N1306" i="6"/>
  <c r="L1308" i="6" l="1"/>
  <c r="M1307" i="6"/>
  <c r="N1307" i="6"/>
  <c r="L1309" i="6" l="1"/>
  <c r="M1308" i="6"/>
  <c r="N1308" i="6"/>
  <c r="L1310" i="6" l="1"/>
  <c r="M1309" i="6"/>
  <c r="N1309" i="6"/>
  <c r="L1311" i="6" l="1"/>
  <c r="M1310" i="6"/>
  <c r="N1310" i="6"/>
  <c r="L1312" i="6" l="1"/>
  <c r="M1311" i="6"/>
  <c r="N1311" i="6"/>
  <c r="L1313" i="6" l="1"/>
  <c r="M1312" i="6"/>
  <c r="N1312" i="6"/>
  <c r="L1314" i="6" l="1"/>
  <c r="M1313" i="6"/>
  <c r="N1313" i="6"/>
  <c r="L1315" i="6" l="1"/>
  <c r="M1314" i="6"/>
  <c r="N1314" i="6"/>
  <c r="L1316" i="6" l="1"/>
  <c r="M1315" i="6"/>
  <c r="N1315" i="6"/>
  <c r="L1317" i="6" l="1"/>
  <c r="M1316" i="6"/>
  <c r="N1316" i="6"/>
  <c r="L1318" i="6" l="1"/>
  <c r="M1317" i="6"/>
  <c r="N1317" i="6"/>
  <c r="L1319" i="6" l="1"/>
  <c r="M1318" i="6"/>
  <c r="N1318" i="6"/>
  <c r="L1320" i="6" l="1"/>
  <c r="M1319" i="6"/>
  <c r="N1319" i="6"/>
  <c r="L1321" i="6" l="1"/>
  <c r="M1320" i="6"/>
  <c r="N1320" i="6"/>
  <c r="L1322" i="6" l="1"/>
  <c r="M1321" i="6"/>
  <c r="N1321" i="6"/>
  <c r="L1323" i="6" l="1"/>
  <c r="M1322" i="6"/>
  <c r="N1322" i="6"/>
  <c r="L1324" i="6" l="1"/>
  <c r="M1323" i="6"/>
  <c r="N1323" i="6"/>
  <c r="L1325" i="6" l="1"/>
  <c r="M1324" i="6"/>
  <c r="N1324" i="6"/>
  <c r="L1326" i="6" l="1"/>
  <c r="M1325" i="6"/>
  <c r="N1325" i="6"/>
  <c r="L1327" i="6" l="1"/>
  <c r="M1326" i="6"/>
  <c r="N1326" i="6"/>
  <c r="L1328" i="6" l="1"/>
  <c r="M1327" i="6"/>
  <c r="N1327" i="6"/>
  <c r="L1329" i="6" l="1"/>
  <c r="M1328" i="6"/>
  <c r="N1328" i="6"/>
  <c r="L1330" i="6" l="1"/>
  <c r="M1329" i="6"/>
  <c r="N1329" i="6"/>
  <c r="L1331" i="6" l="1"/>
  <c r="M1330" i="6"/>
  <c r="N1330" i="6"/>
  <c r="L1332" i="6" l="1"/>
  <c r="M1331" i="6"/>
  <c r="N1331" i="6"/>
  <c r="L1333" i="6" l="1"/>
  <c r="M1332" i="6"/>
  <c r="N1332" i="6"/>
  <c r="L1334" i="6" l="1"/>
  <c r="M1333" i="6"/>
  <c r="N1333" i="6"/>
  <c r="L1335" i="6" l="1"/>
  <c r="M1334" i="6"/>
  <c r="N1334" i="6"/>
  <c r="L1336" i="6" l="1"/>
  <c r="M1335" i="6"/>
  <c r="N1335" i="6"/>
  <c r="L1337" i="6" l="1"/>
  <c r="M1336" i="6"/>
  <c r="N1336" i="6"/>
  <c r="L1338" i="6" l="1"/>
  <c r="M1337" i="6"/>
  <c r="N1337" i="6"/>
  <c r="L1339" i="6" l="1"/>
  <c r="M1338" i="6"/>
  <c r="N1338" i="6"/>
  <c r="L1340" i="6" l="1"/>
  <c r="M1339" i="6"/>
  <c r="N1339" i="6"/>
  <c r="L1341" i="6" l="1"/>
  <c r="M1340" i="6"/>
  <c r="N1340" i="6"/>
  <c r="L1342" i="6" l="1"/>
  <c r="M1341" i="6"/>
  <c r="N1341" i="6"/>
  <c r="L1343" i="6" l="1"/>
  <c r="M1342" i="6"/>
  <c r="N1342" i="6"/>
  <c r="L1344" i="6" l="1"/>
  <c r="M1343" i="6"/>
  <c r="N1343" i="6"/>
  <c r="L1345" i="6" l="1"/>
  <c r="M1344" i="6"/>
  <c r="N1344" i="6"/>
  <c r="L1346" i="6" l="1"/>
  <c r="M1345" i="6"/>
  <c r="N1345" i="6"/>
  <c r="L1347" i="6" l="1"/>
  <c r="M1346" i="6"/>
  <c r="N1346" i="6"/>
  <c r="L1348" i="6" l="1"/>
  <c r="M1347" i="6"/>
  <c r="N1347" i="6"/>
  <c r="L1349" i="6" l="1"/>
  <c r="M1348" i="6"/>
  <c r="N1348" i="6"/>
  <c r="L1350" i="6" l="1"/>
  <c r="M1349" i="6"/>
  <c r="N1349" i="6"/>
  <c r="L1351" i="6" l="1"/>
  <c r="M1350" i="6"/>
  <c r="N1350" i="6"/>
  <c r="L1352" i="6" l="1"/>
  <c r="M1351" i="6"/>
  <c r="N1351" i="6"/>
  <c r="L1353" i="6" l="1"/>
  <c r="M1352" i="6"/>
  <c r="N1352" i="6"/>
  <c r="L1354" i="6" l="1"/>
  <c r="M1353" i="6"/>
  <c r="N1353" i="6"/>
  <c r="L1355" i="6" l="1"/>
  <c r="M1354" i="6"/>
  <c r="N1354" i="6"/>
  <c r="L1356" i="6" l="1"/>
  <c r="M1355" i="6"/>
  <c r="N1355" i="6"/>
  <c r="L1357" i="6" l="1"/>
  <c r="M1356" i="6"/>
  <c r="N1356" i="6"/>
  <c r="L1358" i="6" l="1"/>
  <c r="M1357" i="6"/>
  <c r="N1357" i="6"/>
  <c r="L1359" i="6" l="1"/>
  <c r="M1358" i="6"/>
  <c r="N1358" i="6"/>
  <c r="L1360" i="6" l="1"/>
  <c r="M1359" i="6"/>
  <c r="N1359" i="6"/>
  <c r="L1361" i="6" l="1"/>
  <c r="M1360" i="6"/>
  <c r="N1360" i="6"/>
  <c r="L1362" i="6" l="1"/>
  <c r="M1361" i="6"/>
  <c r="N1361" i="6"/>
  <c r="L1363" i="6" l="1"/>
  <c r="M1362" i="6"/>
  <c r="N1362" i="6"/>
  <c r="L1364" i="6" l="1"/>
  <c r="M1363" i="6"/>
  <c r="N1363" i="6"/>
  <c r="L1365" i="6" l="1"/>
  <c r="M1364" i="6"/>
  <c r="N1364" i="6"/>
  <c r="L1366" i="6" l="1"/>
  <c r="M1365" i="6"/>
  <c r="N1365" i="6"/>
  <c r="L1367" i="6" l="1"/>
  <c r="M1366" i="6"/>
  <c r="N1366" i="6"/>
  <c r="L1368" i="6" l="1"/>
  <c r="M1367" i="6"/>
  <c r="N1367" i="6"/>
  <c r="L1369" i="6" l="1"/>
  <c r="M1368" i="6"/>
  <c r="N1368" i="6"/>
  <c r="L1370" i="6" l="1"/>
  <c r="M1369" i="6"/>
  <c r="N1369" i="6"/>
  <c r="L1371" i="6" l="1"/>
  <c r="M1370" i="6"/>
  <c r="N1370" i="6"/>
  <c r="L1372" i="6" l="1"/>
  <c r="M1371" i="6"/>
  <c r="N1371" i="6"/>
  <c r="L1373" i="6" l="1"/>
  <c r="M1372" i="6"/>
  <c r="N1372" i="6"/>
  <c r="L1374" i="6" l="1"/>
  <c r="M1373" i="6"/>
  <c r="N1373" i="6"/>
  <c r="L1375" i="6" l="1"/>
  <c r="M1374" i="6"/>
  <c r="N1374" i="6"/>
  <c r="L1376" i="6" l="1"/>
  <c r="M1375" i="6"/>
  <c r="N1375" i="6"/>
  <c r="L1377" i="6" l="1"/>
  <c r="M1376" i="6"/>
  <c r="N1376" i="6"/>
  <c r="L1378" i="6" l="1"/>
  <c r="M1377" i="6"/>
  <c r="N1377" i="6"/>
  <c r="L1379" i="6" l="1"/>
  <c r="M1378" i="6"/>
  <c r="N1378" i="6"/>
  <c r="L1380" i="6" l="1"/>
  <c r="M1379" i="6"/>
  <c r="N1379" i="6"/>
  <c r="L1381" i="6" l="1"/>
  <c r="M1380" i="6"/>
  <c r="N1380" i="6"/>
  <c r="L1382" i="6" l="1"/>
  <c r="M1381" i="6"/>
  <c r="N1381" i="6"/>
  <c r="L1383" i="6" l="1"/>
  <c r="M1382" i="6"/>
  <c r="N1382" i="6"/>
  <c r="L1384" i="6" l="1"/>
  <c r="M1383" i="6"/>
  <c r="N1383" i="6"/>
  <c r="L1385" i="6" l="1"/>
  <c r="M1384" i="6"/>
  <c r="N1384" i="6"/>
  <c r="L1386" i="6" l="1"/>
  <c r="M1385" i="6"/>
  <c r="N1385" i="6"/>
  <c r="L1387" i="6" l="1"/>
  <c r="M1386" i="6"/>
  <c r="N1386" i="6"/>
  <c r="L1388" i="6" l="1"/>
  <c r="M1387" i="6"/>
  <c r="N1387" i="6"/>
  <c r="L1389" i="6" l="1"/>
  <c r="M1388" i="6"/>
  <c r="N1388" i="6"/>
  <c r="L1390" i="6" l="1"/>
  <c r="M1389" i="6"/>
  <c r="N1389" i="6"/>
  <c r="L1391" i="6" l="1"/>
  <c r="M1390" i="6"/>
  <c r="N1390" i="6"/>
  <c r="L1392" i="6" l="1"/>
  <c r="M1391" i="6"/>
  <c r="N1391" i="6"/>
  <c r="L1393" i="6" l="1"/>
  <c r="M1392" i="6"/>
  <c r="N1392" i="6"/>
  <c r="L1394" i="6" l="1"/>
  <c r="M1393" i="6"/>
  <c r="N1393" i="6"/>
  <c r="L1395" i="6" l="1"/>
  <c r="M1394" i="6"/>
  <c r="N1394" i="6"/>
  <c r="L1396" i="6" l="1"/>
  <c r="M1395" i="6"/>
  <c r="N1395" i="6"/>
  <c r="L1397" i="6" l="1"/>
  <c r="M1396" i="6"/>
  <c r="N1396" i="6"/>
  <c r="L1398" i="6" l="1"/>
  <c r="M1397" i="6"/>
  <c r="N1397" i="6"/>
  <c r="L1399" i="6" l="1"/>
  <c r="M1398" i="6"/>
  <c r="N1398" i="6"/>
  <c r="L1400" i="6" l="1"/>
  <c r="M1399" i="6"/>
  <c r="N1399" i="6"/>
  <c r="L1401" i="6" l="1"/>
  <c r="M1400" i="6"/>
  <c r="N1400" i="6"/>
  <c r="L1402" i="6" l="1"/>
  <c r="M1401" i="6"/>
  <c r="N1401" i="6"/>
  <c r="L1403" i="6" l="1"/>
  <c r="M1402" i="6"/>
  <c r="N1402" i="6"/>
  <c r="L1404" i="6" l="1"/>
  <c r="M1403" i="6"/>
  <c r="N1403" i="6"/>
  <c r="L1405" i="6" l="1"/>
  <c r="M1404" i="6"/>
  <c r="N1404" i="6"/>
  <c r="L1406" i="6" l="1"/>
  <c r="M1405" i="6"/>
  <c r="N1405" i="6"/>
  <c r="L1407" i="6" l="1"/>
  <c r="M1406" i="6"/>
  <c r="N1406" i="6"/>
  <c r="L1408" i="6" l="1"/>
  <c r="M1407" i="6"/>
  <c r="N1407" i="6"/>
  <c r="L1409" i="6" l="1"/>
  <c r="M1408" i="6"/>
  <c r="N1408" i="6"/>
  <c r="L1410" i="6" l="1"/>
  <c r="M1409" i="6"/>
  <c r="N1409" i="6"/>
  <c r="L1411" i="6" l="1"/>
  <c r="M1410" i="6"/>
  <c r="N1410" i="6"/>
  <c r="L1412" i="6" l="1"/>
  <c r="M1411" i="6"/>
  <c r="N1411" i="6"/>
  <c r="L1413" i="6" l="1"/>
  <c r="M1412" i="6"/>
  <c r="N1412" i="6"/>
  <c r="L1414" i="6" l="1"/>
  <c r="M1413" i="6"/>
  <c r="N1413" i="6"/>
  <c r="L1415" i="6" l="1"/>
  <c r="M1414" i="6"/>
  <c r="N1414" i="6"/>
  <c r="L1416" i="6" l="1"/>
  <c r="M1415" i="6"/>
  <c r="N1415" i="6"/>
  <c r="L1417" i="6" l="1"/>
  <c r="M1416" i="6"/>
  <c r="N1416" i="6"/>
  <c r="L1418" i="6" l="1"/>
  <c r="M1417" i="6"/>
  <c r="N1417" i="6"/>
  <c r="L1419" i="6" l="1"/>
  <c r="M1418" i="6"/>
  <c r="N1418" i="6"/>
  <c r="L1420" i="6" l="1"/>
  <c r="M1419" i="6"/>
  <c r="N1419" i="6"/>
  <c r="L1421" i="6" l="1"/>
  <c r="M1420" i="6"/>
  <c r="N1420" i="6"/>
  <c r="L1422" i="6" l="1"/>
  <c r="M1421" i="6"/>
  <c r="N1421" i="6"/>
  <c r="L1423" i="6" l="1"/>
  <c r="M1422" i="6"/>
  <c r="N1422" i="6"/>
  <c r="L1424" i="6" l="1"/>
  <c r="M1423" i="6"/>
  <c r="N1423" i="6"/>
  <c r="L1425" i="6" l="1"/>
  <c r="M1424" i="6"/>
  <c r="N1424" i="6"/>
  <c r="L1426" i="6" l="1"/>
  <c r="M1425" i="6"/>
  <c r="N1425" i="6"/>
  <c r="L1427" i="6" l="1"/>
  <c r="M1426" i="6"/>
  <c r="N1426" i="6"/>
  <c r="L1428" i="6" l="1"/>
  <c r="M1427" i="6"/>
  <c r="N1427" i="6"/>
  <c r="L1429" i="6" l="1"/>
  <c r="M1428" i="6"/>
  <c r="N1428" i="6"/>
  <c r="L1430" i="6" l="1"/>
  <c r="M1429" i="6"/>
  <c r="N1429" i="6"/>
  <c r="L1431" i="6" l="1"/>
  <c r="M1430" i="6"/>
  <c r="N1430" i="6"/>
  <c r="L1432" i="6" l="1"/>
  <c r="M1431" i="6"/>
  <c r="N1431" i="6"/>
  <c r="M1432" i="6" l="1"/>
  <c r="N1432" i="6"/>
  <c r="L1433" i="6"/>
  <c r="N1433" i="6" l="1"/>
  <c r="L1434" i="6"/>
  <c r="M1433" i="6"/>
  <c r="M1434" i="6" l="1"/>
  <c r="N1434" i="6"/>
  <c r="L1435" i="6"/>
  <c r="N1435" i="6" l="1"/>
  <c r="L1436" i="6"/>
  <c r="M1435" i="6"/>
  <c r="M1436" i="6" l="1"/>
  <c r="N1436" i="6"/>
  <c r="L1437" i="6"/>
  <c r="N1437" i="6" l="1"/>
  <c r="L1438" i="6"/>
  <c r="M1437" i="6"/>
  <c r="M1438" i="6" l="1"/>
  <c r="N1438" i="6"/>
  <c r="L1439" i="6"/>
  <c r="N1439" i="6" l="1"/>
  <c r="L1440" i="6"/>
  <c r="M1439" i="6"/>
  <c r="M1440" i="6" l="1"/>
  <c r="N1440" i="6"/>
  <c r="L1441" i="6"/>
  <c r="N1441" i="6" l="1"/>
  <c r="L1442" i="6"/>
  <c r="M1441" i="6"/>
  <c r="M1442" i="6" l="1"/>
  <c r="N1442" i="6"/>
  <c r="L1443" i="6"/>
  <c r="N1443" i="6" l="1"/>
  <c r="L1444" i="6"/>
  <c r="M1443" i="6"/>
  <c r="M1444" i="6" l="1"/>
  <c r="N1444" i="6"/>
  <c r="L1445" i="6"/>
  <c r="N1445" i="6" l="1"/>
  <c r="L1446" i="6"/>
  <c r="M1445" i="6"/>
  <c r="M1446" i="6" l="1"/>
  <c r="N1446" i="6"/>
  <c r="L1447" i="6"/>
  <c r="N1447" i="6" l="1"/>
  <c r="L1448" i="6"/>
  <c r="M1447" i="6"/>
  <c r="M1448" i="6" l="1"/>
  <c r="N1448" i="6"/>
  <c r="L1449" i="6"/>
  <c r="N1449" i="6" l="1"/>
  <c r="L1450" i="6"/>
  <c r="M1449" i="6"/>
  <c r="M1450" i="6" l="1"/>
  <c r="N1450" i="6"/>
  <c r="L1451" i="6"/>
  <c r="N1451" i="6" l="1"/>
  <c r="L1452" i="6"/>
  <c r="M1451" i="6"/>
  <c r="L1453" i="6" l="1"/>
  <c r="M1452" i="6"/>
  <c r="N1452" i="6"/>
  <c r="L1454" i="6" l="1"/>
  <c r="M1453" i="6"/>
  <c r="N1453" i="6"/>
  <c r="L1455" i="6" l="1"/>
  <c r="M1454" i="6"/>
  <c r="N1454" i="6"/>
  <c r="L1456" i="6" l="1"/>
  <c r="M1455" i="6"/>
  <c r="N1455" i="6"/>
  <c r="L1457" i="6" l="1"/>
  <c r="M1456" i="6"/>
  <c r="N1456" i="6"/>
  <c r="L1458" i="6" l="1"/>
  <c r="M1457" i="6"/>
  <c r="N1457" i="6"/>
  <c r="L1459" i="6" l="1"/>
  <c r="M1458" i="6"/>
  <c r="N1458" i="6"/>
  <c r="L1460" i="6" l="1"/>
  <c r="M1459" i="6"/>
  <c r="N1459" i="6"/>
  <c r="L1461" i="6" l="1"/>
  <c r="M1460" i="6"/>
  <c r="N1460" i="6"/>
  <c r="L1462" i="6" l="1"/>
  <c r="M1461" i="6"/>
  <c r="N1461" i="6"/>
  <c r="L1463" i="6" l="1"/>
  <c r="M1462" i="6"/>
  <c r="N1462" i="6"/>
  <c r="L1464" i="6" l="1"/>
  <c r="M1463" i="6"/>
  <c r="N1463" i="6"/>
  <c r="L1465" i="6" l="1"/>
  <c r="M1464" i="6"/>
  <c r="N1464" i="6"/>
  <c r="L1466" i="6" l="1"/>
  <c r="M1465" i="6"/>
  <c r="N1465" i="6"/>
  <c r="L1467" i="6" l="1"/>
  <c r="M1466" i="6"/>
  <c r="N1466" i="6"/>
  <c r="L1468" i="6" l="1"/>
  <c r="M1467" i="6"/>
  <c r="N1467" i="6"/>
  <c r="L1469" i="6" l="1"/>
  <c r="M1468" i="6"/>
  <c r="N1468" i="6"/>
  <c r="L1470" i="6" l="1"/>
  <c r="M1469" i="6"/>
  <c r="N1469" i="6"/>
  <c r="L1471" i="6" l="1"/>
  <c r="M1470" i="6"/>
  <c r="N1470" i="6"/>
  <c r="L1472" i="6" l="1"/>
  <c r="M1471" i="6"/>
  <c r="N1471" i="6"/>
  <c r="L1473" i="6" l="1"/>
  <c r="M1472" i="6"/>
  <c r="N1472" i="6"/>
  <c r="L1474" i="6" l="1"/>
  <c r="M1473" i="6"/>
  <c r="N1473" i="6"/>
  <c r="L1475" i="6" l="1"/>
  <c r="M1474" i="6"/>
  <c r="N1474" i="6"/>
  <c r="L1476" i="6" l="1"/>
  <c r="M1475" i="6"/>
  <c r="N1475" i="6"/>
  <c r="L1477" i="6" l="1"/>
  <c r="M1476" i="6"/>
  <c r="N1476" i="6"/>
  <c r="L1478" i="6" l="1"/>
  <c r="M1477" i="6"/>
  <c r="N1477" i="6"/>
  <c r="L1479" i="6" l="1"/>
  <c r="M1478" i="6"/>
  <c r="N1478" i="6"/>
  <c r="L1480" i="6" l="1"/>
  <c r="M1479" i="6"/>
  <c r="N1479" i="6"/>
  <c r="L1481" i="6" l="1"/>
  <c r="M1480" i="6"/>
  <c r="N1480" i="6"/>
  <c r="L1482" i="6" l="1"/>
  <c r="M1481" i="6"/>
  <c r="N1481" i="6"/>
  <c r="L1483" i="6" l="1"/>
  <c r="M1482" i="6"/>
  <c r="N1482" i="6"/>
  <c r="L1484" i="6" l="1"/>
  <c r="M1483" i="6"/>
  <c r="N1483" i="6"/>
  <c r="L1485" i="6" l="1"/>
  <c r="M1484" i="6"/>
  <c r="N1484" i="6"/>
  <c r="L1486" i="6" l="1"/>
  <c r="M1485" i="6"/>
  <c r="N1485" i="6"/>
  <c r="L1487" i="6" l="1"/>
  <c r="M1486" i="6"/>
  <c r="N1486" i="6"/>
  <c r="L1488" i="6" l="1"/>
  <c r="M1487" i="6"/>
  <c r="N1487" i="6"/>
  <c r="L1489" i="6" l="1"/>
  <c r="M1488" i="6"/>
  <c r="N1488" i="6"/>
  <c r="L1490" i="6" l="1"/>
  <c r="M1489" i="6"/>
  <c r="N1489" i="6"/>
  <c r="L1491" i="6" l="1"/>
  <c r="M1490" i="6"/>
  <c r="N1490" i="6"/>
  <c r="L1492" i="6" l="1"/>
  <c r="M1491" i="6"/>
  <c r="N1491" i="6"/>
  <c r="L1493" i="6" l="1"/>
  <c r="M1492" i="6"/>
  <c r="N1492" i="6"/>
  <c r="L1494" i="6" l="1"/>
  <c r="M1493" i="6"/>
  <c r="N1493" i="6"/>
  <c r="L1495" i="6" l="1"/>
  <c r="M1494" i="6"/>
  <c r="N1494" i="6"/>
  <c r="L1496" i="6" l="1"/>
  <c r="M1495" i="6"/>
  <c r="N1495" i="6"/>
  <c r="L1497" i="6" l="1"/>
  <c r="M1496" i="6"/>
  <c r="N1496" i="6"/>
  <c r="L1498" i="6" l="1"/>
  <c r="M1497" i="6"/>
  <c r="N1497" i="6"/>
  <c r="L1499" i="6" l="1"/>
  <c r="M1498" i="6"/>
  <c r="N1498" i="6"/>
  <c r="L1500" i="6" l="1"/>
  <c r="M1499" i="6"/>
  <c r="N1499" i="6"/>
  <c r="L1501" i="6" l="1"/>
  <c r="M1500" i="6"/>
  <c r="N1500" i="6"/>
  <c r="L1502" i="6" l="1"/>
  <c r="M1501" i="6"/>
  <c r="N1501" i="6"/>
  <c r="L1503" i="6" l="1"/>
  <c r="M1502" i="6"/>
  <c r="N1502" i="6"/>
  <c r="L1504" i="6" l="1"/>
  <c r="M1503" i="6"/>
  <c r="N1503" i="6"/>
  <c r="L1505" i="6" l="1"/>
  <c r="M1504" i="6"/>
  <c r="N1504" i="6"/>
  <c r="L1506" i="6" l="1"/>
  <c r="M1505" i="6"/>
  <c r="N1505" i="6"/>
  <c r="L1507" i="6" l="1"/>
  <c r="M1506" i="6"/>
  <c r="N1506" i="6"/>
  <c r="L1508" i="6" l="1"/>
  <c r="M1507" i="6"/>
  <c r="N1507" i="6"/>
  <c r="L1509" i="6" l="1"/>
  <c r="M1508" i="6"/>
  <c r="N1508" i="6"/>
  <c r="L1510" i="6" l="1"/>
  <c r="M1509" i="6"/>
  <c r="N1509" i="6"/>
  <c r="L1511" i="6" l="1"/>
  <c r="M1510" i="6"/>
  <c r="N1510" i="6"/>
  <c r="L1512" i="6" l="1"/>
  <c r="M1511" i="6"/>
  <c r="N1511" i="6"/>
  <c r="L1513" i="6" l="1"/>
  <c r="M1512" i="6"/>
  <c r="N1512" i="6"/>
  <c r="L1514" i="6" l="1"/>
  <c r="M1513" i="6"/>
  <c r="N1513" i="6"/>
  <c r="L1515" i="6" l="1"/>
  <c r="M1514" i="6"/>
  <c r="N1514" i="6"/>
  <c r="L1516" i="6" l="1"/>
  <c r="M1515" i="6"/>
  <c r="N1515" i="6"/>
  <c r="L1517" i="6" l="1"/>
  <c r="M1516" i="6"/>
  <c r="N1516" i="6"/>
  <c r="L1518" i="6" l="1"/>
  <c r="M1517" i="6"/>
  <c r="N1517" i="6"/>
  <c r="L1519" i="6" l="1"/>
  <c r="M1518" i="6"/>
  <c r="N1518" i="6"/>
  <c r="L1520" i="6" l="1"/>
  <c r="M1519" i="6"/>
  <c r="N1519" i="6"/>
  <c r="L1521" i="6" l="1"/>
  <c r="M1520" i="6"/>
  <c r="N1520" i="6"/>
  <c r="L1522" i="6" l="1"/>
  <c r="M1521" i="6"/>
  <c r="N1521" i="6"/>
  <c r="L1523" i="6" l="1"/>
  <c r="M1522" i="6"/>
  <c r="N1522" i="6"/>
  <c r="L1524" i="6" l="1"/>
  <c r="M1523" i="6"/>
  <c r="N1523" i="6"/>
  <c r="L1525" i="6" l="1"/>
  <c r="M1524" i="6"/>
  <c r="N1524" i="6"/>
  <c r="L1526" i="6" l="1"/>
  <c r="M1525" i="6"/>
  <c r="N1525" i="6"/>
  <c r="L1527" i="6" l="1"/>
  <c r="M1526" i="6"/>
  <c r="N1526" i="6"/>
  <c r="L1528" i="6" l="1"/>
  <c r="M1527" i="6"/>
  <c r="N1527" i="6"/>
  <c r="L1529" i="6" l="1"/>
  <c r="M1528" i="6"/>
  <c r="N1528" i="6"/>
  <c r="L1530" i="6" l="1"/>
  <c r="M1529" i="6"/>
  <c r="N1529" i="6"/>
  <c r="L1531" i="6" l="1"/>
  <c r="M1530" i="6"/>
  <c r="N1530" i="6"/>
  <c r="L1532" i="6" l="1"/>
  <c r="M1531" i="6"/>
  <c r="N1531" i="6"/>
  <c r="L1533" i="6" l="1"/>
  <c r="M1532" i="6"/>
  <c r="N1532" i="6"/>
  <c r="L1534" i="6" l="1"/>
  <c r="M1533" i="6"/>
  <c r="N1533" i="6"/>
  <c r="L1535" i="6" l="1"/>
  <c r="M1534" i="6"/>
  <c r="N1534" i="6"/>
  <c r="L1536" i="6" l="1"/>
  <c r="M1535" i="6"/>
  <c r="N1535" i="6"/>
  <c r="L1537" i="6" l="1"/>
  <c r="M1536" i="6"/>
  <c r="N1536" i="6"/>
  <c r="L1538" i="6" l="1"/>
  <c r="M1537" i="6"/>
  <c r="N1537" i="6"/>
  <c r="L1539" i="6" l="1"/>
  <c r="M1538" i="6"/>
  <c r="N1538" i="6"/>
  <c r="L1540" i="6" l="1"/>
  <c r="M1539" i="6"/>
  <c r="N1539" i="6"/>
  <c r="L1541" i="6" l="1"/>
  <c r="M1540" i="6"/>
  <c r="N1540" i="6"/>
  <c r="L1542" i="6" l="1"/>
  <c r="M1541" i="6"/>
  <c r="N1541" i="6"/>
  <c r="L1543" i="6" l="1"/>
  <c r="M1542" i="6"/>
  <c r="N1542" i="6"/>
  <c r="L1544" i="6" l="1"/>
  <c r="M1543" i="6"/>
  <c r="N1543" i="6"/>
  <c r="L1545" i="6" l="1"/>
  <c r="M1544" i="6"/>
  <c r="N1544" i="6"/>
  <c r="L1546" i="6" l="1"/>
  <c r="M1545" i="6"/>
  <c r="N1545" i="6"/>
  <c r="L1547" i="6" l="1"/>
  <c r="M1546" i="6"/>
  <c r="N1546" i="6"/>
  <c r="L1548" i="6" l="1"/>
  <c r="M1547" i="6"/>
  <c r="N1547" i="6"/>
  <c r="L1549" i="6" l="1"/>
  <c r="M1548" i="6"/>
  <c r="N1548" i="6"/>
  <c r="L1550" i="6" l="1"/>
  <c r="M1549" i="6"/>
  <c r="N1549" i="6"/>
  <c r="L1551" i="6" l="1"/>
  <c r="M1550" i="6"/>
  <c r="N1550" i="6"/>
  <c r="L1552" i="6" l="1"/>
  <c r="M1551" i="6"/>
  <c r="N1551" i="6"/>
  <c r="L1553" i="6" l="1"/>
  <c r="M1552" i="6"/>
  <c r="N1552" i="6"/>
  <c r="L1554" i="6" l="1"/>
  <c r="M1553" i="6"/>
  <c r="N1553" i="6"/>
  <c r="L1555" i="6" l="1"/>
  <c r="M1554" i="6"/>
  <c r="N1554" i="6"/>
  <c r="L1556" i="6" l="1"/>
  <c r="M1555" i="6"/>
  <c r="N1555" i="6"/>
  <c r="L1557" i="6" l="1"/>
  <c r="M1556" i="6"/>
  <c r="N1556" i="6"/>
  <c r="L1558" i="6" l="1"/>
  <c r="M1557" i="6"/>
  <c r="N1557" i="6"/>
  <c r="L1559" i="6" l="1"/>
  <c r="M1558" i="6"/>
  <c r="N1558" i="6"/>
  <c r="L1560" i="6" l="1"/>
  <c r="M1559" i="6"/>
  <c r="N1559" i="6"/>
  <c r="L1561" i="6" l="1"/>
  <c r="M1560" i="6"/>
  <c r="N1560" i="6"/>
  <c r="L1562" i="6" l="1"/>
  <c r="M1561" i="6"/>
  <c r="N1561" i="6"/>
  <c r="L1563" i="6" l="1"/>
  <c r="M1562" i="6"/>
  <c r="N1562" i="6"/>
  <c r="L1564" i="6" l="1"/>
  <c r="M1563" i="6"/>
  <c r="N1563" i="6"/>
  <c r="L1565" i="6" l="1"/>
  <c r="M1564" i="6"/>
  <c r="N1564" i="6"/>
  <c r="L1566" i="6" l="1"/>
  <c r="M1565" i="6"/>
  <c r="N1565" i="6"/>
  <c r="L1567" i="6" l="1"/>
  <c r="M1566" i="6"/>
  <c r="N1566" i="6"/>
  <c r="L1568" i="6" l="1"/>
  <c r="M1567" i="6"/>
  <c r="N1567" i="6"/>
  <c r="L1569" i="6" l="1"/>
  <c r="M1568" i="6"/>
  <c r="N1568" i="6"/>
  <c r="L1570" i="6" l="1"/>
  <c r="M1569" i="6"/>
  <c r="N1569" i="6"/>
  <c r="L1571" i="6" l="1"/>
  <c r="M1570" i="6"/>
  <c r="N1570" i="6"/>
  <c r="L1572" i="6" l="1"/>
  <c r="M1571" i="6"/>
  <c r="N1571" i="6"/>
  <c r="L1573" i="6" l="1"/>
  <c r="M1572" i="6"/>
  <c r="N1572" i="6"/>
  <c r="L1574" i="6" l="1"/>
  <c r="M1573" i="6"/>
  <c r="N1573" i="6"/>
  <c r="L1575" i="6" l="1"/>
  <c r="M1574" i="6"/>
  <c r="N1574" i="6"/>
  <c r="L1576" i="6" l="1"/>
  <c r="M1575" i="6"/>
  <c r="N1575" i="6"/>
  <c r="L1577" i="6" l="1"/>
  <c r="M1576" i="6"/>
  <c r="N1576" i="6"/>
  <c r="L1578" i="6" l="1"/>
  <c r="M1577" i="6"/>
  <c r="N1577" i="6"/>
  <c r="L1579" i="6" l="1"/>
  <c r="M1578" i="6"/>
  <c r="N1578" i="6"/>
  <c r="L1580" i="6" l="1"/>
  <c r="M1579" i="6"/>
  <c r="N1579" i="6"/>
  <c r="L1581" i="6" l="1"/>
  <c r="M1580" i="6"/>
  <c r="N1580" i="6"/>
  <c r="L1582" i="6" l="1"/>
  <c r="M1581" i="6"/>
  <c r="N1581" i="6"/>
  <c r="L1583" i="6" l="1"/>
  <c r="M1582" i="6"/>
  <c r="N1582" i="6"/>
  <c r="L1584" i="6" l="1"/>
  <c r="M1583" i="6"/>
  <c r="N1583" i="6"/>
  <c r="L1585" i="6" l="1"/>
  <c r="M1584" i="6"/>
  <c r="N1584" i="6"/>
  <c r="L1586" i="6" l="1"/>
  <c r="M1585" i="6"/>
  <c r="N1585" i="6"/>
  <c r="L1587" i="6" l="1"/>
  <c r="M1586" i="6"/>
  <c r="N1586" i="6"/>
  <c r="L1588" i="6" l="1"/>
  <c r="M1587" i="6"/>
  <c r="N1587" i="6"/>
  <c r="L1589" i="6" l="1"/>
  <c r="M1588" i="6"/>
  <c r="N1588" i="6"/>
  <c r="L1590" i="6" l="1"/>
  <c r="M1589" i="6"/>
  <c r="N1589" i="6"/>
  <c r="L1591" i="6" l="1"/>
  <c r="M1590" i="6"/>
  <c r="N1590" i="6"/>
  <c r="L1592" i="6" l="1"/>
  <c r="M1591" i="6"/>
  <c r="N1591" i="6"/>
  <c r="L1593" i="6" l="1"/>
  <c r="M1592" i="6"/>
  <c r="N1592" i="6"/>
  <c r="L1594" i="6" l="1"/>
  <c r="M1593" i="6"/>
  <c r="N1593" i="6"/>
  <c r="L1595" i="6" l="1"/>
  <c r="M1594" i="6"/>
  <c r="N1594" i="6"/>
  <c r="L1596" i="6" l="1"/>
  <c r="M1595" i="6"/>
  <c r="N1595" i="6"/>
  <c r="L1597" i="6" l="1"/>
  <c r="M1596" i="6"/>
  <c r="N1596" i="6"/>
  <c r="L1598" i="6" l="1"/>
  <c r="M1597" i="6"/>
  <c r="N1597" i="6"/>
  <c r="L1599" i="6" l="1"/>
  <c r="M1598" i="6"/>
  <c r="N1598" i="6"/>
  <c r="L1600" i="6" l="1"/>
  <c r="M1599" i="6"/>
  <c r="N1599" i="6"/>
  <c r="L1601" i="6" l="1"/>
  <c r="M1600" i="6"/>
  <c r="N1600" i="6"/>
  <c r="L1602" i="6" l="1"/>
  <c r="M1601" i="6"/>
  <c r="N1601" i="6"/>
  <c r="L1603" i="6" l="1"/>
  <c r="M1602" i="6"/>
  <c r="N1602" i="6"/>
  <c r="L1604" i="6" l="1"/>
  <c r="M1603" i="6"/>
  <c r="N1603" i="6"/>
  <c r="L1605" i="6" l="1"/>
  <c r="M1604" i="6"/>
  <c r="N1604" i="6"/>
  <c r="L1606" i="6" l="1"/>
  <c r="M1605" i="6"/>
  <c r="N1605" i="6"/>
  <c r="L1607" i="6" l="1"/>
  <c r="M1606" i="6"/>
  <c r="N1606" i="6"/>
  <c r="L1608" i="6" l="1"/>
  <c r="M1607" i="6"/>
  <c r="N1607" i="6"/>
  <c r="L1609" i="6" l="1"/>
  <c r="M1608" i="6"/>
  <c r="N1608" i="6"/>
  <c r="L1610" i="6" l="1"/>
  <c r="M1609" i="6"/>
  <c r="N1609" i="6"/>
  <c r="L1611" i="6" l="1"/>
  <c r="M1610" i="6"/>
  <c r="N1610" i="6"/>
  <c r="L1612" i="6" l="1"/>
  <c r="M1611" i="6"/>
  <c r="N1611" i="6"/>
  <c r="L1613" i="6" l="1"/>
  <c r="M1612" i="6"/>
  <c r="N1612" i="6"/>
  <c r="L1614" i="6" l="1"/>
  <c r="M1613" i="6"/>
  <c r="N1613" i="6"/>
  <c r="L1615" i="6" l="1"/>
  <c r="M1614" i="6"/>
  <c r="N1614" i="6"/>
  <c r="L1616" i="6" l="1"/>
  <c r="M1615" i="6"/>
  <c r="N1615" i="6"/>
  <c r="L1617" i="6" l="1"/>
  <c r="M1616" i="6"/>
  <c r="N1616" i="6"/>
  <c r="L1618" i="6" l="1"/>
  <c r="M1617" i="6"/>
  <c r="N1617" i="6"/>
  <c r="L1619" i="6" l="1"/>
  <c r="M1618" i="6"/>
  <c r="N1618" i="6"/>
  <c r="L1620" i="6" l="1"/>
  <c r="M1619" i="6"/>
  <c r="N1619" i="6"/>
  <c r="L1621" i="6" l="1"/>
  <c r="M1620" i="6"/>
  <c r="N1620" i="6"/>
  <c r="L1622" i="6" l="1"/>
  <c r="M1621" i="6"/>
  <c r="N1621" i="6"/>
  <c r="L1623" i="6" l="1"/>
  <c r="M1622" i="6"/>
  <c r="N1622" i="6"/>
  <c r="L1624" i="6" l="1"/>
  <c r="M1623" i="6"/>
  <c r="N1623" i="6"/>
  <c r="L1625" i="6" l="1"/>
  <c r="M1624" i="6"/>
  <c r="N1624" i="6"/>
  <c r="L1626" i="6" l="1"/>
  <c r="M1625" i="6"/>
  <c r="N1625" i="6"/>
  <c r="L1627" i="6" l="1"/>
  <c r="M1626" i="6"/>
  <c r="N1626" i="6"/>
  <c r="L1628" i="6" l="1"/>
  <c r="M1627" i="6"/>
  <c r="N1627" i="6"/>
  <c r="L1629" i="6" l="1"/>
  <c r="M1628" i="6"/>
  <c r="N1628" i="6"/>
  <c r="L1630" i="6" l="1"/>
  <c r="M1629" i="6"/>
  <c r="N1629" i="6"/>
  <c r="L1631" i="6" l="1"/>
  <c r="M1630" i="6"/>
  <c r="N1630" i="6"/>
  <c r="L1632" i="6" l="1"/>
  <c r="M1631" i="6"/>
  <c r="N1631" i="6"/>
  <c r="L1633" i="6" l="1"/>
  <c r="M1632" i="6"/>
  <c r="N1632" i="6"/>
  <c r="L1634" i="6" l="1"/>
  <c r="M1633" i="6"/>
  <c r="N1633" i="6"/>
  <c r="L1635" i="6" l="1"/>
  <c r="M1634" i="6"/>
  <c r="N1634" i="6"/>
  <c r="L1636" i="6" l="1"/>
  <c r="M1635" i="6"/>
  <c r="N1635" i="6"/>
  <c r="L1637" i="6" l="1"/>
  <c r="M1636" i="6"/>
  <c r="N1636" i="6"/>
  <c r="L1638" i="6" l="1"/>
  <c r="M1637" i="6"/>
  <c r="N1637" i="6"/>
  <c r="L1639" i="6" l="1"/>
  <c r="M1638" i="6"/>
  <c r="N1638" i="6"/>
  <c r="L1640" i="6" l="1"/>
  <c r="M1639" i="6"/>
  <c r="N1639" i="6"/>
  <c r="L1641" i="6" l="1"/>
  <c r="M1640" i="6"/>
  <c r="N1640" i="6"/>
  <c r="L1642" i="6" l="1"/>
  <c r="M1641" i="6"/>
  <c r="N1641" i="6"/>
  <c r="L1643" i="6" l="1"/>
  <c r="M1642" i="6"/>
  <c r="N1642" i="6"/>
  <c r="L1644" i="6" l="1"/>
  <c r="M1643" i="6"/>
  <c r="N1643" i="6"/>
  <c r="L1645" i="6" l="1"/>
  <c r="M1644" i="6"/>
  <c r="N1644" i="6"/>
  <c r="L1646" i="6" l="1"/>
  <c r="M1645" i="6"/>
  <c r="N1645" i="6"/>
  <c r="L1647" i="6" l="1"/>
  <c r="M1646" i="6"/>
  <c r="N1646" i="6"/>
  <c r="L1648" i="6" l="1"/>
  <c r="M1647" i="6"/>
  <c r="N1647" i="6"/>
  <c r="L1649" i="6" l="1"/>
  <c r="M1648" i="6"/>
  <c r="N1648" i="6"/>
  <c r="L1650" i="6" l="1"/>
  <c r="M1649" i="6"/>
  <c r="N1649" i="6"/>
  <c r="L1651" i="6" l="1"/>
  <c r="M1650" i="6"/>
  <c r="N1650" i="6"/>
  <c r="L1652" i="6" l="1"/>
  <c r="M1651" i="6"/>
  <c r="N1651" i="6"/>
  <c r="L1653" i="6" l="1"/>
  <c r="M1652" i="6"/>
  <c r="N1652" i="6"/>
  <c r="L1654" i="6" l="1"/>
  <c r="M1653" i="6"/>
  <c r="N1653" i="6"/>
  <c r="L1655" i="6" l="1"/>
  <c r="M1654" i="6"/>
  <c r="N1654" i="6"/>
  <c r="L1656" i="6" l="1"/>
  <c r="M1655" i="6"/>
  <c r="N1655" i="6"/>
  <c r="L1657" i="6" l="1"/>
  <c r="M1656" i="6"/>
  <c r="N1656" i="6"/>
  <c r="L1658" i="6" l="1"/>
  <c r="M1657" i="6"/>
  <c r="N1657" i="6"/>
  <c r="L1659" i="6" l="1"/>
  <c r="M1658" i="6"/>
  <c r="N1658" i="6"/>
  <c r="L1660" i="6" l="1"/>
  <c r="M1659" i="6"/>
  <c r="N1659" i="6"/>
  <c r="L1661" i="6" l="1"/>
  <c r="M1660" i="6"/>
  <c r="N1660" i="6"/>
  <c r="L1662" i="6" l="1"/>
  <c r="M1661" i="6"/>
  <c r="N1661" i="6"/>
  <c r="L1663" i="6" l="1"/>
  <c r="M1662" i="6"/>
  <c r="N1662" i="6"/>
  <c r="L1664" i="6" l="1"/>
  <c r="M1663" i="6"/>
  <c r="N1663" i="6"/>
  <c r="L1665" i="6" l="1"/>
  <c r="M1664" i="6"/>
  <c r="N1664" i="6"/>
  <c r="L1666" i="6" l="1"/>
  <c r="M1665" i="6"/>
  <c r="N1665" i="6"/>
  <c r="L1667" i="6" l="1"/>
  <c r="M1666" i="6"/>
  <c r="N1666" i="6"/>
  <c r="L1668" i="6" l="1"/>
  <c r="M1667" i="6"/>
  <c r="N1667" i="6"/>
  <c r="L1669" i="6" l="1"/>
  <c r="M1668" i="6"/>
  <c r="N1668" i="6"/>
  <c r="L1670" i="6" l="1"/>
  <c r="M1669" i="6"/>
  <c r="N1669" i="6"/>
  <c r="L1671" i="6" l="1"/>
  <c r="M1670" i="6"/>
  <c r="N1670" i="6"/>
  <c r="L1672" i="6" l="1"/>
  <c r="M1671" i="6"/>
  <c r="N1671" i="6"/>
  <c r="L1673" i="6" l="1"/>
  <c r="M1672" i="6"/>
  <c r="N1672" i="6"/>
  <c r="L1674" i="6" l="1"/>
  <c r="M1673" i="6"/>
  <c r="N1673" i="6"/>
  <c r="L1675" i="6" l="1"/>
  <c r="M1674" i="6"/>
  <c r="N1674" i="6"/>
  <c r="L1676" i="6" l="1"/>
  <c r="M1675" i="6"/>
  <c r="N1675" i="6"/>
  <c r="L1677" i="6" l="1"/>
  <c r="M1676" i="6"/>
  <c r="N1676" i="6"/>
  <c r="L1678" i="6" l="1"/>
  <c r="M1677" i="6"/>
  <c r="N1677" i="6"/>
  <c r="L1679" i="6" l="1"/>
  <c r="M1678" i="6"/>
  <c r="N1678" i="6"/>
  <c r="L1680" i="6" l="1"/>
  <c r="M1679" i="6"/>
  <c r="N1679" i="6"/>
  <c r="L1681" i="6" l="1"/>
  <c r="M1680" i="6"/>
  <c r="N1680" i="6"/>
  <c r="L1682" i="6" l="1"/>
  <c r="M1681" i="6"/>
  <c r="N1681" i="6"/>
  <c r="L1683" i="6" l="1"/>
  <c r="M1682" i="6"/>
  <c r="N1682" i="6"/>
  <c r="L1684" i="6" l="1"/>
  <c r="M1683" i="6"/>
  <c r="N1683" i="6"/>
  <c r="L1685" i="6" l="1"/>
  <c r="M1684" i="6"/>
  <c r="N1684" i="6"/>
  <c r="L1686" i="6" l="1"/>
  <c r="M1685" i="6"/>
  <c r="N1685" i="6"/>
  <c r="L1687" i="6" l="1"/>
  <c r="M1686" i="6"/>
  <c r="N1686" i="6"/>
  <c r="L1688" i="6" l="1"/>
  <c r="M1687" i="6"/>
  <c r="N1687" i="6"/>
  <c r="L1689" i="6" l="1"/>
  <c r="M1688" i="6"/>
  <c r="N1688" i="6"/>
  <c r="L1690" i="6" l="1"/>
  <c r="M1689" i="6"/>
  <c r="N1689" i="6"/>
  <c r="L1691" i="6" l="1"/>
  <c r="M1690" i="6"/>
  <c r="N1690" i="6"/>
  <c r="L1692" i="6" l="1"/>
  <c r="M1691" i="6"/>
  <c r="N1691" i="6"/>
  <c r="L1693" i="6" l="1"/>
  <c r="M1692" i="6"/>
  <c r="N1692" i="6"/>
  <c r="L1694" i="6" l="1"/>
  <c r="M1693" i="6"/>
  <c r="N1693" i="6"/>
  <c r="L1695" i="6" l="1"/>
  <c r="M1694" i="6"/>
  <c r="N1694" i="6"/>
  <c r="L1696" i="6" l="1"/>
  <c r="M1695" i="6"/>
  <c r="N1695" i="6"/>
  <c r="L1697" i="6" l="1"/>
  <c r="M1696" i="6"/>
  <c r="N1696" i="6"/>
  <c r="L1698" i="6" l="1"/>
  <c r="M1697" i="6"/>
  <c r="N1697" i="6"/>
  <c r="L1699" i="6" l="1"/>
  <c r="M1698" i="6"/>
  <c r="N1698" i="6"/>
  <c r="L1700" i="6" l="1"/>
  <c r="M1699" i="6"/>
  <c r="N1699" i="6"/>
  <c r="L1701" i="6" l="1"/>
  <c r="M1700" i="6"/>
  <c r="N1700" i="6"/>
  <c r="L1702" i="6" l="1"/>
  <c r="M1701" i="6"/>
  <c r="N1701" i="6"/>
  <c r="L1703" i="6" l="1"/>
  <c r="M1702" i="6"/>
  <c r="N1702" i="6"/>
  <c r="L1704" i="6" l="1"/>
  <c r="M1703" i="6"/>
  <c r="N1703" i="6"/>
  <c r="L1705" i="6" l="1"/>
  <c r="M1704" i="6"/>
  <c r="N1704" i="6"/>
  <c r="L1706" i="6" l="1"/>
  <c r="M1705" i="6"/>
  <c r="N1705" i="6"/>
  <c r="L1707" i="6" l="1"/>
  <c r="M1706" i="6"/>
  <c r="N1706" i="6"/>
  <c r="L1708" i="6" l="1"/>
  <c r="M1707" i="6"/>
  <c r="N1707" i="6"/>
  <c r="L1709" i="6" l="1"/>
  <c r="M1708" i="6"/>
  <c r="N1708" i="6"/>
  <c r="L1710" i="6" l="1"/>
  <c r="M1709" i="6"/>
  <c r="N1709" i="6"/>
  <c r="L1711" i="6" l="1"/>
  <c r="M1710" i="6"/>
  <c r="N1710" i="6"/>
  <c r="L1712" i="6" l="1"/>
  <c r="M1711" i="6"/>
  <c r="N1711" i="6"/>
  <c r="L1713" i="6" l="1"/>
  <c r="M1712" i="6"/>
  <c r="N1712" i="6"/>
  <c r="L1714" i="6" l="1"/>
  <c r="M1713" i="6"/>
  <c r="N1713" i="6"/>
  <c r="L1715" i="6" l="1"/>
  <c r="M1714" i="6"/>
  <c r="N1714" i="6"/>
  <c r="L1716" i="6" l="1"/>
  <c r="M1715" i="6"/>
  <c r="N1715" i="6"/>
  <c r="L1717" i="6" l="1"/>
  <c r="M1716" i="6"/>
  <c r="N1716" i="6"/>
  <c r="L1718" i="6" l="1"/>
  <c r="M1717" i="6"/>
  <c r="N1717" i="6"/>
  <c r="L1719" i="6" l="1"/>
  <c r="M1718" i="6"/>
  <c r="N1718" i="6"/>
  <c r="L1720" i="6" l="1"/>
  <c r="M1719" i="6"/>
  <c r="N1719" i="6"/>
  <c r="L1721" i="6" l="1"/>
  <c r="M1720" i="6"/>
  <c r="N1720" i="6"/>
  <c r="L1722" i="6" l="1"/>
  <c r="M1721" i="6"/>
  <c r="N1721" i="6"/>
  <c r="L1723" i="6" l="1"/>
  <c r="M1722" i="6"/>
  <c r="N1722" i="6"/>
  <c r="L1724" i="6" l="1"/>
  <c r="M1723" i="6"/>
  <c r="N1723" i="6"/>
  <c r="L1725" i="6" l="1"/>
  <c r="M1724" i="6"/>
  <c r="N1724" i="6"/>
  <c r="L1726" i="6" l="1"/>
  <c r="M1725" i="6"/>
  <c r="N1725" i="6"/>
  <c r="L1727" i="6" l="1"/>
  <c r="M1726" i="6"/>
  <c r="N1726" i="6"/>
  <c r="L1728" i="6" l="1"/>
  <c r="M1727" i="6"/>
  <c r="N1727" i="6"/>
  <c r="L1729" i="6" l="1"/>
  <c r="M1728" i="6"/>
  <c r="N1728" i="6"/>
  <c r="L1730" i="6" l="1"/>
  <c r="M1729" i="6"/>
  <c r="N1729" i="6"/>
  <c r="L1731" i="6" l="1"/>
  <c r="M1730" i="6"/>
  <c r="N1730" i="6"/>
  <c r="L1732" i="6" l="1"/>
  <c r="M1731" i="6"/>
  <c r="N1731" i="6"/>
  <c r="L1733" i="6" l="1"/>
  <c r="M1732" i="6"/>
  <c r="N1732" i="6"/>
  <c r="L1734" i="6" l="1"/>
  <c r="M1733" i="6"/>
  <c r="N1733" i="6"/>
  <c r="L1735" i="6" l="1"/>
  <c r="M1734" i="6"/>
  <c r="N1734" i="6"/>
  <c r="L1736" i="6" l="1"/>
  <c r="M1735" i="6"/>
  <c r="N1735" i="6"/>
  <c r="L1737" i="6" l="1"/>
  <c r="M1736" i="6"/>
  <c r="N1736" i="6"/>
  <c r="L1738" i="6" l="1"/>
  <c r="M1737" i="6"/>
  <c r="N1737" i="6"/>
  <c r="L1739" i="6" l="1"/>
  <c r="M1738" i="6"/>
  <c r="N1738" i="6"/>
  <c r="L1740" i="6" l="1"/>
  <c r="M1739" i="6"/>
  <c r="N1739" i="6"/>
  <c r="L1741" i="6" l="1"/>
  <c r="M1740" i="6"/>
  <c r="N1740" i="6"/>
  <c r="L1742" i="6" l="1"/>
  <c r="M1741" i="6"/>
  <c r="N1741" i="6"/>
  <c r="L1743" i="6" l="1"/>
  <c r="M1742" i="6"/>
  <c r="N1742" i="6"/>
  <c r="L1744" i="6" l="1"/>
  <c r="M1743" i="6"/>
  <c r="N1743" i="6"/>
  <c r="L1745" i="6" l="1"/>
  <c r="M1744" i="6"/>
  <c r="N1744" i="6"/>
  <c r="L1746" i="6" l="1"/>
  <c r="M1745" i="6"/>
  <c r="N1745" i="6"/>
  <c r="L1747" i="6" l="1"/>
  <c r="M1746" i="6"/>
  <c r="N1746" i="6"/>
  <c r="L1748" i="6" l="1"/>
  <c r="M1747" i="6"/>
  <c r="N1747" i="6"/>
  <c r="L1749" i="6" l="1"/>
  <c r="M1748" i="6"/>
  <c r="N1748" i="6"/>
  <c r="L1750" i="6" l="1"/>
  <c r="M1749" i="6"/>
  <c r="N1749" i="6"/>
  <c r="L1751" i="6" l="1"/>
  <c r="M1750" i="6"/>
  <c r="N1750" i="6"/>
  <c r="L1752" i="6" l="1"/>
  <c r="M1751" i="6"/>
  <c r="N1751" i="6"/>
  <c r="L1753" i="6" l="1"/>
  <c r="M1752" i="6"/>
  <c r="N1752" i="6"/>
  <c r="L1754" i="6" l="1"/>
  <c r="M1753" i="6"/>
  <c r="N1753" i="6"/>
  <c r="L1755" i="6" l="1"/>
  <c r="M1754" i="6"/>
  <c r="N1754" i="6"/>
  <c r="L1756" i="6" l="1"/>
  <c r="M1755" i="6"/>
  <c r="N1755" i="6"/>
  <c r="L1757" i="6" l="1"/>
  <c r="M1756" i="6"/>
  <c r="N1756" i="6"/>
  <c r="L1758" i="6" l="1"/>
  <c r="M1757" i="6"/>
  <c r="N1757" i="6"/>
  <c r="L1759" i="6" l="1"/>
  <c r="M1758" i="6"/>
  <c r="N1758" i="6"/>
  <c r="L1760" i="6" l="1"/>
  <c r="M1759" i="6"/>
  <c r="N1759" i="6"/>
  <c r="L1761" i="6" l="1"/>
  <c r="M1760" i="6"/>
  <c r="N1760" i="6"/>
  <c r="L1762" i="6" l="1"/>
  <c r="M1761" i="6"/>
  <c r="N1761" i="6"/>
  <c r="L1763" i="6" l="1"/>
  <c r="M1762" i="6"/>
  <c r="N1762" i="6"/>
  <c r="L1764" i="6" l="1"/>
  <c r="M1763" i="6"/>
  <c r="N1763" i="6"/>
  <c r="L1765" i="6" l="1"/>
  <c r="M1764" i="6"/>
  <c r="N1764" i="6"/>
  <c r="L1766" i="6" l="1"/>
  <c r="M1765" i="6"/>
  <c r="N1765" i="6"/>
  <c r="L1767" i="6" l="1"/>
  <c r="M1766" i="6"/>
  <c r="N1766" i="6"/>
  <c r="L1768" i="6" l="1"/>
  <c r="M1767" i="6"/>
  <c r="N1767" i="6"/>
  <c r="L1769" i="6" l="1"/>
  <c r="M1768" i="6"/>
  <c r="N1768" i="6"/>
  <c r="L1770" i="6" l="1"/>
  <c r="M1769" i="6"/>
  <c r="N1769" i="6"/>
  <c r="L1771" i="6" l="1"/>
  <c r="M1770" i="6"/>
  <c r="N1770" i="6"/>
  <c r="L1772" i="6" l="1"/>
  <c r="M1771" i="6"/>
  <c r="N1771" i="6"/>
  <c r="L1773" i="6" l="1"/>
  <c r="M1772" i="6"/>
  <c r="N1772" i="6"/>
  <c r="L1774" i="6" l="1"/>
  <c r="M1773" i="6"/>
  <c r="N1773" i="6"/>
  <c r="L1775" i="6" l="1"/>
  <c r="M1774" i="6"/>
  <c r="N1774" i="6"/>
  <c r="L1776" i="6" l="1"/>
  <c r="M1775" i="6"/>
  <c r="N1775" i="6"/>
  <c r="L1777" i="6" l="1"/>
  <c r="M1776" i="6"/>
  <c r="N1776" i="6"/>
  <c r="L1778" i="6" l="1"/>
  <c r="M1777" i="6"/>
  <c r="N1777" i="6"/>
  <c r="L1779" i="6" l="1"/>
  <c r="M1778" i="6"/>
  <c r="N1778" i="6"/>
  <c r="L1780" i="6" l="1"/>
  <c r="M1779" i="6"/>
  <c r="N1779" i="6"/>
  <c r="L1781" i="6" l="1"/>
  <c r="M1780" i="6"/>
  <c r="N1780" i="6"/>
  <c r="L1782" i="6" l="1"/>
  <c r="M1781" i="6"/>
  <c r="N1781" i="6"/>
  <c r="L1783" i="6" l="1"/>
  <c r="M1782" i="6"/>
  <c r="N1782" i="6"/>
  <c r="L1784" i="6" l="1"/>
  <c r="M1783" i="6"/>
  <c r="N1783" i="6"/>
  <c r="L1785" i="6" l="1"/>
  <c r="M1784" i="6"/>
  <c r="N1784" i="6"/>
  <c r="L1786" i="6" l="1"/>
  <c r="M1785" i="6"/>
  <c r="N1785" i="6"/>
  <c r="L1787" i="6" l="1"/>
  <c r="M1786" i="6"/>
  <c r="N1786" i="6"/>
  <c r="L1788" i="6" l="1"/>
  <c r="M1787" i="6"/>
  <c r="N1787" i="6"/>
  <c r="L1789" i="6" l="1"/>
  <c r="M1788" i="6"/>
  <c r="N1788" i="6"/>
  <c r="L1790" i="6" l="1"/>
  <c r="M1789" i="6"/>
  <c r="N1789" i="6"/>
  <c r="L1791" i="6" l="1"/>
  <c r="M1790" i="6"/>
  <c r="N1790" i="6"/>
  <c r="L1792" i="6" l="1"/>
  <c r="M1791" i="6"/>
  <c r="N1791" i="6"/>
  <c r="L1793" i="6" l="1"/>
  <c r="M1792" i="6"/>
  <c r="N1792" i="6"/>
  <c r="L1794" i="6" l="1"/>
  <c r="M1793" i="6"/>
  <c r="N1793" i="6"/>
  <c r="L1795" i="6" l="1"/>
  <c r="M1794" i="6"/>
  <c r="N1794" i="6"/>
  <c r="L1796" i="6" l="1"/>
  <c r="M1795" i="6"/>
  <c r="N1795" i="6"/>
  <c r="L1797" i="6" l="1"/>
  <c r="M1796" i="6"/>
  <c r="N1796" i="6"/>
  <c r="L1798" i="6" l="1"/>
  <c r="M1797" i="6"/>
  <c r="N1797" i="6"/>
  <c r="L1799" i="6" l="1"/>
  <c r="M1798" i="6"/>
  <c r="N1798" i="6"/>
  <c r="L1800" i="6" l="1"/>
  <c r="M1799" i="6"/>
  <c r="N1799" i="6"/>
  <c r="L1801" i="6" l="1"/>
  <c r="M1800" i="6"/>
  <c r="N1800" i="6"/>
  <c r="L1802" i="6" l="1"/>
  <c r="M1801" i="6"/>
  <c r="N1801" i="6"/>
  <c r="L1803" i="6" l="1"/>
  <c r="M1802" i="6"/>
  <c r="N1802" i="6"/>
  <c r="L1804" i="6" l="1"/>
  <c r="M1803" i="6"/>
  <c r="N1803" i="6"/>
  <c r="L1805" i="6" l="1"/>
  <c r="M1804" i="6"/>
  <c r="N1804" i="6"/>
  <c r="L1806" i="6" l="1"/>
  <c r="M1805" i="6"/>
  <c r="N1805" i="6"/>
  <c r="L1807" i="6" l="1"/>
  <c r="M1806" i="6"/>
  <c r="N1806" i="6"/>
  <c r="L1808" i="6" l="1"/>
  <c r="M1807" i="6"/>
  <c r="N1807" i="6"/>
  <c r="L1809" i="6" l="1"/>
  <c r="M1808" i="6"/>
  <c r="N1808" i="6"/>
  <c r="L1810" i="6" l="1"/>
  <c r="M1809" i="6"/>
  <c r="N1809" i="6"/>
  <c r="L1811" i="6" l="1"/>
  <c r="M1810" i="6"/>
  <c r="N1810" i="6"/>
  <c r="L1812" i="6" l="1"/>
  <c r="M1811" i="6"/>
  <c r="N1811" i="6"/>
  <c r="L1813" i="6" l="1"/>
  <c r="M1812" i="6"/>
  <c r="N1812" i="6"/>
  <c r="L1814" i="6" l="1"/>
  <c r="M1813" i="6"/>
  <c r="N1813" i="6"/>
  <c r="L1815" i="6" l="1"/>
  <c r="M1814" i="6"/>
  <c r="N1814" i="6"/>
  <c r="L1816" i="6" l="1"/>
  <c r="M1815" i="6"/>
  <c r="N1815" i="6"/>
  <c r="L1817" i="6" l="1"/>
  <c r="M1816" i="6"/>
  <c r="N1816" i="6"/>
  <c r="L1818" i="6" l="1"/>
  <c r="M1817" i="6"/>
  <c r="N1817" i="6"/>
  <c r="L1819" i="6" l="1"/>
  <c r="M1818" i="6"/>
  <c r="N1818" i="6"/>
  <c r="L1820" i="6" l="1"/>
  <c r="M1819" i="6"/>
  <c r="N1819" i="6"/>
  <c r="L1821" i="6" l="1"/>
  <c r="M1820" i="6"/>
  <c r="N1820" i="6"/>
  <c r="L1822" i="6" l="1"/>
  <c r="M1821" i="6"/>
  <c r="N1821" i="6"/>
  <c r="L1823" i="6" l="1"/>
  <c r="M1822" i="6"/>
  <c r="N1822" i="6"/>
  <c r="L1824" i="6" l="1"/>
  <c r="M1823" i="6"/>
  <c r="N1823" i="6"/>
  <c r="L1825" i="6" l="1"/>
  <c r="M1824" i="6"/>
  <c r="N1824" i="6"/>
  <c r="L1826" i="6" l="1"/>
  <c r="M1825" i="6"/>
  <c r="N1825" i="6"/>
  <c r="L1827" i="6" l="1"/>
  <c r="M1826" i="6"/>
  <c r="N1826" i="6"/>
  <c r="L1828" i="6" l="1"/>
  <c r="M1827" i="6"/>
  <c r="N1827" i="6"/>
  <c r="L1829" i="6" l="1"/>
  <c r="M1828" i="6"/>
  <c r="N1828" i="6"/>
  <c r="L1830" i="6" l="1"/>
  <c r="M1829" i="6"/>
  <c r="N1829" i="6"/>
  <c r="L1831" i="6" l="1"/>
  <c r="M1830" i="6"/>
  <c r="N1830" i="6"/>
  <c r="L1832" i="6" l="1"/>
  <c r="M1831" i="6"/>
  <c r="N1831" i="6"/>
  <c r="L1833" i="6" l="1"/>
  <c r="M1832" i="6"/>
  <c r="N1832" i="6"/>
  <c r="L1834" i="6" l="1"/>
  <c r="M1833" i="6"/>
  <c r="N1833" i="6"/>
  <c r="L1835" i="6" l="1"/>
  <c r="M1834" i="6"/>
  <c r="N1834" i="6"/>
  <c r="L1836" i="6" l="1"/>
  <c r="M1835" i="6"/>
  <c r="N1835" i="6"/>
  <c r="L1837" i="6" l="1"/>
  <c r="M1836" i="6"/>
  <c r="N1836" i="6"/>
  <c r="L1838" i="6" l="1"/>
  <c r="M1837" i="6"/>
  <c r="N1837" i="6"/>
  <c r="L1839" i="6" l="1"/>
  <c r="M1838" i="6"/>
  <c r="N1838" i="6"/>
  <c r="L1840" i="6" l="1"/>
  <c r="M1839" i="6"/>
  <c r="N1839" i="6"/>
  <c r="L1841" i="6" l="1"/>
  <c r="M1840" i="6"/>
  <c r="N1840" i="6"/>
  <c r="L1842" i="6" l="1"/>
  <c r="M1841" i="6"/>
  <c r="N1841" i="6"/>
  <c r="L1843" i="6" l="1"/>
  <c r="M1842" i="6"/>
  <c r="N1842" i="6"/>
  <c r="L1844" i="6" l="1"/>
  <c r="M1843" i="6"/>
  <c r="N1843" i="6"/>
  <c r="L1845" i="6" l="1"/>
  <c r="M1844" i="6"/>
  <c r="N1844" i="6"/>
  <c r="L1846" i="6" l="1"/>
  <c r="M1845" i="6"/>
  <c r="N1845" i="6"/>
  <c r="L1847" i="6" l="1"/>
  <c r="M1846" i="6"/>
  <c r="N1846" i="6"/>
  <c r="L1848" i="6" l="1"/>
  <c r="M1847" i="6"/>
  <c r="N1847" i="6"/>
  <c r="L1849" i="6" l="1"/>
  <c r="M1848" i="6"/>
  <c r="N1848" i="6"/>
  <c r="L1850" i="6" l="1"/>
  <c r="M1849" i="6"/>
  <c r="N1849" i="6"/>
  <c r="L1851" i="6" l="1"/>
  <c r="M1850" i="6"/>
  <c r="N1850" i="6"/>
  <c r="L1852" i="6" l="1"/>
  <c r="M1851" i="6"/>
  <c r="N1851" i="6"/>
  <c r="L1853" i="6" l="1"/>
  <c r="M1852" i="6"/>
  <c r="N1852" i="6"/>
  <c r="L1854" i="6" l="1"/>
  <c r="M1853" i="6"/>
  <c r="N1853" i="6"/>
  <c r="L1855" i="6" l="1"/>
  <c r="M1854" i="6"/>
  <c r="N1854" i="6"/>
  <c r="L1856" i="6" l="1"/>
  <c r="M1855" i="6"/>
  <c r="N1855" i="6"/>
  <c r="L1857" i="6" l="1"/>
  <c r="M1856" i="6"/>
  <c r="N1856" i="6"/>
  <c r="L1858" i="6" l="1"/>
  <c r="M1857" i="6"/>
  <c r="N1857" i="6"/>
  <c r="L1859" i="6" l="1"/>
  <c r="M1858" i="6"/>
  <c r="N1858" i="6"/>
  <c r="L1860" i="6" l="1"/>
  <c r="M1859" i="6"/>
  <c r="N1859" i="6"/>
  <c r="L1861" i="6" l="1"/>
  <c r="M1860" i="6"/>
  <c r="N1860" i="6"/>
  <c r="L1862" i="6" l="1"/>
  <c r="M1861" i="6"/>
  <c r="N1861" i="6"/>
  <c r="L1863" i="6" l="1"/>
  <c r="M1862" i="6"/>
  <c r="N1862" i="6"/>
  <c r="L1864" i="6" l="1"/>
  <c r="M1863" i="6"/>
  <c r="N1863" i="6"/>
  <c r="L1865" i="6" l="1"/>
  <c r="M1864" i="6"/>
  <c r="N1864" i="6"/>
  <c r="L1866" i="6" l="1"/>
  <c r="M1865" i="6"/>
  <c r="N1865" i="6"/>
  <c r="L1867" i="6" l="1"/>
  <c r="M1866" i="6"/>
  <c r="N1866" i="6"/>
  <c r="L1868" i="6" l="1"/>
  <c r="M1867" i="6"/>
  <c r="N1867" i="6"/>
  <c r="L1869" i="6" l="1"/>
  <c r="M1868" i="6"/>
  <c r="N1868" i="6"/>
  <c r="L1870" i="6" l="1"/>
  <c r="M1869" i="6"/>
  <c r="N1869" i="6"/>
  <c r="L1871" i="6" l="1"/>
  <c r="M1870" i="6"/>
  <c r="N1870" i="6"/>
  <c r="L1872" i="6" l="1"/>
  <c r="M1871" i="6"/>
  <c r="N1871" i="6"/>
  <c r="L1873" i="6" l="1"/>
  <c r="M1872" i="6"/>
  <c r="N1872" i="6"/>
  <c r="L1874" i="6" l="1"/>
  <c r="M1873" i="6"/>
  <c r="N1873" i="6"/>
  <c r="L1875" i="6" l="1"/>
  <c r="M1874" i="6"/>
  <c r="N1874" i="6"/>
  <c r="L1876" i="6" l="1"/>
  <c r="M1875" i="6"/>
  <c r="N1875" i="6"/>
  <c r="L1877" i="6" l="1"/>
  <c r="M1876" i="6"/>
  <c r="N1876" i="6"/>
  <c r="L1878" i="6" l="1"/>
  <c r="M1877" i="6"/>
  <c r="N1877" i="6"/>
  <c r="L1879" i="6" l="1"/>
  <c r="M1878" i="6"/>
  <c r="N1878" i="6"/>
  <c r="L1880" i="6" l="1"/>
  <c r="M1879" i="6"/>
  <c r="N1879" i="6"/>
  <c r="L1881" i="6" l="1"/>
  <c r="M1880" i="6"/>
  <c r="N1880" i="6"/>
  <c r="L1882" i="6" l="1"/>
  <c r="M1881" i="6"/>
  <c r="N1881" i="6"/>
  <c r="L1883" i="6" l="1"/>
  <c r="M1882" i="6"/>
  <c r="N1882" i="6"/>
  <c r="L1884" i="6" l="1"/>
  <c r="M1883" i="6"/>
  <c r="N1883" i="6"/>
  <c r="L1885" i="6" l="1"/>
  <c r="M1884" i="6"/>
  <c r="N1884" i="6"/>
  <c r="L1886" i="6" l="1"/>
  <c r="M1885" i="6"/>
  <c r="N1885" i="6"/>
  <c r="L1887" i="6" l="1"/>
  <c r="M1886" i="6"/>
  <c r="N1886" i="6"/>
  <c r="L1888" i="6" l="1"/>
  <c r="M1887" i="6"/>
  <c r="N1887" i="6"/>
  <c r="L1889" i="6" l="1"/>
  <c r="M1888" i="6"/>
  <c r="N1888" i="6"/>
  <c r="L1890" i="6" l="1"/>
  <c r="M1889" i="6"/>
  <c r="N1889" i="6"/>
  <c r="L1891" i="6" l="1"/>
  <c r="M1890" i="6"/>
  <c r="N1890" i="6"/>
  <c r="L1892" i="6" l="1"/>
  <c r="M1891" i="6"/>
  <c r="N1891" i="6"/>
  <c r="L1893" i="6" l="1"/>
  <c r="M1892" i="6"/>
  <c r="N1892" i="6"/>
  <c r="L1894" i="6" l="1"/>
  <c r="M1893" i="6"/>
  <c r="N1893" i="6"/>
  <c r="L1895" i="6" l="1"/>
  <c r="M1894" i="6"/>
  <c r="N1894" i="6"/>
  <c r="L1896" i="6" l="1"/>
  <c r="M1895" i="6"/>
  <c r="N1895" i="6"/>
  <c r="L1897" i="6" l="1"/>
  <c r="M1896" i="6"/>
  <c r="N1896" i="6"/>
  <c r="L1898" i="6" l="1"/>
  <c r="M1897" i="6"/>
  <c r="N1897" i="6"/>
  <c r="L1899" i="6" l="1"/>
  <c r="M1898" i="6"/>
  <c r="N1898" i="6"/>
  <c r="L1900" i="6" l="1"/>
  <c r="M1899" i="6"/>
  <c r="N1899" i="6"/>
  <c r="L1901" i="6" l="1"/>
  <c r="M1900" i="6"/>
  <c r="N1900" i="6"/>
  <c r="L1902" i="6" l="1"/>
  <c r="M1901" i="6"/>
  <c r="N1901" i="6"/>
  <c r="L1903" i="6" l="1"/>
  <c r="M1902" i="6"/>
  <c r="N1902" i="6"/>
  <c r="L1904" i="6" l="1"/>
  <c r="M1903" i="6"/>
  <c r="N1903" i="6"/>
  <c r="L1905" i="6" l="1"/>
  <c r="M1904" i="6"/>
  <c r="N1904" i="6"/>
  <c r="L1906" i="6" l="1"/>
  <c r="M1905" i="6"/>
  <c r="N1905" i="6"/>
  <c r="L1907" i="6" l="1"/>
  <c r="M1906" i="6"/>
  <c r="N1906" i="6"/>
  <c r="L1908" i="6" l="1"/>
  <c r="M1907" i="6"/>
  <c r="N1907" i="6"/>
  <c r="L1909" i="6" l="1"/>
  <c r="M1908" i="6"/>
  <c r="N1908" i="6"/>
  <c r="L1910" i="6" l="1"/>
  <c r="M1909" i="6"/>
  <c r="N1909" i="6"/>
  <c r="L1911" i="6" l="1"/>
  <c r="M1910" i="6"/>
  <c r="N1910" i="6"/>
  <c r="L1912" i="6" l="1"/>
  <c r="M1911" i="6"/>
  <c r="N1911" i="6"/>
  <c r="L1913" i="6" l="1"/>
  <c r="M1912" i="6"/>
  <c r="N1912" i="6"/>
  <c r="L1914" i="6" l="1"/>
  <c r="M1913" i="6"/>
  <c r="N1913" i="6"/>
  <c r="L1915" i="6" l="1"/>
  <c r="M1914" i="6"/>
  <c r="N1914" i="6"/>
  <c r="L1916" i="6" l="1"/>
  <c r="M1915" i="6"/>
  <c r="N1915" i="6"/>
  <c r="L1917" i="6" l="1"/>
  <c r="M1916" i="6"/>
  <c r="N1916" i="6"/>
  <c r="L1918" i="6" l="1"/>
  <c r="M1917" i="6"/>
  <c r="N1917" i="6"/>
  <c r="L1919" i="6" l="1"/>
  <c r="M1918" i="6"/>
  <c r="N1918" i="6"/>
  <c r="L1920" i="6" l="1"/>
  <c r="M1919" i="6"/>
  <c r="N1919" i="6"/>
  <c r="L1921" i="6" l="1"/>
  <c r="M1920" i="6"/>
  <c r="N1920" i="6"/>
  <c r="L1922" i="6" l="1"/>
  <c r="M1921" i="6"/>
  <c r="N1921" i="6"/>
  <c r="L1923" i="6" l="1"/>
  <c r="M1922" i="6"/>
  <c r="N1922" i="6"/>
  <c r="L1924" i="6" l="1"/>
  <c r="M1923" i="6"/>
  <c r="N1923" i="6"/>
  <c r="L1925" i="6" l="1"/>
  <c r="M1924" i="6"/>
  <c r="N1924" i="6"/>
  <c r="L1926" i="6" l="1"/>
  <c r="M1925" i="6"/>
  <c r="N1925" i="6"/>
  <c r="L1927" i="6" l="1"/>
  <c r="M1926" i="6"/>
  <c r="N1926" i="6"/>
  <c r="L1928" i="6" l="1"/>
  <c r="M1927" i="6"/>
  <c r="N1927" i="6"/>
  <c r="L1929" i="6" l="1"/>
  <c r="M1928" i="6"/>
  <c r="N1928" i="6"/>
  <c r="L1930" i="6" l="1"/>
  <c r="M1929" i="6"/>
  <c r="N1929" i="6"/>
  <c r="L1931" i="6" l="1"/>
  <c r="M1930" i="6"/>
  <c r="N1930" i="6"/>
  <c r="L1932" i="6" l="1"/>
  <c r="M1931" i="6"/>
  <c r="N1931" i="6"/>
  <c r="L1933" i="6" l="1"/>
  <c r="M1932" i="6"/>
  <c r="N1932" i="6"/>
  <c r="L1934" i="6" l="1"/>
  <c r="M1933" i="6"/>
  <c r="N1933" i="6"/>
  <c r="L1935" i="6" l="1"/>
  <c r="M1934" i="6"/>
  <c r="N1934" i="6"/>
  <c r="L1936" i="6" l="1"/>
  <c r="M1935" i="6"/>
  <c r="N1935" i="6"/>
  <c r="L1937" i="6" l="1"/>
  <c r="M1936" i="6"/>
  <c r="N1936" i="6"/>
  <c r="L1938" i="6" l="1"/>
  <c r="M1937" i="6"/>
  <c r="N1937" i="6"/>
  <c r="L1939" i="6" l="1"/>
  <c r="M1938" i="6"/>
  <c r="N1938" i="6"/>
  <c r="L1940" i="6" l="1"/>
  <c r="M1939" i="6"/>
  <c r="N1939" i="6"/>
  <c r="L1941" i="6" l="1"/>
  <c r="M1940" i="6"/>
  <c r="N1940" i="6"/>
  <c r="L1942" i="6" l="1"/>
  <c r="M1941" i="6"/>
  <c r="N1941" i="6"/>
  <c r="L1943" i="6" l="1"/>
  <c r="M1942" i="6"/>
  <c r="N1942" i="6"/>
  <c r="L1944" i="6" l="1"/>
  <c r="M1943" i="6"/>
  <c r="N1943" i="6"/>
  <c r="L1945" i="6" l="1"/>
  <c r="M1944" i="6"/>
  <c r="N1944" i="6"/>
  <c r="L1946" i="6" l="1"/>
  <c r="M1945" i="6"/>
  <c r="N1945" i="6"/>
  <c r="L1947" i="6" l="1"/>
  <c r="M1946" i="6"/>
  <c r="N1946" i="6"/>
  <c r="L1948" i="6" l="1"/>
  <c r="M1947" i="6"/>
  <c r="N1947" i="6"/>
  <c r="L1949" i="6" l="1"/>
  <c r="M1948" i="6"/>
  <c r="N1948" i="6"/>
  <c r="L1950" i="6" l="1"/>
  <c r="M1949" i="6"/>
  <c r="N1949" i="6"/>
  <c r="L1951" i="6" l="1"/>
  <c r="M1950" i="6"/>
  <c r="N1950" i="6"/>
  <c r="L1952" i="6" l="1"/>
  <c r="M1951" i="6"/>
  <c r="N1951" i="6"/>
  <c r="L1953" i="6" l="1"/>
  <c r="M1952" i="6"/>
  <c r="N1952" i="6"/>
  <c r="L1954" i="6" l="1"/>
  <c r="M1953" i="6"/>
  <c r="N1953" i="6"/>
  <c r="L1955" i="6" l="1"/>
  <c r="M1954" i="6"/>
  <c r="N1954" i="6"/>
  <c r="L1956" i="6" l="1"/>
  <c r="M1955" i="6"/>
  <c r="N1955" i="6"/>
  <c r="L1957" i="6" l="1"/>
  <c r="M1956" i="6"/>
  <c r="N1956" i="6"/>
  <c r="L1958" i="6" l="1"/>
  <c r="M1957" i="6"/>
  <c r="N1957" i="6"/>
  <c r="L1959" i="6" l="1"/>
  <c r="M1958" i="6"/>
  <c r="N1958" i="6"/>
  <c r="L1960" i="6" l="1"/>
  <c r="M1959" i="6"/>
  <c r="N1959" i="6"/>
  <c r="L1961" i="6" l="1"/>
  <c r="M1960" i="6"/>
  <c r="N1960" i="6"/>
  <c r="L1962" i="6" l="1"/>
  <c r="M1961" i="6"/>
  <c r="N1961" i="6"/>
  <c r="L1963" i="6" l="1"/>
  <c r="M1962" i="6"/>
  <c r="N1962" i="6"/>
  <c r="L1964" i="6" l="1"/>
  <c r="M1963" i="6"/>
  <c r="N1963" i="6"/>
  <c r="L1965" i="6" l="1"/>
  <c r="M1964" i="6"/>
  <c r="N1964" i="6"/>
  <c r="L1966" i="6" l="1"/>
  <c r="M1965" i="6"/>
  <c r="N1965" i="6"/>
  <c r="L1967" i="6" l="1"/>
  <c r="M1966" i="6"/>
  <c r="N1966" i="6"/>
  <c r="L1968" i="6" l="1"/>
  <c r="M1967" i="6"/>
  <c r="N1967" i="6"/>
  <c r="L1969" i="6" l="1"/>
  <c r="M1968" i="6"/>
  <c r="N1968" i="6"/>
  <c r="L1970" i="6" l="1"/>
  <c r="M1969" i="6"/>
  <c r="N1969" i="6"/>
  <c r="L1971" i="6" l="1"/>
  <c r="M1970" i="6"/>
  <c r="N1970" i="6"/>
  <c r="L1972" i="6" l="1"/>
  <c r="N1971" i="6"/>
  <c r="M1971" i="6"/>
  <c r="L1973" i="6" l="1"/>
  <c r="N1972" i="6"/>
  <c r="M1972" i="6"/>
  <c r="L1974" i="6" l="1"/>
  <c r="N1973" i="6"/>
  <c r="M1973" i="6"/>
  <c r="L1975" i="6" l="1"/>
  <c r="N1974" i="6"/>
  <c r="M1974" i="6"/>
  <c r="L1976" i="6" l="1"/>
  <c r="N1975" i="6"/>
  <c r="M1975" i="6"/>
  <c r="N1976" i="6" l="1"/>
  <c r="M1976" i="6"/>
  <c r="L1977" i="6"/>
  <c r="N1977" i="6" l="1"/>
  <c r="M1977" i="6"/>
  <c r="L1978" i="6"/>
  <c r="N1978" i="6" l="1"/>
  <c r="M1978" i="6"/>
  <c r="L1979" i="6"/>
  <c r="N1979" i="6" l="1"/>
  <c r="M1979" i="6"/>
  <c r="L1980" i="6"/>
  <c r="N1980" i="6" l="1"/>
  <c r="L1981" i="6"/>
  <c r="M1980" i="6"/>
  <c r="N1981" i="6" l="1"/>
  <c r="M1981" i="6"/>
  <c r="L1982" i="6"/>
  <c r="N1982" i="6" l="1"/>
  <c r="M1982" i="6"/>
  <c r="L1983" i="6"/>
  <c r="N1983" i="6" l="1"/>
  <c r="M1983" i="6"/>
  <c r="L1984" i="6"/>
  <c r="N1984" i="6" l="1"/>
  <c r="M1984" i="6"/>
  <c r="L1985" i="6"/>
  <c r="N1985" i="6" l="1"/>
  <c r="M1985" i="6"/>
  <c r="L1986" i="6"/>
  <c r="N1986" i="6" l="1"/>
  <c r="M1986" i="6"/>
  <c r="L1987" i="6"/>
  <c r="N1987" i="6" l="1"/>
  <c r="M1987" i="6"/>
  <c r="L1988" i="6"/>
  <c r="N1988" i="6" l="1"/>
  <c r="M1988" i="6"/>
  <c r="L1989" i="6"/>
  <c r="N1989" i="6" l="1"/>
  <c r="M1989" i="6"/>
  <c r="L1990" i="6"/>
  <c r="N1990" i="6" l="1"/>
  <c r="L1991" i="6"/>
  <c r="M1990" i="6"/>
  <c r="N1991" i="6" l="1"/>
  <c r="M1991" i="6"/>
  <c r="L1992" i="6"/>
  <c r="N1992" i="6" l="1"/>
  <c r="L1993" i="6"/>
  <c r="M1992" i="6"/>
  <c r="N1993" i="6" l="1"/>
  <c r="M1993" i="6"/>
  <c r="L1994" i="6"/>
  <c r="N1994" i="6" l="1"/>
  <c r="L1995" i="6"/>
  <c r="M1994" i="6"/>
  <c r="N1995" i="6" l="1"/>
  <c r="M1995" i="6"/>
  <c r="L1996" i="6"/>
  <c r="N1996" i="6" l="1"/>
  <c r="L1997" i="6"/>
  <c r="M1996" i="6"/>
  <c r="N1997" i="6" l="1"/>
  <c r="M1997" i="6"/>
  <c r="L1998" i="6"/>
  <c r="N1998" i="6" l="1"/>
  <c r="L1999" i="6"/>
  <c r="M1998" i="6"/>
  <c r="N1999" i="6" l="1"/>
  <c r="M1999" i="6"/>
  <c r="L2000" i="6"/>
  <c r="N2000" i="6" l="1"/>
  <c r="L2001" i="6"/>
  <c r="M2000" i="6"/>
  <c r="N2001" i="6" l="1"/>
  <c r="M2001" i="6"/>
  <c r="L2002" i="6"/>
  <c r="N2002" i="6" l="1"/>
  <c r="L2003" i="6"/>
  <c r="M2002" i="6"/>
  <c r="N2003" i="6" l="1"/>
  <c r="M2003" i="6"/>
  <c r="L2004" i="6"/>
  <c r="N2004" i="6" l="1"/>
  <c r="L2005" i="6"/>
  <c r="M2004" i="6"/>
  <c r="M2005" i="6" l="1"/>
  <c r="N2005" i="6"/>
  <c r="B93" i="6" l="1"/>
  <c r="B94" i="6"/>
  <c r="D100" i="6" l="1"/>
  <c r="D101" i="6" s="1"/>
  <c r="B95" i="6"/>
  <c r="H1" i="2" l="1"/>
  <c r="B79" i="6" l="1"/>
  <c r="B102" i="6" l="1"/>
  <c r="B31" i="6"/>
  <c r="B21" i="5" s="1"/>
  <c r="B49" i="6"/>
  <c r="E5" i="1"/>
  <c r="B26" i="6"/>
  <c r="B91" i="6"/>
  <c r="B24" i="6"/>
  <c r="B21" i="4" l="1"/>
  <c r="H337" i="5"/>
  <c r="H78" i="5"/>
  <c r="H270" i="5"/>
  <c r="H227" i="5"/>
  <c r="H336" i="5"/>
  <c r="H70" i="5"/>
  <c r="H32" i="5"/>
  <c r="H324" i="5"/>
  <c r="H244" i="5"/>
  <c r="H55" i="5"/>
  <c r="H33" i="5"/>
  <c r="H132" i="5"/>
  <c r="H51" i="5"/>
  <c r="H100" i="5"/>
  <c r="H247" i="5"/>
  <c r="H200" i="5"/>
  <c r="H72" i="5"/>
  <c r="H217" i="5"/>
  <c r="H323" i="5"/>
  <c r="H327" i="5"/>
  <c r="H334" i="5"/>
  <c r="H150" i="5"/>
  <c r="H203" i="5"/>
  <c r="H12" i="5"/>
  <c r="H320" i="5"/>
  <c r="H159" i="5"/>
  <c r="H155" i="5"/>
  <c r="H353" i="5"/>
  <c r="H64" i="5"/>
  <c r="H184" i="5"/>
  <c r="H345" i="5"/>
  <c r="H286" i="5"/>
  <c r="H148" i="5"/>
  <c r="H176" i="5"/>
  <c r="H291" i="5"/>
  <c r="H263" i="5"/>
  <c r="H108" i="5"/>
  <c r="H252" i="5"/>
  <c r="H172" i="5"/>
  <c r="H275" i="5"/>
  <c r="H73" i="5"/>
  <c r="H114" i="5"/>
  <c r="H79" i="5"/>
  <c r="H202" i="5"/>
  <c r="H24" i="5"/>
  <c r="H343" i="5"/>
  <c r="H63" i="5"/>
  <c r="H223" i="5"/>
  <c r="H14" i="5"/>
  <c r="H18" i="5"/>
  <c r="H255" i="5"/>
  <c r="H297" i="5"/>
  <c r="H278" i="5"/>
  <c r="H133" i="5"/>
  <c r="H179" i="5"/>
  <c r="H241" i="5"/>
  <c r="H212" i="5"/>
  <c r="H220" i="5"/>
  <c r="H296" i="5"/>
  <c r="H274" i="5"/>
  <c r="H151" i="5"/>
  <c r="H261" i="5"/>
  <c r="H242" i="5"/>
  <c r="H57" i="5"/>
  <c r="H136" i="5"/>
  <c r="H294" i="5"/>
  <c r="H143" i="5"/>
  <c r="H25" i="5"/>
  <c r="H358" i="5"/>
  <c r="H250" i="5"/>
  <c r="H40" i="5"/>
  <c r="H311" i="5"/>
  <c r="H201" i="5"/>
  <c r="H169" i="5"/>
  <c r="H52" i="5"/>
  <c r="H34" i="5"/>
  <c r="H156" i="5"/>
  <c r="H103" i="5"/>
  <c r="H137" i="5"/>
  <c r="H81" i="5"/>
  <c r="H58" i="5"/>
  <c r="H310" i="5"/>
  <c r="H85" i="5"/>
  <c r="H299" i="5"/>
  <c r="H239" i="5"/>
  <c r="H211" i="5"/>
  <c r="H30" i="5"/>
  <c r="H84" i="5"/>
  <c r="H309" i="5"/>
  <c r="H313" i="5"/>
  <c r="H127" i="5"/>
  <c r="H348" i="5"/>
  <c r="H177" i="5"/>
  <c r="H271" i="5"/>
  <c r="H312" i="5"/>
  <c r="H225" i="5"/>
  <c r="H49" i="5"/>
  <c r="H93" i="5"/>
  <c r="H192" i="5"/>
  <c r="H37" i="5"/>
  <c r="H306" i="5"/>
  <c r="H147" i="5"/>
  <c r="H175" i="5"/>
  <c r="H104" i="5"/>
  <c r="H326" i="5"/>
  <c r="H350" i="5"/>
  <c r="H197" i="5"/>
  <c r="H83" i="5"/>
  <c r="H237" i="5"/>
  <c r="H332" i="5"/>
  <c r="H166" i="5"/>
  <c r="H74" i="5"/>
  <c r="H140" i="5"/>
  <c r="H56" i="5"/>
  <c r="H170" i="5"/>
  <c r="H238" i="5"/>
  <c r="H258" i="5"/>
  <c r="H39" i="5"/>
  <c r="H95" i="5"/>
  <c r="H42" i="5"/>
  <c r="H213" i="5"/>
  <c r="H229" i="5"/>
  <c r="H331" i="5"/>
  <c r="H352" i="5"/>
  <c r="H215" i="5"/>
  <c r="H338" i="5"/>
  <c r="H304" i="5"/>
  <c r="H162" i="5"/>
  <c r="H102" i="5"/>
  <c r="H124" i="5"/>
  <c r="H21" i="5"/>
  <c r="H15" i="5"/>
  <c r="H259" i="5"/>
  <c r="H204" i="5"/>
  <c r="H141" i="5"/>
  <c r="H209" i="5"/>
  <c r="H53" i="5"/>
  <c r="H341" i="5"/>
  <c r="H111" i="5"/>
  <c r="H26" i="5"/>
  <c r="H325" i="5"/>
  <c r="H171" i="5"/>
  <c r="H146" i="5"/>
  <c r="H340" i="5"/>
  <c r="H174" i="5"/>
  <c r="H5" i="5"/>
  <c r="H224" i="5"/>
  <c r="H121" i="5"/>
  <c r="H80" i="5"/>
  <c r="H117" i="5"/>
  <c r="H31" i="5"/>
  <c r="H11" i="5"/>
  <c r="H330" i="5"/>
  <c r="H303" i="5"/>
  <c r="H118" i="5"/>
  <c r="H7" i="5"/>
  <c r="H218" i="5"/>
  <c r="H319" i="5"/>
  <c r="H144" i="5"/>
  <c r="H298" i="5"/>
  <c r="H230" i="5"/>
  <c r="H186" i="5"/>
  <c r="H3" i="5"/>
  <c r="H123" i="5"/>
  <c r="H153" i="5"/>
  <c r="H198" i="5"/>
  <c r="H248" i="5"/>
  <c r="H88" i="5"/>
  <c r="H284" i="5"/>
  <c r="H27" i="5"/>
  <c r="H295" i="5"/>
  <c r="H302" i="5"/>
  <c r="H362" i="5"/>
  <c r="H305" i="5"/>
  <c r="H182" i="5"/>
  <c r="H2" i="5"/>
  <c r="H301" i="5"/>
  <c r="H240" i="5"/>
  <c r="H188" i="5"/>
  <c r="H165" i="5"/>
  <c r="H61" i="5"/>
  <c r="H236" i="5"/>
  <c r="H243" i="5"/>
  <c r="H50" i="5"/>
  <c r="H342" i="5"/>
  <c r="H178" i="5"/>
  <c r="H289" i="5"/>
  <c r="H142" i="5"/>
  <c r="H181" i="5"/>
  <c r="H273" i="5"/>
  <c r="H69" i="5"/>
  <c r="H66" i="5"/>
  <c r="H357" i="5"/>
  <c r="H254" i="5"/>
  <c r="H226" i="5"/>
  <c r="H87" i="5"/>
  <c r="H68" i="5"/>
  <c r="H131" i="5"/>
  <c r="H290" i="5"/>
  <c r="H266" i="5"/>
  <c r="H351" i="5"/>
  <c r="H158" i="5"/>
  <c r="H59" i="5"/>
  <c r="H190" i="5"/>
  <c r="H8" i="5"/>
  <c r="H207" i="5"/>
  <c r="H314" i="5"/>
  <c r="H106" i="5"/>
  <c r="H19" i="5"/>
  <c r="H157" i="5"/>
  <c r="H262" i="5"/>
  <c r="H361" i="5"/>
  <c r="H193" i="5"/>
  <c r="H279" i="5"/>
  <c r="H129" i="5"/>
  <c r="H9" i="5"/>
  <c r="H154" i="5"/>
  <c r="H264" i="5"/>
  <c r="H318" i="5"/>
  <c r="H251" i="5"/>
  <c r="H191" i="5"/>
  <c r="H71" i="5"/>
  <c r="H94" i="5"/>
  <c r="H152" i="5"/>
  <c r="H43" i="5"/>
  <c r="H77" i="5"/>
  <c r="H196" i="5"/>
  <c r="H134" i="5"/>
  <c r="H126" i="5"/>
  <c r="H187" i="5"/>
  <c r="H135" i="5"/>
  <c r="H180" i="5"/>
  <c r="H344" i="5"/>
  <c r="H221" i="5"/>
  <c r="H222" i="5"/>
  <c r="H199" i="5"/>
  <c r="H267" i="5"/>
  <c r="H96" i="5"/>
  <c r="H22" i="5"/>
  <c r="H41" i="5"/>
  <c r="H60" i="5"/>
  <c r="H122" i="5"/>
  <c r="H356" i="5"/>
  <c r="H35" i="5"/>
  <c r="H46" i="5"/>
  <c r="H163" i="5"/>
  <c r="H272" i="5"/>
  <c r="H128" i="5"/>
  <c r="H44" i="5"/>
  <c r="H161" i="5"/>
  <c r="G8" i="5"/>
  <c r="G7" i="5"/>
  <c r="I7" i="5" s="1"/>
  <c r="G9" i="5"/>
  <c r="G13" i="5"/>
  <c r="G21" i="5"/>
  <c r="I21" i="5" s="1"/>
  <c r="G23" i="5"/>
  <c r="G29" i="5"/>
  <c r="H185" i="5"/>
  <c r="H234" i="5"/>
  <c r="H75" i="5"/>
  <c r="H91" i="5"/>
  <c r="H246" i="5"/>
  <c r="H13" i="5"/>
  <c r="H354" i="5"/>
  <c r="H62" i="5"/>
  <c r="H112" i="5"/>
  <c r="H194" i="5"/>
  <c r="H245" i="5"/>
  <c r="H322" i="5"/>
  <c r="H257" i="5"/>
  <c r="H335" i="5"/>
  <c r="H160" i="5"/>
  <c r="H280" i="5"/>
  <c r="H105" i="5"/>
  <c r="H328" i="5"/>
  <c r="H317" i="5"/>
  <c r="H282" i="5"/>
  <c r="H346" i="5"/>
  <c r="H189" i="5"/>
  <c r="H173" i="5"/>
  <c r="H256" i="5"/>
  <c r="H269" i="5"/>
  <c r="H359" i="5"/>
  <c r="H130" i="5"/>
  <c r="H214" i="5"/>
  <c r="H38" i="5"/>
  <c r="H232" i="5"/>
  <c r="H360" i="5"/>
  <c r="H167" i="5"/>
  <c r="H260" i="5"/>
  <c r="H268" i="5"/>
  <c r="H292" i="5"/>
  <c r="H206" i="5"/>
  <c r="H219" i="5"/>
  <c r="G6" i="5"/>
  <c r="G3" i="5"/>
  <c r="G16" i="5"/>
  <c r="G18" i="5"/>
  <c r="I18" i="5" s="1"/>
  <c r="G26" i="5"/>
  <c r="G32" i="5"/>
  <c r="G14" i="5"/>
  <c r="I14" i="5" s="1"/>
  <c r="G5" i="5"/>
  <c r="I5" i="5" s="1"/>
  <c r="G19" i="5"/>
  <c r="G27" i="5"/>
  <c r="G35" i="5"/>
  <c r="G59" i="5"/>
  <c r="G83" i="5"/>
  <c r="G87" i="5"/>
  <c r="I87" i="5" s="1"/>
  <c r="G95" i="5"/>
  <c r="H113" i="5"/>
  <c r="H65" i="5"/>
  <c r="H115" i="5"/>
  <c r="H210" i="5"/>
  <c r="H253" i="5"/>
  <c r="H281" i="5"/>
  <c r="H90" i="5"/>
  <c r="H99" i="5"/>
  <c r="H149" i="5"/>
  <c r="H321" i="5"/>
  <c r="H307" i="5"/>
  <c r="H183" i="5"/>
  <c r="H216" i="5"/>
  <c r="H120" i="5"/>
  <c r="H168" i="5"/>
  <c r="H45" i="5"/>
  <c r="H28" i="5"/>
  <c r="H145" i="5"/>
  <c r="G20" i="5"/>
  <c r="G37" i="5"/>
  <c r="G41" i="5"/>
  <c r="G45" i="5"/>
  <c r="G49" i="5"/>
  <c r="G53" i="5"/>
  <c r="I53" i="5" s="1"/>
  <c r="G57" i="5"/>
  <c r="G46" i="5"/>
  <c r="G60" i="5"/>
  <c r="G98" i="5"/>
  <c r="G100" i="5"/>
  <c r="I100" i="5" s="1"/>
  <c r="G102" i="5"/>
  <c r="G104" i="5"/>
  <c r="I104" i="5" s="1"/>
  <c r="G106" i="5"/>
  <c r="H288" i="5"/>
  <c r="H333" i="5"/>
  <c r="H235" i="5"/>
  <c r="H89" i="5"/>
  <c r="H164" i="5"/>
  <c r="H23" i="5"/>
  <c r="H233" i="5"/>
  <c r="H92" i="5"/>
  <c r="H110" i="5"/>
  <c r="H293" i="5"/>
  <c r="H139" i="5"/>
  <c r="H54" i="5"/>
  <c r="H116" i="5"/>
  <c r="H48" i="5"/>
  <c r="H228" i="5"/>
  <c r="H276" i="5"/>
  <c r="H16" i="5"/>
  <c r="H119" i="5"/>
  <c r="H285" i="5"/>
  <c r="G39" i="5"/>
  <c r="G43" i="5"/>
  <c r="G47" i="5"/>
  <c r="G51" i="5"/>
  <c r="G31" i="5"/>
  <c r="G55" i="5"/>
  <c r="G10" i="5"/>
  <c r="G97" i="5"/>
  <c r="G99" i="5"/>
  <c r="I99" i="5" s="1"/>
  <c r="G101" i="5"/>
  <c r="G103" i="5"/>
  <c r="G105" i="5"/>
  <c r="G107" i="5"/>
  <c r="G111" i="5"/>
  <c r="G113" i="5"/>
  <c r="G115" i="5"/>
  <c r="G119" i="5"/>
  <c r="G121" i="5"/>
  <c r="G123" i="5"/>
  <c r="G125" i="5"/>
  <c r="G127" i="5"/>
  <c r="G42" i="5"/>
  <c r="G80" i="5"/>
  <c r="G93" i="5"/>
  <c r="G30" i="5"/>
  <c r="G69" i="5"/>
  <c r="G81" i="5"/>
  <c r="G110" i="5"/>
  <c r="H20" i="5"/>
  <c r="H98" i="5"/>
  <c r="H109" i="5"/>
  <c r="H347" i="5"/>
  <c r="H208" i="5"/>
  <c r="H101" i="5"/>
  <c r="H10" i="5"/>
  <c r="H47" i="5"/>
  <c r="H316" i="5"/>
  <c r="H349" i="5"/>
  <c r="G4" i="5"/>
  <c r="G33" i="5"/>
  <c r="G28" i="5"/>
  <c r="G50" i="5"/>
  <c r="G58" i="5"/>
  <c r="G92" i="5"/>
  <c r="G122" i="5"/>
  <c r="G85" i="5"/>
  <c r="G61" i="5"/>
  <c r="G94" i="5"/>
  <c r="G143" i="5"/>
  <c r="G159" i="5"/>
  <c r="I159" i="5" s="1"/>
  <c r="G175" i="5"/>
  <c r="I175" i="5" s="1"/>
  <c r="G73" i="5"/>
  <c r="G86" i="5"/>
  <c r="H6" i="5"/>
  <c r="H138" i="5"/>
  <c r="H283" i="5"/>
  <c r="H315" i="5"/>
  <c r="H4" i="5"/>
  <c r="H277" i="5"/>
  <c r="H29" i="5"/>
  <c r="H355" i="5"/>
  <c r="H76" i="5"/>
  <c r="G17" i="5"/>
  <c r="G38" i="5"/>
  <c r="G54" i="5"/>
  <c r="I54" i="5" s="1"/>
  <c r="G52" i="5"/>
  <c r="G84" i="5"/>
  <c r="G126" i="5"/>
  <c r="G88" i="5"/>
  <c r="G135" i="5"/>
  <c r="G151" i="5"/>
  <c r="G167" i="5"/>
  <c r="G65" i="5"/>
  <c r="G82" i="5"/>
  <c r="G89" i="5"/>
  <c r="G108" i="5"/>
  <c r="G132" i="5"/>
  <c r="G136" i="5"/>
  <c r="G140" i="5"/>
  <c r="G144" i="5"/>
  <c r="G148" i="5"/>
  <c r="I148" i="5" s="1"/>
  <c r="G152" i="5"/>
  <c r="G156" i="5"/>
  <c r="G160" i="5"/>
  <c r="I160" i="5" s="1"/>
  <c r="G164" i="5"/>
  <c r="G168" i="5"/>
  <c r="G172" i="5"/>
  <c r="G176" i="5"/>
  <c r="G180" i="5"/>
  <c r="G190" i="5"/>
  <c r="G196" i="5"/>
  <c r="G204" i="5"/>
  <c r="G212" i="5"/>
  <c r="I212" i="5" s="1"/>
  <c r="G220" i="5"/>
  <c r="I220" i="5" s="1"/>
  <c r="H249" i="5"/>
  <c r="H125" i="5"/>
  <c r="H231" i="5"/>
  <c r="H36" i="5"/>
  <c r="G11" i="5"/>
  <c r="G25" i="5"/>
  <c r="I25" i="5" s="1"/>
  <c r="G24" i="5"/>
  <c r="I24" i="5" s="1"/>
  <c r="G22" i="5"/>
  <c r="G64" i="5"/>
  <c r="G68" i="5"/>
  <c r="G72" i="5"/>
  <c r="G76" i="5"/>
  <c r="I76" i="5" s="1"/>
  <c r="G79" i="5"/>
  <c r="G91" i="5"/>
  <c r="G77" i="5"/>
  <c r="G114" i="5"/>
  <c r="I114" i="5" s="1"/>
  <c r="G142" i="5"/>
  <c r="G174" i="5"/>
  <c r="G211" i="5"/>
  <c r="G219" i="5"/>
  <c r="I219" i="5" s="1"/>
  <c r="G208" i="5"/>
  <c r="G228" i="5"/>
  <c r="I228" i="5" s="1"/>
  <c r="G236" i="5"/>
  <c r="G150" i="5"/>
  <c r="G166" i="5"/>
  <c r="G184" i="5"/>
  <c r="G191" i="5"/>
  <c r="I191" i="5" s="1"/>
  <c r="G203" i="5"/>
  <c r="G233" i="5"/>
  <c r="G235" i="5"/>
  <c r="I235" i="5" s="1"/>
  <c r="G226" i="5"/>
  <c r="H86" i="5"/>
  <c r="H339" i="5"/>
  <c r="H17" i="5"/>
  <c r="H329" i="5"/>
  <c r="H205" i="5"/>
  <c r="G36" i="5"/>
  <c r="G62" i="5"/>
  <c r="G66" i="5"/>
  <c r="G70" i="5"/>
  <c r="G74" i="5"/>
  <c r="G96" i="5"/>
  <c r="G120" i="5"/>
  <c r="G75" i="5"/>
  <c r="G117" i="5"/>
  <c r="G139" i="5"/>
  <c r="G155" i="5"/>
  <c r="G171" i="5"/>
  <c r="I171" i="5" s="1"/>
  <c r="G182" i="5"/>
  <c r="I182" i="5" s="1"/>
  <c r="G186" i="5"/>
  <c r="G90" i="5"/>
  <c r="G158" i="5"/>
  <c r="I158" i="5" s="1"/>
  <c r="G207" i="5"/>
  <c r="G215" i="5"/>
  <c r="G146" i="5"/>
  <c r="G162" i="5"/>
  <c r="G188" i="5"/>
  <c r="G195" i="5"/>
  <c r="G209" i="5"/>
  <c r="G225" i="5"/>
  <c r="G227" i="5"/>
  <c r="G138" i="5"/>
  <c r="G222" i="5"/>
  <c r="H67" i="5"/>
  <c r="H107" i="5"/>
  <c r="G15" i="5"/>
  <c r="I15" i="5" s="1"/>
  <c r="G124" i="5"/>
  <c r="G147" i="5"/>
  <c r="G133" i="5"/>
  <c r="G165" i="5"/>
  <c r="G181" i="5"/>
  <c r="I181" i="5" s="1"/>
  <c r="G189" i="5"/>
  <c r="G205" i="5"/>
  <c r="G223" i="5"/>
  <c r="I223" i="5" s="1"/>
  <c r="G237" i="5"/>
  <c r="I237" i="5" s="1"/>
  <c r="G240" i="5"/>
  <c r="I240" i="5" s="1"/>
  <c r="G248" i="5"/>
  <c r="I248" i="5" s="1"/>
  <c r="G252" i="5"/>
  <c r="G256" i="5"/>
  <c r="I256" i="5" s="1"/>
  <c r="G173" i="5"/>
  <c r="G262" i="5"/>
  <c r="I262" i="5" s="1"/>
  <c r="G266" i="5"/>
  <c r="I266" i="5" s="1"/>
  <c r="G187" i="5"/>
  <c r="G201" i="5"/>
  <c r="G234" i="5"/>
  <c r="G287" i="5"/>
  <c r="G288" i="5"/>
  <c r="H97" i="5"/>
  <c r="H265" i="5"/>
  <c r="G12" i="5"/>
  <c r="I12" i="5" s="1"/>
  <c r="G48" i="5"/>
  <c r="G78" i="5"/>
  <c r="I78" i="5" s="1"/>
  <c r="G34" i="5"/>
  <c r="G109" i="5"/>
  <c r="G179" i="5"/>
  <c r="G112" i="5"/>
  <c r="I112" i="5" s="1"/>
  <c r="G141" i="5"/>
  <c r="I141" i="5" s="1"/>
  <c r="G157" i="5"/>
  <c r="G185" i="5"/>
  <c r="G130" i="5"/>
  <c r="G149" i="5"/>
  <c r="G128" i="5"/>
  <c r="I128" i="5" s="1"/>
  <c r="G153" i="5"/>
  <c r="G224" i="5"/>
  <c r="G239" i="5"/>
  <c r="G242" i="5"/>
  <c r="G246" i="5"/>
  <c r="G213" i="5"/>
  <c r="G198" i="5"/>
  <c r="G361" i="5"/>
  <c r="I361" i="5" s="1"/>
  <c r="G134" i="5"/>
  <c r="G183" i="5"/>
  <c r="G230" i="5"/>
  <c r="G263" i="5"/>
  <c r="I263" i="5" s="1"/>
  <c r="G264" i="5"/>
  <c r="G295" i="5"/>
  <c r="G193" i="5"/>
  <c r="G261" i="5"/>
  <c r="H82" i="5"/>
  <c r="G118" i="5"/>
  <c r="G131" i="5"/>
  <c r="G63" i="5"/>
  <c r="G192" i="5"/>
  <c r="G40" i="5"/>
  <c r="G194" i="5"/>
  <c r="I194" i="5" s="1"/>
  <c r="G231" i="5"/>
  <c r="G241" i="5"/>
  <c r="G249" i="5"/>
  <c r="G253" i="5"/>
  <c r="G244" i="5"/>
  <c r="G279" i="5"/>
  <c r="G170" i="5"/>
  <c r="G221" i="5"/>
  <c r="G255" i="5"/>
  <c r="G260" i="5"/>
  <c r="G275" i="5"/>
  <c r="G292" i="5"/>
  <c r="G310" i="5"/>
  <c r="G311" i="5"/>
  <c r="G318" i="5"/>
  <c r="G319" i="5"/>
  <c r="G327" i="5"/>
  <c r="I327" i="5" s="1"/>
  <c r="G334" i="5"/>
  <c r="I334" i="5" s="1"/>
  <c r="G335" i="5"/>
  <c r="G342" i="5"/>
  <c r="G343" i="5"/>
  <c r="G350" i="5"/>
  <c r="G351" i="5"/>
  <c r="G358" i="5"/>
  <c r="G270" i="5"/>
  <c r="G293" i="5"/>
  <c r="G320" i="5"/>
  <c r="G238" i="5"/>
  <c r="G258" i="5"/>
  <c r="G265" i="5"/>
  <c r="G206" i="5"/>
  <c r="G353" i="5"/>
  <c r="G273" i="5"/>
  <c r="G289" i="5"/>
  <c r="H287" i="5"/>
  <c r="G116" i="5"/>
  <c r="G137" i="5"/>
  <c r="G169" i="5"/>
  <c r="G178" i="5"/>
  <c r="I178" i="5" s="1"/>
  <c r="G199" i="5"/>
  <c r="G216" i="5"/>
  <c r="G71" i="5"/>
  <c r="G217" i="5"/>
  <c r="I217" i="5" s="1"/>
  <c r="G271" i="5"/>
  <c r="G362" i="5"/>
  <c r="G214" i="5"/>
  <c r="I214" i="5" s="1"/>
  <c r="G272" i="5"/>
  <c r="G276" i="5"/>
  <c r="G291" i="5"/>
  <c r="G303" i="5"/>
  <c r="G307" i="5"/>
  <c r="G314" i="5"/>
  <c r="I314" i="5" s="1"/>
  <c r="G315" i="5"/>
  <c r="G322" i="5"/>
  <c r="I322" i="5" s="1"/>
  <c r="G323" i="5"/>
  <c r="G330" i="5"/>
  <c r="G331" i="5"/>
  <c r="G339" i="5"/>
  <c r="G346" i="5"/>
  <c r="I346" i="5" s="1"/>
  <c r="G354" i="5"/>
  <c r="G355" i="5"/>
  <c r="G324" i="5"/>
  <c r="G254" i="5"/>
  <c r="I254" i="5" s="1"/>
  <c r="G290" i="5"/>
  <c r="I290" i="5" s="1"/>
  <c r="G297" i="5"/>
  <c r="G250" i="5"/>
  <c r="G294" i="5"/>
  <c r="I294" i="5" s="1"/>
  <c r="G301" i="5"/>
  <c r="G305" i="5"/>
  <c r="G337" i="5"/>
  <c r="I337" i="5" s="1"/>
  <c r="G282" i="5"/>
  <c r="H195" i="5"/>
  <c r="G161" i="5"/>
  <c r="G200" i="5"/>
  <c r="G243" i="5"/>
  <c r="G210" i="5"/>
  <c r="G154" i="5"/>
  <c r="G218" i="5"/>
  <c r="I218" i="5" s="1"/>
  <c r="G268" i="5"/>
  <c r="G296" i="5"/>
  <c r="I296" i="5" s="1"/>
  <c r="G302" i="5"/>
  <c r="I302" i="5" s="1"/>
  <c r="G308" i="5"/>
  <c r="G317" i="5"/>
  <c r="G333" i="5"/>
  <c r="I333" i="5" s="1"/>
  <c r="G340" i="5"/>
  <c r="I340" i="5" s="1"/>
  <c r="G349" i="5"/>
  <c r="G356" i="5"/>
  <c r="G277" i="5"/>
  <c r="I277" i="5" s="1"/>
  <c r="G328" i="5"/>
  <c r="G202" i="5"/>
  <c r="G274" i="5"/>
  <c r="G285" i="5"/>
  <c r="H300" i="5"/>
  <c r="G44" i="5"/>
  <c r="I44" i="5" s="1"/>
  <c r="G67" i="5"/>
  <c r="I67" i="5" s="1"/>
  <c r="G129" i="5"/>
  <c r="I129" i="5" s="1"/>
  <c r="G229" i="5"/>
  <c r="G251" i="5"/>
  <c r="G245" i="5"/>
  <c r="G267" i="5"/>
  <c r="G299" i="5"/>
  <c r="I299" i="5" s="1"/>
  <c r="G283" i="5"/>
  <c r="G300" i="5"/>
  <c r="G309" i="5"/>
  <c r="G325" i="5"/>
  <c r="G332" i="5"/>
  <c r="G341" i="5"/>
  <c r="I341" i="5" s="1"/>
  <c r="G348" i="5"/>
  <c r="G357" i="5"/>
  <c r="G316" i="5"/>
  <c r="I316" i="5" s="1"/>
  <c r="G347" i="5"/>
  <c r="G278" i="5"/>
  <c r="G306" i="5"/>
  <c r="G338" i="5"/>
  <c r="G345" i="5"/>
  <c r="G298" i="5"/>
  <c r="G56" i="5"/>
  <c r="G177" i="5"/>
  <c r="I177" i="5" s="1"/>
  <c r="G197" i="5"/>
  <c r="G163" i="5"/>
  <c r="G145" i="5"/>
  <c r="G257" i="5"/>
  <c r="G280" i="5"/>
  <c r="G232" i="5"/>
  <c r="I232" i="5" s="1"/>
  <c r="G284" i="5"/>
  <c r="G313" i="5"/>
  <c r="G352" i="5"/>
  <c r="G281" i="5"/>
  <c r="I281" i="5" s="1"/>
  <c r="G321" i="5"/>
  <c r="G360" i="5"/>
  <c r="G286" i="5"/>
  <c r="G359" i="5"/>
  <c r="I359" i="5" s="1"/>
  <c r="G259" i="5"/>
  <c r="G304" i="5"/>
  <c r="G326" i="5"/>
  <c r="G312" i="5"/>
  <c r="I312" i="5" s="1"/>
  <c r="G247" i="5"/>
  <c r="G329" i="5"/>
  <c r="I329" i="5" s="1"/>
  <c r="G344" i="5"/>
  <c r="G2" i="5"/>
  <c r="H308" i="5"/>
  <c r="G336" i="5"/>
  <c r="I336" i="5" s="1"/>
  <c r="G269" i="5"/>
  <c r="I269" i="5" s="1"/>
  <c r="H368" i="4"/>
  <c r="H56" i="4"/>
  <c r="H106" i="4"/>
  <c r="H176" i="4"/>
  <c r="H121" i="4"/>
  <c r="H374" i="4"/>
  <c r="H305" i="4"/>
  <c r="H69" i="4"/>
  <c r="H169" i="4"/>
  <c r="H88" i="4"/>
  <c r="H70" i="4"/>
  <c r="H360" i="4"/>
  <c r="H30" i="4"/>
  <c r="H32" i="4"/>
  <c r="H207" i="4"/>
  <c r="H316" i="4"/>
  <c r="H71" i="4"/>
  <c r="H171" i="4"/>
  <c r="H167" i="4"/>
  <c r="H208" i="4"/>
  <c r="H93" i="4"/>
  <c r="H96" i="4"/>
  <c r="H278" i="4"/>
  <c r="H129" i="4"/>
  <c r="H132" i="4"/>
  <c r="H16" i="4"/>
  <c r="H328" i="4"/>
  <c r="H103" i="4"/>
  <c r="H338" i="4"/>
  <c r="H370" i="4"/>
  <c r="H234" i="4"/>
  <c r="H154" i="4"/>
  <c r="H211" i="4"/>
  <c r="H313" i="4"/>
  <c r="H339" i="4"/>
  <c r="H220" i="4"/>
  <c r="H260" i="4"/>
  <c r="H140" i="4"/>
  <c r="H27" i="4"/>
  <c r="H371" i="4"/>
  <c r="H36" i="4"/>
  <c r="H4" i="4"/>
  <c r="H115" i="4"/>
  <c r="H120" i="4"/>
  <c r="H150" i="4"/>
  <c r="H63" i="4"/>
  <c r="H135" i="4"/>
  <c r="H254" i="4"/>
  <c r="H111" i="4"/>
  <c r="H177" i="4"/>
  <c r="H141" i="4"/>
  <c r="H265" i="4"/>
  <c r="H80" i="4"/>
  <c r="H304" i="4"/>
  <c r="H35" i="4"/>
  <c r="H308" i="4"/>
  <c r="H233" i="4"/>
  <c r="H48" i="4"/>
  <c r="H229" i="4"/>
  <c r="H252" i="4"/>
  <c r="H46" i="4"/>
  <c r="H226" i="4"/>
  <c r="H117" i="4"/>
  <c r="H182" i="4"/>
  <c r="H34" i="4"/>
  <c r="H74" i="4"/>
  <c r="H192" i="4"/>
  <c r="H122" i="4"/>
  <c r="H225" i="4"/>
  <c r="H335" i="4"/>
  <c r="H113" i="4"/>
  <c r="H345" i="4"/>
  <c r="H10" i="4"/>
  <c r="H280" i="4"/>
  <c r="H329" i="4"/>
  <c r="H26" i="4"/>
  <c r="H82" i="4"/>
  <c r="H271" i="4"/>
  <c r="H262" i="4"/>
  <c r="H65" i="4"/>
  <c r="H44" i="4"/>
  <c r="H287" i="4"/>
  <c r="H144" i="4"/>
  <c r="H77" i="4"/>
  <c r="H25" i="4"/>
  <c r="H11" i="4"/>
  <c r="H205" i="4"/>
  <c r="H18" i="4"/>
  <c r="H72" i="4"/>
  <c r="H149" i="4"/>
  <c r="H128" i="4"/>
  <c r="H62" i="4"/>
  <c r="H158" i="4"/>
  <c r="H123" i="4"/>
  <c r="H215" i="4"/>
  <c r="H127" i="4"/>
  <c r="H306" i="4"/>
  <c r="H253" i="4"/>
  <c r="H277" i="4"/>
  <c r="H315" i="4"/>
  <c r="H6" i="4"/>
  <c r="H363" i="4"/>
  <c r="H52" i="4"/>
  <c r="H114" i="4"/>
  <c r="H231" i="4"/>
  <c r="H196" i="4"/>
  <c r="H143" i="4"/>
  <c r="H76" i="4"/>
  <c r="H263" i="4"/>
  <c r="H68" i="4"/>
  <c r="H320" i="4"/>
  <c r="H241" i="4"/>
  <c r="H159" i="4"/>
  <c r="H101" i="4"/>
  <c r="H209" i="4"/>
  <c r="H185" i="4"/>
  <c r="H279" i="4"/>
  <c r="H346" i="4"/>
  <c r="H212" i="4"/>
  <c r="H347" i="4"/>
  <c r="H330" i="4"/>
  <c r="H130" i="4"/>
  <c r="H146" i="4"/>
  <c r="H179" i="4"/>
  <c r="H17" i="4"/>
  <c r="H187" i="4"/>
  <c r="H147" i="4"/>
  <c r="H184" i="4"/>
  <c r="H78" i="4"/>
  <c r="H348" i="4"/>
  <c r="H255" i="4"/>
  <c r="H289" i="4"/>
  <c r="H191" i="4"/>
  <c r="H39" i="4"/>
  <c r="H197" i="4"/>
  <c r="H273" i="4"/>
  <c r="H134" i="4"/>
  <c r="H227" i="4"/>
  <c r="H251" i="4"/>
  <c r="H240" i="4"/>
  <c r="H285" i="4"/>
  <c r="H145" i="4"/>
  <c r="H83" i="4"/>
  <c r="H124" i="4"/>
  <c r="H15" i="4"/>
  <c r="H118" i="4"/>
  <c r="H13" i="4"/>
  <c r="H47" i="4"/>
  <c r="H119" i="4"/>
  <c r="H193" i="4"/>
  <c r="H43" i="4"/>
  <c r="H22" i="4"/>
  <c r="H292" i="4"/>
  <c r="H246" i="4"/>
  <c r="H42" i="4"/>
  <c r="H213" i="4"/>
  <c r="H326" i="4"/>
  <c r="H195" i="4"/>
  <c r="H148" i="4"/>
  <c r="H112" i="4"/>
  <c r="H283" i="4"/>
  <c r="H45" i="4"/>
  <c r="H331" i="4"/>
  <c r="H375" i="4"/>
  <c r="H91" i="4"/>
  <c r="H190" i="4"/>
  <c r="H53" i="4"/>
  <c r="H276" i="4"/>
  <c r="H186" i="4"/>
  <c r="H333" i="4"/>
  <c r="H235" i="4"/>
  <c r="H293" i="4"/>
  <c r="H136" i="4"/>
  <c r="H84" i="4"/>
  <c r="H237" i="4"/>
  <c r="H160" i="4"/>
  <c r="H266" i="4"/>
  <c r="H309" i="4"/>
  <c r="H248" i="4"/>
  <c r="H274" i="4"/>
  <c r="H8" i="4"/>
  <c r="H319" i="4"/>
  <c r="H133" i="4"/>
  <c r="H104" i="4"/>
  <c r="H364" i="4"/>
  <c r="H152" i="4"/>
  <c r="H349" i="4"/>
  <c r="H354" i="4"/>
  <c r="H336" i="4"/>
  <c r="H20" i="4"/>
  <c r="H272" i="4"/>
  <c r="H294" i="4"/>
  <c r="H37" i="4"/>
  <c r="H201" i="4"/>
  <c r="H137" i="4"/>
  <c r="H222" i="4"/>
  <c r="H161" i="4"/>
  <c r="H372" i="4"/>
  <c r="H353" i="4"/>
  <c r="H297" i="4"/>
  <c r="H258" i="4"/>
  <c r="H373" i="4"/>
  <c r="H318" i="4"/>
  <c r="H60" i="4"/>
  <c r="H178" i="4"/>
  <c r="H250" i="4"/>
  <c r="H332" i="4"/>
  <c r="H2" i="4"/>
  <c r="H54" i="4"/>
  <c r="H369" i="4"/>
  <c r="H175" i="4"/>
  <c r="H105" i="4"/>
  <c r="H165" i="4"/>
  <c r="H351" i="4"/>
  <c r="H358" i="4"/>
  <c r="H87" i="4"/>
  <c r="H126" i="4"/>
  <c r="H181" i="4"/>
  <c r="H29" i="4"/>
  <c r="H239" i="4"/>
  <c r="H183" i="4"/>
  <c r="H157" i="4"/>
  <c r="H155" i="4"/>
  <c r="H12" i="4"/>
  <c r="H14" i="4"/>
  <c r="H259" i="4"/>
  <c r="H102" i="4"/>
  <c r="H55" i="4"/>
  <c r="H57" i="4"/>
  <c r="H73" i="4"/>
  <c r="H223" i="4"/>
  <c r="H163" i="4"/>
  <c r="H217" i="4"/>
  <c r="H359" i="4"/>
  <c r="H312" i="4"/>
  <c r="H7" i="4"/>
  <c r="H142" i="4"/>
  <c r="H100" i="4"/>
  <c r="H33" i="4"/>
  <c r="H90" i="4"/>
  <c r="H156" i="4"/>
  <c r="H286" i="4"/>
  <c r="H61" i="4"/>
  <c r="H325" i="4"/>
  <c r="H340" i="4"/>
  <c r="H172" i="4"/>
  <c r="H49" i="4"/>
  <c r="H203" i="4"/>
  <c r="H244" i="4"/>
  <c r="H138" i="4"/>
  <c r="H357" i="4"/>
  <c r="H298" i="4"/>
  <c r="H194" i="4"/>
  <c r="H41" i="4"/>
  <c r="H166" i="4"/>
  <c r="H341" i="4"/>
  <c r="H303" i="4"/>
  <c r="H355" i="4"/>
  <c r="H343" i="4"/>
  <c r="H342" i="4"/>
  <c r="H352" i="4"/>
  <c r="H38" i="4"/>
  <c r="H199" i="4"/>
  <c r="H66" i="4"/>
  <c r="H366" i="4"/>
  <c r="H173" i="4"/>
  <c r="H64" i="4"/>
  <c r="H323" i="4"/>
  <c r="H284" i="4"/>
  <c r="H189" i="4"/>
  <c r="H98" i="4"/>
  <c r="H301" i="4"/>
  <c r="H221" i="4"/>
  <c r="H367" i="4"/>
  <c r="H139" i="4"/>
  <c r="H5" i="4"/>
  <c r="H243" i="4"/>
  <c r="H218" i="4"/>
  <c r="H365" i="4"/>
  <c r="H228" i="4"/>
  <c r="H224" i="4"/>
  <c r="H290" i="4"/>
  <c r="H362" i="4"/>
  <c r="H261" i="4"/>
  <c r="H317" i="4"/>
  <c r="H23" i="4"/>
  <c r="H170" i="4"/>
  <c r="H86" i="4"/>
  <c r="H28" i="4"/>
  <c r="H302" i="4"/>
  <c r="H116" i="4"/>
  <c r="H198" i="4"/>
  <c r="H282" i="4"/>
  <c r="H295" i="4"/>
  <c r="H50" i="4"/>
  <c r="G4" i="4"/>
  <c r="G9" i="4"/>
  <c r="H89" i="4"/>
  <c r="H67" i="4"/>
  <c r="H361" i="4"/>
  <c r="H180" i="4"/>
  <c r="H97" i="4"/>
  <c r="H81" i="4"/>
  <c r="H204" i="4"/>
  <c r="H168" i="4"/>
  <c r="H202" i="4"/>
  <c r="H324" i="4"/>
  <c r="H216" i="4"/>
  <c r="H109" i="4"/>
  <c r="H307" i="4"/>
  <c r="H238" i="4"/>
  <c r="H174" i="4"/>
  <c r="H92" i="4"/>
  <c r="H327" i="4"/>
  <c r="H19" i="4"/>
  <c r="H257" i="4"/>
  <c r="H58" i="4"/>
  <c r="H85" i="4"/>
  <c r="H164" i="4"/>
  <c r="H95" i="4"/>
  <c r="H356" i="4"/>
  <c r="H108" i="4"/>
  <c r="H9" i="4"/>
  <c r="G3" i="4"/>
  <c r="H337" i="4"/>
  <c r="H322" i="4"/>
  <c r="H188" i="4"/>
  <c r="H162" i="4"/>
  <c r="H350" i="4"/>
  <c r="H125" i="4"/>
  <c r="H210" i="4"/>
  <c r="H314" i="4"/>
  <c r="H200" i="4"/>
  <c r="H291" i="4"/>
  <c r="H310" i="4"/>
  <c r="H344" i="4"/>
  <c r="H321" i="4"/>
  <c r="G5" i="4"/>
  <c r="G18" i="4"/>
  <c r="G20" i="4"/>
  <c r="G26" i="4"/>
  <c r="G28" i="4"/>
  <c r="G32" i="4"/>
  <c r="G34" i="4"/>
  <c r="G12" i="4"/>
  <c r="H296" i="4"/>
  <c r="H275" i="4"/>
  <c r="H153" i="4"/>
  <c r="H219" i="4"/>
  <c r="H51" i="4"/>
  <c r="H288" i="4"/>
  <c r="H151" i="4"/>
  <c r="H214" i="4"/>
  <c r="H110" i="4"/>
  <c r="H236" i="4"/>
  <c r="H268" i="4"/>
  <c r="H21" i="4"/>
  <c r="H281" i="4"/>
  <c r="G16" i="4"/>
  <c r="G21" i="4"/>
  <c r="G23" i="4"/>
  <c r="G25" i="4"/>
  <c r="G29" i="4"/>
  <c r="I29" i="4" s="1"/>
  <c r="G31" i="4"/>
  <c r="G35" i="4"/>
  <c r="G44" i="4"/>
  <c r="G52" i="4"/>
  <c r="I52" i="4" s="1"/>
  <c r="G92" i="4"/>
  <c r="H79" i="4"/>
  <c r="H247" i="4"/>
  <c r="H249" i="4"/>
  <c r="H334" i="4"/>
  <c r="H300" i="4"/>
  <c r="H299" i="4"/>
  <c r="H24" i="4"/>
  <c r="G22" i="4"/>
  <c r="I22" i="4" s="1"/>
  <c r="G33" i="4"/>
  <c r="G54" i="4"/>
  <c r="G58" i="4"/>
  <c r="G40" i="4"/>
  <c r="G109" i="4"/>
  <c r="I109" i="4" s="1"/>
  <c r="H131" i="4"/>
  <c r="H311" i="4"/>
  <c r="H40" i="4"/>
  <c r="H99" i="4"/>
  <c r="H242" i="4"/>
  <c r="H270" i="4"/>
  <c r="H107" i="4"/>
  <c r="G6" i="4"/>
  <c r="I6" i="4" s="1"/>
  <c r="G30" i="4"/>
  <c r="G17" i="4"/>
  <c r="G36" i="4"/>
  <c r="G56" i="4"/>
  <c r="G60" i="4"/>
  <c r="G38" i="4"/>
  <c r="G42" i="4"/>
  <c r="G39" i="4"/>
  <c r="G110" i="4"/>
  <c r="G118" i="4"/>
  <c r="G19" i="4"/>
  <c r="G59" i="4"/>
  <c r="G66" i="4"/>
  <c r="G74" i="4"/>
  <c r="G96" i="4"/>
  <c r="H59" i="4"/>
  <c r="H75" i="4"/>
  <c r="H256" i="4"/>
  <c r="G13" i="4"/>
  <c r="G10" i="4"/>
  <c r="I10" i="4" s="1"/>
  <c r="G43" i="4"/>
  <c r="G24" i="4"/>
  <c r="I24" i="4" s="1"/>
  <c r="G46" i="4"/>
  <c r="G37" i="4"/>
  <c r="I37" i="4" s="1"/>
  <c r="G115" i="4"/>
  <c r="G51" i="4"/>
  <c r="G70" i="4"/>
  <c r="G82" i="4"/>
  <c r="I82" i="4" s="1"/>
  <c r="G90" i="4"/>
  <c r="G103" i="4"/>
  <c r="G15" i="4"/>
  <c r="G98" i="4"/>
  <c r="G114" i="4"/>
  <c r="G128" i="4"/>
  <c r="I128" i="4" s="1"/>
  <c r="G144" i="4"/>
  <c r="G160" i="4"/>
  <c r="G176" i="4"/>
  <c r="G49" i="4"/>
  <c r="I49" i="4" s="1"/>
  <c r="G101" i="4"/>
  <c r="G117" i="4"/>
  <c r="H267" i="4"/>
  <c r="H3" i="4"/>
  <c r="H232" i="4"/>
  <c r="H230" i="4"/>
  <c r="G14" i="4"/>
  <c r="G47" i="4"/>
  <c r="G11" i="4"/>
  <c r="G50" i="4"/>
  <c r="G61" i="4"/>
  <c r="G111" i="4"/>
  <c r="G119" i="4"/>
  <c r="G68" i="4"/>
  <c r="G72" i="4"/>
  <c r="G85" i="4"/>
  <c r="G93" i="4"/>
  <c r="G99" i="4"/>
  <c r="I99" i="4" s="1"/>
  <c r="G107" i="4"/>
  <c r="G95" i="4"/>
  <c r="G106" i="4"/>
  <c r="G122" i="4"/>
  <c r="G136" i="4"/>
  <c r="G152" i="4"/>
  <c r="G168" i="4"/>
  <c r="G125" i="4"/>
  <c r="G133" i="4"/>
  <c r="G137" i="4"/>
  <c r="I137" i="4" s="1"/>
  <c r="G141" i="4"/>
  <c r="G145" i="4"/>
  <c r="G149" i="4"/>
  <c r="I149" i="4" s="1"/>
  <c r="G153" i="4"/>
  <c r="G157" i="4"/>
  <c r="G161" i="4"/>
  <c r="G165" i="4"/>
  <c r="G169" i="4"/>
  <c r="G173" i="4"/>
  <c r="G177" i="4"/>
  <c r="G181" i="4"/>
  <c r="G139" i="4"/>
  <c r="I139" i="4" s="1"/>
  <c r="G155" i="4"/>
  <c r="G171" i="4"/>
  <c r="G183" i="4"/>
  <c r="G195" i="4"/>
  <c r="G120" i="4"/>
  <c r="I120" i="4" s="1"/>
  <c r="G186" i="4"/>
  <c r="I186" i="4" s="1"/>
  <c r="G193" i="4"/>
  <c r="I193" i="4" s="1"/>
  <c r="H206" i="4"/>
  <c r="G45" i="4"/>
  <c r="G81" i="4"/>
  <c r="G113" i="4"/>
  <c r="G129" i="4"/>
  <c r="G84" i="4"/>
  <c r="G88" i="4"/>
  <c r="G57" i="4"/>
  <c r="G86" i="4"/>
  <c r="G102" i="4"/>
  <c r="G140" i="4"/>
  <c r="G156" i="4"/>
  <c r="G172" i="4"/>
  <c r="G105" i="4"/>
  <c r="I105" i="4" s="1"/>
  <c r="G185" i="4"/>
  <c r="G189" i="4"/>
  <c r="I189" i="4" s="1"/>
  <c r="G108" i="4"/>
  <c r="G130" i="4"/>
  <c r="G162" i="4"/>
  <c r="G196" i="4"/>
  <c r="I196" i="4" s="1"/>
  <c r="G204" i="4"/>
  <c r="G228" i="4"/>
  <c r="I228" i="4" s="1"/>
  <c r="G236" i="4"/>
  <c r="G87" i="4"/>
  <c r="G116" i="4"/>
  <c r="I116" i="4" s="1"/>
  <c r="G135" i="4"/>
  <c r="G202" i="4"/>
  <c r="G205" i="4"/>
  <c r="G218" i="4"/>
  <c r="G220" i="4"/>
  <c r="I220" i="4" s="1"/>
  <c r="G221" i="4"/>
  <c r="I221" i="4" s="1"/>
  <c r="G237" i="4"/>
  <c r="G198" i="4"/>
  <c r="H245" i="4"/>
  <c r="H94" i="4"/>
  <c r="G7" i="4"/>
  <c r="G53" i="4"/>
  <c r="I53" i="4" s="1"/>
  <c r="G55" i="4"/>
  <c r="I55" i="4" s="1"/>
  <c r="G79" i="4"/>
  <c r="I79" i="4" s="1"/>
  <c r="G62" i="4"/>
  <c r="G76" i="4"/>
  <c r="G91" i="4"/>
  <c r="G123" i="4"/>
  <c r="G121" i="4"/>
  <c r="G191" i="4"/>
  <c r="G124" i="4"/>
  <c r="I124" i="4" s="1"/>
  <c r="G146" i="4"/>
  <c r="G178" i="4"/>
  <c r="G187" i="4"/>
  <c r="G200" i="4"/>
  <c r="G224" i="4"/>
  <c r="I224" i="4" s="1"/>
  <c r="G232" i="4"/>
  <c r="G240" i="4"/>
  <c r="G104" i="4"/>
  <c r="I104" i="4" s="1"/>
  <c r="G190" i="4"/>
  <c r="G225" i="4"/>
  <c r="G233" i="4"/>
  <c r="G80" i="4"/>
  <c r="G94" i="4"/>
  <c r="I94" i="4" s="1"/>
  <c r="G131" i="4"/>
  <c r="I131" i="4" s="1"/>
  <c r="G179" i="4"/>
  <c r="G194" i="4"/>
  <c r="G197" i="4"/>
  <c r="G212" i="4"/>
  <c r="G213" i="4"/>
  <c r="G229" i="4"/>
  <c r="G192" i="4"/>
  <c r="G230" i="4"/>
  <c r="H31" i="4"/>
  <c r="G8" i="4"/>
  <c r="G67" i="4"/>
  <c r="G75" i="4"/>
  <c r="G89" i="4"/>
  <c r="G64" i="4"/>
  <c r="G78" i="4"/>
  <c r="I78" i="4" s="1"/>
  <c r="G132" i="4"/>
  <c r="G150" i="4"/>
  <c r="G143" i="4"/>
  <c r="G163" i="4"/>
  <c r="G182" i="4"/>
  <c r="G209" i="4"/>
  <c r="I209" i="4" s="1"/>
  <c r="G245" i="4"/>
  <c r="I245" i="4" s="1"/>
  <c r="G207" i="4"/>
  <c r="G242" i="4"/>
  <c r="I242" i="4" s="1"/>
  <c r="G259" i="4"/>
  <c r="G271" i="4"/>
  <c r="G275" i="4"/>
  <c r="G279" i="4"/>
  <c r="G283" i="4"/>
  <c r="G287" i="4"/>
  <c r="G291" i="4"/>
  <c r="G295" i="4"/>
  <c r="I295" i="4" s="1"/>
  <c r="G299" i="4"/>
  <c r="G231" i="4"/>
  <c r="G142" i="4"/>
  <c r="I142" i="4" s="1"/>
  <c r="G199" i="4"/>
  <c r="G206" i="4"/>
  <c r="I206" i="4" s="1"/>
  <c r="G269" i="4"/>
  <c r="G272" i="4"/>
  <c r="G273" i="4"/>
  <c r="G285" i="4"/>
  <c r="G301" i="4"/>
  <c r="I301" i="4" s="1"/>
  <c r="H269" i="4"/>
  <c r="G63" i="4"/>
  <c r="I63" i="4" s="1"/>
  <c r="G71" i="4"/>
  <c r="G83" i="4"/>
  <c r="G164" i="4"/>
  <c r="G174" i="4"/>
  <c r="G175" i="4"/>
  <c r="I175" i="4" s="1"/>
  <c r="G201" i="4"/>
  <c r="G138" i="4"/>
  <c r="G170" i="4"/>
  <c r="G208" i="4"/>
  <c r="G222" i="4"/>
  <c r="I222" i="4" s="1"/>
  <c r="G251" i="4"/>
  <c r="G255" i="4"/>
  <c r="G250" i="4"/>
  <c r="G227" i="4"/>
  <c r="G234" i="4"/>
  <c r="G203" i="4"/>
  <c r="G238" i="4"/>
  <c r="I238" i="4" s="1"/>
  <c r="G261" i="4"/>
  <c r="I261" i="4" s="1"/>
  <c r="G277" i="4"/>
  <c r="G280" i="4"/>
  <c r="I280" i="4" s="1"/>
  <c r="G281" i="4"/>
  <c r="G293" i="4"/>
  <c r="I293" i="4" s="1"/>
  <c r="G297" i="4"/>
  <c r="G243" i="4"/>
  <c r="G290" i="4"/>
  <c r="G375" i="4"/>
  <c r="I375" i="4" s="1"/>
  <c r="G27" i="4"/>
  <c r="G65" i="4"/>
  <c r="G97" i="4"/>
  <c r="G154" i="4"/>
  <c r="I154" i="4" s="1"/>
  <c r="G184" i="4"/>
  <c r="G159" i="4"/>
  <c r="G100" i="4"/>
  <c r="G214" i="4"/>
  <c r="G167" i="4"/>
  <c r="G211" i="4"/>
  <c r="G264" i="4"/>
  <c r="G296" i="4"/>
  <c r="G127" i="4"/>
  <c r="G289" i="4"/>
  <c r="G327" i="4"/>
  <c r="G360" i="4"/>
  <c r="I360" i="4" s="1"/>
  <c r="G258" i="4"/>
  <c r="I258" i="4" s="1"/>
  <c r="G309" i="4"/>
  <c r="I309" i="4" s="1"/>
  <c r="G341" i="4"/>
  <c r="G353" i="4"/>
  <c r="G294" i="4"/>
  <c r="G263" i="4"/>
  <c r="G270" i="4"/>
  <c r="I270" i="4" s="1"/>
  <c r="G298" i="4"/>
  <c r="I298" i="4" s="1"/>
  <c r="G368" i="4"/>
  <c r="I368" i="4" s="1"/>
  <c r="G286" i="4"/>
  <c r="I286" i="4" s="1"/>
  <c r="G322" i="4"/>
  <c r="G247" i="4"/>
  <c r="H264" i="4"/>
  <c r="G41" i="4"/>
  <c r="I41" i="4" s="1"/>
  <c r="G73" i="4"/>
  <c r="G180" i="4"/>
  <c r="G134" i="4"/>
  <c r="I134" i="4" s="1"/>
  <c r="G217" i="4"/>
  <c r="G246" i="4"/>
  <c r="G254" i="4"/>
  <c r="I254" i="4" s="1"/>
  <c r="G239" i="4"/>
  <c r="G253" i="4"/>
  <c r="I253" i="4" s="1"/>
  <c r="G288" i="4"/>
  <c r="I288" i="4" s="1"/>
  <c r="G248" i="4"/>
  <c r="G260" i="4"/>
  <c r="I260" i="4" s="1"/>
  <c r="G307" i="4"/>
  <c r="I307" i="4" s="1"/>
  <c r="G339" i="4"/>
  <c r="I339" i="4" s="1"/>
  <c r="G348" i="4"/>
  <c r="G305" i="4"/>
  <c r="G337" i="4"/>
  <c r="G357" i="4"/>
  <c r="I357" i="4" s="1"/>
  <c r="G112" i="4"/>
  <c r="I112" i="4" s="1"/>
  <c r="G262" i="4"/>
  <c r="G373" i="4"/>
  <c r="I373" i="4" s="1"/>
  <c r="G158" i="4"/>
  <c r="G266" i="4"/>
  <c r="G235" i="4"/>
  <c r="G371" i="4"/>
  <c r="G267" i="4"/>
  <c r="G48" i="4"/>
  <c r="G77" i="4"/>
  <c r="G126" i="4"/>
  <c r="G257" i="4"/>
  <c r="G284" i="4"/>
  <c r="G363" i="4"/>
  <c r="G252" i="4"/>
  <c r="G325" i="4"/>
  <c r="G349" i="4"/>
  <c r="G370" i="4"/>
  <c r="G308" i="4"/>
  <c r="G324" i="4"/>
  <c r="I324" i="4" s="1"/>
  <c r="G340" i="4"/>
  <c r="G356" i="4"/>
  <c r="I356" i="4" s="1"/>
  <c r="G226" i="4"/>
  <c r="I226" i="4" s="1"/>
  <c r="G315" i="4"/>
  <c r="G331" i="4"/>
  <c r="G347" i="4"/>
  <c r="G364" i="4"/>
  <c r="G372" i="4"/>
  <c r="G302" i="4"/>
  <c r="G367" i="4"/>
  <c r="G314" i="4"/>
  <c r="G188" i="4"/>
  <c r="I188" i="4" s="1"/>
  <c r="G147" i="4"/>
  <c r="G241" i="4"/>
  <c r="G265" i="4"/>
  <c r="G317" i="4"/>
  <c r="G361" i="4"/>
  <c r="I361" i="4" s="1"/>
  <c r="G282" i="4"/>
  <c r="I282" i="4" s="1"/>
  <c r="G316" i="4"/>
  <c r="G332" i="4"/>
  <c r="I332" i="4" s="1"/>
  <c r="G369" i="4"/>
  <c r="G323" i="4"/>
  <c r="G355" i="4"/>
  <c r="I355" i="4" s="1"/>
  <c r="G334" i="4"/>
  <c r="G326" i="4"/>
  <c r="G148" i="4"/>
  <c r="G166" i="4"/>
  <c r="G256" i="4"/>
  <c r="I256" i="4" s="1"/>
  <c r="G276" i="4"/>
  <c r="I276" i="4" s="1"/>
  <c r="G69" i="4"/>
  <c r="G268" i="4"/>
  <c r="G300" i="4"/>
  <c r="G321" i="4"/>
  <c r="G346" i="4"/>
  <c r="G274" i="4"/>
  <c r="G366" i="4"/>
  <c r="G320" i="4"/>
  <c r="G352" i="4"/>
  <c r="I352" i="4" s="1"/>
  <c r="G219" i="4"/>
  <c r="G311" i="4"/>
  <c r="I311" i="4" s="1"/>
  <c r="G343" i="4"/>
  <c r="G249" i="4"/>
  <c r="G244" i="4"/>
  <c r="G329" i="4"/>
  <c r="I329" i="4" s="1"/>
  <c r="G354" i="4"/>
  <c r="I354" i="4" s="1"/>
  <c r="G333" i="4"/>
  <c r="G374" i="4"/>
  <c r="I374" i="4" s="1"/>
  <c r="G328" i="4"/>
  <c r="I328" i="4" s="1"/>
  <c r="G319" i="4"/>
  <c r="G351" i="4"/>
  <c r="G362" i="4"/>
  <c r="G336" i="4"/>
  <c r="G318" i="4"/>
  <c r="G330" i="4"/>
  <c r="I330" i="4" s="1"/>
  <c r="G216" i="4"/>
  <c r="G306" i="4"/>
  <c r="G313" i="4"/>
  <c r="G278" i="4"/>
  <c r="G344" i="4"/>
  <c r="G335" i="4"/>
  <c r="G350" i="4"/>
  <c r="G345" i="4"/>
  <c r="G151" i="4"/>
  <c r="G359" i="4"/>
  <c r="G310" i="4"/>
  <c r="G358" i="4"/>
  <c r="G292" i="4"/>
  <c r="G210" i="4"/>
  <c r="I210" i="4" s="1"/>
  <c r="G365" i="4"/>
  <c r="G304" i="4"/>
  <c r="G2" i="4"/>
  <c r="G312" i="4"/>
  <c r="I312" i="4" s="1"/>
  <c r="G223" i="4"/>
  <c r="G215" i="4"/>
  <c r="G303" i="4"/>
  <c r="G342" i="4"/>
  <c r="G338" i="4"/>
  <c r="I161" i="4" l="1"/>
  <c r="I72" i="5"/>
  <c r="I297" i="5"/>
  <c r="I165" i="5"/>
  <c r="I172" i="5"/>
  <c r="I150" i="5"/>
  <c r="I166" i="5"/>
  <c r="I110" i="4"/>
  <c r="I196" i="5"/>
  <c r="I188" i="5"/>
  <c r="I234" i="5"/>
  <c r="I79" i="5"/>
  <c r="I75" i="4"/>
  <c r="I139" i="5"/>
  <c r="I115" i="5"/>
  <c r="I359" i="4"/>
  <c r="I335" i="4"/>
  <c r="I372" i="4"/>
  <c r="I246" i="4"/>
  <c r="I187" i="4"/>
  <c r="I74" i="4"/>
  <c r="I118" i="4"/>
  <c r="I16" i="4"/>
  <c r="I32" i="4"/>
  <c r="I247" i="5"/>
  <c r="I321" i="5"/>
  <c r="I145" i="5"/>
  <c r="I328" i="5"/>
  <c r="I331" i="5"/>
  <c r="I291" i="5"/>
  <c r="I137" i="5"/>
  <c r="I270" i="5"/>
  <c r="I255" i="5"/>
  <c r="I63" i="5"/>
  <c r="I242" i="5"/>
  <c r="I109" i="5"/>
  <c r="I144" i="5"/>
  <c r="I94" i="5"/>
  <c r="I33" i="5"/>
  <c r="I32" i="5"/>
  <c r="I153" i="5"/>
  <c r="I267" i="4"/>
  <c r="I73" i="4"/>
  <c r="I322" i="4"/>
  <c r="I327" i="4"/>
  <c r="I100" i="4"/>
  <c r="I97" i="4"/>
  <c r="I290" i="4"/>
  <c r="I281" i="4"/>
  <c r="I250" i="4"/>
  <c r="I299" i="4"/>
  <c r="I259" i="4"/>
  <c r="I89" i="4"/>
  <c r="I218" i="4"/>
  <c r="I108" i="4"/>
  <c r="I172" i="4"/>
  <c r="I195" i="4"/>
  <c r="I152" i="4"/>
  <c r="I313" i="4"/>
  <c r="I319" i="4"/>
  <c r="I48" i="4"/>
  <c r="I348" i="4"/>
  <c r="I227" i="4"/>
  <c r="I201" i="4"/>
  <c r="I287" i="4"/>
  <c r="I271" i="4"/>
  <c r="I130" i="4"/>
  <c r="I84" i="4"/>
  <c r="I45" i="4"/>
  <c r="I11" i="4"/>
  <c r="I101" i="4"/>
  <c r="I96" i="4"/>
  <c r="I20" i="4"/>
  <c r="I4" i="4"/>
  <c r="I304" i="5"/>
  <c r="I289" i="5"/>
  <c r="I293" i="5"/>
  <c r="I192" i="5"/>
  <c r="I179" i="5"/>
  <c r="I48" i="5"/>
  <c r="I222" i="5"/>
  <c r="I146" i="5"/>
  <c r="I155" i="5"/>
  <c r="I120" i="5"/>
  <c r="I226" i="5"/>
  <c r="I65" i="5"/>
  <c r="I143" i="5"/>
  <c r="I30" i="5"/>
  <c r="I127" i="5"/>
  <c r="I31" i="5"/>
  <c r="I95" i="5"/>
  <c r="I304" i="4"/>
  <c r="I333" i="4"/>
  <c r="I346" i="4"/>
  <c r="I370" i="4"/>
  <c r="I363" i="4"/>
  <c r="I190" i="4"/>
  <c r="I123" i="4"/>
  <c r="I140" i="4"/>
  <c r="I88" i="4"/>
  <c r="I171" i="4"/>
  <c r="I177" i="4"/>
  <c r="I145" i="4"/>
  <c r="I68" i="4"/>
  <c r="I39" i="4"/>
  <c r="I56" i="4"/>
  <c r="I345" i="5"/>
  <c r="I339" i="5"/>
  <c r="I265" i="5"/>
  <c r="I70" i="5"/>
  <c r="I119" i="5"/>
  <c r="I147" i="5"/>
  <c r="I345" i="4"/>
  <c r="I69" i="4"/>
  <c r="I323" i="4"/>
  <c r="I241" i="4"/>
  <c r="I347" i="4"/>
  <c r="I77" i="4"/>
  <c r="I239" i="4"/>
  <c r="I294" i="4"/>
  <c r="I127" i="4"/>
  <c r="I184" i="4"/>
  <c r="I297" i="4"/>
  <c r="I163" i="4"/>
  <c r="I162" i="4"/>
  <c r="I185" i="4"/>
  <c r="I122" i="4"/>
  <c r="I160" i="4"/>
  <c r="I12" i="4"/>
  <c r="I26" i="4"/>
  <c r="I138" i="5"/>
  <c r="I3" i="5"/>
  <c r="I55" i="5"/>
  <c r="I200" i="5"/>
  <c r="I324" i="5"/>
  <c r="I132" i="5"/>
  <c r="I351" i="4"/>
  <c r="I138" i="4"/>
  <c r="I291" i="4"/>
  <c r="I202" i="4"/>
  <c r="I125" i="4"/>
  <c r="I23" i="4"/>
  <c r="I367" i="4"/>
  <c r="I369" i="4"/>
  <c r="I302" i="4"/>
  <c r="I247" i="4"/>
  <c r="I296" i="4"/>
  <c r="I173" i="4"/>
  <c r="I157" i="4"/>
  <c r="I360" i="5"/>
  <c r="I283" i="5"/>
  <c r="I251" i="5"/>
  <c r="I202" i="5"/>
  <c r="I311" i="5"/>
  <c r="I241" i="5"/>
  <c r="I134" i="5"/>
  <c r="I209" i="5"/>
  <c r="I90" i="5"/>
  <c r="I66" i="5"/>
  <c r="I180" i="5"/>
  <c r="I88" i="5"/>
  <c r="I106" i="5"/>
  <c r="I37" i="5"/>
  <c r="I35" i="5"/>
  <c r="I9" i="5"/>
  <c r="I85" i="4"/>
  <c r="I51" i="4"/>
  <c r="I38" i="4"/>
  <c r="I181" i="4"/>
  <c r="I313" i="5"/>
  <c r="I257" i="5"/>
  <c r="I338" i="5"/>
  <c r="I332" i="5"/>
  <c r="I349" i="5"/>
  <c r="I308" i="5"/>
  <c r="I250" i="5"/>
  <c r="I303" i="5"/>
  <c r="I71" i="5"/>
  <c r="I169" i="5"/>
  <c r="I350" i="5"/>
  <c r="I260" i="5"/>
  <c r="I279" i="5"/>
  <c r="I264" i="5"/>
  <c r="I246" i="5"/>
  <c r="I185" i="5"/>
  <c r="I288" i="5"/>
  <c r="I187" i="5"/>
  <c r="I124" i="5"/>
  <c r="I236" i="5"/>
  <c r="I211" i="5"/>
  <c r="I77" i="5"/>
  <c r="I164" i="5"/>
  <c r="I86" i="5"/>
  <c r="I122" i="5"/>
  <c r="I28" i="5"/>
  <c r="I107" i="5"/>
  <c r="I39" i="5"/>
  <c r="I98" i="5"/>
  <c r="I16" i="5"/>
  <c r="I29" i="5"/>
  <c r="I249" i="4"/>
  <c r="I148" i="4"/>
  <c r="I235" i="4"/>
  <c r="I262" i="4"/>
  <c r="I305" i="4"/>
  <c r="I167" i="4"/>
  <c r="I27" i="4"/>
  <c r="I277" i="4"/>
  <c r="I234" i="4"/>
  <c r="I251" i="4"/>
  <c r="I164" i="4"/>
  <c r="I272" i="4"/>
  <c r="I275" i="4"/>
  <c r="I207" i="4"/>
  <c r="I67" i="4"/>
  <c r="I192" i="4"/>
  <c r="I197" i="4"/>
  <c r="I146" i="4"/>
  <c r="I236" i="4"/>
  <c r="I81" i="4"/>
  <c r="I50" i="4"/>
  <c r="I117" i="4"/>
  <c r="I98" i="4"/>
  <c r="I33" i="4"/>
  <c r="I35" i="4"/>
  <c r="I9" i="4"/>
  <c r="I56" i="5"/>
  <c r="I229" i="5"/>
  <c r="I161" i="5"/>
  <c r="I305" i="5"/>
  <c r="I216" i="5"/>
  <c r="I273" i="5"/>
  <c r="I343" i="5"/>
  <c r="I310" i="5"/>
  <c r="I261" i="5"/>
  <c r="I157" i="5"/>
  <c r="I287" i="5"/>
  <c r="I252" i="5"/>
  <c r="I195" i="5"/>
  <c r="I186" i="5"/>
  <c r="I96" i="5"/>
  <c r="I184" i="5"/>
  <c r="I204" i="5"/>
  <c r="I176" i="5"/>
  <c r="I38" i="5"/>
  <c r="I110" i="5"/>
  <c r="I93" i="5"/>
  <c r="I105" i="5"/>
  <c r="I97" i="5"/>
  <c r="I27" i="5"/>
  <c r="I23" i="5"/>
  <c r="I215" i="4"/>
  <c r="I358" i="4"/>
  <c r="I278" i="4"/>
  <c r="I223" i="4"/>
  <c r="I365" i="4"/>
  <c r="I310" i="4"/>
  <c r="I318" i="4"/>
  <c r="I343" i="4"/>
  <c r="I320" i="4"/>
  <c r="I147" i="4"/>
  <c r="I331" i="4"/>
  <c r="I349" i="4"/>
  <c r="I248" i="4"/>
  <c r="I353" i="4"/>
  <c r="I83" i="4"/>
  <c r="I143" i="4"/>
  <c r="I64" i="4"/>
  <c r="I229" i="4"/>
  <c r="I135" i="4"/>
  <c r="I102" i="4"/>
  <c r="I155" i="4"/>
  <c r="I141" i="4"/>
  <c r="I106" i="4"/>
  <c r="I144" i="4"/>
  <c r="I70" i="4"/>
  <c r="I13" i="4"/>
  <c r="I19" i="4"/>
  <c r="I42" i="4"/>
  <c r="I31" i="4"/>
  <c r="I3" i="4"/>
  <c r="I163" i="5"/>
  <c r="I271" i="5"/>
  <c r="I116" i="5"/>
  <c r="I319" i="5"/>
  <c r="I221" i="5"/>
  <c r="I253" i="5"/>
  <c r="I131" i="5"/>
  <c r="I198" i="5"/>
  <c r="I149" i="5"/>
  <c r="I205" i="5"/>
  <c r="I133" i="5"/>
  <c r="I207" i="5"/>
  <c r="I117" i="5"/>
  <c r="I36" i="5"/>
  <c r="I4" i="5"/>
  <c r="I113" i="5"/>
  <c r="I103" i="5"/>
  <c r="I6" i="5"/>
  <c r="I59" i="4"/>
  <c r="I338" i="4"/>
  <c r="I284" i="4"/>
  <c r="I266" i="4"/>
  <c r="I180" i="4"/>
  <c r="I91" i="4"/>
  <c r="I119" i="4"/>
  <c r="I36" i="4"/>
  <c r="I40" i="4"/>
  <c r="I357" i="5"/>
  <c r="I258" i="5"/>
  <c r="I244" i="5"/>
  <c r="I215" i="5"/>
  <c r="I62" i="5"/>
  <c r="I174" i="5"/>
  <c r="I91" i="5"/>
  <c r="I68" i="5"/>
  <c r="I108" i="5"/>
  <c r="I167" i="5"/>
  <c r="I73" i="5"/>
  <c r="I92" i="5"/>
  <c r="I125" i="5"/>
  <c r="I51" i="5"/>
  <c r="I60" i="5"/>
  <c r="I20" i="5"/>
  <c r="I300" i="4"/>
  <c r="I334" i="4"/>
  <c r="I341" i="4"/>
  <c r="I208" i="4"/>
  <c r="I71" i="4"/>
  <c r="I283" i="4"/>
  <c r="I150" i="4"/>
  <c r="I213" i="4"/>
  <c r="I240" i="4"/>
  <c r="I76" i="4"/>
  <c r="I86" i="4"/>
  <c r="I153" i="4"/>
  <c r="I2" i="5"/>
  <c r="I298" i="5"/>
  <c r="I278" i="5"/>
  <c r="I348" i="5"/>
  <c r="I309" i="5"/>
  <c r="I267" i="5"/>
  <c r="I285" i="5"/>
  <c r="I210" i="5"/>
  <c r="I301" i="5"/>
  <c r="I354" i="5"/>
  <c r="I330" i="5"/>
  <c r="I276" i="5"/>
  <c r="I199" i="5"/>
  <c r="I353" i="5"/>
  <c r="I238" i="5"/>
  <c r="I358" i="5"/>
  <c r="I342" i="5"/>
  <c r="I292" i="5"/>
  <c r="I193" i="5"/>
  <c r="I230" i="5"/>
  <c r="I239" i="5"/>
  <c r="I34" i="5"/>
  <c r="I227" i="5"/>
  <c r="I74" i="5"/>
  <c r="I233" i="5"/>
  <c r="I208" i="5"/>
  <c r="I142" i="5"/>
  <c r="I64" i="5"/>
  <c r="I11" i="5"/>
  <c r="I156" i="5"/>
  <c r="I140" i="5"/>
  <c r="I89" i="5"/>
  <c r="I151" i="5"/>
  <c r="I84" i="5"/>
  <c r="I17" i="5"/>
  <c r="I61" i="5"/>
  <c r="I58" i="5"/>
  <c r="I81" i="5"/>
  <c r="I80" i="5"/>
  <c r="I123" i="5"/>
  <c r="I10" i="5"/>
  <c r="I47" i="5"/>
  <c r="I102" i="5"/>
  <c r="I46" i="5"/>
  <c r="I45" i="5"/>
  <c r="I83" i="5"/>
  <c r="I19" i="5"/>
  <c r="I26" i="5"/>
  <c r="I8" i="5"/>
  <c r="I350" i="4"/>
  <c r="I321" i="4"/>
  <c r="I326" i="4"/>
  <c r="I340" i="4"/>
  <c r="I214" i="4"/>
  <c r="I269" i="4"/>
  <c r="I231" i="4"/>
  <c r="I8" i="4"/>
  <c r="I194" i="4"/>
  <c r="I80" i="4"/>
  <c r="I200" i="4"/>
  <c r="I168" i="4"/>
  <c r="I93" i="4"/>
  <c r="I15" i="4"/>
  <c r="I46" i="4"/>
  <c r="I92" i="4"/>
  <c r="I21" i="4"/>
  <c r="I34" i="4"/>
  <c r="I259" i="5"/>
  <c r="I284" i="5"/>
  <c r="I306" i="5"/>
  <c r="I325" i="5"/>
  <c r="I154" i="5"/>
  <c r="I355" i="5"/>
  <c r="I315" i="5"/>
  <c r="I362" i="5"/>
  <c r="I231" i="5"/>
  <c r="I126" i="5"/>
  <c r="I49" i="5"/>
  <c r="I342" i="4"/>
  <c r="I306" i="4"/>
  <c r="I336" i="4"/>
  <c r="I366" i="4"/>
  <c r="I317" i="4"/>
  <c r="I315" i="4"/>
  <c r="I325" i="4"/>
  <c r="I257" i="4"/>
  <c r="I158" i="4"/>
  <c r="I264" i="4"/>
  <c r="I285" i="4"/>
  <c r="I179" i="4"/>
  <c r="I233" i="4"/>
  <c r="I191" i="4"/>
  <c r="I198" i="4"/>
  <c r="I204" i="4"/>
  <c r="I129" i="4"/>
  <c r="I169" i="4"/>
  <c r="I95" i="4"/>
  <c r="I111" i="4"/>
  <c r="I47" i="4"/>
  <c r="I103" i="4"/>
  <c r="I17" i="4"/>
  <c r="I58" i="4"/>
  <c r="I18" i="4"/>
  <c r="I303" i="4"/>
  <c r="I2" i="4"/>
  <c r="I292" i="4"/>
  <c r="I151" i="4"/>
  <c r="I344" i="4"/>
  <c r="I216" i="4"/>
  <c r="I362" i="4"/>
  <c r="I244" i="4"/>
  <c r="I219" i="4"/>
  <c r="I274" i="4"/>
  <c r="I268" i="4"/>
  <c r="I166" i="4"/>
  <c r="I316" i="4"/>
  <c r="I265" i="4"/>
  <c r="I314" i="4"/>
  <c r="I364" i="4"/>
  <c r="I308" i="4"/>
  <c r="I252" i="4"/>
  <c r="I126" i="4"/>
  <c r="I371" i="4"/>
  <c r="I337" i="4"/>
  <c r="I217" i="4"/>
  <c r="I263" i="4"/>
  <c r="I289" i="4"/>
  <c r="I211" i="4"/>
  <c r="I159" i="4"/>
  <c r="I65" i="4"/>
  <c r="I243" i="4"/>
  <c r="I203" i="4"/>
  <c r="I255" i="4"/>
  <c r="I170" i="4"/>
  <c r="I174" i="4"/>
  <c r="I273" i="4"/>
  <c r="I199" i="4"/>
  <c r="I279" i="4"/>
  <c r="I182" i="4"/>
  <c r="I132" i="4"/>
  <c r="I230" i="4"/>
  <c r="I212" i="4"/>
  <c r="I225" i="4"/>
  <c r="I232" i="4"/>
  <c r="I178" i="4"/>
  <c r="I121" i="4"/>
  <c r="I62" i="4"/>
  <c r="I7" i="4"/>
  <c r="I237" i="4"/>
  <c r="I205" i="4"/>
  <c r="I87" i="4"/>
  <c r="I156" i="4"/>
  <c r="I57" i="4"/>
  <c r="I113" i="4"/>
  <c r="I183" i="4"/>
  <c r="I165" i="4"/>
  <c r="I133" i="4"/>
  <c r="I136" i="4"/>
  <c r="I107" i="4"/>
  <c r="I72" i="4"/>
  <c r="I61" i="4"/>
  <c r="I14" i="4"/>
  <c r="I176" i="4"/>
  <c r="I114" i="4"/>
  <c r="I90" i="4"/>
  <c r="I115" i="4"/>
  <c r="I43" i="4"/>
  <c r="I66" i="4"/>
  <c r="I60" i="4"/>
  <c r="I30" i="4"/>
  <c r="I54" i="4"/>
  <c r="I44" i="4"/>
  <c r="I25" i="4"/>
  <c r="I28" i="4"/>
  <c r="I5" i="4"/>
  <c r="I344" i="5"/>
  <c r="I326" i="5"/>
  <c r="I286" i="5"/>
  <c r="I352" i="5"/>
  <c r="I280" i="5"/>
  <c r="I197" i="5"/>
  <c r="I347" i="5"/>
  <c r="I300" i="5"/>
  <c r="I245" i="5"/>
  <c r="I274" i="5"/>
  <c r="I356" i="5"/>
  <c r="I317" i="5"/>
  <c r="I268" i="5"/>
  <c r="I243" i="5"/>
  <c r="I282" i="5"/>
  <c r="I323" i="5"/>
  <c r="I307" i="5"/>
  <c r="I272" i="5"/>
  <c r="I206" i="5"/>
  <c r="I320" i="5"/>
  <c r="I351" i="5"/>
  <c r="I335" i="5"/>
  <c r="I318" i="5"/>
  <c r="I275" i="5"/>
  <c r="I170" i="5"/>
  <c r="I249" i="5"/>
  <c r="I40" i="5"/>
  <c r="I118" i="5"/>
  <c r="I295" i="5"/>
  <c r="I183" i="5"/>
  <c r="I213" i="5"/>
  <c r="I224" i="5"/>
  <c r="I130" i="5"/>
  <c r="I201" i="5"/>
  <c r="I173" i="5"/>
  <c r="I189" i="5"/>
  <c r="I225" i="5"/>
  <c r="I162" i="5"/>
  <c r="I75" i="5"/>
  <c r="I203" i="5"/>
  <c r="I22" i="5"/>
  <c r="I190" i="5"/>
  <c r="I168" i="5"/>
  <c r="I152" i="5"/>
  <c r="I136" i="5"/>
  <c r="I82" i="5"/>
  <c r="I135" i="5"/>
  <c r="I52" i="5"/>
  <c r="I85" i="5"/>
  <c r="I50" i="5"/>
  <c r="I69" i="5"/>
  <c r="I42" i="5"/>
  <c r="I121" i="5"/>
  <c r="I111" i="5"/>
  <c r="I101" i="5"/>
  <c r="I43" i="5"/>
  <c r="I57" i="5"/>
  <c r="I41" i="5"/>
  <c r="I59" i="5"/>
  <c r="I13" i="5"/>
  <c r="B22" i="4" l="1"/>
  <c r="I377" i="4"/>
  <c r="B22" i="5"/>
  <c r="I364" i="5"/>
  <c r="J2" i="4" l="1"/>
  <c r="J2" i="5"/>
  <c r="M2" i="5" l="1"/>
  <c r="L2" i="5"/>
  <c r="K2" i="5"/>
  <c r="M2" i="4"/>
  <c r="K2" i="4"/>
  <c r="L2" i="4"/>
  <c r="J3" i="5"/>
  <c r="J3" i="4"/>
  <c r="L3" i="4" l="1"/>
  <c r="M3" i="4"/>
  <c r="K3" i="4"/>
  <c r="J4" i="4"/>
  <c r="M3" i="5"/>
  <c r="K3" i="5"/>
  <c r="L3" i="5"/>
  <c r="J4" i="5"/>
  <c r="M4" i="5" l="1"/>
  <c r="K4" i="5"/>
  <c r="L4" i="5"/>
  <c r="J5" i="5"/>
  <c r="L4" i="4"/>
  <c r="K4" i="4"/>
  <c r="M4" i="4"/>
  <c r="J5" i="4"/>
  <c r="K5" i="4" l="1"/>
  <c r="L5" i="4"/>
  <c r="M5" i="4"/>
  <c r="J6" i="4"/>
  <c r="L5" i="5"/>
  <c r="M5" i="5"/>
  <c r="K5" i="5"/>
  <c r="J6" i="5"/>
  <c r="L6" i="5" l="1"/>
  <c r="K6" i="5"/>
  <c r="M6" i="5"/>
  <c r="J7" i="5"/>
  <c r="K6" i="4"/>
  <c r="L6" i="4"/>
  <c r="M6" i="4"/>
  <c r="J7" i="4"/>
  <c r="L7" i="5" l="1"/>
  <c r="K7" i="5"/>
  <c r="M7" i="5"/>
  <c r="J8" i="5"/>
  <c r="M7" i="4"/>
  <c r="K7" i="4"/>
  <c r="L7" i="4"/>
  <c r="J8" i="4"/>
  <c r="K8" i="4" l="1"/>
  <c r="M8" i="4"/>
  <c r="L8" i="4"/>
  <c r="J9" i="4"/>
  <c r="L8" i="5"/>
  <c r="K8" i="5"/>
  <c r="M8" i="5"/>
  <c r="J9" i="5"/>
  <c r="M9" i="5" l="1"/>
  <c r="K9" i="5"/>
  <c r="L9" i="5"/>
  <c r="J10" i="5"/>
  <c r="K9" i="4"/>
  <c r="M9" i="4"/>
  <c r="L9" i="4"/>
  <c r="J10" i="4"/>
  <c r="M10" i="4" l="1"/>
  <c r="L10" i="4"/>
  <c r="K10" i="4"/>
  <c r="J11" i="4"/>
  <c r="L10" i="5"/>
  <c r="K10" i="5"/>
  <c r="M10" i="5"/>
  <c r="J11" i="5"/>
  <c r="M11" i="5" l="1"/>
  <c r="L11" i="5"/>
  <c r="K11" i="5"/>
  <c r="J12" i="5"/>
  <c r="K11" i="4"/>
  <c r="M11" i="4"/>
  <c r="L11" i="4"/>
  <c r="J12" i="4"/>
  <c r="K12" i="4" l="1"/>
  <c r="L12" i="4"/>
  <c r="M12" i="4"/>
  <c r="J13" i="4"/>
  <c r="L12" i="5"/>
  <c r="M12" i="5"/>
  <c r="K12" i="5"/>
  <c r="J13" i="5"/>
  <c r="K13" i="5" l="1"/>
  <c r="L13" i="5"/>
  <c r="M13" i="5"/>
  <c r="J14" i="5"/>
  <c r="M13" i="4"/>
  <c r="L13" i="4"/>
  <c r="K13" i="4"/>
  <c r="J14" i="4"/>
  <c r="L14" i="4" l="1"/>
  <c r="K14" i="4"/>
  <c r="M14" i="4"/>
  <c r="J15" i="4"/>
  <c r="M14" i="5"/>
  <c r="K14" i="5"/>
  <c r="L14" i="5"/>
  <c r="J15" i="5"/>
  <c r="L15" i="5" l="1"/>
  <c r="K15" i="5"/>
  <c r="M15" i="5"/>
  <c r="J16" i="5"/>
  <c r="K15" i="4"/>
  <c r="L15" i="4"/>
  <c r="M15" i="4"/>
  <c r="J16" i="4"/>
  <c r="L16" i="4" l="1"/>
  <c r="K16" i="4"/>
  <c r="M16" i="4"/>
  <c r="J17" i="4"/>
  <c r="K16" i="5"/>
  <c r="M16" i="5"/>
  <c r="L16" i="5"/>
  <c r="J17" i="5"/>
  <c r="M17" i="5" l="1"/>
  <c r="K17" i="5"/>
  <c r="L17" i="5"/>
  <c r="J18" i="5"/>
  <c r="L17" i="4"/>
  <c r="M17" i="4"/>
  <c r="K17" i="4"/>
  <c r="J18" i="4"/>
  <c r="L18" i="4" l="1"/>
  <c r="K18" i="4"/>
  <c r="M18" i="4"/>
  <c r="J19" i="4"/>
  <c r="K18" i="5"/>
  <c r="M18" i="5"/>
  <c r="L18" i="5"/>
  <c r="J19" i="5"/>
  <c r="M19" i="4" l="1"/>
  <c r="L19" i="4"/>
  <c r="K19" i="4"/>
  <c r="J20" i="4"/>
  <c r="M19" i="5"/>
  <c r="K19" i="5"/>
  <c r="L19" i="5"/>
  <c r="J20" i="5"/>
  <c r="L20" i="5" l="1"/>
  <c r="K20" i="5"/>
  <c r="M20" i="5"/>
  <c r="J21" i="5"/>
  <c r="M20" i="4"/>
  <c r="K20" i="4"/>
  <c r="L20" i="4"/>
  <c r="J21" i="4"/>
  <c r="K21" i="5" l="1"/>
  <c r="M21" i="5"/>
  <c r="L21" i="5"/>
  <c r="J22" i="5"/>
  <c r="L21" i="4"/>
  <c r="M21" i="4"/>
  <c r="K21" i="4"/>
  <c r="J22" i="4"/>
  <c r="L22" i="4" l="1"/>
  <c r="K22" i="4"/>
  <c r="M22" i="4"/>
  <c r="J23" i="4"/>
  <c r="M22" i="5"/>
  <c r="K22" i="5"/>
  <c r="L22" i="5"/>
  <c r="J23" i="5"/>
  <c r="L23" i="5" l="1"/>
  <c r="K23" i="5"/>
  <c r="M23" i="5"/>
  <c r="J24" i="5"/>
  <c r="M23" i="4"/>
  <c r="K23" i="4"/>
  <c r="L23" i="4"/>
  <c r="J24" i="4"/>
  <c r="L24" i="5" l="1"/>
  <c r="M24" i="5"/>
  <c r="K24" i="5"/>
  <c r="J25" i="5"/>
  <c r="K24" i="4"/>
  <c r="M24" i="4"/>
  <c r="L24" i="4"/>
  <c r="J25" i="4"/>
  <c r="M25" i="4" l="1"/>
  <c r="L25" i="4"/>
  <c r="K25" i="4"/>
  <c r="J26" i="4"/>
  <c r="K25" i="5"/>
  <c r="M25" i="5"/>
  <c r="L25" i="5"/>
  <c r="J26" i="5"/>
  <c r="M26" i="4" l="1"/>
  <c r="L26" i="4"/>
  <c r="K26" i="4"/>
  <c r="J27" i="4"/>
  <c r="K26" i="5"/>
  <c r="L26" i="5"/>
  <c r="M26" i="5"/>
  <c r="J27" i="5"/>
  <c r="K27" i="5" l="1"/>
  <c r="M27" i="5"/>
  <c r="L27" i="5"/>
  <c r="J28" i="5"/>
  <c r="L27" i="4"/>
  <c r="M27" i="4"/>
  <c r="K27" i="4"/>
  <c r="J28" i="4"/>
  <c r="M28" i="5" l="1"/>
  <c r="K28" i="5"/>
  <c r="L28" i="5"/>
  <c r="J29" i="5"/>
  <c r="K28" i="4"/>
  <c r="M28" i="4"/>
  <c r="L28" i="4"/>
  <c r="J29" i="4"/>
  <c r="K29" i="5" l="1"/>
  <c r="M29" i="5"/>
  <c r="L29" i="5"/>
  <c r="J30" i="5"/>
  <c r="M29" i="4"/>
  <c r="K29" i="4"/>
  <c r="L29" i="4"/>
  <c r="J30" i="4"/>
  <c r="L30" i="4" l="1"/>
  <c r="K30" i="4"/>
  <c r="M30" i="4"/>
  <c r="J31" i="4"/>
  <c r="M30" i="5"/>
  <c r="K30" i="5"/>
  <c r="L30" i="5"/>
  <c r="J31" i="5"/>
  <c r="M31" i="5" l="1"/>
  <c r="L31" i="5"/>
  <c r="K31" i="5"/>
  <c r="J32" i="5"/>
  <c r="K31" i="4"/>
  <c r="L31" i="4"/>
  <c r="M31" i="4"/>
  <c r="J32" i="4"/>
  <c r="K32" i="4" l="1"/>
  <c r="L32" i="4"/>
  <c r="M32" i="4"/>
  <c r="J33" i="4"/>
  <c r="K32" i="5"/>
  <c r="L32" i="5"/>
  <c r="M32" i="5"/>
  <c r="J33" i="5"/>
  <c r="K33" i="5" l="1"/>
  <c r="L33" i="5"/>
  <c r="M33" i="5"/>
  <c r="J34" i="5"/>
  <c r="K33" i="4"/>
  <c r="M33" i="4"/>
  <c r="L33" i="4"/>
  <c r="J34" i="4"/>
  <c r="M34" i="4" l="1"/>
  <c r="K34" i="4"/>
  <c r="L34" i="4"/>
  <c r="J35" i="4"/>
  <c r="K34" i="5"/>
  <c r="M34" i="5"/>
  <c r="L34" i="5"/>
  <c r="J35" i="5"/>
  <c r="L35" i="5" l="1"/>
  <c r="K35" i="5"/>
  <c r="M35" i="5"/>
  <c r="J36" i="5"/>
  <c r="M35" i="4"/>
  <c r="L35" i="4"/>
  <c r="K35" i="4"/>
  <c r="J36" i="4"/>
  <c r="M36" i="4" l="1"/>
  <c r="K36" i="4"/>
  <c r="L36" i="4"/>
  <c r="J37" i="4"/>
  <c r="K36" i="5"/>
  <c r="L36" i="5"/>
  <c r="M36" i="5"/>
  <c r="J37" i="5"/>
  <c r="M37" i="5" l="1"/>
  <c r="L37" i="5"/>
  <c r="K37" i="5"/>
  <c r="J38" i="5"/>
  <c r="L37" i="4"/>
  <c r="K37" i="4"/>
  <c r="M37" i="4"/>
  <c r="J38" i="4"/>
  <c r="K38" i="4" l="1"/>
  <c r="L38" i="4"/>
  <c r="M38" i="4"/>
  <c r="J39" i="4"/>
  <c r="M38" i="5"/>
  <c r="L38" i="5"/>
  <c r="K38" i="5"/>
  <c r="J39" i="5"/>
  <c r="M39" i="5" l="1"/>
  <c r="K39" i="5"/>
  <c r="L39" i="5"/>
  <c r="J40" i="5"/>
  <c r="M39" i="4"/>
  <c r="L39" i="4"/>
  <c r="K39" i="4"/>
  <c r="J40" i="4"/>
  <c r="K40" i="4" l="1"/>
  <c r="L40" i="4"/>
  <c r="M40" i="4"/>
  <c r="J41" i="4"/>
  <c r="M40" i="5"/>
  <c r="L40" i="5"/>
  <c r="K40" i="5"/>
  <c r="J41" i="5"/>
  <c r="M41" i="5" l="1"/>
  <c r="L41" i="5"/>
  <c r="K41" i="5"/>
  <c r="J42" i="5"/>
  <c r="K41" i="4"/>
  <c r="L41" i="4"/>
  <c r="M41" i="4"/>
  <c r="J42" i="4"/>
  <c r="K42" i="4" l="1"/>
  <c r="M42" i="4"/>
  <c r="L42" i="4"/>
  <c r="J43" i="4"/>
  <c r="K42" i="5"/>
  <c r="L42" i="5"/>
  <c r="M42" i="5"/>
  <c r="J43" i="5"/>
  <c r="K43" i="5" l="1"/>
  <c r="L43" i="5"/>
  <c r="M43" i="5"/>
  <c r="J44" i="5"/>
  <c r="L43" i="4"/>
  <c r="M43" i="4"/>
  <c r="K43" i="4"/>
  <c r="J44" i="4"/>
  <c r="M44" i="4" l="1"/>
  <c r="L44" i="4"/>
  <c r="K44" i="4"/>
  <c r="J45" i="4"/>
  <c r="K44" i="5"/>
  <c r="M44" i="5"/>
  <c r="L44" i="5"/>
  <c r="J45" i="5"/>
  <c r="M45" i="5" l="1"/>
  <c r="K45" i="5"/>
  <c r="L45" i="5"/>
  <c r="J46" i="5"/>
  <c r="K45" i="4"/>
  <c r="M45" i="4"/>
  <c r="L45" i="4"/>
  <c r="J46" i="4"/>
  <c r="L46" i="4" l="1"/>
  <c r="M46" i="4"/>
  <c r="K46" i="4"/>
  <c r="J47" i="4"/>
  <c r="M46" i="5"/>
  <c r="L46" i="5"/>
  <c r="K46" i="5"/>
  <c r="J47" i="5"/>
  <c r="K47" i="5" l="1"/>
  <c r="L47" i="5"/>
  <c r="M47" i="5"/>
  <c r="J48" i="5"/>
  <c r="K47" i="4"/>
  <c r="L47" i="4"/>
  <c r="M47" i="4"/>
  <c r="J48" i="4"/>
  <c r="K48" i="4" l="1"/>
  <c r="L48" i="4"/>
  <c r="M48" i="4"/>
  <c r="J49" i="4"/>
  <c r="K48" i="5"/>
  <c r="L48" i="5"/>
  <c r="M48" i="5"/>
  <c r="J49" i="5"/>
  <c r="M49" i="5" l="1"/>
  <c r="K49" i="5"/>
  <c r="L49" i="5"/>
  <c r="J50" i="5"/>
  <c r="K49" i="4"/>
  <c r="M49" i="4"/>
  <c r="L49" i="4"/>
  <c r="J50" i="4"/>
  <c r="K50" i="4" l="1"/>
  <c r="M50" i="4"/>
  <c r="L50" i="4"/>
  <c r="J51" i="4"/>
  <c r="K50" i="5"/>
  <c r="L50" i="5"/>
  <c r="M50" i="5"/>
  <c r="J51" i="5"/>
  <c r="M51" i="5" l="1"/>
  <c r="K51" i="5"/>
  <c r="L51" i="5"/>
  <c r="J52" i="5"/>
  <c r="M51" i="4"/>
  <c r="L51" i="4"/>
  <c r="K51" i="4"/>
  <c r="J52" i="4"/>
  <c r="K52" i="4" l="1"/>
  <c r="M52" i="4"/>
  <c r="L52" i="4"/>
  <c r="J53" i="4"/>
  <c r="K52" i="5"/>
  <c r="L52" i="5"/>
  <c r="M52" i="5"/>
  <c r="J53" i="5"/>
  <c r="L53" i="5" l="1"/>
  <c r="K53" i="5"/>
  <c r="M53" i="5"/>
  <c r="J54" i="5"/>
  <c r="K53" i="4"/>
  <c r="L53" i="4"/>
  <c r="M53" i="4"/>
  <c r="J54" i="4"/>
  <c r="K54" i="4" l="1"/>
  <c r="L54" i="4"/>
  <c r="M54" i="4"/>
  <c r="J55" i="4"/>
  <c r="L54" i="5"/>
  <c r="M54" i="5"/>
  <c r="K54" i="5"/>
  <c r="J55" i="5"/>
  <c r="M55" i="5" l="1"/>
  <c r="L55" i="5"/>
  <c r="K55" i="5"/>
  <c r="J56" i="5"/>
  <c r="K55" i="4"/>
  <c r="M55" i="4"/>
  <c r="L55" i="4"/>
  <c r="J56" i="4"/>
  <c r="M56" i="5" l="1"/>
  <c r="L56" i="5"/>
  <c r="K56" i="5"/>
  <c r="J57" i="5"/>
  <c r="L56" i="4"/>
  <c r="K56" i="4"/>
  <c r="M56" i="4"/>
  <c r="J57" i="4"/>
  <c r="M57" i="4" l="1"/>
  <c r="K57" i="4"/>
  <c r="L57" i="4"/>
  <c r="J58" i="4"/>
  <c r="M57" i="5"/>
  <c r="L57" i="5"/>
  <c r="K57" i="5"/>
  <c r="J58" i="5"/>
  <c r="L58" i="5" l="1"/>
  <c r="K58" i="5"/>
  <c r="M58" i="5"/>
  <c r="J59" i="5"/>
  <c r="K58" i="4"/>
  <c r="M58" i="4"/>
  <c r="L58" i="4"/>
  <c r="J59" i="4"/>
  <c r="K59" i="4" l="1"/>
  <c r="L59" i="4"/>
  <c r="M59" i="4"/>
  <c r="J60" i="4"/>
  <c r="L59" i="5"/>
  <c r="K59" i="5"/>
  <c r="M59" i="5"/>
  <c r="J60" i="5"/>
  <c r="K60" i="5" l="1"/>
  <c r="L60" i="5"/>
  <c r="M60" i="5"/>
  <c r="J61" i="5"/>
  <c r="K60" i="4"/>
  <c r="M60" i="4"/>
  <c r="L60" i="4"/>
  <c r="J61" i="4"/>
  <c r="L61" i="4" l="1"/>
  <c r="K61" i="4"/>
  <c r="M61" i="4"/>
  <c r="J62" i="4"/>
  <c r="L61" i="5"/>
  <c r="K61" i="5"/>
  <c r="M61" i="5"/>
  <c r="J62" i="5"/>
  <c r="M62" i="5" l="1"/>
  <c r="K62" i="5"/>
  <c r="L62" i="5"/>
  <c r="J63" i="5"/>
  <c r="L62" i="4"/>
  <c r="K62" i="4"/>
  <c r="M62" i="4"/>
  <c r="J63" i="4"/>
  <c r="M63" i="4" l="1"/>
  <c r="L63" i="4"/>
  <c r="K63" i="4"/>
  <c r="J64" i="4"/>
  <c r="L63" i="5"/>
  <c r="M63" i="5"/>
  <c r="K63" i="5"/>
  <c r="J64" i="5"/>
  <c r="K64" i="5" l="1"/>
  <c r="M64" i="5"/>
  <c r="L64" i="5"/>
  <c r="J65" i="5"/>
  <c r="M64" i="4"/>
  <c r="L64" i="4"/>
  <c r="K64" i="4"/>
  <c r="J65" i="4"/>
  <c r="M65" i="4" l="1"/>
  <c r="K65" i="4"/>
  <c r="L65" i="4"/>
  <c r="J66" i="4"/>
  <c r="L65" i="5"/>
  <c r="M65" i="5"/>
  <c r="K65" i="5"/>
  <c r="J66" i="5"/>
  <c r="L66" i="5" l="1"/>
  <c r="K66" i="5"/>
  <c r="M66" i="5"/>
  <c r="J67" i="5"/>
  <c r="K66" i="4"/>
  <c r="L66" i="4"/>
  <c r="M66" i="4"/>
  <c r="J67" i="4"/>
  <c r="M67" i="4" l="1"/>
  <c r="L67" i="4"/>
  <c r="K67" i="4"/>
  <c r="J68" i="4"/>
  <c r="M67" i="5"/>
  <c r="K67" i="5"/>
  <c r="L67" i="5"/>
  <c r="J68" i="5"/>
  <c r="L68" i="5" l="1"/>
  <c r="K68" i="5"/>
  <c r="M68" i="5"/>
  <c r="J69" i="5"/>
  <c r="L68" i="4"/>
  <c r="K68" i="4"/>
  <c r="M68" i="4"/>
  <c r="J69" i="4"/>
  <c r="K69" i="4" l="1"/>
  <c r="M69" i="4"/>
  <c r="L69" i="4"/>
  <c r="J70" i="4"/>
  <c r="L69" i="5"/>
  <c r="K69" i="5"/>
  <c r="M69" i="5"/>
  <c r="J70" i="5"/>
  <c r="K70" i="5" l="1"/>
  <c r="M70" i="5"/>
  <c r="L70" i="5"/>
  <c r="J71" i="5"/>
  <c r="K70" i="4"/>
  <c r="M70" i="4"/>
  <c r="L70" i="4"/>
  <c r="J71" i="4"/>
  <c r="M71" i="4" l="1"/>
  <c r="L71" i="4"/>
  <c r="K71" i="4"/>
  <c r="J72" i="4"/>
  <c r="K71" i="5"/>
  <c r="M71" i="5"/>
  <c r="L71" i="5"/>
  <c r="J72" i="5"/>
  <c r="K72" i="5" l="1"/>
  <c r="M72" i="5"/>
  <c r="L72" i="5"/>
  <c r="J73" i="5"/>
  <c r="L72" i="4"/>
  <c r="K72" i="4"/>
  <c r="M72" i="4"/>
  <c r="J73" i="4"/>
  <c r="K73" i="4" l="1"/>
  <c r="M73" i="4"/>
  <c r="L73" i="4"/>
  <c r="J74" i="4"/>
  <c r="L73" i="5"/>
  <c r="M73" i="5"/>
  <c r="K73" i="5"/>
  <c r="J74" i="5"/>
  <c r="M74" i="5" l="1"/>
  <c r="K74" i="5"/>
  <c r="L74" i="5"/>
  <c r="J75" i="5"/>
  <c r="L74" i="4"/>
  <c r="K74" i="4"/>
  <c r="M74" i="4"/>
  <c r="J75" i="4"/>
  <c r="M75" i="4" l="1"/>
  <c r="K75" i="4"/>
  <c r="L75" i="4"/>
  <c r="J76" i="4"/>
  <c r="M75" i="5"/>
  <c r="K75" i="5"/>
  <c r="L75" i="5"/>
  <c r="J76" i="5"/>
  <c r="K76" i="5" l="1"/>
  <c r="M76" i="5"/>
  <c r="L76" i="5"/>
  <c r="J77" i="5"/>
  <c r="M76" i="4"/>
  <c r="K76" i="4"/>
  <c r="L76" i="4"/>
  <c r="J77" i="4"/>
  <c r="M77" i="4" l="1"/>
  <c r="K77" i="4"/>
  <c r="L77" i="4"/>
  <c r="J78" i="4"/>
  <c r="K77" i="5"/>
  <c r="L77" i="5"/>
  <c r="M77" i="5"/>
  <c r="J78" i="5"/>
  <c r="L78" i="5" l="1"/>
  <c r="M78" i="5"/>
  <c r="K78" i="5"/>
  <c r="J79" i="5"/>
  <c r="K78" i="4"/>
  <c r="L78" i="4"/>
  <c r="M78" i="4"/>
  <c r="J79" i="4"/>
  <c r="M79" i="4" l="1"/>
  <c r="K79" i="4"/>
  <c r="L79" i="4"/>
  <c r="J80" i="4"/>
  <c r="M79" i="5"/>
  <c r="K79" i="5"/>
  <c r="L79" i="5"/>
  <c r="J80" i="5"/>
  <c r="M80" i="5" l="1"/>
  <c r="K80" i="5"/>
  <c r="L80" i="5"/>
  <c r="J81" i="5"/>
  <c r="K80" i="4"/>
  <c r="M80" i="4"/>
  <c r="L80" i="4"/>
  <c r="J81" i="4"/>
  <c r="M81" i="4" l="1"/>
  <c r="K81" i="4"/>
  <c r="L81" i="4"/>
  <c r="J82" i="4"/>
  <c r="M81" i="5"/>
  <c r="L81" i="5"/>
  <c r="K81" i="5"/>
  <c r="J82" i="5"/>
  <c r="M82" i="5" l="1"/>
  <c r="K82" i="5"/>
  <c r="L82" i="5"/>
  <c r="J83" i="5"/>
  <c r="K82" i="4"/>
  <c r="M82" i="4"/>
  <c r="L82" i="4"/>
  <c r="J83" i="4"/>
  <c r="M83" i="4" l="1"/>
  <c r="K83" i="4"/>
  <c r="L83" i="4"/>
  <c r="J84" i="4"/>
  <c r="M83" i="5"/>
  <c r="K83" i="5"/>
  <c r="L83" i="5"/>
  <c r="J84" i="5"/>
  <c r="M84" i="5" l="1"/>
  <c r="K84" i="5"/>
  <c r="L84" i="5"/>
  <c r="J85" i="5"/>
  <c r="K84" i="4"/>
  <c r="L84" i="4"/>
  <c r="M84" i="4"/>
  <c r="J85" i="4"/>
  <c r="K85" i="4" l="1"/>
  <c r="L85" i="4"/>
  <c r="M85" i="4"/>
  <c r="J86" i="4"/>
  <c r="L85" i="5"/>
  <c r="K85" i="5"/>
  <c r="M85" i="5"/>
  <c r="J86" i="5"/>
  <c r="K86" i="5" l="1"/>
  <c r="L86" i="5"/>
  <c r="M86" i="5"/>
  <c r="J87" i="5"/>
  <c r="M86" i="4"/>
  <c r="K86" i="4"/>
  <c r="L86" i="4"/>
  <c r="J87" i="4"/>
  <c r="K87" i="4" l="1"/>
  <c r="M87" i="4"/>
  <c r="L87" i="4"/>
  <c r="J88" i="4"/>
  <c r="L87" i="5"/>
  <c r="K87" i="5"/>
  <c r="M87" i="5"/>
  <c r="J88" i="5"/>
  <c r="M88" i="5" l="1"/>
  <c r="K88" i="5"/>
  <c r="L88" i="5"/>
  <c r="J89" i="5"/>
  <c r="K88" i="4"/>
  <c r="M88" i="4"/>
  <c r="L88" i="4"/>
  <c r="J89" i="4"/>
  <c r="L89" i="5" l="1"/>
  <c r="K89" i="5"/>
  <c r="M89" i="5"/>
  <c r="J90" i="5"/>
  <c r="M89" i="4"/>
  <c r="K89" i="4"/>
  <c r="L89" i="4"/>
  <c r="J90" i="4"/>
  <c r="M90" i="4" l="1"/>
  <c r="L90" i="4"/>
  <c r="K90" i="4"/>
  <c r="J91" i="4"/>
  <c r="L90" i="5"/>
  <c r="K90" i="5"/>
  <c r="M90" i="5"/>
  <c r="J91" i="5"/>
  <c r="K91" i="5" l="1"/>
  <c r="M91" i="5"/>
  <c r="L91" i="5"/>
  <c r="J92" i="5"/>
  <c r="L91" i="4"/>
  <c r="M91" i="4"/>
  <c r="K91" i="4"/>
  <c r="J92" i="4"/>
  <c r="K92" i="4" l="1"/>
  <c r="L92" i="4"/>
  <c r="M92" i="4"/>
  <c r="J93" i="4"/>
  <c r="L92" i="5"/>
  <c r="K92" i="5"/>
  <c r="M92" i="5"/>
  <c r="J93" i="5"/>
  <c r="M93" i="5" l="1"/>
  <c r="L93" i="5"/>
  <c r="K93" i="5"/>
  <c r="J94" i="5"/>
  <c r="M93" i="4"/>
  <c r="K93" i="4"/>
  <c r="L93" i="4"/>
  <c r="J94" i="4"/>
  <c r="K94" i="4" l="1"/>
  <c r="L94" i="4"/>
  <c r="M94" i="4"/>
  <c r="J95" i="4"/>
  <c r="M94" i="5"/>
  <c r="K94" i="5"/>
  <c r="L94" i="5"/>
  <c r="J95" i="5"/>
  <c r="L95" i="5" l="1"/>
  <c r="M95" i="5"/>
  <c r="K95" i="5"/>
  <c r="J96" i="5"/>
  <c r="L95" i="4"/>
  <c r="K95" i="4"/>
  <c r="M95" i="4"/>
  <c r="J96" i="4"/>
  <c r="K96" i="4" l="1"/>
  <c r="L96" i="4"/>
  <c r="M96" i="4"/>
  <c r="J97" i="4"/>
  <c r="K96" i="5"/>
  <c r="M96" i="5"/>
  <c r="L96" i="5"/>
  <c r="J97" i="5"/>
  <c r="K97" i="5" l="1"/>
  <c r="L97" i="5"/>
  <c r="M97" i="5"/>
  <c r="J98" i="5"/>
  <c r="M97" i="4"/>
  <c r="L97" i="4"/>
  <c r="K97" i="4"/>
  <c r="J98" i="4"/>
  <c r="M98" i="4" l="1"/>
  <c r="K98" i="4"/>
  <c r="L98" i="4"/>
  <c r="J99" i="4"/>
  <c r="K98" i="5"/>
  <c r="L98" i="5"/>
  <c r="M98" i="5"/>
  <c r="J99" i="5"/>
  <c r="M99" i="5" l="1"/>
  <c r="K99" i="5"/>
  <c r="L99" i="5"/>
  <c r="J100" i="5"/>
  <c r="M99" i="4"/>
  <c r="K99" i="4"/>
  <c r="L99" i="4"/>
  <c r="J100" i="4"/>
  <c r="M100" i="4" l="1"/>
  <c r="L100" i="4"/>
  <c r="K100" i="4"/>
  <c r="J101" i="4"/>
  <c r="M100" i="5"/>
  <c r="L100" i="5"/>
  <c r="K100" i="5"/>
  <c r="J101" i="5"/>
  <c r="K101" i="5" l="1"/>
  <c r="M101" i="5"/>
  <c r="L101" i="5"/>
  <c r="J102" i="5"/>
  <c r="M101" i="4"/>
  <c r="L101" i="4"/>
  <c r="K101" i="4"/>
  <c r="J102" i="4"/>
  <c r="L102" i="4" l="1"/>
  <c r="M102" i="4"/>
  <c r="K102" i="4"/>
  <c r="J103" i="4"/>
  <c r="L102" i="5"/>
  <c r="K102" i="5"/>
  <c r="M102" i="5"/>
  <c r="J103" i="5"/>
  <c r="L103" i="5" l="1"/>
  <c r="M103" i="5"/>
  <c r="K103" i="5"/>
  <c r="J104" i="5"/>
  <c r="L103" i="4"/>
  <c r="M103" i="4"/>
  <c r="K103" i="4"/>
  <c r="J104" i="4"/>
  <c r="K104" i="4" l="1"/>
  <c r="M104" i="4"/>
  <c r="L104" i="4"/>
  <c r="J105" i="4"/>
  <c r="L104" i="5"/>
  <c r="M104" i="5"/>
  <c r="K104" i="5"/>
  <c r="J105" i="5"/>
  <c r="L105" i="5" l="1"/>
  <c r="M105" i="5"/>
  <c r="K105" i="5"/>
  <c r="J106" i="5"/>
  <c r="M105" i="4"/>
  <c r="L105" i="4"/>
  <c r="K105" i="4"/>
  <c r="J106" i="4"/>
  <c r="M106" i="4" l="1"/>
  <c r="L106" i="4"/>
  <c r="K106" i="4"/>
  <c r="J107" i="4"/>
  <c r="K106" i="5"/>
  <c r="M106" i="5"/>
  <c r="L106" i="5"/>
  <c r="J107" i="5"/>
  <c r="M107" i="5" l="1"/>
  <c r="K107" i="5"/>
  <c r="L107" i="5"/>
  <c r="J108" i="5"/>
  <c r="K107" i="4"/>
  <c r="M107" i="4"/>
  <c r="L107" i="4"/>
  <c r="J108" i="4"/>
  <c r="M108" i="4" l="1"/>
  <c r="L108" i="4"/>
  <c r="K108" i="4"/>
  <c r="J109" i="4"/>
  <c r="K108" i="5"/>
  <c r="M108" i="5"/>
  <c r="L108" i="5"/>
  <c r="J109" i="5"/>
  <c r="K109" i="5" l="1"/>
  <c r="L109" i="5"/>
  <c r="M109" i="5"/>
  <c r="J110" i="5"/>
  <c r="K109" i="4"/>
  <c r="L109" i="4"/>
  <c r="M109" i="4"/>
  <c r="J110" i="4"/>
  <c r="K110" i="4" l="1"/>
  <c r="L110" i="4"/>
  <c r="M110" i="4"/>
  <c r="J111" i="4"/>
  <c r="K110" i="5"/>
  <c r="M110" i="5"/>
  <c r="L110" i="5"/>
  <c r="J111" i="5"/>
  <c r="L111" i="5" l="1"/>
  <c r="K111" i="5"/>
  <c r="M111" i="5"/>
  <c r="J112" i="5"/>
  <c r="L111" i="4"/>
  <c r="K111" i="4"/>
  <c r="M111" i="4"/>
  <c r="J112" i="4"/>
  <c r="L112" i="4" l="1"/>
  <c r="K112" i="4"/>
  <c r="M112" i="4"/>
  <c r="J113" i="4"/>
  <c r="K112" i="5"/>
  <c r="M112" i="5"/>
  <c r="L112" i="5"/>
  <c r="J113" i="5"/>
  <c r="M113" i="5" l="1"/>
  <c r="L113" i="5"/>
  <c r="K113" i="5"/>
  <c r="J114" i="5"/>
  <c r="K113" i="4"/>
  <c r="M113" i="4"/>
  <c r="L113" i="4"/>
  <c r="J114" i="4"/>
  <c r="M114" i="4" l="1"/>
  <c r="K114" i="4"/>
  <c r="L114" i="4"/>
  <c r="J115" i="4"/>
  <c r="K114" i="5"/>
  <c r="L114" i="5"/>
  <c r="M114" i="5"/>
  <c r="J115" i="5"/>
  <c r="L115" i="5" l="1"/>
  <c r="K115" i="5"/>
  <c r="M115" i="5"/>
  <c r="J116" i="5"/>
  <c r="M115" i="4"/>
  <c r="K115" i="4"/>
  <c r="L115" i="4"/>
  <c r="J116" i="4"/>
  <c r="K116" i="4" l="1"/>
  <c r="M116" i="4"/>
  <c r="L116" i="4"/>
  <c r="J117" i="4"/>
  <c r="M116" i="5"/>
  <c r="L116" i="5"/>
  <c r="K116" i="5"/>
  <c r="J117" i="5"/>
  <c r="K117" i="5" l="1"/>
  <c r="L117" i="5"/>
  <c r="M117" i="5"/>
  <c r="J118" i="5"/>
  <c r="L117" i="4"/>
  <c r="M117" i="4"/>
  <c r="K117" i="4"/>
  <c r="J118" i="4"/>
  <c r="K118" i="4" l="1"/>
  <c r="L118" i="4"/>
  <c r="M118" i="4"/>
  <c r="J119" i="4"/>
  <c r="M118" i="5"/>
  <c r="K118" i="5"/>
  <c r="L118" i="5"/>
  <c r="J119" i="5"/>
  <c r="K119" i="5" l="1"/>
  <c r="L119" i="5"/>
  <c r="M119" i="5"/>
  <c r="J120" i="5"/>
  <c r="L119" i="4"/>
  <c r="K119" i="4"/>
  <c r="M119" i="4"/>
  <c r="J120" i="4"/>
  <c r="M120" i="4" l="1"/>
  <c r="L120" i="4"/>
  <c r="K120" i="4"/>
  <c r="J121" i="4"/>
  <c r="K120" i="5"/>
  <c r="L120" i="5"/>
  <c r="M120" i="5"/>
  <c r="J121" i="5"/>
  <c r="K121" i="5" l="1"/>
  <c r="L121" i="5"/>
  <c r="M121" i="5"/>
  <c r="J122" i="5"/>
  <c r="K121" i="4"/>
  <c r="L121" i="4"/>
  <c r="M121" i="4"/>
  <c r="J122" i="4"/>
  <c r="K122" i="4" l="1"/>
  <c r="L122" i="4"/>
  <c r="M122" i="4"/>
  <c r="J123" i="4"/>
  <c r="M122" i="5"/>
  <c r="K122" i="5"/>
  <c r="L122" i="5"/>
  <c r="J123" i="5"/>
  <c r="K123" i="5" l="1"/>
  <c r="M123" i="5"/>
  <c r="L123" i="5"/>
  <c r="J124" i="5"/>
  <c r="K123" i="4"/>
  <c r="M123" i="4"/>
  <c r="L123" i="4"/>
  <c r="J124" i="4"/>
  <c r="L124" i="4" l="1"/>
  <c r="M124" i="4"/>
  <c r="K124" i="4"/>
  <c r="J125" i="4"/>
  <c r="L124" i="5"/>
  <c r="M124" i="5"/>
  <c r="K124" i="5"/>
  <c r="J125" i="5"/>
  <c r="M125" i="5" l="1"/>
  <c r="L125" i="5"/>
  <c r="K125" i="5"/>
  <c r="J126" i="5"/>
  <c r="K125" i="4"/>
  <c r="M125" i="4"/>
  <c r="L125" i="4"/>
  <c r="J126" i="4"/>
  <c r="M126" i="4" l="1"/>
  <c r="L126" i="4"/>
  <c r="K126" i="4"/>
  <c r="J127" i="4"/>
  <c r="M126" i="5"/>
  <c r="K126" i="5"/>
  <c r="L126" i="5"/>
  <c r="J127" i="5"/>
  <c r="L127" i="5" l="1"/>
  <c r="M127" i="5"/>
  <c r="K127" i="5"/>
  <c r="J128" i="5"/>
  <c r="L127" i="4"/>
  <c r="K127" i="4"/>
  <c r="M127" i="4"/>
  <c r="J128" i="4"/>
  <c r="M128" i="4" l="1"/>
  <c r="K128" i="4"/>
  <c r="L128" i="4"/>
  <c r="J129" i="4"/>
  <c r="K128" i="5"/>
  <c r="L128" i="5"/>
  <c r="M128" i="5"/>
  <c r="J129" i="5"/>
  <c r="L129" i="5" l="1"/>
  <c r="M129" i="5"/>
  <c r="K129" i="5"/>
  <c r="J130" i="5"/>
  <c r="M129" i="4"/>
  <c r="K129" i="4"/>
  <c r="L129" i="4"/>
  <c r="J130" i="4"/>
  <c r="M130" i="4" l="1"/>
  <c r="K130" i="4"/>
  <c r="L130" i="4"/>
  <c r="J131" i="4"/>
  <c r="L130" i="5"/>
  <c r="K130" i="5"/>
  <c r="M130" i="5"/>
  <c r="J131" i="5"/>
  <c r="L131" i="5" l="1"/>
  <c r="M131" i="5"/>
  <c r="K131" i="5"/>
  <c r="J132" i="5"/>
  <c r="M131" i="4"/>
  <c r="L131" i="4"/>
  <c r="K131" i="4"/>
  <c r="J132" i="4"/>
  <c r="M132" i="4" l="1"/>
  <c r="K132" i="4"/>
  <c r="L132" i="4"/>
  <c r="J133" i="4"/>
  <c r="M132" i="5"/>
  <c r="L132" i="5"/>
  <c r="K132" i="5"/>
  <c r="J133" i="5"/>
  <c r="L133" i="5" l="1"/>
  <c r="K133" i="5"/>
  <c r="M133" i="5"/>
  <c r="J134" i="5"/>
  <c r="K133" i="4"/>
  <c r="M133" i="4"/>
  <c r="L133" i="4"/>
  <c r="J134" i="4"/>
  <c r="M134" i="4" l="1"/>
  <c r="L134" i="4"/>
  <c r="K134" i="4"/>
  <c r="J135" i="4"/>
  <c r="K134" i="5"/>
  <c r="L134" i="5"/>
  <c r="M134" i="5"/>
  <c r="J135" i="5"/>
  <c r="L135" i="5" l="1"/>
  <c r="K135" i="5"/>
  <c r="M135" i="5"/>
  <c r="J136" i="5"/>
  <c r="L135" i="4"/>
  <c r="K135" i="4"/>
  <c r="M135" i="4"/>
  <c r="J136" i="4"/>
  <c r="L136" i="4" l="1"/>
  <c r="M136" i="4"/>
  <c r="K136" i="4"/>
  <c r="J137" i="4"/>
  <c r="M136" i="5"/>
  <c r="L136" i="5"/>
  <c r="K136" i="5"/>
  <c r="J137" i="5"/>
  <c r="L137" i="5" l="1"/>
  <c r="K137" i="5"/>
  <c r="M137" i="5"/>
  <c r="J138" i="5"/>
  <c r="M137" i="4"/>
  <c r="K137" i="4"/>
  <c r="L137" i="4"/>
  <c r="J138" i="4"/>
  <c r="M138" i="4" l="1"/>
  <c r="K138" i="4"/>
  <c r="L138" i="4"/>
  <c r="J139" i="4"/>
  <c r="L138" i="5"/>
  <c r="M138" i="5"/>
  <c r="K138" i="5"/>
  <c r="J139" i="5"/>
  <c r="L139" i="5" l="1"/>
  <c r="M139" i="5"/>
  <c r="K139" i="5"/>
  <c r="J140" i="5"/>
  <c r="L139" i="4"/>
  <c r="M139" i="4"/>
  <c r="K139" i="4"/>
  <c r="J140" i="4"/>
  <c r="K140" i="4" l="1"/>
  <c r="L140" i="4"/>
  <c r="M140" i="4"/>
  <c r="J141" i="4"/>
  <c r="K140" i="5"/>
  <c r="M140" i="5"/>
  <c r="L140" i="5"/>
  <c r="J141" i="5"/>
  <c r="L141" i="5" l="1"/>
  <c r="K141" i="5"/>
  <c r="M141" i="5"/>
  <c r="J142" i="5"/>
  <c r="L141" i="4"/>
  <c r="K141" i="4"/>
  <c r="M141" i="4"/>
  <c r="J142" i="4"/>
  <c r="K142" i="4" l="1"/>
  <c r="M142" i="4"/>
  <c r="L142" i="4"/>
  <c r="J143" i="4"/>
  <c r="M142" i="5"/>
  <c r="K142" i="5"/>
  <c r="L142" i="5"/>
  <c r="J143" i="5"/>
  <c r="L143" i="5" l="1"/>
  <c r="K143" i="5"/>
  <c r="M143" i="5"/>
  <c r="J144" i="5"/>
  <c r="K143" i="4"/>
  <c r="L143" i="4"/>
  <c r="M143" i="4"/>
  <c r="J144" i="4"/>
  <c r="L144" i="4" l="1"/>
  <c r="K144" i="4"/>
  <c r="M144" i="4"/>
  <c r="J145" i="4"/>
  <c r="K144" i="5"/>
  <c r="L144" i="5"/>
  <c r="M144" i="5"/>
  <c r="J145" i="5"/>
  <c r="K145" i="5" l="1"/>
  <c r="M145" i="5"/>
  <c r="L145" i="5"/>
  <c r="J146" i="5"/>
  <c r="M145" i="4"/>
  <c r="K145" i="4"/>
  <c r="L145" i="4"/>
  <c r="J146" i="4"/>
  <c r="L146" i="4" l="1"/>
  <c r="K146" i="4"/>
  <c r="M146" i="4"/>
  <c r="J147" i="4"/>
  <c r="K146" i="5"/>
  <c r="M146" i="5"/>
  <c r="L146" i="5"/>
  <c r="J147" i="5"/>
  <c r="K147" i="5" l="1"/>
  <c r="M147" i="5"/>
  <c r="L147" i="5"/>
  <c r="J148" i="5"/>
  <c r="L147" i="4"/>
  <c r="K147" i="4"/>
  <c r="M147" i="4"/>
  <c r="J148" i="4"/>
  <c r="L148" i="4" l="1"/>
  <c r="M148" i="4"/>
  <c r="K148" i="4"/>
  <c r="J149" i="4"/>
  <c r="K148" i="5"/>
  <c r="M148" i="5"/>
  <c r="L148" i="5"/>
  <c r="J149" i="5"/>
  <c r="M149" i="5" l="1"/>
  <c r="L149" i="5"/>
  <c r="K149" i="5"/>
  <c r="J150" i="5"/>
  <c r="L149" i="4"/>
  <c r="M149" i="4"/>
  <c r="K149" i="4"/>
  <c r="J150" i="4"/>
  <c r="K150" i="4" l="1"/>
  <c r="M150" i="4"/>
  <c r="L150" i="4"/>
  <c r="J151" i="4"/>
  <c r="M150" i="5"/>
  <c r="K150" i="5"/>
  <c r="L150" i="5"/>
  <c r="J151" i="5"/>
  <c r="K151" i="5" l="1"/>
  <c r="M151" i="5"/>
  <c r="L151" i="5"/>
  <c r="J152" i="5"/>
  <c r="L151" i="4"/>
  <c r="M151" i="4"/>
  <c r="K151" i="4"/>
  <c r="J152" i="4"/>
  <c r="L152" i="4" l="1"/>
  <c r="K152" i="4"/>
  <c r="M152" i="4"/>
  <c r="J153" i="4"/>
  <c r="M152" i="5"/>
  <c r="K152" i="5"/>
  <c r="L152" i="5"/>
  <c r="J153" i="5"/>
  <c r="M153" i="5" l="1"/>
  <c r="L153" i="5"/>
  <c r="K153" i="5"/>
  <c r="J154" i="5"/>
  <c r="L153" i="4"/>
  <c r="M153" i="4"/>
  <c r="K153" i="4"/>
  <c r="J154" i="4"/>
  <c r="M154" i="4" l="1"/>
  <c r="L154" i="4"/>
  <c r="K154" i="4"/>
  <c r="J155" i="4"/>
  <c r="K154" i="5"/>
  <c r="M154" i="5"/>
  <c r="L154" i="5"/>
  <c r="J155" i="5"/>
  <c r="K155" i="5" l="1"/>
  <c r="M155" i="5"/>
  <c r="L155" i="5"/>
  <c r="J156" i="5"/>
  <c r="K155" i="4"/>
  <c r="L155" i="4"/>
  <c r="M155" i="4"/>
  <c r="J156" i="4"/>
  <c r="M156" i="4" l="1"/>
  <c r="K156" i="4"/>
  <c r="L156" i="4"/>
  <c r="J157" i="4"/>
  <c r="M156" i="5"/>
  <c r="L156" i="5"/>
  <c r="K156" i="5"/>
  <c r="J157" i="5"/>
  <c r="L157" i="5" l="1"/>
  <c r="M157" i="5"/>
  <c r="K157" i="5"/>
  <c r="J158" i="5"/>
  <c r="K157" i="4"/>
  <c r="L157" i="4"/>
  <c r="M157" i="4"/>
  <c r="J158" i="4"/>
  <c r="L158" i="4" l="1"/>
  <c r="K158" i="4"/>
  <c r="M158" i="4"/>
  <c r="J159" i="4"/>
  <c r="K158" i="5"/>
  <c r="M158" i="5"/>
  <c r="L158" i="5"/>
  <c r="J159" i="5"/>
  <c r="L159" i="5" l="1"/>
  <c r="K159" i="5"/>
  <c r="M159" i="5"/>
  <c r="J160" i="5"/>
  <c r="M159" i="4"/>
  <c r="K159" i="4"/>
  <c r="L159" i="4"/>
  <c r="J160" i="4"/>
  <c r="L160" i="4" l="1"/>
  <c r="M160" i="4"/>
  <c r="K160" i="4"/>
  <c r="J161" i="4"/>
  <c r="M160" i="5"/>
  <c r="L160" i="5"/>
  <c r="K160" i="5"/>
  <c r="J161" i="5"/>
  <c r="K161" i="5" l="1"/>
  <c r="M161" i="5"/>
  <c r="L161" i="5"/>
  <c r="J162" i="5"/>
  <c r="L161" i="4"/>
  <c r="M161" i="4"/>
  <c r="K161" i="4"/>
  <c r="J162" i="4"/>
  <c r="M162" i="4" l="1"/>
  <c r="K162" i="4"/>
  <c r="L162" i="4"/>
  <c r="J163" i="4"/>
  <c r="K162" i="5"/>
  <c r="L162" i="5"/>
  <c r="M162" i="5"/>
  <c r="J163" i="5"/>
  <c r="L163" i="5" l="1"/>
  <c r="M163" i="5"/>
  <c r="K163" i="5"/>
  <c r="J164" i="5"/>
  <c r="K163" i="4"/>
  <c r="M163" i="4"/>
  <c r="L163" i="4"/>
  <c r="J164" i="4"/>
  <c r="K164" i="4" l="1"/>
  <c r="M164" i="4"/>
  <c r="L164" i="4"/>
  <c r="J165" i="4"/>
  <c r="K164" i="5"/>
  <c r="L164" i="5"/>
  <c r="M164" i="5"/>
  <c r="J165" i="5"/>
  <c r="M165" i="5" l="1"/>
  <c r="K165" i="5"/>
  <c r="L165" i="5"/>
  <c r="J166" i="5"/>
  <c r="K165" i="4"/>
  <c r="M165" i="4"/>
  <c r="L165" i="4"/>
  <c r="J166" i="4"/>
  <c r="M166" i="4" l="1"/>
  <c r="K166" i="4"/>
  <c r="L166" i="4"/>
  <c r="J167" i="4"/>
  <c r="L166" i="5"/>
  <c r="K166" i="5"/>
  <c r="M166" i="5"/>
  <c r="J167" i="5"/>
  <c r="L167" i="5" l="1"/>
  <c r="M167" i="5"/>
  <c r="K167" i="5"/>
  <c r="J168" i="5"/>
  <c r="M167" i="4"/>
  <c r="K167" i="4"/>
  <c r="L167" i="4"/>
  <c r="J168" i="4"/>
  <c r="L168" i="4" l="1"/>
  <c r="K168" i="4"/>
  <c r="M168" i="4"/>
  <c r="J169" i="4"/>
  <c r="L168" i="5"/>
  <c r="M168" i="5"/>
  <c r="K168" i="5"/>
  <c r="J169" i="5"/>
  <c r="L169" i="5" l="1"/>
  <c r="K169" i="5"/>
  <c r="M169" i="5"/>
  <c r="J170" i="5"/>
  <c r="M169" i="4"/>
  <c r="L169" i="4"/>
  <c r="K169" i="4"/>
  <c r="J170" i="4"/>
  <c r="L170" i="4" l="1"/>
  <c r="M170" i="4"/>
  <c r="K170" i="4"/>
  <c r="J171" i="4"/>
  <c r="K170" i="5"/>
  <c r="L170" i="5"/>
  <c r="M170" i="5"/>
  <c r="J171" i="5"/>
  <c r="K171" i="5" l="1"/>
  <c r="M171" i="5"/>
  <c r="L171" i="5"/>
  <c r="J172" i="5"/>
  <c r="K171" i="4"/>
  <c r="L171" i="4"/>
  <c r="M171" i="4"/>
  <c r="J172" i="4"/>
  <c r="K172" i="4" l="1"/>
  <c r="L172" i="4"/>
  <c r="M172" i="4"/>
  <c r="J173" i="4"/>
  <c r="M172" i="5"/>
  <c r="L172" i="5"/>
  <c r="K172" i="5"/>
  <c r="J173" i="5"/>
  <c r="M173" i="5" l="1"/>
  <c r="L173" i="5"/>
  <c r="K173" i="5"/>
  <c r="J174" i="5"/>
  <c r="L173" i="4"/>
  <c r="M173" i="4"/>
  <c r="K173" i="4"/>
  <c r="J174" i="4"/>
  <c r="L174" i="4" l="1"/>
  <c r="M174" i="4"/>
  <c r="K174" i="4"/>
  <c r="J175" i="4"/>
  <c r="M174" i="5"/>
  <c r="L174" i="5"/>
  <c r="K174" i="5"/>
  <c r="J175" i="5"/>
  <c r="L175" i="5" l="1"/>
  <c r="M175" i="5"/>
  <c r="K175" i="5"/>
  <c r="J176" i="5"/>
  <c r="L175" i="4"/>
  <c r="K175" i="4"/>
  <c r="M175" i="4"/>
  <c r="J176" i="4"/>
  <c r="M176" i="4" l="1"/>
  <c r="L176" i="4"/>
  <c r="K176" i="4"/>
  <c r="J177" i="4"/>
  <c r="L176" i="5"/>
  <c r="K176" i="5"/>
  <c r="M176" i="5"/>
  <c r="J177" i="5"/>
  <c r="K177" i="5" l="1"/>
  <c r="M177" i="5"/>
  <c r="L177" i="5"/>
  <c r="J178" i="5"/>
  <c r="L177" i="4"/>
  <c r="K177" i="4"/>
  <c r="M177" i="4"/>
  <c r="J178" i="4"/>
  <c r="M178" i="4" l="1"/>
  <c r="K178" i="4"/>
  <c r="L178" i="4"/>
  <c r="J179" i="4"/>
  <c r="M178" i="5"/>
  <c r="K178" i="5"/>
  <c r="L178" i="5"/>
  <c r="J179" i="5"/>
  <c r="L179" i="5" l="1"/>
  <c r="M179" i="5"/>
  <c r="K179" i="5"/>
  <c r="J180" i="5"/>
  <c r="M179" i="4"/>
  <c r="L179" i="4"/>
  <c r="K179" i="4"/>
  <c r="J180" i="4"/>
  <c r="L180" i="4" l="1"/>
  <c r="M180" i="4"/>
  <c r="K180" i="4"/>
  <c r="J181" i="4"/>
  <c r="M180" i="5"/>
  <c r="L180" i="5"/>
  <c r="K180" i="5"/>
  <c r="J181" i="5"/>
  <c r="K181" i="5" l="1"/>
  <c r="M181" i="5"/>
  <c r="L181" i="5"/>
  <c r="J182" i="5"/>
  <c r="M181" i="4"/>
  <c r="K181" i="4"/>
  <c r="L181" i="4"/>
  <c r="J182" i="4"/>
  <c r="L182" i="4" l="1"/>
  <c r="M182" i="4"/>
  <c r="K182" i="4"/>
  <c r="J183" i="4"/>
  <c r="L182" i="5"/>
  <c r="K182" i="5"/>
  <c r="M182" i="5"/>
  <c r="J183" i="5"/>
  <c r="K183" i="5" l="1"/>
  <c r="M183" i="5"/>
  <c r="L183" i="5"/>
  <c r="J184" i="5"/>
  <c r="M183" i="4"/>
  <c r="K183" i="4"/>
  <c r="L183" i="4"/>
  <c r="J184" i="4"/>
  <c r="L184" i="4" l="1"/>
  <c r="M184" i="4"/>
  <c r="K184" i="4"/>
  <c r="J185" i="4"/>
  <c r="L184" i="5"/>
  <c r="M184" i="5"/>
  <c r="K184" i="5"/>
  <c r="J185" i="5"/>
  <c r="M185" i="5" l="1"/>
  <c r="K185" i="5"/>
  <c r="L185" i="5"/>
  <c r="J186" i="5"/>
  <c r="L185" i="4"/>
  <c r="K185" i="4"/>
  <c r="M185" i="4"/>
  <c r="J186" i="4"/>
  <c r="L186" i="4" l="1"/>
  <c r="M186" i="4"/>
  <c r="K186" i="4"/>
  <c r="J187" i="4"/>
  <c r="M186" i="5"/>
  <c r="K186" i="5"/>
  <c r="L186" i="5"/>
  <c r="J187" i="5"/>
  <c r="L187" i="5" l="1"/>
  <c r="M187" i="5"/>
  <c r="K187" i="5"/>
  <c r="J188" i="5"/>
  <c r="M187" i="4"/>
  <c r="L187" i="4"/>
  <c r="K187" i="4"/>
  <c r="J188" i="4"/>
  <c r="M188" i="4" l="1"/>
  <c r="L188" i="4"/>
  <c r="K188" i="4"/>
  <c r="J189" i="4"/>
  <c r="K188" i="5"/>
  <c r="L188" i="5"/>
  <c r="M188" i="5"/>
  <c r="J189" i="5"/>
  <c r="K189" i="5" l="1"/>
  <c r="L189" i="5"/>
  <c r="M189" i="5"/>
  <c r="J190" i="5"/>
  <c r="L189" i="4"/>
  <c r="M189" i="4"/>
  <c r="K189" i="4"/>
  <c r="J190" i="4"/>
  <c r="L190" i="4" l="1"/>
  <c r="K190" i="4"/>
  <c r="M190" i="4"/>
  <c r="J191" i="4"/>
  <c r="M190" i="5"/>
  <c r="K190" i="5"/>
  <c r="L190" i="5"/>
  <c r="J191" i="5"/>
  <c r="M191" i="5" l="1"/>
  <c r="K191" i="5"/>
  <c r="L191" i="5"/>
  <c r="J192" i="5"/>
  <c r="L191" i="4"/>
  <c r="M191" i="4"/>
  <c r="K191" i="4"/>
  <c r="J192" i="4"/>
  <c r="L192" i="4" l="1"/>
  <c r="M192" i="4"/>
  <c r="K192" i="4"/>
  <c r="J193" i="4"/>
  <c r="K192" i="5"/>
  <c r="L192" i="5"/>
  <c r="M192" i="5"/>
  <c r="J193" i="5"/>
  <c r="L193" i="5" l="1"/>
  <c r="M193" i="5"/>
  <c r="K193" i="5"/>
  <c r="J194" i="5"/>
  <c r="L193" i="4"/>
  <c r="M193" i="4"/>
  <c r="K193" i="4"/>
  <c r="J194" i="4"/>
  <c r="K194" i="4" l="1"/>
  <c r="M194" i="4"/>
  <c r="L194" i="4"/>
  <c r="J195" i="4"/>
  <c r="K194" i="5"/>
  <c r="M194" i="5"/>
  <c r="L194" i="5"/>
  <c r="J195" i="5"/>
  <c r="L195" i="5" l="1"/>
  <c r="M195" i="5"/>
  <c r="K195" i="5"/>
  <c r="J196" i="5"/>
  <c r="M195" i="4"/>
  <c r="L195" i="4"/>
  <c r="K195" i="4"/>
  <c r="J196" i="4"/>
  <c r="M196" i="4" l="1"/>
  <c r="K196" i="4"/>
  <c r="L196" i="4"/>
  <c r="J197" i="4"/>
  <c r="L196" i="5"/>
  <c r="M196" i="5"/>
  <c r="K196" i="5"/>
  <c r="J197" i="5"/>
  <c r="L197" i="5" l="1"/>
  <c r="K197" i="5"/>
  <c r="M197" i="5"/>
  <c r="J198" i="5"/>
  <c r="L197" i="4"/>
  <c r="M197" i="4"/>
  <c r="K197" i="4"/>
  <c r="J198" i="4"/>
  <c r="L198" i="4" l="1"/>
  <c r="M198" i="4"/>
  <c r="K198" i="4"/>
  <c r="J199" i="4"/>
  <c r="L198" i="5"/>
  <c r="M198" i="5"/>
  <c r="K198" i="5"/>
  <c r="J199" i="5"/>
  <c r="M199" i="5" l="1"/>
  <c r="K199" i="5"/>
  <c r="L199" i="5"/>
  <c r="J200" i="5"/>
  <c r="K199" i="4"/>
  <c r="L199" i="4"/>
  <c r="M199" i="4"/>
  <c r="J200" i="4"/>
  <c r="K200" i="4" l="1"/>
  <c r="M200" i="4"/>
  <c r="L200" i="4"/>
  <c r="J201" i="4"/>
  <c r="L200" i="5"/>
  <c r="M200" i="5"/>
  <c r="K200" i="5"/>
  <c r="J201" i="5"/>
  <c r="M201" i="5" l="1"/>
  <c r="K201" i="5"/>
  <c r="L201" i="5"/>
  <c r="J202" i="5"/>
  <c r="L201" i="4"/>
  <c r="K201" i="4"/>
  <c r="M201" i="4"/>
  <c r="J202" i="4"/>
  <c r="K202" i="4" l="1"/>
  <c r="L202" i="4"/>
  <c r="M202" i="4"/>
  <c r="J203" i="4"/>
  <c r="L202" i="5"/>
  <c r="M202" i="5"/>
  <c r="K202" i="5"/>
  <c r="J203" i="5"/>
  <c r="K203" i="5" l="1"/>
  <c r="M203" i="5"/>
  <c r="L203" i="5"/>
  <c r="J204" i="5"/>
  <c r="M203" i="4"/>
  <c r="K203" i="4"/>
  <c r="L203" i="4"/>
  <c r="J204" i="4"/>
  <c r="M204" i="4" l="1"/>
  <c r="L204" i="4"/>
  <c r="K204" i="4"/>
  <c r="J205" i="4"/>
  <c r="L204" i="5"/>
  <c r="K204" i="5"/>
  <c r="M204" i="5"/>
  <c r="J205" i="5"/>
  <c r="L205" i="5" l="1"/>
  <c r="K205" i="5"/>
  <c r="M205" i="5"/>
  <c r="J206" i="5"/>
  <c r="L205" i="4"/>
  <c r="K205" i="4"/>
  <c r="M205" i="4"/>
  <c r="J206" i="4"/>
  <c r="L206" i="4" l="1"/>
  <c r="M206" i="4"/>
  <c r="K206" i="4"/>
  <c r="J207" i="4"/>
  <c r="K206" i="5"/>
  <c r="M206" i="5"/>
  <c r="L206" i="5"/>
  <c r="J207" i="5"/>
  <c r="L207" i="5" l="1"/>
  <c r="K207" i="5"/>
  <c r="M207" i="5"/>
  <c r="J208" i="5"/>
  <c r="K207" i="4"/>
  <c r="M207" i="4"/>
  <c r="L207" i="4"/>
  <c r="J208" i="4"/>
  <c r="K208" i="4" l="1"/>
  <c r="L208" i="4"/>
  <c r="M208" i="4"/>
  <c r="J209" i="4"/>
  <c r="L208" i="5"/>
  <c r="M208" i="5"/>
  <c r="K208" i="5"/>
  <c r="J209" i="5"/>
  <c r="M209" i="5" l="1"/>
  <c r="K209" i="5"/>
  <c r="L209" i="5"/>
  <c r="J210" i="5"/>
  <c r="L209" i="4"/>
  <c r="M209" i="4"/>
  <c r="K209" i="4"/>
  <c r="J210" i="4"/>
  <c r="M210" i="4" l="1"/>
  <c r="L210" i="4"/>
  <c r="K210" i="4"/>
  <c r="J211" i="4"/>
  <c r="L210" i="5"/>
  <c r="M210" i="5"/>
  <c r="K210" i="5"/>
  <c r="J211" i="5"/>
  <c r="L211" i="5" l="1"/>
  <c r="M211" i="5"/>
  <c r="K211" i="5"/>
  <c r="J212" i="5"/>
  <c r="L211" i="4"/>
  <c r="M211" i="4"/>
  <c r="K211" i="4"/>
  <c r="J212" i="4"/>
  <c r="K212" i="4" l="1"/>
  <c r="M212" i="4"/>
  <c r="L212" i="4"/>
  <c r="J213" i="4"/>
  <c r="M212" i="5"/>
  <c r="K212" i="5"/>
  <c r="L212" i="5"/>
  <c r="J213" i="5"/>
  <c r="K213" i="5" l="1"/>
  <c r="L213" i="5"/>
  <c r="M213" i="5"/>
  <c r="J214" i="5"/>
  <c r="M213" i="4"/>
  <c r="K213" i="4"/>
  <c r="L213" i="4"/>
  <c r="J214" i="4"/>
  <c r="K214" i="4" l="1"/>
  <c r="M214" i="4"/>
  <c r="L214" i="4"/>
  <c r="J215" i="4"/>
  <c r="M214" i="5"/>
  <c r="K214" i="5"/>
  <c r="L214" i="5"/>
  <c r="J215" i="5"/>
  <c r="M215" i="5" l="1"/>
  <c r="L215" i="5"/>
  <c r="K215" i="5"/>
  <c r="J216" i="5"/>
  <c r="K215" i="4"/>
  <c r="M215" i="4"/>
  <c r="L215" i="4"/>
  <c r="J216" i="4"/>
  <c r="K216" i="4" l="1"/>
  <c r="L216" i="4"/>
  <c r="M216" i="4"/>
  <c r="J217" i="4"/>
  <c r="L216" i="5"/>
  <c r="M216" i="5"/>
  <c r="K216" i="5"/>
  <c r="J217" i="5"/>
  <c r="M217" i="5" l="1"/>
  <c r="K217" i="5"/>
  <c r="L217" i="5"/>
  <c r="J218" i="5"/>
  <c r="M217" i="4"/>
  <c r="K217" i="4"/>
  <c r="L217" i="4"/>
  <c r="J218" i="4"/>
  <c r="K218" i="4" l="1"/>
  <c r="M218" i="4"/>
  <c r="L218" i="4"/>
  <c r="J219" i="4"/>
  <c r="L218" i="5"/>
  <c r="M218" i="5"/>
  <c r="K218" i="5"/>
  <c r="J219" i="5"/>
  <c r="L219" i="5" l="1"/>
  <c r="M219" i="5"/>
  <c r="K219" i="5"/>
  <c r="J220" i="5"/>
  <c r="L219" i="4"/>
  <c r="M219" i="4"/>
  <c r="K219" i="4"/>
  <c r="J220" i="4"/>
  <c r="L220" i="4" l="1"/>
  <c r="K220" i="4"/>
  <c r="M220" i="4"/>
  <c r="J221" i="4"/>
  <c r="K220" i="5"/>
  <c r="M220" i="5"/>
  <c r="L220" i="5"/>
  <c r="J221" i="5"/>
  <c r="M221" i="5" l="1"/>
  <c r="L221" i="5"/>
  <c r="K221" i="5"/>
  <c r="J222" i="5"/>
  <c r="K221" i="4"/>
  <c r="M221" i="4"/>
  <c r="L221" i="4"/>
  <c r="J222" i="4"/>
  <c r="K222" i="4" l="1"/>
  <c r="M222" i="4"/>
  <c r="L222" i="4"/>
  <c r="J223" i="4"/>
  <c r="K222" i="5"/>
  <c r="M222" i="5"/>
  <c r="L222" i="5"/>
  <c r="J223" i="5"/>
  <c r="L223" i="5" l="1"/>
  <c r="M223" i="5"/>
  <c r="K223" i="5"/>
  <c r="J224" i="5"/>
  <c r="K223" i="4"/>
  <c r="L223" i="4"/>
  <c r="M223" i="4"/>
  <c r="J224" i="4"/>
  <c r="M224" i="4" l="1"/>
  <c r="K224" i="4"/>
  <c r="L224" i="4"/>
  <c r="J225" i="4"/>
  <c r="K224" i="5"/>
  <c r="L224" i="5"/>
  <c r="M224" i="5"/>
  <c r="J225" i="5"/>
  <c r="K225" i="5" l="1"/>
  <c r="L225" i="5"/>
  <c r="M225" i="5"/>
  <c r="J226" i="5"/>
  <c r="L225" i="4"/>
  <c r="K225" i="4"/>
  <c r="M225" i="4"/>
  <c r="J226" i="4"/>
  <c r="L226" i="4" l="1"/>
  <c r="K226" i="4"/>
  <c r="M226" i="4"/>
  <c r="J227" i="4"/>
  <c r="L226" i="5"/>
  <c r="M226" i="5"/>
  <c r="K226" i="5"/>
  <c r="J227" i="5"/>
  <c r="M227" i="5" l="1"/>
  <c r="K227" i="5"/>
  <c r="L227" i="5"/>
  <c r="J228" i="5"/>
  <c r="L227" i="4"/>
  <c r="K227" i="4"/>
  <c r="M227" i="4"/>
  <c r="J228" i="4"/>
  <c r="L228" i="4" l="1"/>
  <c r="M228" i="4"/>
  <c r="K228" i="4"/>
  <c r="J229" i="4"/>
  <c r="M228" i="5"/>
  <c r="L228" i="5"/>
  <c r="K228" i="5"/>
  <c r="J229" i="5"/>
  <c r="L229" i="5" l="1"/>
  <c r="M229" i="5"/>
  <c r="K229" i="5"/>
  <c r="J230" i="5"/>
  <c r="M229" i="4"/>
  <c r="L229" i="4"/>
  <c r="K229" i="4"/>
  <c r="J230" i="4"/>
  <c r="L230" i="4" l="1"/>
  <c r="M230" i="4"/>
  <c r="K230" i="4"/>
  <c r="J231" i="4"/>
  <c r="L230" i="5"/>
  <c r="K230" i="5"/>
  <c r="M230" i="5"/>
  <c r="J231" i="5"/>
  <c r="L231" i="5" l="1"/>
  <c r="M231" i="5"/>
  <c r="K231" i="5"/>
  <c r="J232" i="5"/>
  <c r="L231" i="4"/>
  <c r="M231" i="4"/>
  <c r="K231" i="4"/>
  <c r="J232" i="4"/>
  <c r="L232" i="4" l="1"/>
  <c r="K232" i="4"/>
  <c r="M232" i="4"/>
  <c r="J233" i="4"/>
  <c r="M232" i="5"/>
  <c r="K232" i="5"/>
  <c r="L232" i="5"/>
  <c r="J233" i="5"/>
  <c r="K233" i="5" l="1"/>
  <c r="M233" i="5"/>
  <c r="L233" i="5"/>
  <c r="J234" i="5"/>
  <c r="M233" i="4"/>
  <c r="L233" i="4"/>
  <c r="K233" i="4"/>
  <c r="J234" i="4"/>
  <c r="K234" i="4" l="1"/>
  <c r="M234" i="4"/>
  <c r="L234" i="4"/>
  <c r="J235" i="4"/>
  <c r="M234" i="5"/>
  <c r="L234" i="5"/>
  <c r="K234" i="5"/>
  <c r="J235" i="5"/>
  <c r="L235" i="5" l="1"/>
  <c r="M235" i="5"/>
  <c r="K235" i="5"/>
  <c r="J236" i="5"/>
  <c r="M235" i="4"/>
  <c r="L235" i="4"/>
  <c r="K235" i="4"/>
  <c r="J236" i="4"/>
  <c r="M236" i="4" l="1"/>
  <c r="K236" i="4"/>
  <c r="L236" i="4"/>
  <c r="J237" i="4"/>
  <c r="L236" i="5"/>
  <c r="K236" i="5"/>
  <c r="M236" i="5"/>
  <c r="J237" i="5"/>
  <c r="K237" i="5" l="1"/>
  <c r="M237" i="5"/>
  <c r="L237" i="5"/>
  <c r="J238" i="5"/>
  <c r="M237" i="4"/>
  <c r="L237" i="4"/>
  <c r="K237" i="4"/>
  <c r="J238" i="4"/>
  <c r="L238" i="4" l="1"/>
  <c r="K238" i="4"/>
  <c r="M238" i="4"/>
  <c r="J239" i="4"/>
  <c r="L238" i="5"/>
  <c r="M238" i="5"/>
  <c r="K238" i="5"/>
  <c r="J239" i="5"/>
  <c r="L239" i="5" l="1"/>
  <c r="M239" i="5"/>
  <c r="K239" i="5"/>
  <c r="J240" i="5"/>
  <c r="K239" i="4"/>
  <c r="L239" i="4"/>
  <c r="M239" i="4"/>
  <c r="J240" i="4"/>
  <c r="K240" i="4" l="1"/>
  <c r="M240" i="4"/>
  <c r="L240" i="4"/>
  <c r="J241" i="4"/>
  <c r="L240" i="5"/>
  <c r="M240" i="5"/>
  <c r="K240" i="5"/>
  <c r="J241" i="5"/>
  <c r="K241" i="5" l="1"/>
  <c r="M241" i="5"/>
  <c r="L241" i="5"/>
  <c r="J242" i="5"/>
  <c r="K241" i="4"/>
  <c r="M241" i="4"/>
  <c r="L241" i="4"/>
  <c r="J242" i="4"/>
  <c r="L242" i="4" l="1"/>
  <c r="K242" i="4"/>
  <c r="M242" i="4"/>
  <c r="J243" i="4"/>
  <c r="L242" i="5"/>
  <c r="M242" i="5"/>
  <c r="K242" i="5"/>
  <c r="J243" i="5"/>
  <c r="K243" i="5" l="1"/>
  <c r="M243" i="5"/>
  <c r="L243" i="5"/>
  <c r="J244" i="5"/>
  <c r="K243" i="4"/>
  <c r="M243" i="4"/>
  <c r="L243" i="4"/>
  <c r="J244" i="4"/>
  <c r="M244" i="4" l="1"/>
  <c r="K244" i="4"/>
  <c r="L244" i="4"/>
  <c r="J245" i="4"/>
  <c r="L244" i="5"/>
  <c r="M244" i="5"/>
  <c r="K244" i="5"/>
  <c r="J245" i="5"/>
  <c r="M245" i="5" l="1"/>
  <c r="L245" i="5"/>
  <c r="K245" i="5"/>
  <c r="J246" i="5"/>
  <c r="K245" i="4"/>
  <c r="M245" i="4"/>
  <c r="L245" i="4"/>
  <c r="J246" i="4"/>
  <c r="K246" i="4" l="1"/>
  <c r="M246" i="4"/>
  <c r="L246" i="4"/>
  <c r="J247" i="4"/>
  <c r="M246" i="5"/>
  <c r="K246" i="5"/>
  <c r="L246" i="5"/>
  <c r="J247" i="5"/>
  <c r="L247" i="5" l="1"/>
  <c r="K247" i="5"/>
  <c r="M247" i="5"/>
  <c r="J248" i="5"/>
  <c r="K247" i="4"/>
  <c r="L247" i="4"/>
  <c r="M247" i="4"/>
  <c r="J248" i="4"/>
  <c r="K248" i="4" l="1"/>
  <c r="L248" i="4"/>
  <c r="M248" i="4"/>
  <c r="J249" i="4"/>
  <c r="L248" i="5"/>
  <c r="K248" i="5"/>
  <c r="M248" i="5"/>
  <c r="J249" i="5"/>
  <c r="K249" i="5" l="1"/>
  <c r="L249" i="5"/>
  <c r="M249" i="5"/>
  <c r="J250" i="5"/>
  <c r="K249" i="4"/>
  <c r="L249" i="4"/>
  <c r="M249" i="4"/>
  <c r="J250" i="4"/>
  <c r="K250" i="5" l="1"/>
  <c r="M250" i="5"/>
  <c r="L250" i="5"/>
  <c r="J251" i="5"/>
  <c r="L250" i="4"/>
  <c r="M250" i="4"/>
  <c r="K250" i="4"/>
  <c r="J251" i="4"/>
  <c r="L251" i="4" l="1"/>
  <c r="K251" i="4"/>
  <c r="M251" i="4"/>
  <c r="J252" i="4"/>
  <c r="L251" i="5"/>
  <c r="M251" i="5"/>
  <c r="K251" i="5"/>
  <c r="J252" i="5"/>
  <c r="K252" i="5" l="1"/>
  <c r="M252" i="5"/>
  <c r="L252" i="5"/>
  <c r="J253" i="5"/>
  <c r="M252" i="4"/>
  <c r="K252" i="4"/>
  <c r="L252" i="4"/>
  <c r="J253" i="4"/>
  <c r="K253" i="4" l="1"/>
  <c r="M253" i="4"/>
  <c r="L253" i="4"/>
  <c r="J254" i="4"/>
  <c r="M253" i="5"/>
  <c r="L253" i="5"/>
  <c r="K253" i="5"/>
  <c r="J254" i="5"/>
  <c r="K254" i="5" l="1"/>
  <c r="M254" i="5"/>
  <c r="L254" i="5"/>
  <c r="J255" i="5"/>
  <c r="L254" i="4"/>
  <c r="K254" i="4"/>
  <c r="M254" i="4"/>
  <c r="J255" i="4"/>
  <c r="K255" i="4" l="1"/>
  <c r="L255" i="4"/>
  <c r="M255" i="4"/>
  <c r="J256" i="4"/>
  <c r="M255" i="5"/>
  <c r="K255" i="5"/>
  <c r="L255" i="5"/>
  <c r="J256" i="5"/>
  <c r="L256" i="5" l="1"/>
  <c r="M256" i="5"/>
  <c r="K256" i="5"/>
  <c r="J257" i="5"/>
  <c r="K256" i="4"/>
  <c r="L256" i="4"/>
  <c r="M256" i="4"/>
  <c r="J257" i="4"/>
  <c r="K257" i="4" l="1"/>
  <c r="L257" i="4"/>
  <c r="M257" i="4"/>
  <c r="J258" i="4"/>
  <c r="M257" i="5"/>
  <c r="L257" i="5"/>
  <c r="K257" i="5"/>
  <c r="J258" i="5"/>
  <c r="M258" i="5" l="1"/>
  <c r="L258" i="5"/>
  <c r="K258" i="5"/>
  <c r="J259" i="5"/>
  <c r="K258" i="4"/>
  <c r="M258" i="4"/>
  <c r="L258" i="4"/>
  <c r="J259" i="4"/>
  <c r="K259" i="4" l="1"/>
  <c r="M259" i="4"/>
  <c r="L259" i="4"/>
  <c r="J260" i="4"/>
  <c r="L259" i="5"/>
  <c r="M259" i="5"/>
  <c r="K259" i="5"/>
  <c r="J260" i="5"/>
  <c r="L260" i="5" l="1"/>
  <c r="M260" i="5"/>
  <c r="K260" i="5"/>
  <c r="J261" i="5"/>
  <c r="M260" i="4"/>
  <c r="K260" i="4"/>
  <c r="L260" i="4"/>
  <c r="J261" i="4"/>
  <c r="L261" i="4" l="1"/>
  <c r="M261" i="4"/>
  <c r="K261" i="4"/>
  <c r="J262" i="4"/>
  <c r="K261" i="5"/>
  <c r="L261" i="5"/>
  <c r="M261" i="5"/>
  <c r="J262" i="5"/>
  <c r="M262" i="5" l="1"/>
  <c r="L262" i="5"/>
  <c r="K262" i="5"/>
  <c r="J263" i="5"/>
  <c r="L262" i="4"/>
  <c r="K262" i="4"/>
  <c r="M262" i="4"/>
  <c r="J263" i="4"/>
  <c r="L263" i="4" l="1"/>
  <c r="M263" i="4"/>
  <c r="K263" i="4"/>
  <c r="J264" i="4"/>
  <c r="M263" i="5"/>
  <c r="L263" i="5"/>
  <c r="K263" i="5"/>
  <c r="J264" i="5"/>
  <c r="L264" i="5" l="1"/>
  <c r="K264" i="5"/>
  <c r="M264" i="5"/>
  <c r="J265" i="5"/>
  <c r="M264" i="4"/>
  <c r="K264" i="4"/>
  <c r="L264" i="4"/>
  <c r="J265" i="4"/>
  <c r="K265" i="4" l="1"/>
  <c r="M265" i="4"/>
  <c r="L265" i="4"/>
  <c r="J266" i="4"/>
  <c r="M265" i="5"/>
  <c r="K265" i="5"/>
  <c r="L265" i="5"/>
  <c r="J266" i="5"/>
  <c r="L266" i="5" l="1"/>
  <c r="M266" i="5"/>
  <c r="K266" i="5"/>
  <c r="J267" i="5"/>
  <c r="M266" i="4"/>
  <c r="L266" i="4"/>
  <c r="K266" i="4"/>
  <c r="J267" i="4"/>
  <c r="L267" i="4" l="1"/>
  <c r="M267" i="4"/>
  <c r="K267" i="4"/>
  <c r="J268" i="4"/>
  <c r="L267" i="5"/>
  <c r="M267" i="5"/>
  <c r="K267" i="5"/>
  <c r="J268" i="5"/>
  <c r="M268" i="5" l="1"/>
  <c r="K268" i="5"/>
  <c r="L268" i="5"/>
  <c r="J269" i="5"/>
  <c r="M268" i="4"/>
  <c r="L268" i="4"/>
  <c r="K268" i="4"/>
  <c r="J269" i="4"/>
  <c r="M269" i="4" l="1"/>
  <c r="L269" i="4"/>
  <c r="K269" i="4"/>
  <c r="J270" i="4"/>
  <c r="M269" i="5"/>
  <c r="L269" i="5"/>
  <c r="K269" i="5"/>
  <c r="J270" i="5"/>
  <c r="K270" i="5" l="1"/>
  <c r="M270" i="5"/>
  <c r="L270" i="5"/>
  <c r="J271" i="5"/>
  <c r="L270" i="4"/>
  <c r="K270" i="4"/>
  <c r="M270" i="4"/>
  <c r="J271" i="4"/>
  <c r="L271" i="4" l="1"/>
  <c r="M271" i="4"/>
  <c r="K271" i="4"/>
  <c r="J272" i="4"/>
  <c r="L271" i="5"/>
  <c r="M271" i="5"/>
  <c r="K271" i="5"/>
  <c r="J272" i="5"/>
  <c r="L272" i="5" l="1"/>
  <c r="M272" i="5"/>
  <c r="K272" i="5"/>
  <c r="J273" i="5"/>
  <c r="L272" i="4"/>
  <c r="M272" i="4"/>
  <c r="K272" i="4"/>
  <c r="J273" i="4"/>
  <c r="K273" i="4" l="1"/>
  <c r="M273" i="4"/>
  <c r="L273" i="4"/>
  <c r="J274" i="4"/>
  <c r="M273" i="5"/>
  <c r="K273" i="5"/>
  <c r="L273" i="5"/>
  <c r="J274" i="5"/>
  <c r="K274" i="5" l="1"/>
  <c r="M274" i="5"/>
  <c r="L274" i="5"/>
  <c r="J275" i="5"/>
  <c r="L274" i="4"/>
  <c r="K274" i="4"/>
  <c r="M274" i="4"/>
  <c r="J275" i="4"/>
  <c r="L275" i="4" l="1"/>
  <c r="M275" i="4"/>
  <c r="K275" i="4"/>
  <c r="J276" i="4"/>
  <c r="M275" i="5"/>
  <c r="L275" i="5"/>
  <c r="K275" i="5"/>
  <c r="J276" i="5"/>
  <c r="L276" i="5" l="1"/>
  <c r="M276" i="5"/>
  <c r="K276" i="5"/>
  <c r="J277" i="5"/>
  <c r="K276" i="4"/>
  <c r="L276" i="4"/>
  <c r="M276" i="4"/>
  <c r="J277" i="4"/>
  <c r="L277" i="4" l="1"/>
  <c r="K277" i="4"/>
  <c r="M277" i="4"/>
  <c r="J278" i="4"/>
  <c r="M277" i="5"/>
  <c r="K277" i="5"/>
  <c r="L277" i="5"/>
  <c r="J278" i="5"/>
  <c r="L278" i="5" l="1"/>
  <c r="K278" i="5"/>
  <c r="M278" i="5"/>
  <c r="J279" i="5"/>
  <c r="K278" i="4"/>
  <c r="M278" i="4"/>
  <c r="L278" i="4"/>
  <c r="J279" i="4"/>
  <c r="L279" i="4" l="1"/>
  <c r="K279" i="4"/>
  <c r="M279" i="4"/>
  <c r="J280" i="4"/>
  <c r="L279" i="5"/>
  <c r="M279" i="5"/>
  <c r="K279" i="5"/>
  <c r="J280" i="5"/>
  <c r="K280" i="5" l="1"/>
  <c r="M280" i="5"/>
  <c r="L280" i="5"/>
  <c r="J281" i="5"/>
  <c r="K280" i="4"/>
  <c r="M280" i="4"/>
  <c r="L280" i="4"/>
  <c r="J281" i="4"/>
  <c r="L281" i="4" l="1"/>
  <c r="K281" i="4"/>
  <c r="M281" i="4"/>
  <c r="J282" i="4"/>
  <c r="K281" i="5"/>
  <c r="L281" i="5"/>
  <c r="M281" i="5"/>
  <c r="J282" i="5"/>
  <c r="M282" i="5" l="1"/>
  <c r="K282" i="5"/>
  <c r="L282" i="5"/>
  <c r="J283" i="5"/>
  <c r="M282" i="4"/>
  <c r="L282" i="4"/>
  <c r="K282" i="4"/>
  <c r="J283" i="4"/>
  <c r="L283" i="4" l="1"/>
  <c r="K283" i="4"/>
  <c r="M283" i="4"/>
  <c r="J284" i="4"/>
  <c r="M283" i="5"/>
  <c r="L283" i="5"/>
  <c r="K283" i="5"/>
  <c r="J284" i="5"/>
  <c r="M284" i="5" l="1"/>
  <c r="L284" i="5"/>
  <c r="K284" i="5"/>
  <c r="J285" i="5"/>
  <c r="K284" i="4"/>
  <c r="L284" i="4"/>
  <c r="M284" i="4"/>
  <c r="J285" i="4"/>
  <c r="M285" i="4" l="1"/>
  <c r="L285" i="4"/>
  <c r="K285" i="4"/>
  <c r="J286" i="4"/>
  <c r="K285" i="5"/>
  <c r="L285" i="5"/>
  <c r="M285" i="5"/>
  <c r="J286" i="5"/>
  <c r="K286" i="5" l="1"/>
  <c r="M286" i="5"/>
  <c r="L286" i="5"/>
  <c r="J287" i="5"/>
  <c r="L286" i="4"/>
  <c r="M286" i="4"/>
  <c r="K286" i="4"/>
  <c r="J287" i="4"/>
  <c r="M287" i="5" l="1"/>
  <c r="L287" i="5"/>
  <c r="K287" i="5"/>
  <c r="J288" i="5"/>
  <c r="L287" i="4"/>
  <c r="K287" i="4"/>
  <c r="M287" i="4"/>
  <c r="J288" i="4"/>
  <c r="M288" i="4" l="1"/>
  <c r="L288" i="4"/>
  <c r="K288" i="4"/>
  <c r="J289" i="4"/>
  <c r="K288" i="5"/>
  <c r="L288" i="5"/>
  <c r="M288" i="5"/>
  <c r="J289" i="5"/>
  <c r="M289" i="5" l="1"/>
  <c r="K289" i="5"/>
  <c r="L289" i="5"/>
  <c r="J290" i="5"/>
  <c r="L289" i="4"/>
  <c r="M289" i="4"/>
  <c r="K289" i="4"/>
  <c r="J290" i="4"/>
  <c r="K290" i="4" l="1"/>
  <c r="M290" i="4"/>
  <c r="L290" i="4"/>
  <c r="J291" i="4"/>
  <c r="L290" i="5"/>
  <c r="K290" i="5"/>
  <c r="M290" i="5"/>
  <c r="J291" i="5"/>
  <c r="M291" i="5" l="1"/>
  <c r="K291" i="5"/>
  <c r="L291" i="5"/>
  <c r="J292" i="5"/>
  <c r="K291" i="4"/>
  <c r="L291" i="4"/>
  <c r="M291" i="4"/>
  <c r="J292" i="4"/>
  <c r="K292" i="4" l="1"/>
  <c r="M292" i="4"/>
  <c r="L292" i="4"/>
  <c r="J293" i="4"/>
  <c r="K292" i="5"/>
  <c r="M292" i="5"/>
  <c r="L292" i="5"/>
  <c r="J293" i="5"/>
  <c r="M293" i="5" l="1"/>
  <c r="K293" i="5"/>
  <c r="L293" i="5"/>
  <c r="J294" i="5"/>
  <c r="L293" i="4"/>
  <c r="K293" i="4"/>
  <c r="M293" i="4"/>
  <c r="J294" i="4"/>
  <c r="M294" i="4" l="1"/>
  <c r="K294" i="4"/>
  <c r="L294" i="4"/>
  <c r="J295" i="4"/>
  <c r="L294" i="5"/>
  <c r="M294" i="5"/>
  <c r="K294" i="5"/>
  <c r="J295" i="5"/>
  <c r="M295" i="4" l="1"/>
  <c r="K295" i="4"/>
  <c r="L295" i="4"/>
  <c r="J296" i="4"/>
  <c r="M295" i="5"/>
  <c r="L295" i="5"/>
  <c r="K295" i="5"/>
  <c r="J296" i="5"/>
  <c r="K296" i="5" l="1"/>
  <c r="M296" i="5"/>
  <c r="L296" i="5"/>
  <c r="J297" i="5"/>
  <c r="M296" i="4"/>
  <c r="K296" i="4"/>
  <c r="L296" i="4"/>
  <c r="J297" i="4"/>
  <c r="M297" i="4" l="1"/>
  <c r="L297" i="4"/>
  <c r="K297" i="4"/>
  <c r="J298" i="4"/>
  <c r="M297" i="5"/>
  <c r="K297" i="5"/>
  <c r="L297" i="5"/>
  <c r="J298" i="5"/>
  <c r="L298" i="5" l="1"/>
  <c r="M298" i="5"/>
  <c r="K298" i="5"/>
  <c r="J299" i="5"/>
  <c r="K298" i="4"/>
  <c r="M298" i="4"/>
  <c r="L298" i="4"/>
  <c r="J299" i="4"/>
  <c r="K299" i="4" l="1"/>
  <c r="M299" i="4"/>
  <c r="L299" i="4"/>
  <c r="J300" i="4"/>
  <c r="K299" i="5"/>
  <c r="L299" i="5"/>
  <c r="M299" i="5"/>
  <c r="J300" i="5"/>
  <c r="M300" i="5" l="1"/>
  <c r="K300" i="5"/>
  <c r="L300" i="5"/>
  <c r="J301" i="5"/>
  <c r="K300" i="4"/>
  <c r="L300" i="4"/>
  <c r="M300" i="4"/>
  <c r="J301" i="4"/>
  <c r="K301" i="4" l="1"/>
  <c r="M301" i="4"/>
  <c r="L301" i="4"/>
  <c r="J302" i="4"/>
  <c r="L301" i="5"/>
  <c r="M301" i="5"/>
  <c r="K301" i="5"/>
  <c r="J302" i="5"/>
  <c r="L302" i="5" l="1"/>
  <c r="K302" i="5"/>
  <c r="M302" i="5"/>
  <c r="J303" i="5"/>
  <c r="L302" i="4"/>
  <c r="M302" i="4"/>
  <c r="K302" i="4"/>
  <c r="J303" i="4"/>
  <c r="K303" i="4" l="1"/>
  <c r="M303" i="4"/>
  <c r="L303" i="4"/>
  <c r="J304" i="4"/>
  <c r="L303" i="5"/>
  <c r="M303" i="5"/>
  <c r="K303" i="5"/>
  <c r="J304" i="5"/>
  <c r="M304" i="5" l="1"/>
  <c r="K304" i="5"/>
  <c r="L304" i="5"/>
  <c r="J305" i="5"/>
  <c r="M304" i="4"/>
  <c r="K304" i="4"/>
  <c r="L304" i="4"/>
  <c r="J305" i="4"/>
  <c r="L305" i="4" l="1"/>
  <c r="M305" i="4"/>
  <c r="K305" i="4"/>
  <c r="J306" i="4"/>
  <c r="M305" i="5"/>
  <c r="K305" i="5"/>
  <c r="L305" i="5"/>
  <c r="J306" i="5"/>
  <c r="M306" i="5" l="1"/>
  <c r="K306" i="5"/>
  <c r="L306" i="5"/>
  <c r="J307" i="5"/>
  <c r="L306" i="4"/>
  <c r="M306" i="4"/>
  <c r="K306" i="4"/>
  <c r="J307" i="4"/>
  <c r="K307" i="4" l="1"/>
  <c r="L307" i="4"/>
  <c r="M307" i="4"/>
  <c r="J308" i="4"/>
  <c r="M307" i="5"/>
  <c r="L307" i="5"/>
  <c r="K307" i="5"/>
  <c r="J308" i="5"/>
  <c r="M308" i="5" l="1"/>
  <c r="L308" i="5"/>
  <c r="K308" i="5"/>
  <c r="J309" i="5"/>
  <c r="L308" i="4"/>
  <c r="M308" i="4"/>
  <c r="K308" i="4"/>
  <c r="J309" i="4"/>
  <c r="L309" i="4" l="1"/>
  <c r="K309" i="4"/>
  <c r="M309" i="4"/>
  <c r="J310" i="4"/>
  <c r="M309" i="5"/>
  <c r="L309" i="5"/>
  <c r="K309" i="5"/>
  <c r="J310" i="5"/>
  <c r="K310" i="5" l="1"/>
  <c r="L310" i="5"/>
  <c r="M310" i="5"/>
  <c r="J311" i="5"/>
  <c r="K310" i="4"/>
  <c r="L310" i="4"/>
  <c r="M310" i="4"/>
  <c r="J311" i="4"/>
  <c r="K311" i="4" l="1"/>
  <c r="L311" i="4"/>
  <c r="M311" i="4"/>
  <c r="J312" i="4"/>
  <c r="M311" i="5"/>
  <c r="K311" i="5"/>
  <c r="L311" i="5"/>
  <c r="J312" i="5"/>
  <c r="L312" i="5" l="1"/>
  <c r="M312" i="5"/>
  <c r="K312" i="5"/>
  <c r="J313" i="5"/>
  <c r="M312" i="4"/>
  <c r="K312" i="4"/>
  <c r="L312" i="4"/>
  <c r="J313" i="4"/>
  <c r="K313" i="4" l="1"/>
  <c r="L313" i="4"/>
  <c r="M313" i="4"/>
  <c r="J314" i="4"/>
  <c r="M313" i="5"/>
  <c r="L313" i="5"/>
  <c r="K313" i="5"/>
  <c r="J314" i="5"/>
  <c r="L314" i="5" l="1"/>
  <c r="K314" i="5"/>
  <c r="M314" i="5"/>
  <c r="J315" i="5"/>
  <c r="L314" i="4"/>
  <c r="K314" i="4"/>
  <c r="M314" i="4"/>
  <c r="J315" i="4"/>
  <c r="K315" i="4" l="1"/>
  <c r="L315" i="4"/>
  <c r="M315" i="4"/>
  <c r="J316" i="4"/>
  <c r="M315" i="5"/>
  <c r="K315" i="5"/>
  <c r="L315" i="5"/>
  <c r="J316" i="5"/>
  <c r="K316" i="5" l="1"/>
  <c r="M316" i="5"/>
  <c r="L316" i="5"/>
  <c r="J317" i="5"/>
  <c r="K316" i="4"/>
  <c r="L316" i="4"/>
  <c r="M316" i="4"/>
  <c r="J317" i="4"/>
  <c r="M317" i="4" l="1"/>
  <c r="K317" i="4"/>
  <c r="L317" i="4"/>
  <c r="J318" i="4"/>
  <c r="K317" i="5"/>
  <c r="L317" i="5"/>
  <c r="M317" i="5"/>
  <c r="J318" i="5"/>
  <c r="L318" i="5" l="1"/>
  <c r="M318" i="5"/>
  <c r="K318" i="5"/>
  <c r="J319" i="5"/>
  <c r="M318" i="4"/>
  <c r="L318" i="4"/>
  <c r="K318" i="4"/>
  <c r="J319" i="4"/>
  <c r="L319" i="4" l="1"/>
  <c r="K319" i="4"/>
  <c r="M319" i="4"/>
  <c r="J320" i="4"/>
  <c r="M319" i="5"/>
  <c r="K319" i="5"/>
  <c r="L319" i="5"/>
  <c r="J320" i="5"/>
  <c r="M320" i="5" l="1"/>
  <c r="K320" i="5"/>
  <c r="L320" i="5"/>
  <c r="J321" i="5"/>
  <c r="K320" i="4"/>
  <c r="M320" i="4"/>
  <c r="L320" i="4"/>
  <c r="J321" i="4"/>
  <c r="M321" i="4" l="1"/>
  <c r="L321" i="4"/>
  <c r="K321" i="4"/>
  <c r="J322" i="4"/>
  <c r="K321" i="5"/>
  <c r="L321" i="5"/>
  <c r="M321" i="5"/>
  <c r="J322" i="5"/>
  <c r="K322" i="5" l="1"/>
  <c r="L322" i="5"/>
  <c r="M322" i="5"/>
  <c r="J323" i="5"/>
  <c r="M322" i="4"/>
  <c r="L322" i="4"/>
  <c r="K322" i="4"/>
  <c r="J323" i="4"/>
  <c r="L323" i="5" l="1"/>
  <c r="K323" i="5"/>
  <c r="M323" i="5"/>
  <c r="J324" i="5"/>
  <c r="M323" i="4"/>
  <c r="L323" i="4"/>
  <c r="K323" i="4"/>
  <c r="J324" i="4"/>
  <c r="K324" i="4" l="1"/>
  <c r="M324" i="4"/>
  <c r="L324" i="4"/>
  <c r="J325" i="4"/>
  <c r="M324" i="5"/>
  <c r="L324" i="5"/>
  <c r="K324" i="5"/>
  <c r="J325" i="5"/>
  <c r="L325" i="5" l="1"/>
  <c r="K325" i="5"/>
  <c r="M325" i="5"/>
  <c r="J326" i="5"/>
  <c r="M325" i="4"/>
  <c r="K325" i="4"/>
  <c r="L325" i="4"/>
  <c r="J326" i="4"/>
  <c r="K326" i="4" l="1"/>
  <c r="M326" i="4"/>
  <c r="L326" i="4"/>
  <c r="J327" i="4"/>
  <c r="M326" i="5"/>
  <c r="L326" i="5"/>
  <c r="K326" i="5"/>
  <c r="J327" i="5"/>
  <c r="K327" i="5" l="1"/>
  <c r="L327" i="5"/>
  <c r="M327" i="5"/>
  <c r="J328" i="5"/>
  <c r="M327" i="4"/>
  <c r="L327" i="4"/>
  <c r="K327" i="4"/>
  <c r="J328" i="4"/>
  <c r="K328" i="4" l="1"/>
  <c r="L328" i="4"/>
  <c r="M328" i="4"/>
  <c r="J329" i="4"/>
  <c r="M328" i="5"/>
  <c r="K328" i="5"/>
  <c r="L328" i="5"/>
  <c r="J329" i="5"/>
  <c r="L329" i="5" l="1"/>
  <c r="M329" i="5"/>
  <c r="K329" i="5"/>
  <c r="J330" i="5"/>
  <c r="K329" i="4"/>
  <c r="M329" i="4"/>
  <c r="L329" i="4"/>
  <c r="J330" i="4"/>
  <c r="M330" i="4" l="1"/>
  <c r="K330" i="4"/>
  <c r="L330" i="4"/>
  <c r="J331" i="4"/>
  <c r="K330" i="5"/>
  <c r="L330" i="5"/>
  <c r="M330" i="5"/>
  <c r="J331" i="5"/>
  <c r="M331" i="5" l="1"/>
  <c r="K331" i="5"/>
  <c r="L331" i="5"/>
  <c r="J332" i="5"/>
  <c r="L331" i="4"/>
  <c r="K331" i="4"/>
  <c r="M331" i="4"/>
  <c r="J332" i="4"/>
  <c r="M332" i="4" l="1"/>
  <c r="K332" i="4"/>
  <c r="L332" i="4"/>
  <c r="J333" i="4"/>
  <c r="M332" i="5"/>
  <c r="K332" i="5"/>
  <c r="L332" i="5"/>
  <c r="J333" i="5"/>
  <c r="K333" i="5" l="1"/>
  <c r="L333" i="5"/>
  <c r="M333" i="5"/>
  <c r="J334" i="5"/>
  <c r="K333" i="4"/>
  <c r="M333" i="4"/>
  <c r="L333" i="4"/>
  <c r="J334" i="4"/>
  <c r="K334" i="4" l="1"/>
  <c r="L334" i="4"/>
  <c r="M334" i="4"/>
  <c r="J335" i="4"/>
  <c r="M334" i="5"/>
  <c r="L334" i="5"/>
  <c r="K334" i="5"/>
  <c r="J335" i="5"/>
  <c r="L335" i="5" l="1"/>
  <c r="M335" i="5"/>
  <c r="K335" i="5"/>
  <c r="J336" i="5"/>
  <c r="L335" i="4"/>
  <c r="K335" i="4"/>
  <c r="M335" i="4"/>
  <c r="J336" i="4"/>
  <c r="M336" i="4" l="1"/>
  <c r="K336" i="4"/>
  <c r="L336" i="4"/>
  <c r="J337" i="4"/>
  <c r="M336" i="5"/>
  <c r="L336" i="5"/>
  <c r="K336" i="5"/>
  <c r="J337" i="5"/>
  <c r="K337" i="5" l="1"/>
  <c r="M337" i="5"/>
  <c r="L337" i="5"/>
  <c r="J338" i="5"/>
  <c r="L337" i="4"/>
  <c r="M337" i="4"/>
  <c r="K337" i="4"/>
  <c r="J338" i="4"/>
  <c r="L338" i="4" l="1"/>
  <c r="M338" i="4"/>
  <c r="K338" i="4"/>
  <c r="J339" i="4"/>
  <c r="K338" i="5"/>
  <c r="M338" i="5"/>
  <c r="L338" i="5"/>
  <c r="J339" i="5"/>
  <c r="L339" i="5" l="1"/>
  <c r="M339" i="5"/>
  <c r="K339" i="5"/>
  <c r="J340" i="5"/>
  <c r="L339" i="4"/>
  <c r="K339" i="4"/>
  <c r="M339" i="4"/>
  <c r="J340" i="4"/>
  <c r="M340" i="4" l="1"/>
  <c r="K340" i="4"/>
  <c r="L340" i="4"/>
  <c r="J341" i="4"/>
  <c r="M340" i="5"/>
  <c r="K340" i="5"/>
  <c r="L340" i="5"/>
  <c r="J341" i="5"/>
  <c r="M341" i="5" l="1"/>
  <c r="L341" i="5"/>
  <c r="K341" i="5"/>
  <c r="J342" i="5"/>
  <c r="K341" i="4"/>
  <c r="M341" i="4"/>
  <c r="L341" i="4"/>
  <c r="J342" i="4"/>
  <c r="L342" i="4" l="1"/>
  <c r="M342" i="4"/>
  <c r="K342" i="4"/>
  <c r="J343" i="4"/>
  <c r="M342" i="5"/>
  <c r="K342" i="5"/>
  <c r="L342" i="5"/>
  <c r="J343" i="5"/>
  <c r="K343" i="5" l="1"/>
  <c r="L343" i="5"/>
  <c r="M343" i="5"/>
  <c r="J344" i="5"/>
  <c r="K343" i="4"/>
  <c r="M343" i="4"/>
  <c r="L343" i="4"/>
  <c r="J344" i="4"/>
  <c r="M344" i="4" l="1"/>
  <c r="K344" i="4"/>
  <c r="L344" i="4"/>
  <c r="J345" i="4"/>
  <c r="M344" i="5"/>
  <c r="K344" i="5"/>
  <c r="L344" i="5"/>
  <c r="J345" i="5"/>
  <c r="M345" i="5" l="1"/>
  <c r="L345" i="5"/>
  <c r="K345" i="5"/>
  <c r="J346" i="5"/>
  <c r="K345" i="4"/>
  <c r="L345" i="4"/>
  <c r="M345" i="4"/>
  <c r="J346" i="4"/>
  <c r="M346" i="4" l="1"/>
  <c r="L346" i="4"/>
  <c r="K346" i="4"/>
  <c r="J347" i="4"/>
  <c r="L346" i="5"/>
  <c r="M346" i="5"/>
  <c r="K346" i="5"/>
  <c r="J347" i="5"/>
  <c r="K347" i="5" l="1"/>
  <c r="M347" i="5"/>
  <c r="L347" i="5"/>
  <c r="J348" i="5"/>
  <c r="K347" i="4"/>
  <c r="L347" i="4"/>
  <c r="M347" i="4"/>
  <c r="J348" i="4"/>
  <c r="M348" i="4" l="1"/>
  <c r="K348" i="4"/>
  <c r="L348" i="4"/>
  <c r="J349" i="4"/>
  <c r="M348" i="5"/>
  <c r="L348" i="5"/>
  <c r="K348" i="5"/>
  <c r="J349" i="5"/>
  <c r="K349" i="5" l="1"/>
  <c r="L349" i="5"/>
  <c r="M349" i="5"/>
  <c r="J350" i="5"/>
  <c r="M349" i="4"/>
  <c r="K349" i="4"/>
  <c r="L349" i="4"/>
  <c r="J350" i="4"/>
  <c r="L350" i="4" l="1"/>
  <c r="K350" i="4"/>
  <c r="M350" i="4"/>
  <c r="J351" i="4"/>
  <c r="M350" i="5"/>
  <c r="L350" i="5"/>
  <c r="K350" i="5"/>
  <c r="J351" i="5"/>
  <c r="M351" i="5" l="1"/>
  <c r="L351" i="5"/>
  <c r="K351" i="5"/>
  <c r="J352" i="5"/>
  <c r="K351" i="4"/>
  <c r="M351" i="4"/>
  <c r="L351" i="4"/>
  <c r="J352" i="4"/>
  <c r="M352" i="4" l="1"/>
  <c r="L352" i="4"/>
  <c r="K352" i="4"/>
  <c r="J353" i="4"/>
  <c r="L352" i="5"/>
  <c r="M352" i="5"/>
  <c r="K352" i="5"/>
  <c r="J353" i="5"/>
  <c r="L353" i="5" l="1"/>
  <c r="K353" i="5"/>
  <c r="M353" i="5"/>
  <c r="J354" i="5"/>
  <c r="M353" i="4"/>
  <c r="K353" i="4"/>
  <c r="L353" i="4"/>
  <c r="J354" i="4"/>
  <c r="L354" i="4" l="1"/>
  <c r="K354" i="4"/>
  <c r="M354" i="4"/>
  <c r="J355" i="4"/>
  <c r="M354" i="5"/>
  <c r="L354" i="5"/>
  <c r="K354" i="5"/>
  <c r="J355" i="5"/>
  <c r="M355" i="5" l="1"/>
  <c r="K355" i="5"/>
  <c r="L355" i="5"/>
  <c r="J356" i="5"/>
  <c r="K355" i="4"/>
  <c r="L355" i="4"/>
  <c r="M355" i="4"/>
  <c r="J356" i="4"/>
  <c r="M356" i="4" l="1"/>
  <c r="L356" i="4"/>
  <c r="K356" i="4"/>
  <c r="J357" i="4"/>
  <c r="M356" i="5"/>
  <c r="L356" i="5"/>
  <c r="K356" i="5"/>
  <c r="J357" i="5"/>
  <c r="L357" i="5" l="1"/>
  <c r="M357" i="5"/>
  <c r="K357" i="5"/>
  <c r="J358" i="5"/>
  <c r="M357" i="4"/>
  <c r="K357" i="4"/>
  <c r="L357" i="4"/>
  <c r="J358" i="4"/>
  <c r="L358" i="4" l="1"/>
  <c r="K358" i="4"/>
  <c r="M358" i="4"/>
  <c r="J359" i="4"/>
  <c r="K358" i="5"/>
  <c r="L358" i="5"/>
  <c r="M358" i="5"/>
  <c r="J359" i="5"/>
  <c r="L359" i="5" l="1"/>
  <c r="K359" i="5"/>
  <c r="M359" i="5"/>
  <c r="J360" i="5"/>
  <c r="M359" i="4"/>
  <c r="K359" i="4"/>
  <c r="L359" i="4"/>
  <c r="J360" i="4"/>
  <c r="L360" i="4" l="1"/>
  <c r="K360" i="4"/>
  <c r="M360" i="4"/>
  <c r="J361" i="4"/>
  <c r="M360" i="5"/>
  <c r="K360" i="5"/>
  <c r="L360" i="5"/>
  <c r="J361" i="5"/>
  <c r="L361" i="5" l="1"/>
  <c r="K361" i="5"/>
  <c r="M361" i="5"/>
  <c r="J362" i="5"/>
  <c r="M361" i="4"/>
  <c r="K361" i="4"/>
  <c r="L361" i="4"/>
  <c r="J362" i="4"/>
  <c r="M362" i="4" l="1"/>
  <c r="L362" i="4"/>
  <c r="K362" i="4"/>
  <c r="J363" i="4"/>
  <c r="M362" i="5"/>
  <c r="B25" i="5" s="1"/>
  <c r="B83" i="6" s="1"/>
  <c r="K362" i="5"/>
  <c r="B23" i="5" s="1"/>
  <c r="B81" i="6" s="1"/>
  <c r="L362" i="5"/>
  <c r="B24" i="5" s="1"/>
  <c r="B82" i="6" s="1"/>
  <c r="K363" i="4" l="1"/>
  <c r="L363" i="4"/>
  <c r="M363" i="4"/>
  <c r="J364" i="4"/>
  <c r="L364" i="4" l="1"/>
  <c r="M364" i="4"/>
  <c r="K364" i="4"/>
  <c r="J365" i="4"/>
  <c r="K365" i="4" l="1"/>
  <c r="L365" i="4"/>
  <c r="M365" i="4"/>
  <c r="J366" i="4"/>
  <c r="M366" i="4" l="1"/>
  <c r="L366" i="4"/>
  <c r="K366" i="4"/>
  <c r="J367" i="4"/>
  <c r="K367" i="4" l="1"/>
  <c r="L367" i="4"/>
  <c r="M367" i="4"/>
  <c r="J368" i="4"/>
  <c r="K368" i="4" l="1"/>
  <c r="M368" i="4"/>
  <c r="L368" i="4"/>
  <c r="J369" i="4"/>
  <c r="M369" i="4" l="1"/>
  <c r="K369" i="4"/>
  <c r="L369" i="4"/>
  <c r="J370" i="4"/>
  <c r="K370" i="4" l="1"/>
  <c r="M370" i="4"/>
  <c r="L370" i="4"/>
  <c r="J371" i="4"/>
  <c r="M371" i="4" l="1"/>
  <c r="L371" i="4"/>
  <c r="K371" i="4"/>
  <c r="J372" i="4"/>
  <c r="K372" i="4" l="1"/>
  <c r="L372" i="4"/>
  <c r="M372" i="4"/>
  <c r="J373" i="4"/>
  <c r="K373" i="4" l="1"/>
  <c r="M373" i="4"/>
  <c r="L373" i="4"/>
  <c r="J374" i="4"/>
  <c r="M374" i="4" l="1"/>
  <c r="K374" i="4"/>
  <c r="L374" i="4"/>
  <c r="J375" i="4"/>
  <c r="L375" i="4" l="1"/>
  <c r="B24" i="4" s="1"/>
  <c r="B33" i="6" s="1"/>
  <c r="K375" i="4"/>
  <c r="B23" i="4" s="1"/>
  <c r="B32" i="6" s="1"/>
  <c r="M375" i="4"/>
  <c r="B25" i="4" s="1"/>
  <c r="B34" i="6" s="1"/>
  <c r="B39" i="6" l="1"/>
  <c r="B35" i="6"/>
  <c r="B80" i="6"/>
  <c r="B25" i="6"/>
  <c r="P1665" i="6" s="1"/>
  <c r="B96" i="6"/>
  <c r="B50" i="6"/>
  <c r="B52" i="6" s="1"/>
  <c r="P626" i="6" l="1"/>
  <c r="P1620" i="6"/>
  <c r="P1715" i="6"/>
  <c r="P839" i="6"/>
  <c r="P1576" i="6"/>
  <c r="P783" i="6"/>
  <c r="P1004" i="6"/>
  <c r="AA48" i="6"/>
  <c r="P1644" i="6"/>
  <c r="P424" i="6"/>
  <c r="P184" i="6"/>
  <c r="P1717" i="6"/>
  <c r="P1265" i="6"/>
  <c r="P319" i="6"/>
  <c r="P904" i="6"/>
  <c r="P813" i="6"/>
  <c r="P230" i="6"/>
  <c r="P284" i="6"/>
  <c r="P588" i="6"/>
  <c r="P341" i="6"/>
  <c r="P876" i="6"/>
  <c r="P932" i="6"/>
  <c r="P989" i="6"/>
  <c r="P693" i="6"/>
  <c r="P1059" i="6"/>
  <c r="P1872" i="6"/>
  <c r="P66" i="6"/>
  <c r="P314" i="6"/>
  <c r="P658" i="6"/>
  <c r="P598" i="6"/>
  <c r="P89" i="6"/>
  <c r="P843" i="6"/>
  <c r="P183" i="6"/>
  <c r="P446" i="6"/>
  <c r="P1784" i="6"/>
  <c r="P391" i="6"/>
  <c r="P1158" i="6"/>
  <c r="P280" i="6"/>
  <c r="P1534" i="6"/>
  <c r="P1457" i="6"/>
  <c r="P397" i="6"/>
  <c r="P79" i="6"/>
  <c r="P19" i="6"/>
  <c r="P1630" i="6"/>
  <c r="AA62" i="6"/>
  <c r="P1684" i="6"/>
  <c r="P389" i="6"/>
  <c r="P1908" i="6"/>
  <c r="AA136" i="6"/>
  <c r="P273" i="6"/>
  <c r="P848" i="6"/>
  <c r="P1675" i="6"/>
  <c r="P899" i="6"/>
  <c r="P1582" i="6"/>
  <c r="P1945" i="6"/>
  <c r="P533" i="6"/>
  <c r="P1898" i="6"/>
  <c r="P185" i="6"/>
  <c r="P1704" i="6"/>
  <c r="P1373" i="6"/>
  <c r="P1513" i="6"/>
  <c r="P797" i="6"/>
  <c r="P1595" i="6"/>
  <c r="P317" i="6"/>
  <c r="P1999" i="6"/>
  <c r="P1726" i="6"/>
  <c r="P778" i="6"/>
  <c r="P633" i="6"/>
  <c r="P1714" i="6"/>
  <c r="AA111" i="6"/>
  <c r="P503" i="6"/>
  <c r="P1623" i="6"/>
  <c r="P1604" i="6"/>
  <c r="P781" i="6"/>
  <c r="P1827" i="6"/>
  <c r="P1659" i="6"/>
  <c r="P1753" i="6"/>
  <c r="P245" i="6"/>
  <c r="P295" i="6"/>
  <c r="P325" i="6"/>
  <c r="P1185" i="6"/>
  <c r="P558" i="6"/>
  <c r="P1114" i="6"/>
  <c r="P1792" i="6"/>
  <c r="P311" i="6"/>
  <c r="P425" i="6"/>
  <c r="P1140" i="6"/>
  <c r="P718" i="6"/>
  <c r="P277" i="6"/>
  <c r="P321" i="6"/>
  <c r="P518" i="6"/>
  <c r="P193" i="6"/>
  <c r="P1233" i="6"/>
  <c r="P164" i="6"/>
  <c r="P1681" i="6"/>
  <c r="AA102" i="6"/>
  <c r="P616" i="6"/>
  <c r="P76" i="6"/>
  <c r="P105" i="6"/>
  <c r="P733" i="6"/>
  <c r="P747" i="6"/>
  <c r="P1436" i="6"/>
  <c r="P1711" i="6"/>
  <c r="P136" i="6"/>
  <c r="P1661" i="6"/>
  <c r="P346" i="6"/>
  <c r="P1410" i="6"/>
  <c r="P155" i="6"/>
  <c r="P336" i="6"/>
  <c r="P1082" i="6"/>
  <c r="P1366" i="6"/>
  <c r="P563" i="6"/>
  <c r="P774" i="6"/>
  <c r="P1124" i="6"/>
  <c r="AA67" i="6"/>
  <c r="P1752" i="6"/>
  <c r="P253" i="6"/>
  <c r="AA84" i="6"/>
  <c r="AA118" i="6"/>
  <c r="P1139" i="6"/>
  <c r="P1074" i="6"/>
  <c r="AA71" i="6"/>
  <c r="P282" i="6"/>
  <c r="P1830" i="6"/>
  <c r="AA36" i="6"/>
  <c r="P1293" i="6"/>
  <c r="P1408" i="6"/>
  <c r="P42" i="6"/>
  <c r="P1772" i="6"/>
  <c r="P60" i="6"/>
  <c r="P475" i="6"/>
  <c r="P22" i="6"/>
  <c r="P842" i="6"/>
  <c r="P396" i="6"/>
  <c r="P962" i="6"/>
  <c r="P1712" i="6"/>
  <c r="P369" i="6"/>
  <c r="P1826" i="6"/>
  <c r="P212" i="6"/>
  <c r="P58" i="6"/>
  <c r="AA27" i="6"/>
  <c r="P1618" i="6"/>
  <c r="P655" i="6"/>
  <c r="P1496" i="6"/>
  <c r="P1646" i="6"/>
  <c r="P1516" i="6"/>
  <c r="P1065" i="6"/>
  <c r="P436" i="6"/>
  <c r="AA135" i="6"/>
  <c r="P1633" i="6"/>
  <c r="P785" i="6"/>
  <c r="P57" i="6"/>
  <c r="P1186" i="6"/>
  <c r="P1500" i="6"/>
  <c r="P975" i="6"/>
  <c r="P816" i="6"/>
  <c r="P1721" i="6"/>
  <c r="P29" i="6"/>
  <c r="P1645" i="6"/>
  <c r="P1748" i="6"/>
  <c r="AA25" i="6"/>
  <c r="P665" i="6"/>
  <c r="P1724" i="6"/>
  <c r="P554" i="6"/>
  <c r="P795" i="6"/>
  <c r="P1887" i="6"/>
  <c r="P186" i="6"/>
  <c r="P33" i="6"/>
  <c r="P158" i="6"/>
  <c r="P1497" i="6"/>
  <c r="P1800" i="6"/>
  <c r="P1407" i="6"/>
  <c r="P869" i="6"/>
  <c r="P2001" i="6"/>
  <c r="P1546" i="6"/>
  <c r="P331" i="6"/>
  <c r="P1549" i="6"/>
  <c r="AA141" i="6"/>
  <c r="P585" i="6"/>
  <c r="P498" i="6"/>
  <c r="P313" i="6"/>
  <c r="P1331" i="6"/>
  <c r="P1007" i="6"/>
  <c r="P261" i="6"/>
  <c r="P53" i="6"/>
  <c r="P506" i="6"/>
  <c r="P1506" i="6"/>
  <c r="P1242" i="6"/>
  <c r="P521" i="6"/>
  <c r="AA32" i="6"/>
  <c r="P1146" i="6"/>
  <c r="P1669" i="6"/>
  <c r="P1133" i="6"/>
  <c r="P243" i="6"/>
  <c r="P504" i="6"/>
  <c r="P739" i="6"/>
  <c r="P1031" i="6"/>
  <c r="P2003" i="6"/>
  <c r="P694" i="6"/>
  <c r="P1220" i="6"/>
  <c r="P793" i="6"/>
  <c r="P1246" i="6"/>
  <c r="AA38" i="6"/>
  <c r="AA145" i="6"/>
  <c r="P1105" i="6"/>
  <c r="P1798" i="6"/>
  <c r="P940" i="6"/>
  <c r="P365" i="6"/>
  <c r="P1243" i="6"/>
  <c r="P1374" i="6"/>
  <c r="P991" i="6"/>
  <c r="P47" i="6"/>
  <c r="P150" i="6"/>
  <c r="P1388" i="6"/>
  <c r="AA90" i="6"/>
  <c r="P80" i="6"/>
  <c r="P749" i="6"/>
  <c r="P1835" i="6"/>
  <c r="P835" i="6"/>
  <c r="P1390" i="6"/>
  <c r="P1099" i="6"/>
  <c r="P1214" i="6"/>
  <c r="P1869" i="6"/>
  <c r="P204" i="6"/>
  <c r="P1956" i="6"/>
  <c r="P1226" i="6"/>
  <c r="AA150" i="6"/>
  <c r="P888" i="6"/>
  <c r="P430" i="6"/>
  <c r="P1982" i="6"/>
  <c r="P1574" i="6"/>
  <c r="P1006" i="6"/>
  <c r="P1540" i="6"/>
  <c r="P1799" i="6"/>
  <c r="P1842" i="6"/>
  <c r="P865" i="6"/>
  <c r="P1491" i="6"/>
  <c r="P1456" i="6"/>
  <c r="P113" i="6"/>
  <c r="P710" i="6"/>
  <c r="P714" i="6"/>
  <c r="P525" i="6"/>
  <c r="P1536" i="6"/>
  <c r="P748" i="6"/>
  <c r="P474" i="6"/>
  <c r="P1259" i="6"/>
  <c r="AA96" i="6"/>
  <c r="P1666" i="6"/>
  <c r="AA97" i="6"/>
  <c r="P1947" i="6"/>
  <c r="P11" i="6"/>
  <c r="P368" i="6"/>
  <c r="P1690" i="6"/>
  <c r="P470" i="6"/>
  <c r="P1978" i="6"/>
  <c r="P449" i="6"/>
  <c r="B4" i="6"/>
  <c r="P912" i="6"/>
  <c r="P909" i="6"/>
  <c r="AA6" i="6"/>
  <c r="AA16" i="6"/>
  <c r="P1261" i="6"/>
  <c r="P915" i="6"/>
  <c r="P844" i="6"/>
  <c r="P1935" i="6"/>
  <c r="P125" i="6"/>
  <c r="AA142" i="6"/>
  <c r="P1294" i="6"/>
  <c r="P1541" i="6"/>
  <c r="P1740" i="6"/>
  <c r="P1182" i="6"/>
  <c r="P165" i="6"/>
  <c r="P760" i="6"/>
  <c r="P44" i="6"/>
  <c r="P1460" i="6"/>
  <c r="P715" i="6"/>
  <c r="P210" i="6"/>
  <c r="P629" i="6"/>
  <c r="P1602" i="6"/>
  <c r="P893" i="6"/>
  <c r="P1607" i="6"/>
  <c r="AA15" i="6"/>
  <c r="P1692" i="6"/>
  <c r="P1005" i="6"/>
  <c r="P1286" i="6"/>
  <c r="P736" i="6"/>
  <c r="P968" i="6"/>
  <c r="P1667" i="6"/>
  <c r="AA148" i="6"/>
  <c r="P613" i="6"/>
  <c r="P159" i="6"/>
  <c r="P846" i="6"/>
  <c r="P188" i="6"/>
  <c r="P481" i="6"/>
  <c r="P1919" i="6"/>
  <c r="P1281" i="6"/>
  <c r="P1678" i="6"/>
  <c r="P1117" i="6"/>
  <c r="P1119" i="6"/>
  <c r="P262" i="6"/>
  <c r="P372" i="6"/>
  <c r="P763" i="6"/>
  <c r="P654" i="6"/>
  <c r="P1347" i="6"/>
  <c r="P751" i="6"/>
  <c r="P807" i="6"/>
  <c r="P119" i="6"/>
  <c r="P551" i="6"/>
  <c r="P1696" i="6"/>
  <c r="P1890" i="6"/>
  <c r="P1079" i="6"/>
  <c r="AA105" i="6"/>
  <c r="P114" i="6"/>
  <c r="P1176" i="6"/>
  <c r="P1141" i="6"/>
  <c r="P112" i="6"/>
  <c r="P1335" i="6"/>
  <c r="P1325" i="6"/>
  <c r="P1865" i="6"/>
  <c r="P828" i="6"/>
  <c r="P1697" i="6"/>
  <c r="P1326" i="6"/>
  <c r="P1462" i="6"/>
  <c r="P1883" i="6"/>
  <c r="P337" i="6"/>
  <c r="P352" i="6"/>
  <c r="P482" i="6"/>
  <c r="P215" i="6"/>
  <c r="P1097" i="6"/>
  <c r="P1197" i="6"/>
  <c r="P960" i="6"/>
  <c r="P1035" i="6"/>
  <c r="P679" i="6"/>
  <c r="P1917" i="6"/>
  <c r="P124" i="6"/>
  <c r="P722" i="6"/>
  <c r="P1853" i="6"/>
  <c r="P1289" i="6"/>
  <c r="P1966" i="6"/>
  <c r="P1255" i="6"/>
  <c r="P1789" i="6"/>
  <c r="P673" i="6"/>
  <c r="P737" i="6"/>
  <c r="P407" i="6"/>
  <c r="P1722" i="6"/>
  <c r="P982" i="6"/>
  <c r="P1314" i="6"/>
  <c r="P967" i="6"/>
  <c r="P1211" i="6"/>
  <c r="P1530" i="6"/>
  <c r="P488" i="6"/>
  <c r="P1635" i="6"/>
  <c r="P1207" i="6"/>
  <c r="P275" i="6"/>
  <c r="P719" i="6"/>
  <c r="P293" i="6"/>
  <c r="P75" i="6"/>
  <c r="AA47" i="6"/>
  <c r="P1063" i="6"/>
  <c r="P1194" i="6"/>
  <c r="P717" i="6"/>
  <c r="P1994" i="6"/>
  <c r="P927" i="6"/>
  <c r="P1148" i="6"/>
  <c r="P50" i="6"/>
  <c r="P254" i="6"/>
  <c r="P360" i="6"/>
  <c r="P169" i="6"/>
  <c r="P1725" i="6"/>
  <c r="P1032" i="6"/>
  <c r="P1817" i="6"/>
  <c r="P576" i="6"/>
  <c r="AA21" i="6"/>
  <c r="P182" i="6"/>
  <c r="P272" i="6"/>
  <c r="B98" i="6"/>
  <c r="B97" i="6"/>
  <c r="B36" i="6"/>
  <c r="B37" i="6" s="1"/>
  <c r="B53" i="6"/>
  <c r="P31" i="6"/>
  <c r="P1651" i="6"/>
  <c r="P1874" i="6"/>
  <c r="P1471" i="6"/>
  <c r="P1795" i="6"/>
  <c r="P1409" i="6"/>
  <c r="P1808" i="6"/>
  <c r="P1090" i="6"/>
  <c r="P609" i="6"/>
  <c r="P661" i="6"/>
  <c r="P1647" i="6"/>
  <c r="P801" i="6"/>
  <c r="P1677" i="6"/>
  <c r="P1210" i="6"/>
  <c r="P1556" i="6"/>
  <c r="P997" i="6"/>
  <c r="P647" i="6"/>
  <c r="P1766" i="6"/>
  <c r="P834" i="6"/>
  <c r="P199" i="6"/>
  <c r="P652" i="6"/>
  <c r="P226" i="6"/>
  <c r="P1918" i="6"/>
  <c r="P409" i="6"/>
  <c r="P1213" i="6"/>
  <c r="P651" i="6"/>
  <c r="P382" i="6"/>
  <c r="P1775" i="6"/>
  <c r="P1376" i="6"/>
  <c r="P1894" i="6"/>
  <c r="P364" i="6"/>
  <c r="P996" i="6"/>
  <c r="P266" i="6"/>
  <c r="P1287" i="6"/>
  <c r="P1018" i="6"/>
  <c r="P619" i="6"/>
  <c r="P1311" i="6"/>
  <c r="P965" i="6"/>
  <c r="P979" i="6"/>
  <c r="P1572" i="6"/>
  <c r="P413" i="6"/>
  <c r="P1693" i="6"/>
  <c r="AA76" i="6"/>
  <c r="P1949" i="6"/>
  <c r="P1394" i="6"/>
  <c r="P1467" i="6"/>
  <c r="P1941" i="6"/>
  <c r="P490" i="6"/>
  <c r="P20" i="6"/>
  <c r="P642" i="6"/>
  <c r="P1095" i="6"/>
  <c r="P1624" i="6"/>
  <c r="P1553" i="6"/>
  <c r="P239" i="6"/>
  <c r="P1507" i="6"/>
  <c r="P825" i="6"/>
  <c r="AA93" i="6"/>
  <c r="AA98" i="6"/>
  <c r="AA24" i="6"/>
  <c r="P1012" i="6"/>
  <c r="P152" i="6"/>
  <c r="P872" i="6"/>
  <c r="P937" i="6"/>
  <c r="AA34" i="6"/>
  <c r="P1058" i="6"/>
  <c r="P1389" i="6"/>
  <c r="AA37" i="6"/>
  <c r="P1867" i="6"/>
  <c r="AA63" i="6"/>
  <c r="P128" i="6"/>
  <c r="P390" i="6"/>
  <c r="P380" i="6"/>
  <c r="P1970" i="6"/>
  <c r="P423" i="6"/>
  <c r="P1729" i="6"/>
  <c r="P1441" i="6"/>
  <c r="P861" i="6"/>
  <c r="P160" i="6"/>
  <c r="P946" i="6"/>
  <c r="P1279" i="6"/>
  <c r="P101" i="6"/>
  <c r="P956" i="6"/>
  <c r="P758" i="6"/>
  <c r="P1218" i="6"/>
  <c r="P528" i="6"/>
  <c r="AA94" i="6"/>
  <c r="P357" i="6"/>
  <c r="P847" i="6"/>
  <c r="P596" i="6"/>
  <c r="P92" i="6"/>
  <c r="P1737" i="6"/>
  <c r="AA29" i="6"/>
  <c r="P1100" i="6"/>
  <c r="P1338" i="6"/>
  <c r="P394" i="6"/>
  <c r="P1836" i="6"/>
  <c r="P308" i="6"/>
  <c r="P542" i="6"/>
  <c r="P1387" i="6"/>
  <c r="P9" i="6"/>
  <c r="P179" i="6"/>
  <c r="P1086" i="6"/>
  <c r="P1555" i="6"/>
  <c r="P1249" i="6"/>
  <c r="P985" i="6"/>
  <c r="P867" i="6"/>
  <c r="P526" i="6"/>
  <c r="P419" i="6"/>
  <c r="P1178" i="6"/>
  <c r="AA131" i="6"/>
  <c r="P1013" i="6"/>
  <c r="P384" i="6"/>
  <c r="P862" i="6"/>
  <c r="P1965" i="6"/>
  <c r="P1008" i="6"/>
  <c r="P227" i="6"/>
  <c r="P120" i="6"/>
  <c r="P23" i="6"/>
  <c r="P1446" i="6"/>
  <c r="P1778" i="6"/>
  <c r="P852" i="6"/>
  <c r="P1092" i="6"/>
  <c r="P1939" i="6"/>
  <c r="P547" i="6"/>
  <c r="P1024" i="6"/>
  <c r="P786" i="6"/>
  <c r="AA42" i="6"/>
  <c r="AA75" i="6"/>
  <c r="P258" i="6"/>
  <c r="AA112" i="6"/>
  <c r="P1064" i="6"/>
  <c r="P1445" i="6"/>
  <c r="P564" i="6"/>
  <c r="P1392" i="6"/>
  <c r="P1688" i="6"/>
  <c r="P1181" i="6"/>
  <c r="P512" i="6"/>
  <c r="P1333" i="6"/>
  <c r="P914" i="6"/>
  <c r="P100" i="6"/>
  <c r="P974" i="6"/>
  <c r="AA33" i="6"/>
  <c r="P221" i="6"/>
  <c r="P1232" i="6"/>
  <c r="P1168" i="6"/>
  <c r="P14" i="6"/>
  <c r="P1188" i="6"/>
  <c r="P1055" i="6"/>
  <c r="P456" i="6"/>
  <c r="P524" i="6"/>
  <c r="P1621" i="6"/>
  <c r="P887" i="6"/>
  <c r="P1900" i="6"/>
  <c r="P1164" i="6"/>
  <c r="P931" i="6"/>
  <c r="P1154" i="6"/>
  <c r="P1425" i="6"/>
  <c r="P1318" i="6"/>
  <c r="P1680" i="6"/>
  <c r="P901" i="6"/>
  <c r="P443" i="6"/>
  <c r="P1794" i="6"/>
  <c r="P849" i="6"/>
  <c r="P534" i="6"/>
  <c r="P495" i="6"/>
  <c r="P511" i="6"/>
  <c r="P1889" i="6"/>
  <c r="P1494" i="6"/>
  <c r="P1023" i="6"/>
  <c r="P1893" i="6"/>
  <c r="P873" i="6"/>
  <c r="P874" i="6"/>
  <c r="P1034" i="6"/>
  <c r="P1348" i="6"/>
  <c r="P1087" i="6"/>
  <c r="P177" i="6"/>
  <c r="P1250" i="6"/>
  <c r="P1652" i="6"/>
  <c r="AA129" i="6"/>
  <c r="P1951" i="6"/>
  <c r="P1196" i="6"/>
  <c r="P635" i="6"/>
  <c r="P981" i="6"/>
  <c r="P1337" i="6"/>
  <c r="P259" i="6"/>
  <c r="P1910" i="6"/>
  <c r="P1589" i="6"/>
  <c r="P1575" i="6"/>
  <c r="P1306" i="6"/>
  <c r="P1067" i="6"/>
  <c r="AA51" i="6"/>
  <c r="P1236" i="6"/>
  <c r="P435" i="6"/>
  <c r="P1444" i="6"/>
  <c r="P1912" i="6"/>
  <c r="P958" i="6"/>
  <c r="Z7" i="6"/>
  <c r="Z10" i="6" s="1"/>
  <c r="AA115" i="6"/>
  <c r="P1695" i="6"/>
  <c r="P1245" i="6"/>
  <c r="P64" i="6"/>
  <c r="P146" i="6"/>
  <c r="P1700" i="6"/>
  <c r="P1106" i="6"/>
  <c r="AA140" i="6"/>
  <c r="P656" i="6"/>
  <c r="P1610" i="6"/>
  <c r="P1215" i="6"/>
  <c r="P926" i="6"/>
  <c r="P247" i="6"/>
  <c r="P923" i="6"/>
  <c r="P1820" i="6"/>
  <c r="P483" i="6"/>
  <c r="P1183" i="6"/>
  <c r="P1202" i="6"/>
  <c r="P1472" i="6"/>
  <c r="P966" i="6"/>
  <c r="P1485" i="6"/>
  <c r="P682" i="6"/>
  <c r="P769" i="6"/>
  <c r="P546" i="6"/>
  <c r="P1565" i="6"/>
  <c r="AA101" i="6"/>
  <c r="AA74" i="6"/>
  <c r="P508" i="6"/>
  <c r="P871" i="6"/>
  <c r="P1760" i="6"/>
  <c r="P1954" i="6"/>
  <c r="P1996" i="6"/>
  <c r="P370" i="6"/>
  <c r="P133" i="6"/>
  <c r="P553" i="6"/>
  <c r="P1878" i="6"/>
  <c r="P1797" i="6"/>
  <c r="AA117" i="6"/>
  <c r="P720" i="6"/>
  <c r="P157" i="6"/>
  <c r="P627" i="6"/>
  <c r="P1201" i="6"/>
  <c r="P1295" i="6"/>
  <c r="P192" i="6"/>
  <c r="P921" i="6"/>
  <c r="P680" i="6"/>
  <c r="P586" i="6"/>
  <c r="P706" i="6"/>
  <c r="P704" i="6"/>
  <c r="P351" i="6"/>
  <c r="P1948" i="6"/>
  <c r="P118" i="6"/>
  <c r="P1822" i="6"/>
  <c r="P864" i="6"/>
  <c r="AA41" i="6"/>
  <c r="P1562" i="6"/>
  <c r="P628" i="6"/>
  <c r="P886" i="6"/>
  <c r="P1649" i="6"/>
  <c r="P310" i="6"/>
  <c r="P1731" i="6"/>
  <c r="P1448" i="6"/>
  <c r="P2002" i="6"/>
  <c r="P531" i="6"/>
  <c r="P550" i="6"/>
  <c r="P26" i="6"/>
  <c r="P1984" i="6"/>
  <c r="P1205" i="6"/>
  <c r="P1071" i="6"/>
  <c r="P127" i="6"/>
  <c r="P1128" i="6"/>
  <c r="AA123" i="6"/>
  <c r="P779" i="6"/>
  <c r="P824" i="6"/>
  <c r="P959" i="6"/>
  <c r="P1926" i="6"/>
  <c r="P27" i="6"/>
  <c r="P1834" i="6"/>
  <c r="P347" i="6"/>
  <c r="P62" i="6"/>
  <c r="P938" i="6"/>
  <c r="P676" i="6"/>
  <c r="P1002" i="6"/>
  <c r="P462" i="6"/>
  <c r="P1156" i="6"/>
  <c r="P667" i="6"/>
  <c r="P1762" i="6"/>
  <c r="P1879" i="6"/>
  <c r="P1923" i="6"/>
  <c r="P841" i="6"/>
  <c r="P82" i="6"/>
  <c r="P1478" i="6"/>
  <c r="P802" i="6"/>
  <c r="P1776" i="6"/>
  <c r="P1256" i="6"/>
  <c r="P1101" i="6"/>
  <c r="P383" i="6"/>
  <c r="P412" i="6"/>
  <c r="P1083" i="6"/>
  <c r="P1928" i="6"/>
  <c r="P1907" i="6"/>
  <c r="P1332" i="6"/>
  <c r="P917" i="6"/>
  <c r="P1929" i="6"/>
  <c r="P1482" i="6"/>
  <c r="P883" i="6"/>
  <c r="P1658" i="6"/>
  <c r="P1290" i="6"/>
  <c r="P1209" i="6"/>
  <c r="P174" i="6"/>
  <c r="P1937" i="6"/>
  <c r="P970" i="6"/>
  <c r="P1353" i="6"/>
  <c r="P1413" i="6"/>
  <c r="P569" i="6"/>
  <c r="P1561" i="6"/>
  <c r="P1400" i="6"/>
  <c r="P1253" i="6"/>
  <c r="P618" i="6"/>
  <c r="P1597" i="6"/>
  <c r="AA4" i="6"/>
  <c r="P1699" i="6"/>
  <c r="P250" i="6"/>
  <c r="P688" i="6"/>
  <c r="P1825" i="6"/>
  <c r="P653" i="6"/>
  <c r="AA61" i="6"/>
  <c r="P1943" i="6"/>
  <c r="P145" i="6"/>
  <c r="AA146" i="6"/>
  <c r="P1687" i="6"/>
  <c r="P1532" i="6"/>
  <c r="P1777" i="6"/>
  <c r="P1203" i="6"/>
  <c r="P1304" i="6"/>
  <c r="P1288" i="6"/>
  <c r="P415" i="6"/>
  <c r="P502" i="6"/>
  <c r="P787" i="6"/>
  <c r="P1443" i="6"/>
  <c r="P8" i="6"/>
  <c r="P71" i="6"/>
  <c r="P614" i="6"/>
  <c r="P116" i="6"/>
  <c r="P983" i="6"/>
  <c r="P1238" i="6"/>
  <c r="P1685" i="6"/>
  <c r="P755" i="6"/>
  <c r="P167" i="6"/>
  <c r="P889" i="6"/>
  <c r="P106" i="6"/>
  <c r="P549" i="6"/>
  <c r="P61" i="6"/>
  <c r="P1639" i="6"/>
  <c r="AA39" i="6"/>
  <c r="P1266" i="6"/>
  <c r="P1336" i="6"/>
  <c r="P84" i="6"/>
  <c r="P639" i="6"/>
  <c r="P675" i="6"/>
  <c r="P1581" i="6"/>
  <c r="P492" i="6"/>
  <c r="P1430" i="6"/>
  <c r="P1964" i="6"/>
  <c r="P222" i="6"/>
  <c r="AA110" i="6"/>
  <c r="P620" i="6"/>
  <c r="P933" i="6"/>
  <c r="P1102" i="6"/>
  <c r="P1157" i="6"/>
  <c r="P110" i="6"/>
  <c r="P1518" i="6"/>
  <c r="P1833" i="6"/>
  <c r="P1361" i="6"/>
  <c r="P1545" i="6"/>
  <c r="P510" i="6"/>
  <c r="P1587" i="6"/>
  <c r="P559" i="6"/>
  <c r="P1802" i="6"/>
  <c r="P427" i="6"/>
  <c r="P567" i="6"/>
  <c r="P1868" i="6"/>
  <c r="P1231" i="6"/>
  <c r="P13" i="6"/>
  <c r="P1544" i="6"/>
  <c r="P1519" i="6"/>
  <c r="P1563" i="6"/>
  <c r="P1313" i="6"/>
  <c r="P587" i="6"/>
  <c r="P338" i="6"/>
  <c r="P555" i="6"/>
  <c r="P1324" i="6"/>
  <c r="P577" i="6"/>
  <c r="P1363" i="6"/>
  <c r="P636" i="6"/>
  <c r="P207" i="6"/>
  <c r="P579" i="6"/>
  <c r="P1509" i="6"/>
  <c r="P1424" i="6"/>
  <c r="P897" i="6"/>
  <c r="P1111" i="6"/>
  <c r="P445" i="6"/>
  <c r="P969" i="6"/>
  <c r="P1995" i="6"/>
  <c r="P1026" i="6"/>
  <c r="P1998" i="6"/>
  <c r="P1873" i="6"/>
  <c r="P662" i="6"/>
  <c r="P1221" i="6"/>
  <c r="P137" i="6"/>
  <c r="P857" i="6"/>
  <c r="P1198" i="6"/>
  <c r="P882" i="6"/>
  <c r="P1379" i="6"/>
  <c r="P469" i="6"/>
  <c r="P1702" i="6"/>
  <c r="P1170" i="6"/>
  <c r="P1112" i="6"/>
  <c r="P853" i="6"/>
  <c r="P1730" i="6"/>
  <c r="P454" i="6"/>
  <c r="P1860" i="6"/>
  <c r="P241" i="6"/>
  <c r="P1650" i="6"/>
  <c r="P4" i="6"/>
  <c r="P240" i="6"/>
  <c r="P12" i="6"/>
  <c r="P381" i="6"/>
  <c r="P698" i="6"/>
  <c r="P1520" i="6"/>
  <c r="P972" i="6"/>
  <c r="P625" i="6"/>
  <c r="P1084" i="6"/>
  <c r="P761" i="6"/>
  <c r="P1958" i="6"/>
  <c r="P1428" i="6"/>
  <c r="P624" i="6"/>
  <c r="P713" i="6"/>
  <c r="P1429" i="6"/>
  <c r="P178" i="6"/>
  <c r="P911" i="6"/>
  <c r="Z6" i="6"/>
  <c r="P1511" i="6"/>
  <c r="P1773" i="6"/>
  <c r="P782" i="6"/>
  <c r="P1952" i="6"/>
  <c r="P838" i="6"/>
  <c r="P601" i="6"/>
  <c r="P1437" i="6"/>
  <c r="P444" i="6"/>
  <c r="P1283" i="6"/>
  <c r="P896" i="6"/>
  <c r="P1852" i="6"/>
  <c r="P63" i="6"/>
  <c r="P1763" i="6"/>
  <c r="P514" i="6"/>
  <c r="P1241" i="6"/>
  <c r="AA17" i="6"/>
  <c r="P35" i="6"/>
  <c r="P418" i="6"/>
  <c r="P1017" i="6"/>
  <c r="P1110" i="6"/>
  <c r="P1585" i="6"/>
  <c r="P1103" i="6"/>
  <c r="P712" i="6"/>
  <c r="P320" i="6"/>
  <c r="P1586" i="6"/>
  <c r="P1727" i="6"/>
  <c r="P388" i="6"/>
  <c r="P1573" i="6"/>
  <c r="P1499" i="6"/>
  <c r="AA109" i="6"/>
  <c r="P349" i="6"/>
  <c r="P1636" i="6"/>
  <c r="P326" i="6"/>
  <c r="P908" i="6"/>
  <c r="P426" i="6"/>
  <c r="P1321" i="6"/>
  <c r="P224" i="6"/>
  <c r="P421" i="6"/>
  <c r="P345" i="6"/>
  <c r="P216" i="6"/>
  <c r="AA106" i="6"/>
  <c r="P1222" i="6"/>
  <c r="P1327" i="6"/>
  <c r="P139" i="6"/>
  <c r="AA126" i="6"/>
  <c r="P1011" i="6"/>
  <c r="P1683" i="6"/>
  <c r="P1276" i="6"/>
  <c r="P830" i="6"/>
  <c r="P486" i="6"/>
  <c r="P194" i="6"/>
  <c r="P1901" i="6"/>
  <c r="P1418" i="6"/>
  <c r="P1844" i="6"/>
  <c r="P1334" i="6"/>
  <c r="P819" i="6"/>
  <c r="AA72" i="6"/>
  <c r="P1412" i="6"/>
  <c r="P1322" i="6"/>
  <c r="P742" i="6"/>
  <c r="P1107" i="6"/>
  <c r="P815" i="6"/>
  <c r="P1843" i="6"/>
  <c r="P1162" i="6"/>
  <c r="P1028" i="6"/>
  <c r="P40" i="6"/>
  <c r="P595" i="6"/>
  <c r="P134" i="6"/>
  <c r="P356" i="6"/>
  <c r="P1001" i="6"/>
  <c r="P1094" i="6"/>
  <c r="P754" i="6"/>
  <c r="P269" i="6"/>
  <c r="P1847" i="6"/>
  <c r="P1459" i="6"/>
  <c r="P1523" i="6"/>
  <c r="P1592" i="6"/>
  <c r="P1959" i="6"/>
  <c r="P375" i="6"/>
  <c r="P166" i="6"/>
  <c r="P350" i="6"/>
  <c r="P1147" i="6"/>
  <c r="P1950" i="6"/>
  <c r="P1558" i="6"/>
  <c r="P162" i="6"/>
  <c r="P1187" i="6"/>
  <c r="P229" i="6"/>
  <c r="P176" i="6"/>
  <c r="P543" i="6"/>
  <c r="P1567" i="6"/>
  <c r="P428" i="6"/>
  <c r="P1263" i="6"/>
  <c r="P870" i="6"/>
  <c r="P122" i="6"/>
  <c r="P72" i="6"/>
  <c r="P232" i="6"/>
  <c r="P45" i="6"/>
  <c r="P191" i="6"/>
  <c r="P973" i="6"/>
  <c r="P1404" i="6"/>
  <c r="P789" i="6"/>
  <c r="P1344" i="6"/>
  <c r="P143" i="6"/>
  <c r="P1739" i="6"/>
  <c r="P1180" i="6"/>
  <c r="P459" i="6"/>
  <c r="P1447" i="6"/>
  <c r="P440" i="6"/>
  <c r="P1476" i="6"/>
  <c r="AA147" i="6"/>
  <c r="P1840" i="6"/>
  <c r="P903" i="6"/>
  <c r="P1641" i="6"/>
  <c r="P473" i="6"/>
  <c r="P1135" i="6"/>
  <c r="P1153" i="6"/>
  <c r="P387" i="6"/>
  <c r="AA44" i="6"/>
  <c r="P641" i="6"/>
  <c r="P431" i="6"/>
  <c r="P274" i="6"/>
  <c r="P1219" i="6"/>
  <c r="P1993" i="6"/>
  <c r="P604" i="6"/>
  <c r="P615" i="6"/>
  <c r="P536" i="6"/>
  <c r="P1223" i="6"/>
  <c r="P1619" i="6"/>
  <c r="P669" i="6"/>
  <c r="P1369" i="6"/>
  <c r="P980" i="6"/>
  <c r="P1841" i="6"/>
  <c r="P850" i="6"/>
  <c r="P1548" i="6"/>
  <c r="P97" i="6"/>
  <c r="P591" i="6"/>
  <c r="P638" i="6"/>
  <c r="P994" i="6"/>
  <c r="P950" i="6"/>
  <c r="P1554" i="6"/>
  <c r="P677" i="6"/>
  <c r="P560" i="6"/>
  <c r="P821" i="6"/>
  <c r="P1989" i="6"/>
  <c r="P640" i="6"/>
  <c r="P1812" i="6"/>
  <c r="P316" i="6"/>
  <c r="P1081" i="6"/>
  <c r="AA20" i="6"/>
  <c r="P1435" i="6"/>
  <c r="P1904" i="6"/>
  <c r="P1579" i="6"/>
  <c r="AA65" i="6"/>
  <c r="P386" i="6"/>
  <c r="P1014" i="6"/>
  <c r="P1466" i="6"/>
  <c r="P948" i="6"/>
  <c r="AA149" i="6"/>
  <c r="P1976" i="6"/>
  <c r="AA114" i="6"/>
  <c r="P1606" i="6"/>
  <c r="P1151" i="6"/>
  <c r="P318" i="6"/>
  <c r="P1200" i="6"/>
  <c r="P205" i="6"/>
  <c r="P1052" i="6"/>
  <c r="P1308" i="6"/>
  <c r="P1673" i="6"/>
  <c r="P1686" i="6"/>
  <c r="P1528" i="6"/>
  <c r="P1668" i="6"/>
  <c r="P173" i="6"/>
  <c r="P1228" i="6"/>
  <c r="P1903" i="6"/>
  <c r="P1251" i="6"/>
  <c r="P1416" i="6"/>
  <c r="P1452" i="6"/>
  <c r="P342" i="6"/>
  <c r="AA56" i="6"/>
  <c r="P1384" i="6"/>
  <c r="P1350" i="6"/>
  <c r="P738" i="6"/>
  <c r="P1811" i="6"/>
  <c r="P1888" i="6"/>
  <c r="P500" i="6"/>
  <c r="P458" i="6"/>
  <c r="P1502" i="6"/>
  <c r="P1010" i="6"/>
  <c r="P562" i="6"/>
  <c r="P572" i="6"/>
  <c r="P668" i="6"/>
  <c r="AA79" i="6"/>
  <c r="P1864" i="6"/>
  <c r="AA78" i="6"/>
  <c r="P1698" i="6"/>
  <c r="P74" i="6"/>
  <c r="P5" i="6"/>
  <c r="P1434" i="6"/>
  <c r="P961" i="6"/>
  <c r="P417" i="6"/>
  <c r="P1415" i="6"/>
  <c r="P695" i="6"/>
  <c r="P545" i="6"/>
  <c r="P7" i="6"/>
  <c r="P86" i="6"/>
  <c r="P1199" i="6"/>
  <c r="P1340" i="6"/>
  <c r="P1169" i="6"/>
  <c r="P405" i="6"/>
  <c r="P209" i="6"/>
  <c r="P1955" i="6"/>
  <c r="P1483" i="6"/>
  <c r="P716" i="6"/>
  <c r="P477" i="6"/>
  <c r="P687" i="6"/>
  <c r="P1871" i="6"/>
  <c r="P170" i="6"/>
  <c r="P727" i="6"/>
  <c r="P1040" i="6"/>
  <c r="P1895" i="6"/>
  <c r="P73" i="6"/>
  <c r="P480" i="6"/>
  <c r="P1560" i="6"/>
  <c r="P312" i="6"/>
  <c r="P811" i="6"/>
  <c r="P1044" i="6"/>
  <c r="P77" i="6"/>
  <c r="P1481" i="6"/>
  <c r="P1640" i="6"/>
  <c r="P1137" i="6"/>
  <c r="P1771" i="6"/>
  <c r="P1880" i="6"/>
  <c r="P859" i="6"/>
  <c r="AA99" i="6"/>
  <c r="P649" i="6"/>
  <c r="P99" i="6"/>
  <c r="P359" i="6"/>
  <c r="P1787" i="6"/>
  <c r="P1029" i="6"/>
  <c r="P1204" i="6"/>
  <c r="AA23" i="6"/>
  <c r="P1069" i="6"/>
  <c r="P288" i="6"/>
  <c r="P1987" i="6"/>
  <c r="P777" i="6"/>
  <c r="P1662" i="6"/>
  <c r="P666" i="6"/>
  <c r="P1769" i="6"/>
  <c r="P1858" i="6"/>
  <c r="P1145" i="6"/>
  <c r="AA70" i="6"/>
  <c r="P1393" i="6"/>
  <c r="P823" i="6"/>
  <c r="AA144" i="6"/>
  <c r="P1020" i="6"/>
  <c r="AA85" i="6"/>
  <c r="P1050" i="6"/>
  <c r="P670" i="6"/>
  <c r="P297" i="6"/>
  <c r="P289" i="6"/>
  <c r="P332" i="6"/>
  <c r="P1657" i="6"/>
  <c r="AA121" i="6"/>
  <c r="P1866" i="6"/>
  <c r="P1129" i="6"/>
  <c r="P998" i="6"/>
  <c r="P880" i="6"/>
  <c r="P1451" i="6"/>
  <c r="P907" i="6"/>
  <c r="P741" i="6"/>
  <c r="P1814" i="6"/>
  <c r="P373" i="6"/>
  <c r="P460" i="6"/>
  <c r="AA59" i="6"/>
  <c r="P678" i="6"/>
  <c r="P1339" i="6"/>
  <c r="P208" i="6"/>
  <c r="P1316" i="6"/>
  <c r="P1940" i="6"/>
  <c r="P612" i="6"/>
  <c r="AA52" i="6"/>
  <c r="P1521" i="6"/>
  <c r="P1694" i="6"/>
  <c r="P700" i="6"/>
  <c r="P1861" i="6"/>
  <c r="P1885" i="6"/>
  <c r="P87" i="6"/>
  <c r="P1720" i="6"/>
  <c r="P1260" i="6"/>
  <c r="P1837" i="6"/>
  <c r="P1048" i="6"/>
  <c r="P1038" i="6"/>
  <c r="P1884" i="6"/>
  <c r="P1477" i="6"/>
  <c r="AA60" i="6"/>
  <c r="P1292" i="6"/>
  <c r="P246" i="6"/>
  <c r="P1317" i="6"/>
  <c r="P309" i="6"/>
  <c r="AA134" i="6"/>
  <c r="AA120" i="6"/>
  <c r="P485" i="6"/>
  <c r="P54" i="6"/>
  <c r="P1045" i="6"/>
  <c r="P759" i="6"/>
  <c r="P301" i="6"/>
  <c r="P34" i="6"/>
  <c r="P1486" i="6"/>
  <c r="P452" i="6"/>
  <c r="P1377" i="6"/>
  <c r="P1075" i="6"/>
  <c r="P1713" i="6"/>
  <c r="P1036" i="6"/>
  <c r="P1469" i="6"/>
  <c r="P657" i="6"/>
  <c r="P432" i="6"/>
  <c r="P468" i="6"/>
  <c r="P1816" i="6"/>
  <c r="P330" i="6"/>
  <c r="P1454" i="6"/>
  <c r="P1461" i="6"/>
  <c r="P1770" i="6"/>
  <c r="P1703" i="6"/>
  <c r="P1821" i="6"/>
  <c r="P466" i="6"/>
  <c r="P1706" i="6"/>
  <c r="P1718" i="6"/>
  <c r="P39" i="6"/>
  <c r="P516" i="6"/>
  <c r="P1300" i="6"/>
  <c r="P142" i="6"/>
  <c r="P792" i="6"/>
  <c r="P538" i="6"/>
  <c r="P1179" i="6"/>
  <c r="P1003" i="6"/>
  <c r="P1747" i="6"/>
  <c r="P305" i="6"/>
  <c r="P1351" i="6"/>
  <c r="P96" i="6"/>
  <c r="P1273" i="6"/>
  <c r="P339" i="6"/>
  <c r="P1915" i="6"/>
  <c r="P1126" i="6"/>
  <c r="P1453" i="6"/>
  <c r="P256" i="6"/>
  <c r="AA35" i="6"/>
  <c r="P1411" i="6"/>
  <c r="P95" i="6"/>
  <c r="P1019" i="6"/>
  <c r="P1206" i="6"/>
  <c r="P1123" i="6"/>
  <c r="P1969" i="6"/>
  <c r="P1235" i="6"/>
  <c r="P599" i="6"/>
  <c r="P117" i="6"/>
  <c r="P1503" i="6"/>
  <c r="P1707" i="6"/>
  <c r="P750" i="6"/>
  <c r="P804" i="6"/>
  <c r="P1522" i="6"/>
  <c r="P1625" i="6"/>
  <c r="P1514" i="6"/>
  <c r="P1501" i="6"/>
  <c r="P281" i="6"/>
  <c r="P765" i="6"/>
  <c r="P1924" i="6"/>
  <c r="P566" i="6"/>
  <c r="P1961" i="6"/>
  <c r="P684" i="6"/>
  <c r="P963" i="6"/>
  <c r="P354" i="6"/>
  <c r="P1557" i="6"/>
  <c r="P1809" i="6"/>
  <c r="P565" i="6"/>
  <c r="AA86" i="6"/>
  <c r="P699" i="6"/>
  <c r="P1535" i="6"/>
  <c r="P1746" i="6"/>
  <c r="P1785" i="6"/>
  <c r="AA43" i="6"/>
  <c r="P1805" i="6"/>
  <c r="P1911" i="6"/>
  <c r="P355" i="6"/>
  <c r="P1438" i="6"/>
  <c r="P756" i="6"/>
  <c r="P906" i="6"/>
  <c r="P723" i="6"/>
  <c r="AA66" i="6"/>
  <c r="P1839" i="6"/>
  <c r="P685" i="6"/>
  <c r="P664" i="6"/>
  <c r="P252" i="6"/>
  <c r="AA87" i="6"/>
  <c r="AA127" i="6"/>
  <c r="P1397" i="6"/>
  <c r="P826" i="6"/>
  <c r="P522" i="6"/>
  <c r="P260" i="6"/>
  <c r="P1134" i="6"/>
  <c r="P1672" i="6"/>
  <c r="P1689" i="6"/>
  <c r="P1116" i="6"/>
  <c r="P1383" i="6"/>
  <c r="P1406" i="6"/>
  <c r="P753" i="6"/>
  <c r="P1780" i="6"/>
  <c r="AA49" i="6"/>
  <c r="P875" i="6"/>
  <c r="P455" i="6"/>
  <c r="P10" i="6"/>
  <c r="P153" i="6"/>
  <c r="P1654" i="6"/>
  <c r="P1364" i="6"/>
  <c r="P594" i="6"/>
  <c r="P1056" i="6"/>
  <c r="P1022" i="6"/>
  <c r="P1346" i="6"/>
  <c r="AA19" i="6"/>
  <c r="AA30" i="6"/>
  <c r="P630" i="6"/>
  <c r="P2005" i="6"/>
  <c r="P290" i="6"/>
  <c r="P776" i="6"/>
  <c r="P540" i="6"/>
  <c r="P1671" i="6"/>
  <c r="P1468" i="6"/>
  <c r="P363" i="6"/>
  <c r="P1791" i="6"/>
  <c r="P220" i="6"/>
  <c r="P1550" i="6"/>
  <c r="P88" i="6"/>
  <c r="P1622" i="6"/>
  <c r="P340" i="6"/>
  <c r="P1655" i="6"/>
  <c r="P1851" i="6"/>
  <c r="P1470" i="6"/>
  <c r="P1743" i="6"/>
  <c r="AA58" i="6"/>
  <c r="P1016" i="6"/>
  <c r="P111" i="6"/>
  <c r="P65" i="6"/>
  <c r="P1846" i="6"/>
  <c r="P1849" i="6"/>
  <c r="P1634" i="6"/>
  <c r="P1365" i="6"/>
  <c r="P1060" i="6"/>
  <c r="P24" i="6"/>
  <c r="P637" i="6"/>
  <c r="P1508" i="6"/>
  <c r="P1891" i="6"/>
  <c r="P43" i="6"/>
  <c r="P233" i="6"/>
  <c r="P1130" i="6"/>
  <c r="P574" i="6"/>
  <c r="P181" i="6"/>
  <c r="P271" i="6"/>
  <c r="P701" i="6"/>
  <c r="P1925" i="6"/>
  <c r="P1862" i="6"/>
  <c r="P513" i="6"/>
  <c r="P172" i="6"/>
  <c r="P1068" i="6"/>
  <c r="P1660" i="6"/>
  <c r="P303" i="6"/>
  <c r="P1051" i="6"/>
  <c r="P1629" i="6"/>
  <c r="P1857" i="6"/>
  <c r="P467" i="6"/>
  <c r="P505" i="6"/>
  <c r="P592" i="6"/>
  <c r="P189" i="6"/>
  <c r="P399" i="6"/>
  <c r="P877" i="6"/>
  <c r="P1039" i="6"/>
  <c r="P617" i="6"/>
  <c r="P683" i="6"/>
  <c r="AA68" i="6"/>
  <c r="P1921" i="6"/>
  <c r="P154" i="6"/>
  <c r="P898" i="6"/>
  <c r="P18" i="6"/>
  <c r="P1723" i="6"/>
  <c r="P1362" i="6"/>
  <c r="P287" i="6"/>
  <c r="P1195" i="6"/>
  <c r="P580" i="6"/>
  <c r="P1944" i="6"/>
  <c r="P660" i="6"/>
  <c r="P1357" i="6"/>
  <c r="P51" i="6"/>
  <c r="P144" i="6"/>
  <c r="P1749" i="6"/>
  <c r="P32" i="6"/>
  <c r="P491" i="6"/>
  <c r="P1909" i="6"/>
  <c r="P52" i="6"/>
  <c r="P1783" i="6"/>
  <c r="P845" i="6"/>
  <c r="P1371" i="6"/>
  <c r="P235" i="6"/>
  <c r="P404" i="6"/>
  <c r="P692" i="6"/>
  <c r="P1190" i="6"/>
  <c r="P161" i="6"/>
  <c r="P902" i="6"/>
  <c r="P1163" i="6"/>
  <c r="P416" i="6"/>
  <c r="P831" i="6"/>
  <c r="P1564" i="6"/>
  <c r="P1977" i="6"/>
  <c r="AA113" i="6"/>
  <c r="P367" i="6"/>
  <c r="P1077" i="6"/>
  <c r="P333" i="6"/>
  <c r="P935" i="6"/>
  <c r="P439" i="6"/>
  <c r="P1823" i="6"/>
  <c r="P1571" i="6"/>
  <c r="P1230" i="6"/>
  <c r="P1138" i="6"/>
  <c r="P1132" i="6"/>
  <c r="P163" i="6"/>
  <c r="P1832" i="6"/>
  <c r="P131" i="6"/>
  <c r="P450" i="6"/>
  <c r="P1559" i="6"/>
  <c r="P529" i="6"/>
  <c r="P1547" i="6"/>
  <c r="P198" i="6"/>
  <c r="P104" i="6"/>
  <c r="P442" i="6"/>
  <c r="P1981" i="6"/>
  <c r="P1212" i="6"/>
  <c r="P810" i="6"/>
  <c r="P1990" i="6"/>
  <c r="P775" i="6"/>
  <c r="P1829" i="6"/>
  <c r="P1386" i="6"/>
  <c r="P934" i="6"/>
  <c r="P265" i="6"/>
  <c r="P1000" i="6"/>
  <c r="P300" i="6"/>
  <c r="P234" i="6"/>
  <c r="P1216" i="6"/>
  <c r="P1088" i="6"/>
  <c r="P59" i="6"/>
  <c r="P1072" i="6"/>
  <c r="P1953" i="6"/>
  <c r="P1892" i="6"/>
  <c r="P1343" i="6"/>
  <c r="P606" i="6"/>
  <c r="P1566" i="6"/>
  <c r="P1856" i="6"/>
  <c r="P1988" i="6"/>
  <c r="P1191" i="6"/>
  <c r="P374" i="6"/>
  <c r="P814" i="6"/>
  <c r="P1569" i="6"/>
  <c r="P746" i="6"/>
  <c r="P1744" i="6"/>
  <c r="P41" i="6"/>
  <c r="P16" i="6"/>
  <c r="P344" i="6"/>
  <c r="P1349" i="6"/>
  <c r="P1320" i="6"/>
  <c r="P1603" i="6"/>
  <c r="P494" i="6"/>
  <c r="P1282" i="6"/>
  <c r="P1611" i="6"/>
  <c r="P1596" i="6"/>
  <c r="P1268" i="6"/>
  <c r="P187" i="6"/>
  <c r="P924" i="6"/>
  <c r="AA128" i="6"/>
  <c r="P1284" i="6"/>
  <c r="AA64" i="6"/>
  <c r="P1515" i="6"/>
  <c r="P929" i="6"/>
  <c r="P1863" i="6"/>
  <c r="P69" i="6"/>
  <c r="P1973" i="6"/>
  <c r="P605" i="6"/>
  <c r="P472" i="6"/>
  <c r="AA7" i="6"/>
  <c r="P1298" i="6"/>
  <c r="AA108" i="6"/>
  <c r="P589" i="6"/>
  <c r="P98" i="6"/>
  <c r="P1420" i="6"/>
  <c r="P126" i="6"/>
  <c r="P964" i="6"/>
  <c r="P570" i="6"/>
  <c r="P414" i="6"/>
  <c r="P1302" i="6"/>
  <c r="P1638" i="6"/>
  <c r="P895" i="6"/>
  <c r="P971" i="6"/>
  <c r="P999" i="6"/>
  <c r="P990" i="6"/>
  <c r="P206" i="6"/>
  <c r="P1745" i="6"/>
  <c r="P1167" i="6"/>
  <c r="P1341" i="6"/>
  <c r="P1750" i="6"/>
  <c r="P115" i="6"/>
  <c r="P1942" i="6"/>
  <c r="P602" i="6"/>
  <c r="P1330" i="6"/>
  <c r="AA11" i="6"/>
  <c r="P298" i="6"/>
  <c r="P1037" i="6"/>
  <c r="P1807" i="6"/>
  <c r="P1913" i="6"/>
  <c r="P1936" i="6"/>
  <c r="P1902" i="6"/>
  <c r="P147" i="6"/>
  <c r="P1089" i="6"/>
  <c r="P1985" i="6"/>
  <c r="P217" i="6"/>
  <c r="P772" i="6"/>
  <c r="P648" i="6"/>
  <c r="P1224" i="6"/>
  <c r="P952" i="6"/>
  <c r="P420" i="6"/>
  <c r="P1916" i="6"/>
  <c r="P493" i="6"/>
  <c r="P1855" i="6"/>
  <c r="P1588" i="6"/>
  <c r="P1449" i="6"/>
  <c r="P1398" i="6"/>
  <c r="P1267" i="6"/>
  <c r="P291" i="6"/>
  <c r="P1670" i="6"/>
  <c r="AA73" i="6"/>
  <c r="P622" i="6"/>
  <c r="P1096" i="6"/>
  <c r="P38" i="6"/>
  <c r="P721" i="6"/>
  <c r="P645" i="6"/>
  <c r="P732" i="6"/>
  <c r="P1960" i="6"/>
  <c r="P1612" i="6"/>
  <c r="AA125" i="6"/>
  <c r="P1756" i="6"/>
  <c r="P1975" i="6"/>
  <c r="P1539" i="6"/>
  <c r="P1765" i="6"/>
  <c r="P910" i="6"/>
  <c r="P1505" i="6"/>
  <c r="P1751" i="6"/>
  <c r="AA103" i="6"/>
  <c r="P1127" i="6"/>
  <c r="P1906" i="6"/>
  <c r="P81" i="6"/>
  <c r="P770" i="6"/>
  <c r="P696" i="6"/>
  <c r="P1781" i="6"/>
  <c r="P398" i="6"/>
  <c r="P376" i="6"/>
  <c r="P1120" i="6"/>
  <c r="P1793" i="6"/>
  <c r="P489" i="6"/>
  <c r="P920" i="6"/>
  <c r="AA92" i="6"/>
  <c r="P900" i="6"/>
  <c r="P1143" i="6"/>
  <c r="P523" i="6"/>
  <c r="P1108" i="6"/>
  <c r="P1278" i="6"/>
  <c r="P225" i="6"/>
  <c r="P1131" i="6"/>
  <c r="P1828" i="6"/>
  <c r="P1605" i="6"/>
  <c r="P1272" i="6"/>
  <c r="P1303" i="6"/>
  <c r="P992" i="6"/>
  <c r="P919" i="6"/>
  <c r="P623" i="6"/>
  <c r="P515" i="6"/>
  <c r="P28" i="6"/>
  <c r="P1972" i="6"/>
  <c r="P1599" i="6"/>
  <c r="P323" i="6"/>
  <c r="P1479" i="6"/>
  <c r="P2000" i="6"/>
  <c r="AA40" i="6"/>
  <c r="P930" i="6"/>
  <c r="P1382" i="6"/>
  <c r="P1240" i="6"/>
  <c r="P818" i="6"/>
  <c r="P1504" i="6"/>
  <c r="P135" i="6"/>
  <c r="P107" i="6"/>
  <c r="P1487" i="6"/>
  <c r="P820" i="6"/>
  <c r="AA138" i="6"/>
  <c r="P548" i="6"/>
  <c r="P799" i="6"/>
  <c r="P672" i="6"/>
  <c r="P203" i="6"/>
  <c r="P244" i="6"/>
  <c r="P403" i="6"/>
  <c r="P1927" i="6"/>
  <c r="AA119" i="6"/>
  <c r="P858" i="6"/>
  <c r="P1881" i="6"/>
  <c r="P1543" i="6"/>
  <c r="P1934" i="6"/>
  <c r="P1570" i="6"/>
  <c r="P993" i="6"/>
  <c r="P840" i="6"/>
  <c r="P1848" i="6"/>
  <c r="P757" i="6"/>
  <c r="P434" i="6"/>
  <c r="P1577" i="6"/>
  <c r="P248" i="6"/>
  <c r="P478" i="6"/>
  <c r="P1297" i="6"/>
  <c r="P1309" i="6"/>
  <c r="P1992" i="6"/>
  <c r="P1759" i="6"/>
  <c r="P1488" i="6"/>
  <c r="P583" i="6"/>
  <c r="AA89" i="6"/>
  <c r="P771" i="6"/>
  <c r="P1423" i="6"/>
  <c r="P1648" i="6"/>
  <c r="P1352" i="6"/>
  <c r="P1627" i="6"/>
  <c r="P1161" i="6"/>
  <c r="P541" i="6"/>
  <c r="P1870" i="6"/>
  <c r="P1258" i="6"/>
  <c r="P429" i="6"/>
  <c r="P976" i="6"/>
  <c r="P1637" i="6"/>
  <c r="P1053" i="6"/>
  <c r="P1049" i="6"/>
  <c r="P37" i="6"/>
  <c r="P67" i="6"/>
  <c r="P1682" i="6"/>
  <c r="P1291" i="6"/>
  <c r="P1085" i="6"/>
  <c r="P237" i="6"/>
  <c r="P484" i="6"/>
  <c r="P1189" i="6"/>
  <c r="P1155" i="6"/>
  <c r="P556" i="6"/>
  <c r="P1617" i="6"/>
  <c r="P1076" i="6"/>
  <c r="P603" i="6"/>
  <c r="P1591" i="6"/>
  <c r="P1679" i="6"/>
  <c r="P1419" i="6"/>
  <c r="P257" i="6"/>
  <c r="P1122" i="6"/>
  <c r="P892" i="6"/>
  <c r="P21" i="6"/>
  <c r="P1803" i="6"/>
  <c r="P734" i="6"/>
  <c r="P520" i="6"/>
  <c r="P1115" i="6"/>
  <c r="P947" i="6"/>
  <c r="P951" i="6"/>
  <c r="P171" i="6"/>
  <c r="P856" i="6"/>
  <c r="P517" i="6"/>
  <c r="P988" i="6"/>
  <c r="P1768" i="6"/>
  <c r="AA46" i="6"/>
  <c r="P94" i="6"/>
  <c r="P788" i="6"/>
  <c r="P379" i="6"/>
  <c r="P130" i="6"/>
  <c r="P731" i="6"/>
  <c r="P1590" i="6"/>
  <c r="P270" i="6"/>
  <c r="P532" i="6"/>
  <c r="P766" i="6"/>
  <c r="P571" i="6"/>
  <c r="P1967" i="6"/>
  <c r="AA12" i="6"/>
  <c r="P808" i="6"/>
  <c r="P1758" i="6"/>
  <c r="P285" i="6"/>
  <c r="P46" i="6"/>
  <c r="P1184" i="6"/>
  <c r="P671" i="6"/>
  <c r="P447" i="6"/>
  <c r="P597" i="6"/>
  <c r="P1173" i="6"/>
  <c r="P385" i="6"/>
  <c r="P1354" i="6"/>
  <c r="P809" i="6"/>
  <c r="AA5" i="6"/>
  <c r="P784" i="6"/>
  <c r="P705" i="6"/>
  <c r="P691" i="6"/>
  <c r="P68" i="6"/>
  <c r="P1160" i="6"/>
  <c r="P1957" i="6"/>
  <c r="P1098" i="6"/>
  <c r="AA9" i="6"/>
  <c r="P140" i="6"/>
  <c r="P1767" i="6"/>
  <c r="P1463" i="6"/>
  <c r="P1615" i="6"/>
  <c r="P644" i="6"/>
  <c r="P479" i="6"/>
  <c r="P249" i="6"/>
  <c r="P1073" i="6"/>
  <c r="P1030" i="6"/>
  <c r="P837" i="6"/>
  <c r="P109" i="6"/>
  <c r="P634" i="6"/>
  <c r="P211" i="6"/>
  <c r="P851" i="6"/>
  <c r="P231" i="6"/>
  <c r="P1643" i="6"/>
  <c r="P631" i="6"/>
  <c r="P768" i="6"/>
  <c r="P278" i="6"/>
  <c r="P762" i="6"/>
  <c r="P806" i="6"/>
  <c r="P1356" i="6"/>
  <c r="P1381" i="6"/>
  <c r="P1375" i="6"/>
  <c r="AA116" i="6"/>
  <c r="P108" i="6"/>
  <c r="AA31" i="6"/>
  <c r="P593" i="6"/>
  <c r="P1323" i="6"/>
  <c r="P335" i="6"/>
  <c r="P1897" i="6"/>
  <c r="P1991" i="6"/>
  <c r="P1439" i="6"/>
  <c r="P200" i="6"/>
  <c r="P1931" i="6"/>
  <c r="P1225" i="6"/>
  <c r="P1360" i="6"/>
  <c r="P1796" i="6"/>
  <c r="P1402" i="6"/>
  <c r="P1062" i="6"/>
  <c r="P1473" i="6"/>
  <c r="P1269" i="6"/>
  <c r="P728" i="6"/>
  <c r="P1057" i="6"/>
  <c r="AA81" i="6"/>
  <c r="P1319" i="6"/>
  <c r="P1859" i="6"/>
  <c r="P1628" i="6"/>
  <c r="AA53" i="6"/>
  <c r="AA83" i="6"/>
  <c r="P1015" i="6"/>
  <c r="P724" i="6"/>
  <c r="P1136" i="6"/>
  <c r="P686" i="6"/>
  <c r="P1963" i="6"/>
  <c r="P328" i="6"/>
  <c r="P1542" i="6"/>
  <c r="P1733" i="6"/>
  <c r="P913" i="6"/>
  <c r="P1271" i="6"/>
  <c r="P441" i="6"/>
  <c r="P461" i="6"/>
  <c r="P36" i="6"/>
  <c r="P168" i="6"/>
  <c r="P1368" i="6"/>
  <c r="P1391" i="6"/>
  <c r="P995" i="6"/>
  <c r="P1355" i="6"/>
  <c r="P936" i="6"/>
  <c r="AA26" i="6"/>
  <c r="P1653" i="6"/>
  <c r="P1609" i="6"/>
  <c r="P1312" i="6"/>
  <c r="P1328" i="6"/>
  <c r="P457" i="6"/>
  <c r="P805" i="6"/>
  <c r="P1774" i="6"/>
  <c r="P1422" i="6"/>
  <c r="AA82" i="6"/>
  <c r="P465" i="6"/>
  <c r="P93" i="6"/>
  <c r="P1490" i="6"/>
  <c r="P697" i="6"/>
  <c r="AA14" i="6"/>
  <c r="P348" i="6"/>
  <c r="P1054" i="6"/>
  <c r="P767" i="6"/>
  <c r="P537" i="6"/>
  <c r="P78" i="6"/>
  <c r="P507" i="6"/>
  <c r="P891" i="6"/>
  <c r="P1875" i="6"/>
  <c r="P1248" i="6"/>
  <c r="P148" i="6"/>
  <c r="P56" i="6"/>
  <c r="P70" i="6"/>
  <c r="P1782" i="6"/>
  <c r="AA69" i="6"/>
  <c r="P1899" i="6"/>
  <c r="P196" i="6"/>
  <c r="AA55" i="6"/>
  <c r="P307" i="6"/>
  <c r="P1801" i="6"/>
  <c r="P1227" i="6"/>
  <c r="P1274" i="6"/>
  <c r="P1896" i="6"/>
  <c r="P1239" i="6"/>
  <c r="P918" i="6"/>
  <c r="P453" i="6"/>
  <c r="P1159" i="6"/>
  <c r="P448" i="6"/>
  <c r="P1626" i="6"/>
  <c r="P1118" i="6"/>
  <c r="P1854" i="6"/>
  <c r="AA133" i="6"/>
  <c r="P608" i="6"/>
  <c r="P925" i="6"/>
  <c r="AA8" i="6"/>
  <c r="P1257" i="6"/>
  <c r="P1310" i="6"/>
  <c r="P663" i="6"/>
  <c r="P1305" i="6"/>
  <c r="P1475" i="6"/>
  <c r="P1962" i="6"/>
  <c r="P1177" i="6"/>
  <c r="P306" i="6"/>
  <c r="P1458" i="6"/>
  <c r="P1818" i="6"/>
  <c r="P324" i="6"/>
  <c r="P1372" i="6"/>
  <c r="P1277" i="6"/>
  <c r="P1838" i="6"/>
  <c r="AA95" i="6"/>
  <c r="P1315" i="6"/>
  <c r="P1237" i="6"/>
  <c r="P499" i="6"/>
  <c r="P509" i="6"/>
  <c r="P1401" i="6"/>
  <c r="P832" i="6"/>
  <c r="P1480" i="6"/>
  <c r="P91" i="6"/>
  <c r="AA88" i="6"/>
  <c r="P90" i="6"/>
  <c r="P471" i="6"/>
  <c r="P238" i="6"/>
  <c r="P1664" i="6"/>
  <c r="P725" i="6"/>
  <c r="P55" i="6"/>
  <c r="P286" i="6"/>
  <c r="P1432" i="6"/>
  <c r="P451" i="6"/>
  <c r="P1247" i="6"/>
  <c r="P1280" i="6"/>
  <c r="P519" i="6"/>
  <c r="P30" i="6"/>
  <c r="P304" i="6"/>
  <c r="P1307" i="6"/>
  <c r="P149" i="6"/>
  <c r="AA13" i="6"/>
  <c r="P2004" i="6"/>
  <c r="P1417" i="6"/>
  <c r="P1047" i="6"/>
  <c r="P393" i="6"/>
  <c r="P408" i="6"/>
  <c r="P1465" i="6"/>
  <c r="P1113" i="6"/>
  <c r="P943" i="6"/>
  <c r="P1484" i="6"/>
  <c r="P1882" i="6"/>
  <c r="P942" i="6"/>
  <c r="P1709" i="6"/>
  <c r="P827" i="6"/>
  <c r="P83" i="6"/>
  <c r="AA22" i="6"/>
  <c r="P132" i="6"/>
  <c r="P1009" i="6"/>
  <c r="AA122" i="6"/>
  <c r="P945" i="6"/>
  <c r="P156" i="6"/>
  <c r="P138" i="6"/>
  <c r="P371" i="6"/>
  <c r="P1517" i="6"/>
  <c r="P406" i="6"/>
  <c r="P894" i="6"/>
  <c r="P1922" i="6"/>
  <c r="P263" i="6"/>
  <c r="AA91" i="6"/>
  <c r="P584" i="6"/>
  <c r="P1152" i="6"/>
  <c r="P501" i="6"/>
  <c r="P646" i="6"/>
  <c r="P1380" i="6"/>
  <c r="P422" i="6"/>
  <c r="P129" i="6"/>
  <c r="P1933" i="6"/>
  <c r="P1779" i="6"/>
  <c r="AA57" i="6"/>
  <c r="AA50" i="6"/>
  <c r="P378" i="6"/>
  <c r="P735" i="6"/>
  <c r="P1217" i="6"/>
  <c r="P283" i="6"/>
  <c r="P1616" i="6"/>
  <c r="P464" i="6"/>
  <c r="P1296" i="6"/>
  <c r="P395" i="6"/>
  <c r="P1433" i="6"/>
  <c r="P402" i="6"/>
  <c r="P85" i="6"/>
  <c r="P366" i="6"/>
  <c r="P1285" i="6"/>
  <c r="P292" i="6"/>
  <c r="P1150" i="6"/>
  <c r="P1027" i="6"/>
  <c r="P1705" i="6"/>
  <c r="P121" i="6"/>
  <c r="P268" i="6"/>
  <c r="P48" i="6"/>
  <c r="P941" i="6"/>
  <c r="P745" i="6"/>
  <c r="P1093" i="6"/>
  <c r="P1252" i="6"/>
  <c r="P1728" i="6"/>
  <c r="P1498" i="6"/>
  <c r="P299" i="6"/>
  <c r="P463" i="6"/>
  <c r="P296" i="6"/>
  <c r="P1495" i="6"/>
  <c r="P868" i="6"/>
  <c r="P358" i="6"/>
  <c r="P780" i="6"/>
  <c r="P1527" i="6"/>
  <c r="P1493" i="6"/>
  <c r="P1986" i="6"/>
  <c r="P822" i="6"/>
  <c r="P1165" i="6"/>
  <c r="P1396" i="6"/>
  <c r="P1708" i="6"/>
  <c r="P6" i="6"/>
  <c r="P1608" i="6"/>
  <c r="P362" i="6"/>
  <c r="P49" i="6"/>
  <c r="P151" i="6"/>
  <c r="P1342" i="6"/>
  <c r="P1551" i="6"/>
  <c r="P400" i="6"/>
  <c r="P1914" i="6"/>
  <c r="P798" i="6"/>
  <c r="P1845" i="6"/>
  <c r="P879" i="6"/>
  <c r="P1144" i="6"/>
  <c r="P708" i="6"/>
  <c r="P329" i="6"/>
  <c r="AA77" i="6"/>
  <c r="P255" i="6"/>
  <c r="P744" i="6"/>
  <c r="P1804" i="6"/>
  <c r="P197" i="6"/>
  <c r="P1489" i="6"/>
  <c r="P327" i="6"/>
  <c r="P1701" i="6"/>
  <c r="P866" i="6"/>
  <c r="P1405" i="6"/>
  <c r="P1736" i="6"/>
  <c r="P411" i="6"/>
  <c r="AA132" i="6"/>
  <c r="P1061" i="6"/>
  <c r="P214" i="6"/>
  <c r="P334" i="6"/>
  <c r="P986" i="6"/>
  <c r="P1920" i="6"/>
  <c r="P1149" i="6"/>
  <c r="P582" i="6"/>
  <c r="P905" i="6"/>
  <c r="P984" i="6"/>
  <c r="P1109" i="6"/>
  <c r="P1742" i="6"/>
  <c r="P1042" i="6"/>
  <c r="P1066" i="6"/>
  <c r="P1691" i="6"/>
  <c r="P643" i="6"/>
  <c r="P1525" i="6"/>
  <c r="P987" i="6"/>
  <c r="P791" i="6"/>
  <c r="P1395" i="6"/>
  <c r="P890" i="6"/>
  <c r="P590" i="6"/>
  <c r="P610" i="6"/>
  <c r="P315" i="6"/>
  <c r="P219" i="6"/>
  <c r="P1440" i="6"/>
  <c r="P878" i="6"/>
  <c r="P141" i="6"/>
  <c r="P1983" i="6"/>
  <c r="P1070" i="6"/>
  <c r="P1788" i="6"/>
  <c r="P1174" i="6"/>
  <c r="P1824" i="6"/>
  <c r="P977" i="6"/>
  <c r="P1345" i="6"/>
  <c r="P703" i="6"/>
  <c r="P764" i="6"/>
  <c r="P881" i="6"/>
  <c r="P552" i="6"/>
  <c r="P1806" i="6"/>
  <c r="P1378" i="6"/>
  <c r="P812" i="6"/>
  <c r="P833" i="6"/>
  <c r="P817" i="6"/>
  <c r="P1831" i="6"/>
  <c r="AA104" i="6"/>
  <c r="P1790" i="6"/>
  <c r="P944" i="6"/>
  <c r="P1192" i="6"/>
  <c r="P1601" i="6"/>
  <c r="P1738" i="6"/>
  <c r="P632" i="6"/>
  <c r="P294" i="6"/>
  <c r="P1208" i="6"/>
  <c r="AA10" i="6"/>
  <c r="P730" i="6"/>
  <c r="P1819" i="6"/>
  <c r="P1761" i="6"/>
  <c r="AA54" i="6"/>
  <c r="P561" i="6"/>
  <c r="P1078" i="6"/>
  <c r="P1813" i="6"/>
  <c r="P1755" i="6"/>
  <c r="P1584" i="6"/>
  <c r="P1980" i="6"/>
  <c r="P860" i="6"/>
  <c r="P1979" i="6"/>
  <c r="P690" i="6"/>
  <c r="P213" i="6"/>
  <c r="P1538" i="6"/>
  <c r="P1580" i="6"/>
  <c r="P573" i="6"/>
  <c r="P1043" i="6"/>
  <c r="AA137" i="6"/>
  <c r="P954" i="6"/>
  <c r="P1642" i="6"/>
  <c r="P1531" i="6"/>
  <c r="P1732" i="6"/>
  <c r="P527" i="6"/>
  <c r="P1968" i="6"/>
  <c r="P1442" i="6"/>
  <c r="P1270" i="6"/>
  <c r="P1815" i="6"/>
  <c r="P544" i="6"/>
  <c r="P1474" i="6"/>
  <c r="P496" i="6"/>
  <c r="P885" i="6"/>
  <c r="P202" i="6"/>
  <c r="P1301" i="6"/>
  <c r="P1142" i="6"/>
  <c r="P1614" i="6"/>
  <c r="P1754" i="6"/>
  <c r="P1492" i="6"/>
  <c r="P949" i="6"/>
  <c r="P729" i="6"/>
  <c r="P1932" i="6"/>
  <c r="P621" i="6"/>
  <c r="P1598" i="6"/>
  <c r="P1426" i="6"/>
  <c r="P1427" i="6"/>
  <c r="P1275" i="6"/>
  <c r="AA130" i="6"/>
  <c r="P353" i="6"/>
  <c r="P487" i="6"/>
  <c r="AA107" i="6"/>
  <c r="AA45" i="6"/>
  <c r="AA28" i="6"/>
  <c r="P1594" i="6"/>
  <c r="P1938" i="6"/>
  <c r="P1450" i="6"/>
  <c r="P1930" i="6"/>
  <c r="P1663" i="6"/>
  <c r="P939" i="6"/>
  <c r="P175" i="6"/>
  <c r="P201" i="6"/>
  <c r="P1578" i="6"/>
  <c r="P530" i="6"/>
  <c r="P1370" i="6"/>
  <c r="P539" i="6"/>
  <c r="P1946" i="6"/>
  <c r="P1166" i="6"/>
  <c r="P190" i="6"/>
  <c r="P1264" i="6"/>
  <c r="P1431" i="6"/>
  <c r="P1583" i="6"/>
  <c r="P711" i="6"/>
  <c r="P1537" i="6"/>
  <c r="P1533" i="6"/>
  <c r="P1193" i="6"/>
  <c r="P1876" i="6"/>
  <c r="P854" i="6"/>
  <c r="P1524" i="6"/>
  <c r="P1716" i="6"/>
  <c r="P1905" i="6"/>
  <c r="P1757" i="6"/>
  <c r="P438" i="6"/>
  <c r="P1526" i="6"/>
  <c r="P1254" i="6"/>
  <c r="P535" i="6"/>
  <c r="P264" i="6"/>
  <c r="P611" i="6"/>
  <c r="P1172" i="6"/>
  <c r="P1512" i="6"/>
  <c r="P1997" i="6"/>
  <c r="P650" i="6"/>
  <c r="P1735" i="6"/>
  <c r="P218" i="6"/>
  <c r="P1403" i="6"/>
  <c r="P1125" i="6"/>
  <c r="P955" i="6"/>
  <c r="P1613" i="6"/>
  <c r="P1080" i="6"/>
  <c r="P1329" i="6"/>
  <c r="P497" i="6"/>
  <c r="P829" i="6"/>
  <c r="P884" i="6"/>
  <c r="P1552" i="6"/>
  <c r="P392" i="6"/>
  <c r="P863" i="6"/>
  <c r="P855" i="6"/>
  <c r="P702" i="6"/>
  <c r="P195" i="6"/>
  <c r="P1455" i="6"/>
  <c r="P803" i="6"/>
  <c r="AA143" i="6"/>
  <c r="P928" i="6"/>
  <c r="AA139" i="6"/>
  <c r="P1877" i="6"/>
  <c r="P377" i="6"/>
  <c r="P279" i="6"/>
  <c r="P267" i="6"/>
  <c r="P1632" i="6"/>
  <c r="P1656" i="6"/>
  <c r="P15" i="6"/>
  <c r="P709" i="6"/>
  <c r="P228" i="6"/>
  <c r="P410" i="6"/>
  <c r="P1674" i="6"/>
  <c r="P1171" i="6"/>
  <c r="P1741" i="6"/>
  <c r="P343" i="6"/>
  <c r="P836" i="6"/>
  <c r="P1399" i="6"/>
  <c r="P773" i="6"/>
  <c r="P1021" i="6"/>
  <c r="P1359" i="6"/>
  <c r="P674" i="6"/>
  <c r="P1229" i="6"/>
  <c r="P401" i="6"/>
  <c r="P978" i="6"/>
  <c r="P322" i="6"/>
  <c r="P916" i="6"/>
  <c r="P1568" i="6"/>
  <c r="P794" i="6"/>
  <c r="P1121" i="6"/>
  <c r="P581" i="6"/>
  <c r="P1421" i="6"/>
  <c r="P557" i="6"/>
  <c r="P1091" i="6"/>
  <c r="P1734" i="6"/>
  <c r="P1104" i="6"/>
  <c r="P1719" i="6"/>
  <c r="P568" i="6"/>
  <c r="P600" i="6"/>
  <c r="P1850" i="6"/>
  <c r="P957" i="6"/>
  <c r="P659" i="6"/>
  <c r="AA18" i="6"/>
  <c r="P1510" i="6"/>
  <c r="P1764" i="6"/>
  <c r="P242" i="6"/>
  <c r="P302" i="6"/>
  <c r="P1786" i="6"/>
  <c r="P276" i="6"/>
  <c r="P25" i="6"/>
  <c r="P17" i="6"/>
  <c r="P575" i="6"/>
  <c r="P103" i="6"/>
  <c r="P1033" i="6"/>
  <c r="P123" i="6"/>
  <c r="P1262" i="6"/>
  <c r="P1244" i="6"/>
  <c r="P1464" i="6"/>
  <c r="P102" i="6"/>
  <c r="P437" i="6"/>
  <c r="P1234" i="6"/>
  <c r="P681" i="6"/>
  <c r="P223" i="6"/>
  <c r="P433" i="6"/>
  <c r="P607" i="6"/>
  <c r="AA151" i="6"/>
  <c r="P236" i="6"/>
  <c r="P707" i="6"/>
  <c r="P689" i="6"/>
  <c r="P1593" i="6"/>
  <c r="P953" i="6"/>
  <c r="P1367" i="6"/>
  <c r="P1046" i="6"/>
  <c r="P1529" i="6"/>
  <c r="P922" i="6"/>
  <c r="P1175" i="6"/>
  <c r="P1041" i="6"/>
  <c r="P1810" i="6"/>
  <c r="Z5" i="6"/>
  <c r="P743" i="6"/>
  <c r="P1414" i="6"/>
  <c r="P1600" i="6"/>
  <c r="P1358" i="6"/>
  <c r="P1299" i="6"/>
  <c r="P790" i="6"/>
  <c r="P1631" i="6"/>
  <c r="P1974" i="6"/>
  <c r="P1710" i="6"/>
  <c r="AA80" i="6"/>
  <c r="P1971" i="6"/>
  <c r="P726" i="6"/>
  <c r="P800" i="6"/>
  <c r="P1886" i="6"/>
  <c r="P1025" i="6"/>
  <c r="P476" i="6"/>
  <c r="P361" i="6"/>
  <c r="AA100" i="6"/>
  <c r="P180" i="6"/>
  <c r="P1385" i="6"/>
  <c r="AA124" i="6"/>
  <c r="P752" i="6"/>
  <c r="P740" i="6"/>
  <c r="P796" i="6"/>
  <c r="P1676" i="6"/>
  <c r="P251" i="6"/>
  <c r="P578" i="6"/>
  <c r="B103" i="6" l="1"/>
  <c r="Z9" i="6"/>
  <c r="B100" i="6"/>
  <c r="B59" i="6"/>
  <c r="B55" i="6"/>
  <c r="B58" i="6" s="1"/>
  <c r="B38" i="6" s="1"/>
  <c r="Q941" i="6" s="1"/>
  <c r="B60" i="6"/>
  <c r="B54" i="6"/>
  <c r="Z12" i="6"/>
  <c r="Z13" i="6"/>
  <c r="Z11" i="6"/>
  <c r="Z8" i="6"/>
  <c r="B85" i="6"/>
  <c r="B86" i="6" s="1"/>
  <c r="Q1509" i="6" l="1"/>
  <c r="AC78" i="6"/>
  <c r="Q139" i="6"/>
  <c r="Q111" i="6"/>
  <c r="Q1155" i="6"/>
  <c r="Q1952" i="6"/>
  <c r="Q1011" i="6"/>
  <c r="Q1130" i="6"/>
  <c r="Q1033" i="6"/>
  <c r="Q1999" i="6"/>
  <c r="Q1362" i="6"/>
  <c r="Q1408" i="6"/>
  <c r="AC14" i="6"/>
  <c r="Q582" i="6"/>
  <c r="Q540" i="6"/>
  <c r="Q397" i="6"/>
  <c r="Q419" i="6"/>
  <c r="Q836" i="6"/>
  <c r="Q198" i="6"/>
  <c r="Q1113" i="6"/>
  <c r="Q1511" i="6"/>
  <c r="Q1471" i="6"/>
  <c r="Q865" i="6"/>
  <c r="Q46" i="6"/>
  <c r="Q1725" i="6"/>
  <c r="Q534" i="6"/>
  <c r="Q1249" i="6"/>
  <c r="Q466" i="6"/>
  <c r="Q1441" i="6"/>
  <c r="Q709" i="6"/>
  <c r="Q347" i="6"/>
  <c r="Q568" i="6"/>
  <c r="Q578" i="6"/>
  <c r="Q1297" i="6"/>
  <c r="Q1617" i="6"/>
  <c r="Q192" i="6"/>
  <c r="Q841" i="6"/>
  <c r="Q520" i="6"/>
  <c r="Q1798" i="6"/>
  <c r="Q661" i="6"/>
  <c r="Q1421" i="6"/>
  <c r="Q882" i="6"/>
  <c r="Q1878" i="6"/>
  <c r="Q1518" i="6"/>
  <c r="Q1959" i="6"/>
  <c r="Q1180" i="6"/>
  <c r="Q1934" i="6"/>
  <c r="Q1051" i="6"/>
  <c r="Q1506" i="6"/>
  <c r="Q125" i="6"/>
  <c r="Q952" i="6"/>
  <c r="Q178" i="6"/>
  <c r="Q662" i="6"/>
  <c r="Q1044" i="6"/>
  <c r="Q1530" i="6"/>
  <c r="Q1614" i="6"/>
  <c r="Q1181" i="6"/>
  <c r="Q659" i="6"/>
  <c r="Q1007" i="6"/>
  <c r="Q1904" i="6"/>
  <c r="Q1812" i="6"/>
  <c r="Q1876" i="6"/>
  <c r="AC18" i="6"/>
  <c r="Q165" i="6"/>
  <c r="Q1098" i="6"/>
  <c r="Q1896" i="6"/>
  <c r="Q1553" i="6"/>
  <c r="Q89" i="6"/>
  <c r="Q36" i="6"/>
  <c r="Q1351" i="6"/>
  <c r="Q332" i="6"/>
  <c r="Q591" i="6"/>
  <c r="Q981" i="6"/>
  <c r="Q1937" i="6"/>
  <c r="Q420" i="6"/>
  <c r="Q1320" i="6"/>
  <c r="Q1765" i="6"/>
  <c r="Q1120" i="6"/>
  <c r="Q967" i="6"/>
  <c r="Q1400" i="6"/>
  <c r="Q1693" i="6"/>
  <c r="Q1609" i="6"/>
  <c r="Q1462" i="6"/>
  <c r="Q1508" i="6"/>
  <c r="Q316" i="6"/>
  <c r="Q1741" i="6"/>
  <c r="Q1072" i="6"/>
  <c r="Q442" i="6"/>
  <c r="Q1293" i="6"/>
  <c r="Q262" i="6"/>
  <c r="Q685" i="6"/>
  <c r="Q1828" i="6"/>
  <c r="Q227" i="6"/>
  <c r="Q989" i="6"/>
  <c r="Q1303" i="6"/>
  <c r="Q1703" i="6"/>
  <c r="Q633" i="6"/>
  <c r="Q560" i="6"/>
  <c r="Q1483" i="6"/>
  <c r="Q340" i="6"/>
  <c r="Q1067" i="6"/>
  <c r="Q1145" i="6"/>
  <c r="AC89" i="6"/>
  <c r="Q206" i="6"/>
  <c r="Q1548" i="6"/>
  <c r="Q88" i="6"/>
  <c r="Q219" i="6"/>
  <c r="Q1348" i="6"/>
  <c r="Q1082" i="6"/>
  <c r="Q1137" i="6"/>
  <c r="Q861" i="6"/>
  <c r="Q739" i="6"/>
  <c r="Q1793" i="6"/>
  <c r="Q1285" i="6"/>
  <c r="Q351" i="6"/>
  <c r="Q80" i="6"/>
  <c r="Q1667" i="6"/>
  <c r="Q749" i="6"/>
  <c r="Q1315" i="6"/>
  <c r="Q1784" i="6"/>
  <c r="Q182" i="6"/>
  <c r="Q907" i="6"/>
  <c r="Q528" i="6"/>
  <c r="Q1791" i="6"/>
  <c r="Q918" i="6"/>
  <c r="Q169" i="6"/>
  <c r="Q579" i="6"/>
  <c r="Q1646" i="6"/>
  <c r="Q1631" i="6"/>
  <c r="Q1502" i="6"/>
  <c r="Q613" i="6"/>
  <c r="Q304" i="6"/>
  <c r="Q878" i="6"/>
  <c r="Q1685" i="6"/>
  <c r="Q96" i="6"/>
  <c r="Q248" i="6"/>
  <c r="Q974" i="6"/>
  <c r="Q1355" i="6"/>
  <c r="Q1319" i="6"/>
  <c r="Q536" i="6"/>
  <c r="Q1627" i="6"/>
  <c r="Q717" i="6"/>
  <c r="Q1532" i="6"/>
  <c r="Q1384" i="6"/>
  <c r="Q1435" i="6"/>
  <c r="AC46" i="6"/>
  <c r="Q390" i="6"/>
  <c r="Q1388" i="6"/>
  <c r="Q999" i="6"/>
  <c r="Q395" i="6"/>
  <c r="Q1593" i="6"/>
  <c r="Q1625" i="6"/>
  <c r="Q800" i="6"/>
  <c r="Q1522" i="6"/>
  <c r="Q1559" i="6"/>
  <c r="Q911" i="6"/>
  <c r="AC71" i="6"/>
  <c r="AC67" i="6"/>
  <c r="Q1387" i="6"/>
  <c r="Q1196" i="6"/>
  <c r="Q970" i="6"/>
  <c r="Q793" i="6"/>
  <c r="Q1498" i="6"/>
  <c r="Q1352" i="6"/>
  <c r="Q646" i="6"/>
  <c r="Q719" i="6"/>
  <c r="Q327" i="6"/>
  <c r="AC111" i="6"/>
  <c r="Q714" i="6"/>
  <c r="Q484" i="6"/>
  <c r="AC70" i="6"/>
  <c r="Q1339" i="6"/>
  <c r="Q1259" i="6"/>
  <c r="Q785" i="6"/>
  <c r="Q1773" i="6"/>
  <c r="Q746" i="6"/>
  <c r="Q1077" i="6"/>
  <c r="AC102" i="6"/>
  <c r="Q1557" i="6"/>
  <c r="Q1722" i="6"/>
  <c r="AC39" i="6"/>
  <c r="Q737" i="6"/>
  <c r="Q1442" i="6"/>
  <c r="Q743" i="6"/>
  <c r="Q81" i="6"/>
  <c r="Q1561" i="6"/>
  <c r="Q760" i="6"/>
  <c r="Q1514" i="6"/>
  <c r="Q1454" i="6"/>
  <c r="Q966" i="6"/>
  <c r="Q1689" i="6"/>
  <c r="Q350" i="6"/>
  <c r="Q1124" i="6"/>
  <c r="Q78" i="6"/>
  <c r="Q1906" i="6"/>
  <c r="Q306" i="6"/>
  <c r="AC141" i="6"/>
  <c r="Q864" i="6"/>
  <c r="Q109" i="6"/>
  <c r="Q711" i="6"/>
  <c r="Q1786" i="6"/>
  <c r="Q1069" i="6"/>
  <c r="Q1173" i="6"/>
  <c r="Q575" i="6"/>
  <c r="Q1066" i="6"/>
  <c r="Q1444" i="6"/>
  <c r="Q1574" i="6"/>
  <c r="Q558" i="6"/>
  <c r="Q71" i="6"/>
  <c r="Q166" i="6"/>
  <c r="Q792" i="6"/>
  <c r="AC75" i="6"/>
  <c r="Q1777" i="6"/>
  <c r="Q757" i="6"/>
  <c r="Q258" i="6"/>
  <c r="Q1606" i="6"/>
  <c r="Q1016" i="6"/>
  <c r="Q1635" i="6"/>
  <c r="Q1738" i="6"/>
  <c r="Q174" i="6"/>
  <c r="Q1208" i="6"/>
  <c r="Q542" i="6"/>
  <c r="Q1225" i="6"/>
  <c r="Q1455" i="6"/>
  <c r="Q482" i="6"/>
  <c r="Q1849" i="6"/>
  <c r="Q1613" i="6"/>
  <c r="Q1096" i="6"/>
  <c r="Q75" i="6"/>
  <c r="Q214" i="6"/>
  <c r="Q1346" i="6"/>
  <c r="Q1396" i="6"/>
  <c r="Q1273" i="6"/>
  <c r="Q783" i="6"/>
  <c r="Q1118" i="6"/>
  <c r="Q750" i="6"/>
  <c r="Q802" i="6"/>
  <c r="Q1911" i="6"/>
  <c r="Q1004" i="6"/>
  <c r="Q608" i="6"/>
  <c r="Q60" i="6"/>
  <c r="Q973" i="6"/>
  <c r="Q866" i="6"/>
  <c r="Q32" i="6"/>
  <c r="Q309" i="6"/>
  <c r="Q903" i="6"/>
  <c r="AC22" i="6"/>
  <c r="Q644" i="6"/>
  <c r="Q1481" i="6"/>
  <c r="Q1958" i="6"/>
  <c r="Q687" i="6"/>
  <c r="Q1564" i="6"/>
  <c r="Q1759" i="6"/>
  <c r="Q654" i="6"/>
  <c r="Q1167" i="6"/>
  <c r="Q1832" i="6"/>
  <c r="Q925" i="6"/>
  <c r="Q380" i="6"/>
  <c r="Q1485" i="6"/>
  <c r="Q682" i="6"/>
  <c r="AC26" i="6"/>
  <c r="Q609" i="6"/>
  <c r="Q801" i="6"/>
  <c r="Q1799" i="6"/>
  <c r="Q998" i="6"/>
  <c r="Q1563" i="6"/>
  <c r="Q1853" i="6"/>
  <c r="Q1540" i="6"/>
  <c r="Q741" i="6"/>
  <c r="Q1885" i="6"/>
  <c r="Q885" i="6"/>
  <c r="AC84" i="6"/>
  <c r="Q1349" i="6"/>
  <c r="Q1949" i="6"/>
  <c r="Q1539" i="6"/>
  <c r="Q1061" i="6"/>
  <c r="AC142" i="6"/>
  <c r="Q936" i="6"/>
  <c r="AC146" i="6"/>
  <c r="Q1379" i="6"/>
  <c r="Q1452" i="6"/>
  <c r="Q1966" i="6"/>
  <c r="Q59" i="6"/>
  <c r="Q106" i="6"/>
  <c r="Q359" i="6"/>
  <c r="Q44" i="6"/>
  <c r="Q1261" i="6"/>
  <c r="Q1535" i="6"/>
  <c r="Q1373" i="6"/>
  <c r="Q1881" i="6"/>
  <c r="Q15" i="6"/>
  <c r="Q1468" i="6"/>
  <c r="Q963" i="6"/>
  <c r="Q403" i="6"/>
  <c r="Q891" i="6"/>
  <c r="Q1976" i="6"/>
  <c r="Q18" i="6"/>
  <c r="Q1602" i="6"/>
  <c r="Q1235" i="6"/>
  <c r="Q456" i="6"/>
  <c r="Q1271" i="6"/>
  <c r="Q1681" i="6"/>
  <c r="Q879" i="6"/>
  <c r="Q1527" i="6"/>
  <c r="Q242" i="6"/>
  <c r="Q343" i="6"/>
  <c r="Q1654" i="6"/>
  <c r="Q1356" i="6"/>
  <c r="Q1841" i="6"/>
  <c r="Q1529" i="6"/>
  <c r="Q108" i="6"/>
  <c r="Q1162" i="6"/>
  <c r="Q1327" i="6"/>
  <c r="Q28" i="6"/>
  <c r="Q1578" i="6"/>
  <c r="Q1248" i="6"/>
  <c r="Q1128" i="6"/>
  <c r="Q1336" i="6"/>
  <c r="Q555" i="6"/>
  <c r="Q539" i="6"/>
  <c r="Q937" i="6"/>
  <c r="AC135" i="6"/>
  <c r="Q449" i="6"/>
  <c r="Q1378" i="6"/>
  <c r="Q1307" i="6"/>
  <c r="Q315" i="6"/>
  <c r="Q638" i="6"/>
  <c r="Q1639" i="6"/>
  <c r="Q580" i="6"/>
  <c r="Q190" i="6"/>
  <c r="Q29" i="6"/>
  <c r="Q1436" i="6"/>
  <c r="Q1360" i="6"/>
  <c r="Q791" i="6"/>
  <c r="Q935" i="6"/>
  <c r="Q1081" i="6"/>
  <c r="Q377" i="6"/>
  <c r="Q1265" i="6"/>
  <c r="Q926" i="6"/>
  <c r="Q1253" i="6"/>
  <c r="Q1166" i="6"/>
  <c r="Q875" i="6"/>
  <c r="Q1099" i="6"/>
  <c r="AC106" i="6"/>
  <c r="Q1894" i="6"/>
  <c r="Q942" i="6"/>
  <c r="Q113" i="6"/>
  <c r="Q1752" i="6"/>
  <c r="Q468" i="6"/>
  <c r="Q1286" i="6"/>
  <c r="Q1912" i="6"/>
  <c r="Q1710" i="6"/>
  <c r="Q807" i="6"/>
  <c r="Q331" i="6"/>
  <c r="Q117" i="6"/>
  <c r="Q416" i="6"/>
  <c r="Q1457" i="6"/>
  <c r="Q1852" i="6"/>
  <c r="Q1805" i="6"/>
  <c r="Q1991" i="6"/>
  <c r="Q1219" i="6"/>
  <c r="Q1696" i="6"/>
  <c r="Q1669" i="6"/>
  <c r="Q1323" i="6"/>
  <c r="Q112" i="6"/>
  <c r="Q577" i="6"/>
  <c r="Q1179" i="6"/>
  <c r="AC5" i="6"/>
  <c r="Q1767" i="6"/>
  <c r="Q388" i="6"/>
  <c r="Q241" i="6"/>
  <c r="Q151" i="6"/>
  <c r="Q218" i="6"/>
  <c r="Q1855" i="6"/>
  <c r="Q1757" i="6"/>
  <c r="Q42" i="6"/>
  <c r="Q673" i="6"/>
  <c r="Q706" i="6"/>
  <c r="Q196" i="6"/>
  <c r="Q702" i="6"/>
  <c r="Q1846" i="6"/>
  <c r="Q118" i="6"/>
  <c r="Q1688" i="6"/>
  <c r="Q1100" i="6"/>
  <c r="Q210" i="6"/>
  <c r="Q1817" i="6"/>
  <c r="Q1255" i="6"/>
  <c r="Q160" i="6"/>
  <c r="Q1269" i="6"/>
  <c r="Q1962" i="6"/>
  <c r="Q786" i="6"/>
  <c r="Q1598" i="6"/>
  <c r="AC72" i="6"/>
  <c r="Q45" i="6"/>
  <c r="Q1087" i="6"/>
  <c r="AC77" i="6"/>
  <c r="Q991" i="6"/>
  <c r="Q1212" i="6"/>
  <c r="Q1238" i="6"/>
  <c r="Q1576" i="6"/>
  <c r="Q1808" i="6"/>
  <c r="Q1730" i="6"/>
  <c r="Q518" i="6"/>
  <c r="Q1106" i="6"/>
  <c r="Q252" i="6"/>
  <c r="Q600" i="6"/>
  <c r="Q1848" i="6"/>
  <c r="Q1447" i="6"/>
  <c r="Q1542" i="6"/>
  <c r="Q450" i="6"/>
  <c r="Q61" i="6"/>
  <c r="Q53" i="6"/>
  <c r="Q551" i="6"/>
  <c r="Q1877" i="6"/>
  <c r="Q688" i="6"/>
  <c r="Q860" i="6"/>
  <c r="Q1884" i="6"/>
  <c r="Q1005" i="6"/>
  <c r="Q1330" i="6"/>
  <c r="AC115" i="6"/>
  <c r="Q1963" i="6"/>
  <c r="AC97" i="6"/>
  <c r="Q548" i="6"/>
  <c r="Q511" i="6"/>
  <c r="Q543" i="6"/>
  <c r="Q154" i="6"/>
  <c r="Q837" i="6"/>
  <c r="Q1879" i="6"/>
  <c r="Q141" i="6"/>
  <c r="Q358" i="6"/>
  <c r="Q458" i="6"/>
  <c r="Q1726" i="6"/>
  <c r="Q1345" i="6"/>
  <c r="Q589" i="6"/>
  <c r="Q1210" i="6"/>
  <c r="Q1178" i="6"/>
  <c r="Q1304" i="6"/>
  <c r="Q453" i="6"/>
  <c r="Q621" i="6"/>
  <c r="Q1705" i="6"/>
  <c r="Q977" i="6"/>
  <c r="AC90" i="6"/>
  <c r="Q1740" i="6"/>
  <c r="Q1095" i="6"/>
  <c r="Q228" i="6"/>
  <c r="Q1182" i="6"/>
  <c r="Q1776" i="6"/>
  <c r="Q496" i="6"/>
  <c r="Q326" i="6"/>
  <c r="Q771" i="6"/>
  <c r="Q1461" i="6"/>
  <c r="Q666" i="6"/>
  <c r="Q692" i="6"/>
  <c r="Q1136" i="6"/>
  <c r="Q1706" i="6"/>
  <c r="AC98" i="6"/>
  <c r="Q1964" i="6"/>
  <c r="Q1861" i="6"/>
  <c r="Q810" i="6"/>
  <c r="Q90" i="6"/>
  <c r="Q1357" i="6"/>
  <c r="Q1272" i="6"/>
  <c r="AC21" i="6"/>
  <c r="Q740" i="6"/>
  <c r="Q1025" i="6"/>
  <c r="AC150" i="6"/>
  <c r="Q987" i="6"/>
  <c r="Q1978" i="6"/>
  <c r="Q43" i="6"/>
  <c r="Q1714" i="6"/>
  <c r="Q962" i="6"/>
  <c r="AC54" i="6"/>
  <c r="Q149" i="6"/>
  <c r="Q1790" i="6"/>
  <c r="B5" i="6"/>
  <c r="Q1041" i="6"/>
  <c r="Q1429" i="6"/>
  <c r="Q1980" i="6"/>
  <c r="Q22" i="6"/>
  <c r="Q632" i="6"/>
  <c r="Q1683" i="6"/>
  <c r="Q1932" i="6"/>
  <c r="AC96" i="6"/>
  <c r="Q173" i="6"/>
  <c r="Q1604" i="6"/>
  <c r="Q910" i="6"/>
  <c r="Q440" i="6"/>
  <c r="Q510" i="6"/>
  <c r="Q678" i="6"/>
  <c r="Q1621" i="6"/>
  <c r="Q1942" i="6"/>
  <c r="Q1063" i="6"/>
  <c r="Q665" i="6"/>
  <c r="Q1512" i="6"/>
  <c r="AC119" i="6"/>
  <c r="Q779" i="6"/>
  <c r="Q1014" i="6"/>
  <c r="Q1824" i="6"/>
  <c r="Q421" i="6"/>
  <c r="Q1794" i="6"/>
  <c r="Q264" i="6"/>
  <c r="Q663" i="6"/>
  <c r="Q370" i="6"/>
  <c r="AC63" i="6"/>
  <c r="Q1707" i="6"/>
  <c r="Q626" i="6"/>
  <c r="Q754" i="6"/>
  <c r="Q417" i="6"/>
  <c r="Q537" i="6"/>
  <c r="Q101" i="6"/>
  <c r="Q1306" i="6"/>
  <c r="Q255" i="6"/>
  <c r="Q1910" i="6"/>
  <c r="Q1552" i="6"/>
  <c r="Q103" i="6"/>
  <c r="Q1198" i="6"/>
  <c r="AC47" i="6"/>
  <c r="Q1194" i="6"/>
  <c r="Q1159" i="6"/>
  <c r="Q914" i="6"/>
  <c r="Q479" i="6"/>
  <c r="Q855" i="6"/>
  <c r="Q1957" i="6"/>
  <c r="Q74" i="6"/>
  <c r="Q1891" i="6"/>
  <c r="Q19" i="6"/>
  <c r="Q406" i="6"/>
  <c r="Q508" i="6"/>
  <c r="Q1541" i="6"/>
  <c r="Q1228" i="6"/>
  <c r="Q62" i="6"/>
  <c r="Q220" i="6"/>
  <c r="Q648" i="6"/>
  <c r="Q920" i="6"/>
  <c r="Q303" i="6"/>
  <c r="AC65" i="6"/>
  <c r="Q908" i="6"/>
  <c r="Q1091" i="6"/>
  <c r="Q1899" i="6"/>
  <c r="Q1419" i="6"/>
  <c r="Q683" i="6"/>
  <c r="Q1811" i="6"/>
  <c r="Q144" i="6"/>
  <c r="Q204" i="6"/>
  <c r="Q1149" i="6"/>
  <c r="Q1951" i="6"/>
  <c r="Q1664" i="6"/>
  <c r="AC45" i="6"/>
  <c r="Q254" i="6"/>
  <c r="Q1673" i="6"/>
  <c r="Q1568" i="6"/>
  <c r="Q286" i="6"/>
  <c r="Q85" i="6"/>
  <c r="Q761" i="6"/>
  <c r="Q969" i="6"/>
  <c r="AC83" i="6"/>
  <c r="Q1829" i="6"/>
  <c r="Q1309" i="6"/>
  <c r="Q909" i="6"/>
  <c r="Q266" i="6"/>
  <c r="Q163" i="6"/>
  <c r="Q1901" i="6"/>
  <c r="Q1185" i="6"/>
  <c r="Q1781" i="6"/>
  <c r="Q1059" i="6"/>
  <c r="Q1240" i="6"/>
  <c r="Q181" i="6"/>
  <c r="Q839" i="6"/>
  <c r="Q115" i="6"/>
  <c r="AC130" i="6"/>
  <c r="Q488" i="6"/>
  <c r="Q1012" i="6"/>
  <c r="Q1721" i="6"/>
  <c r="Q634" i="6"/>
  <c r="Q1830" i="6"/>
  <c r="Q229" i="6"/>
  <c r="Q664" i="6"/>
  <c r="Q516" i="6"/>
  <c r="Q240" i="6"/>
  <c r="Q507" i="6"/>
  <c r="Q1227" i="6"/>
  <c r="Q1507" i="6"/>
  <c r="Q745" i="6"/>
  <c r="Q1652" i="6"/>
  <c r="Q1374" i="6"/>
  <c r="Q1663" i="6"/>
  <c r="Q269" i="6"/>
  <c r="Q788" i="6"/>
  <c r="Q729" i="6"/>
  <c r="Q1366" i="6"/>
  <c r="AC99" i="6"/>
  <c r="Q187" i="6"/>
  <c r="Q1744" i="6"/>
  <c r="Q1343" i="6"/>
  <c r="Q1715" i="6"/>
  <c r="Q590" i="6"/>
  <c r="Q342" i="6"/>
  <c r="AC120" i="6"/>
  <c r="Q1531" i="6"/>
  <c r="Q457" i="6"/>
  <c r="Q931" i="6"/>
  <c r="Q668" i="6"/>
  <c r="Q1898" i="6"/>
  <c r="Q172" i="6"/>
  <c r="AC24" i="6"/>
  <c r="Q940" i="6"/>
  <c r="Q988" i="6"/>
  <c r="Q236" i="6"/>
  <c r="Q1164" i="6"/>
  <c r="Q1119" i="6"/>
  <c r="Q1510" i="6"/>
  <c r="Q1988" i="6"/>
  <c r="Q209" i="6"/>
  <c r="Q67" i="6"/>
  <c r="Q99" i="6"/>
  <c r="Q40" i="6"/>
  <c r="Q1992" i="6"/>
  <c r="Q552" i="6"/>
  <c r="Q859" i="6"/>
  <c r="Q597" i="6"/>
  <c r="Q1154" i="6"/>
  <c r="Q845" i="6"/>
  <c r="Q1147" i="6"/>
  <c r="AC138" i="6"/>
  <c r="Q1052" i="6"/>
  <c r="Q691" i="6"/>
  <c r="Q360" i="6"/>
  <c r="Q34" i="6"/>
  <c r="Q1018" i="6"/>
  <c r="Q1847" i="6"/>
  <c r="Q1417" i="6"/>
  <c r="Q352" i="6"/>
  <c r="Q489" i="6"/>
  <c r="Q1888" i="6"/>
  <c r="Q186" i="6"/>
  <c r="Q1053" i="6"/>
  <c r="Q647" i="6"/>
  <c r="Q887" i="6"/>
  <c r="Q684" i="6"/>
  <c r="Q392" i="6"/>
  <c r="Q1105" i="6"/>
  <c r="Q588" i="6"/>
  <c r="Q1985" i="6"/>
  <c r="Q156" i="6"/>
  <c r="Q829" i="6"/>
  <c r="Q135" i="6"/>
  <c r="Q651" i="6"/>
  <c r="Q1749" i="6"/>
  <c r="Q947" i="6"/>
  <c r="Q313" i="6"/>
  <c r="Q796" i="6"/>
  <c r="Q1146" i="6"/>
  <c r="Q897" i="6"/>
  <c r="Q1459" i="6"/>
  <c r="Q883" i="6"/>
  <c r="Q513" i="6"/>
  <c r="AC51" i="6"/>
  <c r="Q1941" i="6"/>
  <c r="Q922" i="6"/>
  <c r="Q409" i="6"/>
  <c r="Q102" i="6"/>
  <c r="Q51" i="6"/>
  <c r="Q1458" i="6"/>
  <c r="Q161" i="6"/>
  <c r="Q1480" i="6"/>
  <c r="Q1013" i="6"/>
  <c r="Q30" i="6"/>
  <c r="Q373" i="6"/>
  <c r="Q1142" i="6"/>
  <c r="Q1997" i="6"/>
  <c r="Q1260" i="6"/>
  <c r="Q502" i="6"/>
  <c r="Q1264" i="6"/>
  <c r="Q616" i="6"/>
  <c r="AC113" i="6"/>
  <c r="Q1274" i="6"/>
  <c r="Q1074" i="6"/>
  <c r="Q618" i="6"/>
  <c r="Q550" i="6"/>
  <c r="Q1451" i="6"/>
  <c r="Q349" i="6"/>
  <c r="Q1153" i="6"/>
  <c r="Q459" i="6"/>
  <c r="Q1377" i="6"/>
  <c r="Q667" i="6"/>
  <c r="Q1833" i="6"/>
  <c r="Q426" i="6"/>
  <c r="Q844" i="6"/>
  <c r="Q1582" i="6"/>
  <c r="Q614" i="6"/>
  <c r="Q818" i="6"/>
  <c r="Q680" i="6"/>
  <c r="Q677" i="6"/>
  <c r="Q1592" i="6"/>
  <c r="Q339" i="6"/>
  <c r="Q1641" i="6"/>
  <c r="Q285" i="6"/>
  <c r="Q1047" i="6"/>
  <c r="Q1200" i="6"/>
  <c r="Q1583" i="6"/>
  <c r="Q1223" i="6"/>
  <c r="Q1640" i="6"/>
  <c r="Q423" i="6"/>
  <c r="Q1996" i="6"/>
  <c r="Q261" i="6"/>
  <c r="Q16" i="6"/>
  <c r="Q128" i="6"/>
  <c r="Q344" i="6"/>
  <c r="Q1083" i="6"/>
  <c r="AC149" i="6"/>
  <c r="Q1298" i="6"/>
  <c r="Q1695" i="6"/>
  <c r="Q856" i="6"/>
  <c r="Q353" i="6"/>
  <c r="Q1156" i="6"/>
  <c r="Q13" i="6"/>
  <c r="Q850" i="6"/>
  <c r="Q321" i="6"/>
  <c r="Q1280" i="6"/>
  <c r="Q58" i="6"/>
  <c r="Q1365" i="6"/>
  <c r="Q263" i="6"/>
  <c r="Q1504" i="6"/>
  <c r="Q1516" i="6"/>
  <c r="Q1779" i="6"/>
  <c r="Q1719" i="6"/>
  <c r="Q781" i="6"/>
  <c r="Q821" i="6"/>
  <c r="Q299" i="6"/>
  <c r="Q526" i="6"/>
  <c r="Q1117" i="6"/>
  <c r="Q772" i="6"/>
  <c r="Q1724" i="6"/>
  <c r="AC139" i="6"/>
  <c r="Q1347" i="6"/>
  <c r="Q980" i="6"/>
  <c r="Q91" i="6"/>
  <c r="Q809" i="6"/>
  <c r="Q1537" i="6"/>
  <c r="Q98" i="6"/>
  <c r="Q951" i="6"/>
  <c r="Q1350" i="6"/>
  <c r="Q995" i="6"/>
  <c r="Q622" i="6"/>
  <c r="AC80" i="6"/>
  <c r="AC85" i="6"/>
  <c r="Q341" i="6"/>
  <c r="Q1469" i="6"/>
  <c r="AC34" i="6"/>
  <c r="Q1758" i="6"/>
  <c r="Q495" i="6"/>
  <c r="Q1276" i="6"/>
  <c r="Q938" i="6"/>
  <c r="Q587" i="6"/>
  <c r="Q964" i="6"/>
  <c r="Q1533" i="6"/>
  <c r="Q756" i="6"/>
  <c r="Q1538" i="6"/>
  <c r="Q912" i="6"/>
  <c r="Q694" i="6"/>
  <c r="Q1766" i="6"/>
  <c r="Q429" i="6"/>
  <c r="Q1774" i="6"/>
  <c r="Q1151" i="6"/>
  <c r="Q675" i="6"/>
  <c r="Q1918" i="6"/>
  <c r="AC38" i="6"/>
  <c r="Q1554" i="6"/>
  <c r="Q828" i="6"/>
  <c r="Q1926" i="6"/>
  <c r="Q1121" i="6"/>
  <c r="Q570" i="6"/>
  <c r="Q1207" i="6"/>
  <c r="Q1986" i="6"/>
  <c r="Q1383" i="6"/>
  <c r="Q472" i="6"/>
  <c r="AC76" i="6"/>
  <c r="Q530" i="6"/>
  <c r="Q874" i="6"/>
  <c r="Q1924" i="6"/>
  <c r="Q1375" i="6"/>
  <c r="Q1903" i="6"/>
  <c r="Q726" i="6"/>
  <c r="Q52" i="6"/>
  <c r="Q1728" i="6"/>
  <c r="Q57" i="6"/>
  <c r="Q1420" i="6"/>
  <c r="Q1199" i="6"/>
  <c r="Q6" i="6"/>
  <c r="Q1111" i="6"/>
  <c r="AC66" i="6"/>
  <c r="Q1665" i="6"/>
  <c r="Q427" i="6"/>
  <c r="Q1139" i="6"/>
  <c r="Q235" i="6"/>
  <c r="Q1734" i="6"/>
  <c r="Q411" i="6"/>
  <c r="Q1234" i="6"/>
  <c r="Q1080" i="6"/>
  <c r="Q1325" i="6"/>
  <c r="Q23" i="6"/>
  <c r="Q1168" i="6"/>
  <c r="Q491" i="6"/>
  <c r="Q902" i="6"/>
  <c r="Q201" i="6"/>
  <c r="Q1371" i="6"/>
  <c r="Q1170" i="6"/>
  <c r="Q1944" i="6"/>
  <c r="Q1310" i="6"/>
  <c r="Q1045" i="6"/>
  <c r="Q157" i="6"/>
  <c r="Q822" i="6"/>
  <c r="Q443" i="6"/>
  <c r="Q324" i="6"/>
  <c r="Q571" i="6"/>
  <c r="Q334" i="6"/>
  <c r="Q731" i="6"/>
  <c r="Q1521" i="6"/>
  <c r="Q504" i="6"/>
  <c r="Q1407" i="6"/>
  <c r="Q770" i="6"/>
  <c r="Q194" i="6"/>
  <c r="Q1019" i="6"/>
  <c r="Q1430" i="6"/>
  <c r="Q1031" i="6"/>
  <c r="Q300" i="6"/>
  <c r="Q968" i="6"/>
  <c r="Q1331" i="6"/>
  <c r="Q1157" i="6"/>
  <c r="Q1171" i="6"/>
  <c r="Q1822" i="6"/>
  <c r="AC73" i="6"/>
  <c r="Q712" i="6"/>
  <c r="Q1900" i="6"/>
  <c r="AC117" i="6"/>
  <c r="Q617" i="6"/>
  <c r="Q655" i="6"/>
  <c r="Q1513" i="6"/>
  <c r="Q1597" i="6"/>
  <c r="Q1837" i="6"/>
  <c r="Q177" i="6"/>
  <c r="Q437" i="6"/>
  <c r="Q122" i="6"/>
  <c r="Q1477" i="6"/>
  <c r="Q1546" i="6"/>
  <c r="Q1672" i="6"/>
  <c r="Q415" i="6"/>
  <c r="Q1302" i="6"/>
  <c r="Q1386" i="6"/>
  <c r="Q1633" i="6"/>
  <c r="Q1569" i="6"/>
  <c r="AC4" i="6"/>
  <c r="Q1660" i="6"/>
  <c r="Q1656" i="6"/>
  <c r="Q138" i="6"/>
  <c r="Q1495" i="6"/>
  <c r="Q223" i="6"/>
  <c r="AC60" i="6"/>
  <c r="Q72" i="6"/>
  <c r="Q1807" i="6"/>
  <c r="Q1224" i="6"/>
  <c r="Q1290" i="6"/>
  <c r="Q965" i="6"/>
  <c r="Q946" i="6"/>
  <c r="Q1975" i="6"/>
  <c r="Q593" i="6"/>
  <c r="Q533" i="6"/>
  <c r="Q1526" i="6"/>
  <c r="Q831" i="6"/>
  <c r="Q554" i="6"/>
  <c r="Q1579" i="6"/>
  <c r="Q1404" i="6"/>
  <c r="AB6" i="6"/>
  <c r="Q63" i="6"/>
  <c r="Q1292" i="6"/>
  <c r="AC88" i="6"/>
  <c r="Q715" i="6"/>
  <c r="Q1335" i="6"/>
  <c r="Q212" i="6"/>
  <c r="Q1390" i="6"/>
  <c r="Q389" i="6"/>
  <c r="Q1570" i="6"/>
  <c r="Q120" i="6"/>
  <c r="Q954" i="6"/>
  <c r="Q1618" i="6"/>
  <c r="Q483" i="6"/>
  <c r="Q1525" i="6"/>
  <c r="Q619" i="6"/>
  <c r="Q1954" i="6"/>
  <c r="Q330" i="6"/>
  <c r="Q1762" i="6"/>
  <c r="Q39" i="6"/>
  <c r="Q901" i="6"/>
  <c r="AC9" i="6"/>
  <c r="Q799" i="6"/>
  <c r="Q517" i="6"/>
  <c r="Q1108" i="6"/>
  <c r="Q727" i="6"/>
  <c r="Q1745" i="6"/>
  <c r="Q1189" i="6"/>
  <c r="Q1133" i="6"/>
  <c r="Q928" i="6"/>
  <c r="Q1612" i="6"/>
  <c r="Q21" i="6"/>
  <c r="Q287" i="6"/>
  <c r="Q1882" i="6"/>
  <c r="Q215" i="6"/>
  <c r="Q357" i="6"/>
  <c r="Q1372" i="6"/>
  <c r="Q1211" i="6"/>
  <c r="Q1424" i="6"/>
  <c r="Q291" i="6"/>
  <c r="AC82" i="6"/>
  <c r="Q1267" i="6"/>
  <c r="Q244" i="6"/>
  <c r="Q1288" i="6"/>
  <c r="Q1642" i="6"/>
  <c r="Q1097" i="6"/>
  <c r="Q49" i="6"/>
  <c r="Q497" i="6"/>
  <c r="Q239" i="6"/>
  <c r="Q573" i="6"/>
  <c r="Q1913" i="6"/>
  <c r="AC123" i="6"/>
  <c r="AC42" i="6"/>
  <c r="Q1317" i="6"/>
  <c r="Q501" i="6"/>
  <c r="Q1134" i="6"/>
  <c r="Q1197" i="6"/>
  <c r="Q1800" i="6"/>
  <c r="Q284" i="6"/>
  <c r="Q549" i="6"/>
  <c r="Q813" i="6"/>
  <c r="Q640" i="6"/>
  <c r="Q1008" i="6"/>
  <c r="Q1359" i="6"/>
  <c r="Q79" i="6"/>
  <c r="Q485" i="6"/>
  <c r="Q833" i="6"/>
  <c r="Q811" i="6"/>
  <c r="Q1251" i="6"/>
  <c r="Q381" i="6"/>
  <c r="AC17" i="6"/>
  <c r="AC143" i="6"/>
  <c r="Q1825" i="6"/>
  <c r="AC15" i="6"/>
  <c r="Q1104" i="6"/>
  <c r="Q1960" i="6"/>
  <c r="Q1620" i="6"/>
  <c r="Q422" i="6"/>
  <c r="Q184" i="6"/>
  <c r="Q1698" i="6"/>
  <c r="Q1127" i="6"/>
  <c r="Q524" i="6"/>
  <c r="Q1648" i="6"/>
  <c r="Q1880" i="6"/>
  <c r="Q311" i="6"/>
  <c r="Q216" i="6"/>
  <c r="Q838" i="6"/>
  <c r="Q1450" i="6"/>
  <c r="Q1054" i="6"/>
  <c r="Q185" i="6"/>
  <c r="Q1158" i="6"/>
  <c r="Q1580" i="6"/>
  <c r="Q742" i="6"/>
  <c r="Q992" i="6"/>
  <c r="Q50" i="6"/>
  <c r="Q842" i="6"/>
  <c r="Q733" i="6"/>
  <c r="Q1110" i="6"/>
  <c r="Q382" i="6"/>
  <c r="AC104" i="6"/>
  <c r="Q1204" i="6"/>
  <c r="Q400" i="6"/>
  <c r="Q193" i="6"/>
  <c r="AC93" i="6"/>
  <c r="Q521" i="6"/>
  <c r="Q840" i="6"/>
  <c r="Q1551" i="6"/>
  <c r="AC124" i="6"/>
  <c r="Q635" i="6"/>
  <c r="Q1275" i="6"/>
  <c r="Q1864" i="6"/>
  <c r="Q217" i="6"/>
  <c r="Q607" i="6"/>
  <c r="Q1165" i="6"/>
  <c r="Q723" i="6"/>
  <c r="Q1300" i="6"/>
  <c r="Q972" i="6"/>
  <c r="Q1842" i="6"/>
  <c r="Q302" i="6"/>
  <c r="Q710" i="6"/>
  <c r="Q738" i="6"/>
  <c r="Q492" i="6"/>
  <c r="Q430" i="6"/>
  <c r="Q1549" i="6"/>
  <c r="Q104" i="6"/>
  <c r="Q1184" i="6"/>
  <c r="Q1742" i="6"/>
  <c r="Q1887" i="6"/>
  <c r="Q136" i="6"/>
  <c r="Q1917" i="6"/>
  <c r="Q1939" i="6"/>
  <c r="Q873" i="6"/>
  <c r="Q1305" i="6"/>
  <c r="Q704" i="6"/>
  <c r="Q834" i="6"/>
  <c r="Q1729" i="6"/>
  <c r="Q1972" i="6"/>
  <c r="Q474" i="6"/>
  <c r="Q455" i="6"/>
  <c r="AC108" i="6"/>
  <c r="Q1431" i="6"/>
  <c r="Q724" i="6"/>
  <c r="Q1871" i="6"/>
  <c r="Q328" i="6"/>
  <c r="Q1215" i="6"/>
  <c r="Q1600" i="6"/>
  <c r="Q1892" i="6"/>
  <c r="Q863" i="6"/>
  <c r="Q265" i="6"/>
  <c r="Q1107" i="6"/>
  <c r="Q819" i="6"/>
  <c r="Q1771" i="6"/>
  <c r="Q1874" i="6"/>
  <c r="Q736" i="6"/>
  <c r="Q378" i="6"/>
  <c r="Q1820" i="6"/>
  <c r="Q894" i="6"/>
  <c r="Q37" i="6"/>
  <c r="Q1785" i="6"/>
  <c r="Q1438" i="6"/>
  <c r="Q305" i="6"/>
  <c r="Q759" i="6"/>
  <c r="Q976" i="6"/>
  <c r="Q1675" i="6"/>
  <c r="Q1250" i="6"/>
  <c r="Q1772" i="6"/>
  <c r="Q598" i="6"/>
  <c r="Q1994" i="6"/>
  <c r="Q297" i="6"/>
  <c r="Q1217" i="6"/>
  <c r="Q1638" i="6"/>
  <c r="Q26" i="6"/>
  <c r="Q1983" i="6"/>
  <c r="Q1893" i="6"/>
  <c r="Q318" i="6"/>
  <c r="Q1865" i="6"/>
  <c r="Q1230" i="6"/>
  <c r="AC91" i="6"/>
  <c r="Q569" i="6"/>
  <c r="Q566" i="6"/>
  <c r="Q1258" i="6"/>
  <c r="Q1413" i="6"/>
  <c r="Q919" i="6"/>
  <c r="Q1844" i="6"/>
  <c r="Q1201" i="6"/>
  <c r="AC6" i="6"/>
  <c r="Q199" i="6"/>
  <c r="Q1547" i="6"/>
  <c r="AC61" i="6"/>
  <c r="Q475" i="6"/>
  <c r="Q1129" i="6"/>
  <c r="AC44" i="6"/>
  <c r="Q367" i="6"/>
  <c r="AC27" i="6"/>
  <c r="Q605" i="6"/>
  <c r="Q1647" i="6"/>
  <c r="Q1500" i="6"/>
  <c r="Q362" i="6"/>
  <c r="Q1943" i="6"/>
  <c r="Q932" i="6"/>
  <c r="Q329" i="6"/>
  <c r="Q1668" i="6"/>
  <c r="Q1679" i="6"/>
  <c r="Q1000" i="6"/>
  <c r="Q1278" i="6"/>
  <c r="Q463" i="6"/>
  <c r="Q1938" i="6"/>
  <c r="Q1858" i="6"/>
  <c r="Q1318" i="6"/>
  <c r="Q1933" i="6"/>
  <c r="Q1747" i="6"/>
  <c r="Q267" i="6"/>
  <c r="Q1599" i="6"/>
  <c r="Q1169" i="6"/>
  <c r="Q1192" i="6"/>
  <c r="Q1479" i="6"/>
  <c r="Q1608" i="6"/>
  <c r="Q1313" i="6"/>
  <c r="Q642" i="6"/>
  <c r="Q1418" i="6"/>
  <c r="Q460" i="6"/>
  <c r="Q134" i="6"/>
  <c r="Q1263" i="6"/>
  <c r="Q990" i="6"/>
  <c r="Q870" i="6"/>
  <c r="Q601" i="6"/>
  <c r="Q906" i="6"/>
  <c r="Q1821" i="6"/>
  <c r="Q929" i="6"/>
  <c r="Q707" i="6"/>
  <c r="Q1001" i="6"/>
  <c r="Q1788" i="6"/>
  <c r="Q1615" i="6"/>
  <c r="Q288" i="6"/>
  <c r="AC133" i="6"/>
  <c r="Q1426" i="6"/>
  <c r="Q1030" i="6"/>
  <c r="Q140" i="6"/>
  <c r="Q1816" i="6"/>
  <c r="Q1316" i="6"/>
  <c r="Q1501" i="6"/>
  <c r="Q1464" i="6"/>
  <c r="Q1206" i="6"/>
  <c r="Q913" i="6"/>
  <c r="Q773" i="6"/>
  <c r="Q643" i="6"/>
  <c r="Q921" i="6"/>
  <c r="Q1756" i="6"/>
  <c r="Q322" i="6"/>
  <c r="Q1818" i="6"/>
  <c r="Q133" i="6"/>
  <c r="Q1534" i="6"/>
  <c r="Q1410" i="6"/>
  <c r="Q183" i="6"/>
  <c r="Q1152" i="6"/>
  <c r="Q532" i="6"/>
  <c r="Q480" i="6"/>
  <c r="AC50" i="6"/>
  <c r="Q1643" i="6"/>
  <c r="Q259" i="6"/>
  <c r="Q97" i="6"/>
  <c r="Q1034" i="6"/>
  <c r="Q846" i="6"/>
  <c r="Q1746" i="6"/>
  <c r="Q1831" i="6"/>
  <c r="Q943" i="6"/>
  <c r="Q1931" i="6"/>
  <c r="Q915" i="6"/>
  <c r="Q1123" i="6"/>
  <c r="Q1984" i="6"/>
  <c r="Q798" i="6"/>
  <c r="Q567" i="6"/>
  <c r="Q41" i="6"/>
  <c r="Q447" i="6"/>
  <c r="Q1486" i="6"/>
  <c r="Q66" i="6"/>
  <c r="Q787" i="6"/>
  <c r="Q514" i="6"/>
  <c r="Q689" i="6"/>
  <c r="Q1979" i="6"/>
  <c r="Q95" i="6"/>
  <c r="Q1524" i="6"/>
  <c r="Q249" i="6"/>
  <c r="Q295" i="6"/>
  <c r="Q896" i="6"/>
  <c r="Q1955" i="6"/>
  <c r="Q1684" i="6"/>
  <c r="Q1520" i="6"/>
  <c r="Q956" i="6"/>
  <c r="Q1453" i="6"/>
  <c r="Q565" i="6"/>
  <c r="Q1731" i="6"/>
  <c r="Q1677" i="6"/>
  <c r="Q1412" i="6"/>
  <c r="Q374" i="6"/>
  <c r="Q1783" i="6"/>
  <c r="Q1970" i="6"/>
  <c r="Q1700" i="6"/>
  <c r="Q1928" i="6"/>
  <c r="Q775" i="6"/>
  <c r="Q1163" i="6"/>
  <c r="Q469" i="6"/>
  <c r="AC52" i="6"/>
  <c r="Q826" i="6"/>
  <c r="AC16" i="6"/>
  <c r="Q1287" i="6"/>
  <c r="Q853" i="6"/>
  <c r="Q1769" i="6"/>
  <c r="Q238" i="6"/>
  <c r="Q1448" i="6"/>
  <c r="Q1354" i="6"/>
  <c r="AC131" i="6"/>
  <c r="AC12" i="6"/>
  <c r="Q934" i="6"/>
  <c r="Q1399" i="6"/>
  <c r="Q38" i="6"/>
  <c r="Q930" i="6"/>
  <c r="Q1308" i="6"/>
  <c r="Q1473" i="6"/>
  <c r="Q293" i="6"/>
  <c r="Q1868" i="6"/>
  <c r="Q1585" i="6"/>
  <c r="Q872" i="6"/>
  <c r="Q652" i="6"/>
  <c r="Q1427" i="6"/>
  <c r="Q1122" i="6"/>
  <c r="Q1662" i="6"/>
  <c r="Q776" i="6"/>
  <c r="Q1925" i="6"/>
  <c r="Q585" i="6"/>
  <c r="Q1883" i="6"/>
  <c r="Q959" i="6"/>
  <c r="Q1086" i="6"/>
  <c r="Q1840" i="6"/>
  <c r="Q221" i="6"/>
  <c r="Q1344" i="6"/>
  <c r="Q222" i="6"/>
  <c r="Q1653" i="6"/>
  <c r="Q1475" i="6"/>
  <c r="Q823" i="6"/>
  <c r="Q1687" i="6"/>
  <c r="Q1567" i="6"/>
  <c r="Q385" i="6"/>
  <c r="Q1802" i="6"/>
  <c r="Q752" i="6"/>
  <c r="Q1326" i="6"/>
  <c r="Q1132" i="6"/>
  <c r="Q720" i="6"/>
  <c r="AC109" i="6"/>
  <c r="Q1055" i="6"/>
  <c r="Q1491" i="6"/>
  <c r="Q292" i="6"/>
  <c r="Q653" i="6"/>
  <c r="Q439" i="6"/>
  <c r="Q895" i="6"/>
  <c r="Q1839" i="6"/>
  <c r="Q1780" i="6"/>
  <c r="AC129" i="6"/>
  <c r="Q701" i="6"/>
  <c r="Q1796" i="6"/>
  <c r="Q372" i="6"/>
  <c r="AC35" i="6"/>
  <c r="Q1556" i="6"/>
  <c r="Q1078" i="6"/>
  <c r="Q803" i="6"/>
  <c r="Q1084" i="6"/>
  <c r="Q446" i="6"/>
  <c r="Q789" i="6"/>
  <c r="Q794" i="6"/>
  <c r="Q1496" i="6"/>
  <c r="AC87" i="6"/>
  <c r="Q1062" i="6"/>
  <c r="Q434" i="6"/>
  <c r="Q1558" i="6"/>
  <c r="Q1764" i="6"/>
  <c r="Q1544" i="6"/>
  <c r="Q1186" i="6"/>
  <c r="Q145" i="6"/>
  <c r="Q1674" i="6"/>
  <c r="AC151" i="6"/>
  <c r="Q391" i="6"/>
  <c r="Q404" i="6"/>
  <c r="Q1029" i="6"/>
  <c r="Q1873" i="6"/>
  <c r="Q137" i="6"/>
  <c r="Q1787" i="6"/>
  <c r="Q1065" i="6"/>
  <c r="Q500" i="6"/>
  <c r="Q1859" i="6"/>
  <c r="Q1389" i="6"/>
  <c r="Q368" i="6"/>
  <c r="AC31" i="6"/>
  <c r="Q1425" i="6"/>
  <c r="Q955" i="6"/>
  <c r="Q847" i="6"/>
  <c r="AC23" i="6"/>
  <c r="Q1763" i="6"/>
  <c r="Q503" i="6"/>
  <c r="Q1875" i="6"/>
  <c r="Q1415" i="6"/>
  <c r="Q1368" i="6"/>
  <c r="Q1737" i="6"/>
  <c r="Q700" i="6"/>
  <c r="Q851" i="6"/>
  <c r="AC49" i="6"/>
  <c r="Q1922" i="6"/>
  <c r="Q1493" i="6"/>
  <c r="Q152" i="6"/>
  <c r="Q547" i="6"/>
  <c r="AC105" i="6"/>
  <c r="Q657" i="6"/>
  <c r="Q697" i="6"/>
  <c r="Q728" i="6"/>
  <c r="Q923" i="6"/>
  <c r="Q1699" i="6"/>
  <c r="Q1691" i="6"/>
  <c r="Q33" i="6"/>
  <c r="Q1266" i="6"/>
  <c r="Q1543" i="6"/>
  <c r="Q1797" i="6"/>
  <c r="Q320" i="6"/>
  <c r="Q1581" i="6"/>
  <c r="Q658" i="6"/>
  <c r="Q82" i="6"/>
  <c r="Q1085" i="6"/>
  <c r="Q361" i="6"/>
  <c r="Q17" i="6"/>
  <c r="Q1577" i="6"/>
  <c r="Q225" i="6"/>
  <c r="Q1068" i="6"/>
  <c r="Q1467" i="6"/>
  <c r="Q1291" i="6"/>
  <c r="Q1813" i="6"/>
  <c r="Q1748" i="6"/>
  <c r="Q817" i="6"/>
  <c r="Q806" i="6"/>
  <c r="Q73" i="6"/>
  <c r="Q1626" i="6"/>
  <c r="Q121" i="6"/>
  <c r="Q1550" i="6"/>
  <c r="Q176" i="6"/>
  <c r="Q280" i="6"/>
  <c r="Q247" i="6"/>
  <c r="Q319" i="6"/>
  <c r="Q448" i="6"/>
  <c r="Q1889" i="6"/>
  <c r="Q1073" i="6"/>
  <c r="Q369" i="6"/>
  <c r="Q123" i="6"/>
  <c r="AC33" i="6"/>
  <c r="Q410" i="6"/>
  <c r="Q24" i="6"/>
  <c r="Q705" i="6"/>
  <c r="Q1492" i="6"/>
  <c r="Q1233" i="6"/>
  <c r="Q1241" i="6"/>
  <c r="Q529" i="6"/>
  <c r="Q146" i="6"/>
  <c r="Q1213" i="6"/>
  <c r="AC10" i="6"/>
  <c r="Q1815" i="6"/>
  <c r="Q256" i="6"/>
  <c r="Q708" i="6"/>
  <c r="Q230" i="6"/>
  <c r="Q660" i="6"/>
  <c r="Q730" i="6"/>
  <c r="Q48" i="6"/>
  <c r="Q1294" i="6"/>
  <c r="Q1916" i="6"/>
  <c r="Q1555" i="6"/>
  <c r="Q1046" i="6"/>
  <c r="AC103" i="6"/>
  <c r="Q1680" i="6"/>
  <c r="Q849" i="6"/>
  <c r="Q595" i="6"/>
  <c r="Q1692" i="6"/>
  <c r="Q1262" i="6"/>
  <c r="Q94" i="6"/>
  <c r="Q1895" i="6"/>
  <c r="Q1897" i="6"/>
  <c r="Q960" i="6"/>
  <c r="AB5" i="6"/>
  <c r="AC13" i="6"/>
  <c r="Q2002" i="6"/>
  <c r="Q1823" i="6"/>
  <c r="Q832" i="6"/>
  <c r="Q1026" i="6"/>
  <c r="Q1929" i="6"/>
  <c r="Q1761" i="6"/>
  <c r="Q1015" i="6"/>
  <c r="AC136" i="6"/>
  <c r="Q559" i="6"/>
  <c r="Q1497" i="6"/>
  <c r="Q356" i="6"/>
  <c r="Q782" i="6"/>
  <c r="AC81" i="6"/>
  <c r="Q525" i="6"/>
  <c r="Q1002" i="6"/>
  <c r="Q1946" i="6"/>
  <c r="Q1284" i="6"/>
  <c r="Q1239" i="6"/>
  <c r="Q1775" i="6"/>
  <c r="AC32" i="6"/>
  <c r="Q1050" i="6"/>
  <c r="Q487" i="6"/>
  <c r="Q1655" i="6"/>
  <c r="Q1920" i="6"/>
  <c r="Q693" i="6"/>
  <c r="Q171" i="6"/>
  <c r="AC62" i="6"/>
  <c r="Q202" i="6"/>
  <c r="Q1244" i="6"/>
  <c r="Q465" i="6"/>
  <c r="Q1923" i="6"/>
  <c r="Q1995" i="6"/>
  <c r="Q790" i="6"/>
  <c r="Q1423" i="6"/>
  <c r="Q86" i="6"/>
  <c r="Q1017" i="6"/>
  <c r="Q260" i="6"/>
  <c r="Q1649" i="6"/>
  <c r="Q127" i="6"/>
  <c r="Q1312" i="6"/>
  <c r="Q290" i="6"/>
  <c r="Q769" i="6"/>
  <c r="Q1003" i="6"/>
  <c r="Q816" i="6"/>
  <c r="Q268" i="6"/>
  <c r="Q425" i="6"/>
  <c r="AC92" i="6"/>
  <c r="Q314" i="6"/>
  <c r="Q672" i="6"/>
  <c r="Q207" i="6"/>
  <c r="Q1472" i="6"/>
  <c r="AC74" i="6"/>
  <c r="Q628" i="6"/>
  <c r="Q1443" i="6"/>
  <c r="AC41" i="6"/>
  <c r="Q271" i="6"/>
  <c r="Q412" i="6"/>
  <c r="Q1622" i="6"/>
  <c r="Q1232" i="6"/>
  <c r="Q1342" i="6"/>
  <c r="AC64" i="6"/>
  <c r="AC107" i="6"/>
  <c r="Q1827" i="6"/>
  <c r="Q1489" i="6"/>
  <c r="Q76" i="6"/>
  <c r="Q1981" i="6"/>
  <c r="Q611" i="6"/>
  <c r="Q1381" i="6"/>
  <c r="Q1778" i="6"/>
  <c r="Q1632" i="6"/>
  <c r="Q1385" i="6"/>
  <c r="Q189" i="6"/>
  <c r="Q170" i="6"/>
  <c r="Q1591" i="6"/>
  <c r="Q1311" i="6"/>
  <c r="Q531" i="6"/>
  <c r="Q670" i="6"/>
  <c r="AC25" i="6"/>
  <c r="Q624" i="6"/>
  <c r="Q862" i="6"/>
  <c r="Q1499" i="6"/>
  <c r="Q1851" i="6"/>
  <c r="Q92" i="6"/>
  <c r="Q1907" i="6"/>
  <c r="Q1863" i="6"/>
  <c r="Q1921" i="6"/>
  <c r="Q1711" i="6"/>
  <c r="Q900" i="6"/>
  <c r="Q1216" i="6"/>
  <c r="Q1301" i="6"/>
  <c r="Q763" i="6"/>
  <c r="Q1028" i="6"/>
  <c r="Q1572" i="6"/>
  <c r="Q815" i="6"/>
  <c r="Q25" i="6"/>
  <c r="Q246" i="6"/>
  <c r="AC101" i="6"/>
  <c r="Q4" i="6"/>
  <c r="Q1490" i="6"/>
  <c r="Q596" i="6"/>
  <c r="Q124" i="6"/>
  <c r="Q979" i="6"/>
  <c r="Q1727" i="6"/>
  <c r="Q12" i="6"/>
  <c r="Q713" i="6"/>
  <c r="Q899" i="6"/>
  <c r="Q168" i="6"/>
  <c r="Q399" i="6"/>
  <c r="AC20" i="6"/>
  <c r="Q768" i="6"/>
  <c r="Q1440" i="6"/>
  <c r="Q432" i="6"/>
  <c r="Q1322" i="6"/>
  <c r="Q366" i="6"/>
  <c r="Q982" i="6"/>
  <c r="Q812" i="6"/>
  <c r="Q1397" i="6"/>
  <c r="Q1268" i="6"/>
  <c r="Q1245" i="6"/>
  <c r="Q1661" i="6"/>
  <c r="AC112" i="6"/>
  <c r="Q1733" i="6"/>
  <c r="Q159" i="6"/>
  <c r="Q824" i="6"/>
  <c r="Q1174" i="6"/>
  <c r="Q1515" i="6"/>
  <c r="Q686" i="6"/>
  <c r="Q1961" i="6"/>
  <c r="Q65" i="6"/>
  <c r="Q294" i="6"/>
  <c r="Q1588" i="6"/>
  <c r="Q1042" i="6"/>
  <c r="Q725" i="6"/>
  <c r="Q87" i="6"/>
  <c r="Q957" i="6"/>
  <c r="Q175" i="6"/>
  <c r="Q47" i="6"/>
  <c r="Q1202" i="6"/>
  <c r="Q1328" i="6"/>
  <c r="Q703" i="6"/>
  <c r="Q1810" i="6"/>
  <c r="Q407" i="6"/>
  <c r="AC57" i="6"/>
  <c r="Q1126" i="6"/>
  <c r="Q1751" i="6"/>
  <c r="Q1686" i="6"/>
  <c r="Q945" i="6"/>
  <c r="Q522" i="6"/>
  <c r="Q676" i="6"/>
  <c r="Q515" i="6"/>
  <c r="Q1449" i="6"/>
  <c r="Q1484" i="6"/>
  <c r="Q205" i="6"/>
  <c r="Q1247" i="6"/>
  <c r="Q9" i="6"/>
  <c r="Q1624" i="6"/>
  <c r="Q257" i="6"/>
  <c r="Q253" i="6"/>
  <c r="Q1503" i="6"/>
  <c r="AC128" i="6"/>
  <c r="Q431" i="6"/>
  <c r="Q1411" i="6"/>
  <c r="Q1092" i="6"/>
  <c r="Q1334" i="6"/>
  <c r="Q1636" i="6"/>
  <c r="Q766" i="6"/>
  <c r="Q886" i="6"/>
  <c r="Q1571" i="6"/>
  <c r="Q188" i="6"/>
  <c r="Q167" i="6"/>
  <c r="Q1406" i="6"/>
  <c r="Q1760" i="6"/>
  <c r="Q857" i="6"/>
  <c r="AC94" i="6"/>
  <c r="Q1488" i="6"/>
  <c r="Q1446" i="6"/>
  <c r="Q1191" i="6"/>
  <c r="Q1694" i="6"/>
  <c r="Q1697" i="6"/>
  <c r="Q1650" i="6"/>
  <c r="Q1437" i="6"/>
  <c r="Q1945" i="6"/>
  <c r="Q1314" i="6"/>
  <c r="Q56" i="6"/>
  <c r="Q1203" i="6"/>
  <c r="Q1628" i="6"/>
  <c r="Q132" i="6"/>
  <c r="Q1850" i="6"/>
  <c r="Q1651" i="6"/>
  <c r="Q716" i="6"/>
  <c r="Q143" i="6"/>
  <c r="Q281" i="6"/>
  <c r="Q718" i="6"/>
  <c r="Q631" i="6"/>
  <c r="Q2005" i="6"/>
  <c r="Q1586" i="6"/>
  <c r="Q1657" i="6"/>
  <c r="AC116" i="6"/>
  <c r="Q481" i="6"/>
  <c r="Q1205" i="6"/>
  <c r="Q1282" i="6"/>
  <c r="Q371" i="6"/>
  <c r="Q917" i="6"/>
  <c r="Q1089" i="6"/>
  <c r="Q1090" i="6"/>
  <c r="Q1545" i="6"/>
  <c r="Q1071" i="6"/>
  <c r="Q762" i="6"/>
  <c r="Q774" i="6"/>
  <c r="Q797" i="6"/>
  <c r="Q1565" i="6"/>
  <c r="AC110" i="6"/>
  <c r="Q200" i="6"/>
  <c r="Q1854" i="6"/>
  <c r="Q1218" i="6"/>
  <c r="AC122" i="6"/>
  <c r="Q747" i="6"/>
  <c r="Q825" i="6"/>
  <c r="Q905" i="6"/>
  <c r="Q984" i="6"/>
  <c r="Q1022" i="6"/>
  <c r="Q1175" i="6"/>
  <c r="Q1755" i="6"/>
  <c r="Q1596" i="6"/>
  <c r="Q462" i="6"/>
  <c r="Q93" i="6"/>
  <c r="Q394" i="6"/>
  <c r="AC8" i="6"/>
  <c r="Q473" i="6"/>
  <c r="Q1732" i="6"/>
  <c r="Q1768" i="6"/>
  <c r="Q1101" i="6"/>
  <c r="Q1056" i="6"/>
  <c r="Q1040" i="6"/>
  <c r="Q767" i="6"/>
  <c r="Q1712" i="6"/>
  <c r="Q1536" i="6"/>
  <c r="Q470" i="6"/>
  <c r="Q325" i="6"/>
  <c r="Q1466" i="6"/>
  <c r="Q1231" i="6"/>
  <c r="Q2004" i="6"/>
  <c r="Q1908" i="6"/>
  <c r="Q1321" i="6"/>
  <c r="Q1956" i="6"/>
  <c r="Q961" i="6"/>
  <c r="Q1463" i="6"/>
  <c r="Q574" i="6"/>
  <c r="Q1246" i="6"/>
  <c r="AC56" i="6"/>
  <c r="Q753" i="6"/>
  <c r="Q338" i="6"/>
  <c r="Q1987" i="6"/>
  <c r="Q110" i="6"/>
  <c r="Q1826" i="6"/>
  <c r="Q1176" i="6"/>
  <c r="Q197" i="6"/>
  <c r="Q1432" i="6"/>
  <c r="Q898" i="6"/>
  <c r="Q69" i="6"/>
  <c r="AC55" i="6"/>
  <c r="Q924" i="6"/>
  <c r="Q602" i="6"/>
  <c r="Q1144" i="6"/>
  <c r="Q1093" i="6"/>
  <c r="Q1948" i="6"/>
  <c r="Q996" i="6"/>
  <c r="Q10" i="6"/>
  <c r="Q1382" i="6"/>
  <c r="Q1138" i="6"/>
  <c r="Q317" i="6"/>
  <c r="Q734" i="6"/>
  <c r="Q830" i="6"/>
  <c r="Q1474" i="6"/>
  <c r="Q1112" i="6"/>
  <c r="Q84" i="6"/>
  <c r="Q1814" i="6"/>
  <c r="Q275" i="6"/>
  <c r="Q698" i="6"/>
  <c r="Q444" i="6"/>
  <c r="Q594" i="6"/>
  <c r="Q629" i="6"/>
  <c r="Q890" i="6"/>
  <c r="Q997" i="6"/>
  <c r="Q1006" i="6"/>
  <c r="Q1575" i="6"/>
  <c r="Q674" i="6"/>
  <c r="Q310" i="6"/>
  <c r="AC40" i="6"/>
  <c r="Q1909" i="6"/>
  <c r="Q105" i="6"/>
  <c r="AC86" i="6"/>
  <c r="Q213" i="6"/>
  <c r="Q384" i="6"/>
  <c r="Q1060" i="6"/>
  <c r="Q1634" i="6"/>
  <c r="Q494" i="6"/>
  <c r="AC79" i="6"/>
  <c r="Q464" i="6"/>
  <c r="Q1607" i="6"/>
  <c r="Q884" i="6"/>
  <c r="AC121" i="6"/>
  <c r="Q1670" i="6"/>
  <c r="Q398" i="6"/>
  <c r="Q1629" i="6"/>
  <c r="Q1439" i="6"/>
  <c r="Q2001" i="6"/>
  <c r="Q1835" i="6"/>
  <c r="Q1603" i="6"/>
  <c r="Q1353" i="6"/>
  <c r="Q1329" i="6"/>
  <c r="Q1682" i="6"/>
  <c r="Q544" i="6"/>
  <c r="Q1890" i="6"/>
  <c r="Q871" i="6"/>
  <c r="Q1009" i="6"/>
  <c r="Q1886" i="6"/>
  <c r="Q1478" i="6"/>
  <c r="Q1364" i="6"/>
  <c r="Q1135" i="6"/>
  <c r="Q1902" i="6"/>
  <c r="Q1739" i="6"/>
  <c r="Q478" i="6"/>
  <c r="AC30" i="6"/>
  <c r="Q1027" i="6"/>
  <c r="Q1470" i="6"/>
  <c r="Q1494" i="6"/>
  <c r="Q245" i="6"/>
  <c r="Q162" i="6"/>
  <c r="Q1713" i="6"/>
  <c r="Q282" i="6"/>
  <c r="Q375" i="6"/>
  <c r="Q35" i="6"/>
  <c r="AC69" i="6"/>
  <c r="Q383" i="6"/>
  <c r="Q975" i="6"/>
  <c r="Q100" i="6"/>
  <c r="Q1428" i="6"/>
  <c r="Q583" i="6"/>
  <c r="Q424" i="6"/>
  <c r="Q153" i="6"/>
  <c r="Q1358" i="6"/>
  <c r="Q401" i="6"/>
  <c r="AC36" i="6"/>
  <c r="Q1993" i="6"/>
  <c r="Q1032" i="6"/>
  <c r="Q243" i="6"/>
  <c r="Q820" i="6"/>
  <c r="Q848" i="6"/>
  <c r="Q1645" i="6"/>
  <c r="Q1391" i="6"/>
  <c r="Q764" i="6"/>
  <c r="Q355" i="6"/>
  <c r="Q1671" i="6"/>
  <c r="Q732" i="6"/>
  <c r="Q1619" i="6"/>
  <c r="Q1843" i="6"/>
  <c r="Q1616" i="6"/>
  <c r="Q1460" i="6"/>
  <c r="Q1517" i="6"/>
  <c r="Q1296" i="6"/>
  <c r="Q1930" i="6"/>
  <c r="Q119" i="6"/>
  <c r="Q363" i="6"/>
  <c r="Q346" i="6"/>
  <c r="Q699" i="6"/>
  <c r="Q630" i="6"/>
  <c r="Q354" i="6"/>
  <c r="Q1220" i="6"/>
  <c r="Q396" i="6"/>
  <c r="Q274" i="6"/>
  <c r="AC134" i="6"/>
  <c r="Q592" i="6"/>
  <c r="Q1953" i="6"/>
  <c r="Q1690" i="6"/>
  <c r="Q1704" i="6"/>
  <c r="Q1605" i="6"/>
  <c r="AC118" i="6"/>
  <c r="AC140" i="6"/>
  <c r="Q604" i="6"/>
  <c r="Q1226" i="6"/>
  <c r="Q755" i="6"/>
  <c r="Q1968" i="6"/>
  <c r="Q1221" i="6"/>
  <c r="Q1209" i="6"/>
  <c r="Q958" i="6"/>
  <c r="AC11" i="6"/>
  <c r="Q778" i="6"/>
  <c r="AC68" i="6"/>
  <c r="Q387" i="6"/>
  <c r="Q445" i="6"/>
  <c r="Q1075" i="6"/>
  <c r="Q27" i="6"/>
  <c r="Q180" i="6"/>
  <c r="Q639" i="6"/>
  <c r="Q827" i="6"/>
  <c r="Q1161" i="6"/>
  <c r="Q1114" i="6"/>
  <c r="Q927" i="6"/>
  <c r="Q546" i="6"/>
  <c r="Q64" i="6"/>
  <c r="Q1254" i="6"/>
  <c r="Q1965" i="6"/>
  <c r="Q1743" i="6"/>
  <c r="Q1064" i="6"/>
  <c r="Q1792" i="6"/>
  <c r="Q758" i="6"/>
  <c r="Q744" i="6"/>
  <c r="Q435" i="6"/>
  <c r="Q195" i="6"/>
  <c r="Q1860" i="6"/>
  <c r="Q1528" i="6"/>
  <c r="Q557" i="6"/>
  <c r="Q939" i="6"/>
  <c r="Q493" i="6"/>
  <c r="Q1023" i="6"/>
  <c r="Q296" i="6"/>
  <c r="Q1456" i="6"/>
  <c r="Q612" i="6"/>
  <c r="Q620" i="6"/>
  <c r="Q7" i="6"/>
  <c r="Q364" i="6"/>
  <c r="Q251" i="6"/>
  <c r="Q1857" i="6"/>
  <c r="Q414" i="6"/>
  <c r="Q1340" i="6"/>
  <c r="Q606" i="6"/>
  <c r="Q1188" i="6"/>
  <c r="Q1024" i="6"/>
  <c r="Q1333" i="6"/>
  <c r="Q1610" i="6"/>
  <c r="AC144" i="6"/>
  <c r="Q615" i="6"/>
  <c r="Q1115" i="6"/>
  <c r="Q307" i="6"/>
  <c r="Q1401" i="6"/>
  <c r="AC126" i="6"/>
  <c r="Q1143" i="6"/>
  <c r="Q1838" i="6"/>
  <c r="AC148" i="6"/>
  <c r="Q1584" i="6"/>
  <c r="Q1623" i="6"/>
  <c r="Q1856" i="6"/>
  <c r="Q777" i="6"/>
  <c r="Q323" i="6"/>
  <c r="Q1947" i="6"/>
  <c r="Q1010" i="6"/>
  <c r="AC147" i="6"/>
  <c r="Q1658" i="6"/>
  <c r="Q8" i="6"/>
  <c r="Q881" i="6"/>
  <c r="Q985" i="6"/>
  <c r="Q843" i="6"/>
  <c r="Q413" i="6"/>
  <c r="Q376" i="6"/>
  <c r="Q835" i="6"/>
  <c r="Q1270" i="6"/>
  <c r="Q563" i="6"/>
  <c r="AC114" i="6"/>
  <c r="Q1977" i="6"/>
  <c r="Q428" i="6"/>
  <c r="Q1049" i="6"/>
  <c r="Q695" i="6"/>
  <c r="Q270" i="6"/>
  <c r="Q1392" i="6"/>
  <c r="Q1720" i="6"/>
  <c r="Q55" i="6"/>
  <c r="Q681" i="6"/>
  <c r="Q1989" i="6"/>
  <c r="Q179" i="6"/>
  <c r="AC58" i="6"/>
  <c r="Q1566" i="6"/>
  <c r="Q876" i="6"/>
  <c r="Q867" i="6"/>
  <c r="Q1140" i="6"/>
  <c r="Q1289" i="6"/>
  <c r="Q1070" i="6"/>
  <c r="Q208" i="6"/>
  <c r="Q523" i="6"/>
  <c r="Q722" i="6"/>
  <c r="Q224" i="6"/>
  <c r="Q721" i="6"/>
  <c r="Q1770" i="6"/>
  <c r="Q1299" i="6"/>
  <c r="Q1789" i="6"/>
  <c r="Q279" i="6"/>
  <c r="Q203" i="6"/>
  <c r="Q1637" i="6"/>
  <c r="Q636" i="6"/>
  <c r="Q1193" i="6"/>
  <c r="Q877" i="6"/>
  <c r="Q1718" i="6"/>
  <c r="Q1866" i="6"/>
  <c r="Q471" i="6"/>
  <c r="Q1630" i="6"/>
  <c r="Q1370" i="6"/>
  <c r="Q1590" i="6"/>
  <c r="AC53" i="6"/>
  <c r="Q1998" i="6"/>
  <c r="Q1102" i="6"/>
  <c r="Q1338" i="6"/>
  <c r="Q512" i="6"/>
  <c r="Q1708" i="6"/>
  <c r="Q1021" i="6"/>
  <c r="Q1519" i="6"/>
  <c r="Q869" i="6"/>
  <c r="Q1950" i="6"/>
  <c r="Q83" i="6"/>
  <c r="Q1967" i="6"/>
  <c r="Q1409" i="6"/>
  <c r="Q451" i="6"/>
  <c r="Q814" i="6"/>
  <c r="Q949" i="6"/>
  <c r="Q129" i="6"/>
  <c r="Q1337" i="6"/>
  <c r="Q191" i="6"/>
  <c r="Q852" i="6"/>
  <c r="Q1079" i="6"/>
  <c r="Q1735" i="6"/>
  <c r="Q1809" i="6"/>
  <c r="Q250" i="6"/>
  <c r="Q441" i="6"/>
  <c r="Q1222" i="6"/>
  <c r="Q1736" i="6"/>
  <c r="Q273" i="6"/>
  <c r="AC137" i="6"/>
  <c r="Q671" i="6"/>
  <c r="Q345" i="6"/>
  <c r="Q405" i="6"/>
  <c r="Q553" i="6"/>
  <c r="Q1487" i="6"/>
  <c r="AC37" i="6"/>
  <c r="Q669" i="6"/>
  <c r="Q1845" i="6"/>
  <c r="Q1433" i="6"/>
  <c r="Q1445" i="6"/>
  <c r="Q1936" i="6"/>
  <c r="Q765" i="6"/>
  <c r="Q1243" i="6"/>
  <c r="Q438" i="6"/>
  <c r="Q70" i="6"/>
  <c r="Q649" i="6"/>
  <c r="Q1795" i="6"/>
  <c r="Q1039" i="6"/>
  <c r="Q623" i="6"/>
  <c r="Q784" i="6"/>
  <c r="Q1405" i="6"/>
  <c r="Q1403" i="6"/>
  <c r="Q854" i="6"/>
  <c r="AC28" i="6"/>
  <c r="Q1562" i="6"/>
  <c r="Q805" i="6"/>
  <c r="Q679" i="6"/>
  <c r="Q233" i="6"/>
  <c r="Q1279" i="6"/>
  <c r="AC59" i="6"/>
  <c r="Q650" i="6"/>
  <c r="Q576" i="6"/>
  <c r="Q1434" i="6"/>
  <c r="Q527" i="6"/>
  <c r="Q234" i="6"/>
  <c r="Q1782" i="6"/>
  <c r="Q467" i="6"/>
  <c r="Q1394" i="6"/>
  <c r="Q1020" i="6"/>
  <c r="Q142" i="6"/>
  <c r="Q986" i="6"/>
  <c r="Q408" i="6"/>
  <c r="Q561" i="6"/>
  <c r="Q1589" i="6"/>
  <c r="Q433" i="6"/>
  <c r="Q499" i="6"/>
  <c r="Q379" i="6"/>
  <c r="Q953" i="6"/>
  <c r="Q950" i="6"/>
  <c r="Q1367" i="6"/>
  <c r="AC125" i="6"/>
  <c r="Q1905" i="6"/>
  <c r="Q610" i="6"/>
  <c r="Q808" i="6"/>
  <c r="Q1058" i="6"/>
  <c r="Q1659" i="6"/>
  <c r="Q486" i="6"/>
  <c r="Q858" i="6"/>
  <c r="Q584" i="6"/>
  <c r="Q581" i="6"/>
  <c r="Q308" i="6"/>
  <c r="Q418" i="6"/>
  <c r="Q1594" i="6"/>
  <c r="Q1172" i="6"/>
  <c r="Q14" i="6"/>
  <c r="Q1256" i="6"/>
  <c r="Q31" i="6"/>
  <c r="Q535" i="6"/>
  <c r="Q386" i="6"/>
  <c r="Q1257" i="6"/>
  <c r="Q696" i="6"/>
  <c r="Q1750" i="6"/>
  <c r="Q1088" i="6"/>
  <c r="Q519" i="6"/>
  <c r="Q490" i="6"/>
  <c r="Q1611" i="6"/>
  <c r="Q1103" i="6"/>
  <c r="Q476" i="6"/>
  <c r="Q1038" i="6"/>
  <c r="Q436" i="6"/>
  <c r="Q545" i="6"/>
  <c r="Q231" i="6"/>
  <c r="Q1678" i="6"/>
  <c r="AC100" i="6"/>
  <c r="Q1476" i="6"/>
  <c r="Q1753" i="6"/>
  <c r="Q1295" i="6"/>
  <c r="Q1666" i="6"/>
  <c r="Q1393" i="6"/>
  <c r="Q1560" i="6"/>
  <c r="AC132" i="6"/>
  <c r="Q276" i="6"/>
  <c r="Q1048" i="6"/>
  <c r="Q556" i="6"/>
  <c r="Q289" i="6"/>
  <c r="Q1324" i="6"/>
  <c r="Q1422" i="6"/>
  <c r="Q301" i="6"/>
  <c r="Q452" i="6"/>
  <c r="Q461" i="6"/>
  <c r="Q1229" i="6"/>
  <c r="Q1057" i="6"/>
  <c r="Q1982" i="6"/>
  <c r="Q1940" i="6"/>
  <c r="Q312" i="6"/>
  <c r="Q1414" i="6"/>
  <c r="Q1277" i="6"/>
  <c r="Q1341" i="6"/>
  <c r="Q944" i="6"/>
  <c r="Q1398" i="6"/>
  <c r="Q454" i="6"/>
  <c r="Q68" i="6"/>
  <c r="AC19" i="6"/>
  <c r="Q158" i="6"/>
  <c r="Q1187" i="6"/>
  <c r="Q1723" i="6"/>
  <c r="Q1644" i="6"/>
  <c r="Q1190" i="6"/>
  <c r="Q498" i="6"/>
  <c r="Q283" i="6"/>
  <c r="Q1177" i="6"/>
  <c r="Q1482" i="6"/>
  <c r="Q126" i="6"/>
  <c r="Q645" i="6"/>
  <c r="Q868" i="6"/>
  <c r="Q1242" i="6"/>
  <c r="Q278" i="6"/>
  <c r="Q1971" i="6"/>
  <c r="Q994" i="6"/>
  <c r="Q1716" i="6"/>
  <c r="Q1380" i="6"/>
  <c r="Q1183" i="6"/>
  <c r="Q1806" i="6"/>
  <c r="Q237" i="6"/>
  <c r="Q1919" i="6"/>
  <c r="Q880" i="6"/>
  <c r="Q948" i="6"/>
  <c r="Q1037" i="6"/>
  <c r="Q625" i="6"/>
  <c r="AC127" i="6"/>
  <c r="Q54" i="6"/>
  <c r="Q277" i="6"/>
  <c r="Q1915" i="6"/>
  <c r="Q904" i="6"/>
  <c r="Q1252" i="6"/>
  <c r="Q983" i="6"/>
  <c r="Q889" i="6"/>
  <c r="Q1505" i="6"/>
  <c r="Q1867" i="6"/>
  <c r="Q333" i="6"/>
  <c r="Q892" i="6"/>
  <c r="Q735" i="6"/>
  <c r="Q562" i="6"/>
  <c r="Q637" i="6"/>
  <c r="Q337" i="6"/>
  <c r="Q155" i="6"/>
  <c r="Q1595" i="6"/>
  <c r="Q2000" i="6"/>
  <c r="Q1523" i="6"/>
  <c r="Q402" i="6"/>
  <c r="Q1195" i="6"/>
  <c r="AC29" i="6"/>
  <c r="Q1131" i="6"/>
  <c r="Q656" i="6"/>
  <c r="Q164" i="6"/>
  <c r="Q751" i="6"/>
  <c r="Q1974" i="6"/>
  <c r="Q599" i="6"/>
  <c r="Q627" i="6"/>
  <c r="Q1076" i="6"/>
  <c r="Q393" i="6"/>
  <c r="Q1109" i="6"/>
  <c r="Q365" i="6"/>
  <c r="Q509" i="6"/>
  <c r="Q541" i="6"/>
  <c r="Q226" i="6"/>
  <c r="AC95" i="6"/>
  <c r="Q336" i="6"/>
  <c r="Q1116" i="6"/>
  <c r="Q107" i="6"/>
  <c r="Q748" i="6"/>
  <c r="Q641" i="6"/>
  <c r="Q131" i="6"/>
  <c r="Q1281" i="6"/>
  <c r="Q232" i="6"/>
  <c r="Q1836" i="6"/>
  <c r="AC48" i="6"/>
  <c r="Q893" i="6"/>
  <c r="Q1150" i="6"/>
  <c r="Q1819" i="6"/>
  <c r="Q993" i="6"/>
  <c r="Q1834" i="6"/>
  <c r="Q1701" i="6"/>
  <c r="Q11" i="6"/>
  <c r="Q804" i="6"/>
  <c r="Q150" i="6"/>
  <c r="Q603" i="6"/>
  <c r="Q1465" i="6"/>
  <c r="Q505" i="6"/>
  <c r="Q1990" i="6"/>
  <c r="Q1587" i="6"/>
  <c r="Q1801" i="6"/>
  <c r="Q1702" i="6"/>
  <c r="Q1416" i="6"/>
  <c r="Q971" i="6"/>
  <c r="Q1363" i="6"/>
  <c r="Q1094" i="6"/>
  <c r="Q1717" i="6"/>
  <c r="Q1870" i="6"/>
  <c r="Q1125" i="6"/>
  <c r="Q1148" i="6"/>
  <c r="Q1376" i="6"/>
  <c r="Q1236" i="6"/>
  <c r="AC145" i="6"/>
  <c r="AC43" i="6"/>
  <c r="Q1973" i="6"/>
  <c r="Q2003" i="6"/>
  <c r="Q148" i="6"/>
  <c r="Q1601" i="6"/>
  <c r="Q1237" i="6"/>
  <c r="Q1332" i="6"/>
  <c r="Q1862" i="6"/>
  <c r="Q147" i="6"/>
  <c r="Q888" i="6"/>
  <c r="Q1361" i="6"/>
  <c r="Q1214" i="6"/>
  <c r="Q116" i="6"/>
  <c r="Q1869" i="6"/>
  <c r="Q1395" i="6"/>
  <c r="Q130" i="6"/>
  <c r="Q298" i="6"/>
  <c r="Q1754" i="6"/>
  <c r="Q1803" i="6"/>
  <c r="Q1872" i="6"/>
  <c r="Q5" i="6"/>
  <c r="Q20" i="6"/>
  <c r="Q1035" i="6"/>
  <c r="Q933" i="6"/>
  <c r="Q1160" i="6"/>
  <c r="Q1969" i="6"/>
  <c r="Q272" i="6"/>
  <c r="AC7" i="6"/>
  <c r="Q477" i="6"/>
  <c r="Q1283" i="6"/>
  <c r="Q1927" i="6"/>
  <c r="Q1573" i="6"/>
  <c r="Q77" i="6"/>
  <c r="Q506" i="6"/>
  <c r="Q1935" i="6"/>
  <c r="Q211" i="6"/>
  <c r="Q690" i="6"/>
  <c r="Q1709" i="6"/>
  <c r="Q1141" i="6"/>
  <c r="Q335" i="6"/>
  <c r="Q795" i="6"/>
  <c r="Q1369" i="6"/>
  <c r="Q564" i="6"/>
  <c r="Q978" i="6"/>
  <c r="Q780" i="6"/>
  <c r="Q114" i="6"/>
  <c r="Q572" i="6"/>
  <c r="Q1036" i="6"/>
  <c r="Q586" i="6"/>
  <c r="Q1804" i="6"/>
  <c r="Q916" i="6"/>
  <c r="Q1914" i="6"/>
  <c r="Q1402" i="6"/>
  <c r="Q348" i="6"/>
  <c r="Q1676" i="6"/>
  <c r="Q538" i="6"/>
  <c r="Q1043" i="6"/>
  <c r="Z16" i="6"/>
  <c r="Z15" i="6"/>
  <c r="Z14" i="6"/>
  <c r="B61" i="6"/>
  <c r="B56" i="6"/>
  <c r="AB7" i="6" l="1"/>
  <c r="AB8" i="6" s="1"/>
  <c r="AB9" i="6" s="1"/>
  <c r="AB10" i="6" s="1"/>
  <c r="AB11" i="6" s="1"/>
  <c r="AB12" i="6" s="1"/>
  <c r="AB13" i="6" s="1"/>
  <c r="AB14" i="6" s="1"/>
  <c r="AB15" i="6" s="1"/>
  <c r="AB16" i="6" s="1"/>
  <c r="AB17" i="6" s="1"/>
  <c r="AB18" i="6" s="1"/>
  <c r="AB19" i="6" s="1"/>
  <c r="AB20" i="6" s="1"/>
  <c r="AB21" i="6" s="1"/>
  <c r="AB22" i="6" s="1"/>
  <c r="AB23" i="6" s="1"/>
  <c r="AB24" i="6" s="1"/>
  <c r="AB25" i="6" s="1"/>
  <c r="AB26" i="6" s="1"/>
  <c r="AB27" i="6" s="1"/>
  <c r="AB28" i="6" s="1"/>
  <c r="AB29" i="6" s="1"/>
  <c r="AB30" i="6" s="1"/>
  <c r="AB31" i="6" s="1"/>
  <c r="AB32" i="6" s="1"/>
  <c r="AB33" i="6" s="1"/>
  <c r="AB34" i="6" s="1"/>
  <c r="AB35" i="6" s="1"/>
  <c r="AB36" i="6" s="1"/>
  <c r="AB37" i="6" s="1"/>
  <c r="AB38" i="6" s="1"/>
  <c r="AB39" i="6" s="1"/>
  <c r="AB40" i="6" s="1"/>
  <c r="AB41" i="6" s="1"/>
  <c r="AB42" i="6" s="1"/>
  <c r="AB43" i="6" s="1"/>
  <c r="AB44" i="6" s="1"/>
  <c r="AB45" i="6" s="1"/>
  <c r="AB46" i="6" s="1"/>
  <c r="AB47" i="6" s="1"/>
  <c r="AB48" i="6" s="1"/>
  <c r="AB49" i="6" s="1"/>
  <c r="AB50" i="6" s="1"/>
  <c r="AB51" i="6" s="1"/>
  <c r="AB52" i="6" s="1"/>
  <c r="AB53" i="6" s="1"/>
  <c r="AB54" i="6" s="1"/>
  <c r="AB55" i="6" s="1"/>
  <c r="AB56" i="6" s="1"/>
  <c r="AB57" i="6" s="1"/>
  <c r="AB58" i="6" s="1"/>
  <c r="AB59" i="6" s="1"/>
  <c r="AB60" i="6" s="1"/>
  <c r="AB61" i="6" s="1"/>
  <c r="AB62" i="6" s="1"/>
  <c r="AB63" i="6" s="1"/>
  <c r="AB64" i="6" s="1"/>
  <c r="AB65" i="6" s="1"/>
  <c r="AB66" i="6" s="1"/>
  <c r="AB67" i="6" s="1"/>
  <c r="AB68" i="6" s="1"/>
  <c r="AB69" i="6" s="1"/>
  <c r="AB70" i="6" s="1"/>
  <c r="AB71" i="6" s="1"/>
  <c r="AB72" i="6" s="1"/>
  <c r="AB73" i="6" s="1"/>
  <c r="AB74" i="6" s="1"/>
  <c r="AB75" i="6" s="1"/>
  <c r="AB76" i="6" s="1"/>
  <c r="AB77" i="6" s="1"/>
  <c r="AB78" i="6" s="1"/>
  <c r="AB79" i="6" s="1"/>
  <c r="AB80" i="6" s="1"/>
  <c r="AB81" i="6" s="1"/>
  <c r="AB82" i="6" s="1"/>
  <c r="AB83" i="6" s="1"/>
  <c r="AB84" i="6" s="1"/>
  <c r="AB85" i="6" s="1"/>
  <c r="AB86" i="6" s="1"/>
  <c r="AB87" i="6" s="1"/>
  <c r="AB88" i="6" s="1"/>
  <c r="AB89" i="6" s="1"/>
  <c r="AB90" i="6" s="1"/>
  <c r="AB91" i="6" s="1"/>
  <c r="AB92" i="6" s="1"/>
  <c r="AB93" i="6" s="1"/>
  <c r="AB94" i="6" s="1"/>
  <c r="AB95" i="6" s="1"/>
  <c r="AB96" i="6" s="1"/>
  <c r="AB97" i="6" s="1"/>
  <c r="AB98" i="6" s="1"/>
  <c r="AB99" i="6" s="1"/>
  <c r="AB100" i="6" s="1"/>
  <c r="AB101" i="6" s="1"/>
  <c r="AB102" i="6" s="1"/>
  <c r="AB103" i="6" s="1"/>
  <c r="AB104" i="6" s="1"/>
  <c r="AB105" i="6" s="1"/>
  <c r="AB106" i="6" s="1"/>
  <c r="AB107" i="6" s="1"/>
  <c r="AB108" i="6" s="1"/>
  <c r="AB109" i="6" s="1"/>
  <c r="AB110" i="6" s="1"/>
  <c r="AB111" i="6" s="1"/>
  <c r="AB112" i="6" s="1"/>
  <c r="AB113" i="6" s="1"/>
  <c r="AB114" i="6" s="1"/>
  <c r="AB115" i="6" s="1"/>
  <c r="AB116" i="6" s="1"/>
  <c r="AB117" i="6" s="1"/>
  <c r="AB118" i="6" s="1"/>
  <c r="AB119" i="6" s="1"/>
  <c r="AB120" i="6" s="1"/>
  <c r="AB121" i="6" s="1"/>
  <c r="AB122" i="6" s="1"/>
  <c r="AB123" i="6" s="1"/>
  <c r="AB124" i="6" s="1"/>
  <c r="AB125" i="6" s="1"/>
  <c r="AB126" i="6" s="1"/>
  <c r="AB127" i="6" s="1"/>
  <c r="AB128" i="6" s="1"/>
  <c r="AB129" i="6" s="1"/>
  <c r="AB130" i="6" s="1"/>
  <c r="AB131" i="6" s="1"/>
  <c r="AB132" i="6" s="1"/>
  <c r="AB133" i="6" s="1"/>
  <c r="AB134" i="6" s="1"/>
  <c r="AB135" i="6" s="1"/>
  <c r="AB136" i="6" s="1"/>
  <c r="AB137" i="6" s="1"/>
  <c r="AB138" i="6" s="1"/>
  <c r="AB139" i="6" s="1"/>
  <c r="AB140" i="6" s="1"/>
  <c r="AB141" i="6" s="1"/>
  <c r="AB142" i="6" s="1"/>
  <c r="AB143" i="6" s="1"/>
  <c r="AB144" i="6" s="1"/>
  <c r="AB145" i="6" s="1"/>
  <c r="AB146" i="6" s="1"/>
  <c r="AB147" i="6" s="1"/>
  <c r="AB148" i="6" s="1"/>
  <c r="AB149" i="6" s="1"/>
  <c r="AB150" i="6" s="1"/>
  <c r="AB151" i="6" s="1"/>
  <c r="B62" i="6"/>
  <c r="B63" i="6" s="1"/>
  <c r="B7" i="6"/>
  <c r="B101" i="6" s="1"/>
  <c r="Z18" i="6"/>
  <c r="Z17" i="6"/>
  <c r="Z19" i="6"/>
  <c r="B64" i="6" l="1"/>
  <c r="B65" i="6" s="1"/>
  <c r="B67" i="6" s="1"/>
  <c r="AJ5" i="6"/>
  <c r="AJ6" i="6"/>
  <c r="T2000" i="6"/>
  <c r="T2001" i="6"/>
  <c r="B9" i="6"/>
  <c r="AK5" i="6"/>
  <c r="AK7" i="6" s="1"/>
  <c r="AK9" i="6" s="1"/>
  <c r="AK11" i="6" s="1"/>
  <c r="AK13" i="6" s="1"/>
  <c r="AK15" i="6" s="1"/>
  <c r="AK17" i="6" s="1"/>
  <c r="AK19" i="6" s="1"/>
  <c r="AK21" i="6" s="1"/>
  <c r="AK23" i="6" s="1"/>
  <c r="AK25" i="6" s="1"/>
  <c r="AK27" i="6" s="1"/>
  <c r="AK29" i="6" s="1"/>
  <c r="AK31" i="6" s="1"/>
  <c r="AK33" i="6" s="1"/>
  <c r="AK35" i="6" s="1"/>
  <c r="AK37" i="6" s="1"/>
  <c r="AK39" i="6" s="1"/>
  <c r="AK41" i="6" s="1"/>
  <c r="AK43" i="6" s="1"/>
  <c r="AK45" i="6" s="1"/>
  <c r="AK47" i="6" s="1"/>
  <c r="AK49" i="6" s="1"/>
  <c r="AK51" i="6" s="1"/>
  <c r="AK53" i="6" s="1"/>
  <c r="AK55" i="6" s="1"/>
  <c r="AK57" i="6" s="1"/>
  <c r="AK59" i="6" s="1"/>
  <c r="AK61" i="6" s="1"/>
  <c r="AK63" i="6" s="1"/>
  <c r="AK65" i="6" s="1"/>
  <c r="AK67" i="6" s="1"/>
  <c r="AK69" i="6" s="1"/>
  <c r="AK71" i="6" s="1"/>
  <c r="AK73" i="6" s="1"/>
  <c r="AK75" i="6" s="1"/>
  <c r="AK77" i="6" s="1"/>
  <c r="AK79" i="6" s="1"/>
  <c r="AK81" i="6" s="1"/>
  <c r="AK83" i="6" s="1"/>
  <c r="AK85" i="6" s="1"/>
  <c r="AK87" i="6" s="1"/>
  <c r="AK89" i="6" s="1"/>
  <c r="AK91" i="6" s="1"/>
  <c r="AK93" i="6" s="1"/>
  <c r="AK95" i="6" s="1"/>
  <c r="AK97" i="6" s="1"/>
  <c r="AK99" i="6" s="1"/>
  <c r="AK101" i="6" s="1"/>
  <c r="AK103" i="6" s="1"/>
  <c r="AK105" i="6" s="1"/>
  <c r="AK107" i="6" s="1"/>
  <c r="AK109" i="6" s="1"/>
  <c r="AK111" i="6" s="1"/>
  <c r="AK113" i="6" s="1"/>
  <c r="AK115" i="6" s="1"/>
  <c r="AK117" i="6" s="1"/>
  <c r="AK119" i="6" s="1"/>
  <c r="AK121" i="6" s="1"/>
  <c r="AK123" i="6" s="1"/>
  <c r="AK125" i="6" s="1"/>
  <c r="AK127" i="6" s="1"/>
  <c r="AK129" i="6" s="1"/>
  <c r="AK131" i="6" s="1"/>
  <c r="AK133" i="6" s="1"/>
  <c r="AK135" i="6" s="1"/>
  <c r="AK137" i="6" s="1"/>
  <c r="AK139" i="6" s="1"/>
  <c r="AK141" i="6" s="1"/>
  <c r="AK143" i="6" s="1"/>
  <c r="AK145" i="6" s="1"/>
  <c r="AK147" i="6" s="1"/>
  <c r="AK149" i="6" s="1"/>
  <c r="AK151" i="6" s="1"/>
  <c r="AK4" i="6"/>
  <c r="AK6" i="6" s="1"/>
  <c r="AK8" i="6" s="1"/>
  <c r="AK10" i="6" s="1"/>
  <c r="AK12" i="6" s="1"/>
  <c r="AK14" i="6" s="1"/>
  <c r="AK16" i="6" s="1"/>
  <c r="AK18" i="6" s="1"/>
  <c r="AK20" i="6" s="1"/>
  <c r="AK22" i="6" s="1"/>
  <c r="AK24" i="6" s="1"/>
  <c r="AK26" i="6" s="1"/>
  <c r="AK28" i="6" s="1"/>
  <c r="AK30" i="6" s="1"/>
  <c r="AK32" i="6" s="1"/>
  <c r="AK34" i="6" s="1"/>
  <c r="AK36" i="6" s="1"/>
  <c r="AK38" i="6" s="1"/>
  <c r="AK40" i="6" s="1"/>
  <c r="AK42" i="6" s="1"/>
  <c r="AK44" i="6" s="1"/>
  <c r="AK46" i="6" s="1"/>
  <c r="AK48" i="6" s="1"/>
  <c r="AK50" i="6" s="1"/>
  <c r="AK52" i="6" s="1"/>
  <c r="AK54" i="6" s="1"/>
  <c r="AK56" i="6" s="1"/>
  <c r="AK58" i="6" s="1"/>
  <c r="AK60" i="6" s="1"/>
  <c r="AK62" i="6" s="1"/>
  <c r="AK64" i="6" s="1"/>
  <c r="AK66" i="6" s="1"/>
  <c r="AK68" i="6" s="1"/>
  <c r="AK70" i="6" s="1"/>
  <c r="AK72" i="6" s="1"/>
  <c r="AK74" i="6" s="1"/>
  <c r="AK76" i="6" s="1"/>
  <c r="AK78" i="6" s="1"/>
  <c r="AK80" i="6" s="1"/>
  <c r="AK82" i="6" s="1"/>
  <c r="AK84" i="6" s="1"/>
  <c r="AK86" i="6" s="1"/>
  <c r="AK88" i="6" s="1"/>
  <c r="AK90" i="6" s="1"/>
  <c r="AK92" i="6" s="1"/>
  <c r="AK94" i="6" s="1"/>
  <c r="AK96" i="6" s="1"/>
  <c r="AK98" i="6" s="1"/>
  <c r="AK100" i="6" s="1"/>
  <c r="AK102" i="6" s="1"/>
  <c r="AK104" i="6" s="1"/>
  <c r="AK106" i="6" s="1"/>
  <c r="AK108" i="6" s="1"/>
  <c r="AK110" i="6" s="1"/>
  <c r="AK112" i="6" s="1"/>
  <c r="AK114" i="6" s="1"/>
  <c r="AK116" i="6" s="1"/>
  <c r="AK118" i="6" s="1"/>
  <c r="AK120" i="6" s="1"/>
  <c r="AK122" i="6" s="1"/>
  <c r="AK124" i="6" s="1"/>
  <c r="AK126" i="6" s="1"/>
  <c r="AK128" i="6" s="1"/>
  <c r="AK130" i="6" s="1"/>
  <c r="AK132" i="6" s="1"/>
  <c r="AK134" i="6" s="1"/>
  <c r="AK136" i="6" s="1"/>
  <c r="AK138" i="6" s="1"/>
  <c r="AK140" i="6" s="1"/>
  <c r="AK142" i="6" s="1"/>
  <c r="AK144" i="6" s="1"/>
  <c r="AK146" i="6" s="1"/>
  <c r="AK148" i="6" s="1"/>
  <c r="AK150" i="6" s="1"/>
  <c r="B84" i="6"/>
  <c r="Z21" i="6"/>
  <c r="Z22" i="6"/>
  <c r="Z20" i="6"/>
  <c r="AJ7" i="6" l="1"/>
  <c r="AJ8" i="6"/>
  <c r="AJ9" i="6" s="1"/>
  <c r="AG104" i="6"/>
  <c r="AG71" i="6"/>
  <c r="AG140" i="6"/>
  <c r="AG17" i="6"/>
  <c r="AG95" i="6"/>
  <c r="AG68" i="6"/>
  <c r="AG98" i="6"/>
  <c r="AG134" i="6"/>
  <c r="AG74" i="6"/>
  <c r="AG29" i="6"/>
  <c r="AG11" i="6"/>
  <c r="AG59" i="6"/>
  <c r="AG35" i="6"/>
  <c r="AG20" i="6"/>
  <c r="AG8" i="6"/>
  <c r="AG149" i="6"/>
  <c r="AG41" i="6"/>
  <c r="AG62" i="6"/>
  <c r="AG23" i="6"/>
  <c r="AG119" i="6"/>
  <c r="AG137" i="6"/>
  <c r="AG44" i="6"/>
  <c r="AG14" i="6"/>
  <c r="AG128" i="6"/>
  <c r="AG116" i="6"/>
  <c r="AG92" i="6"/>
  <c r="AG86" i="6"/>
  <c r="AG47" i="6"/>
  <c r="AG26" i="6"/>
  <c r="AG53" i="6"/>
  <c r="AG110" i="6"/>
  <c r="AG80" i="6"/>
  <c r="AG50" i="6"/>
  <c r="AG5" i="6"/>
  <c r="AG125" i="6"/>
  <c r="AG143" i="6"/>
  <c r="AG65" i="6"/>
  <c r="AG83" i="6"/>
  <c r="AG131" i="6"/>
  <c r="AG101" i="6"/>
  <c r="AG89" i="6"/>
  <c r="AG113" i="6"/>
  <c r="AG38" i="6"/>
  <c r="AG122" i="6"/>
  <c r="AG77" i="6"/>
  <c r="AG32" i="6"/>
  <c r="AG56" i="6"/>
  <c r="AG107" i="6"/>
  <c r="AG146" i="6"/>
  <c r="B66" i="6"/>
  <c r="B70" i="6" s="1"/>
  <c r="Z25" i="6"/>
  <c r="Z23" i="6"/>
  <c r="Z24" i="6"/>
  <c r="AI122" i="6"/>
  <c r="S1309" i="6"/>
  <c r="S234" i="6"/>
  <c r="S1123" i="6"/>
  <c r="S1374" i="6"/>
  <c r="S1929" i="6"/>
  <c r="S1920" i="6"/>
  <c r="S1718" i="6"/>
  <c r="S598" i="6"/>
  <c r="S1084" i="6"/>
  <c r="S153" i="6"/>
  <c r="S1038" i="6"/>
  <c r="S907" i="6"/>
  <c r="S1749" i="6"/>
  <c r="S1790" i="6"/>
  <c r="S920" i="6"/>
  <c r="S1074" i="6"/>
  <c r="S1582" i="6"/>
  <c r="S721" i="6"/>
  <c r="S1830" i="6"/>
  <c r="S960" i="6"/>
  <c r="S1727" i="6"/>
  <c r="S422" i="6"/>
  <c r="S1940" i="6"/>
  <c r="S1422" i="6"/>
  <c r="S1040" i="6"/>
  <c r="S1985" i="6"/>
  <c r="S1356" i="6"/>
  <c r="S144" i="6"/>
  <c r="S528" i="6"/>
  <c r="S1970" i="6"/>
  <c r="S1822" i="6"/>
  <c r="S1905" i="6"/>
  <c r="S112" i="6"/>
  <c r="S1395" i="6"/>
  <c r="S653" i="6"/>
  <c r="S461" i="6"/>
  <c r="S309" i="6"/>
  <c r="S813" i="6"/>
  <c r="S1499" i="6"/>
  <c r="S1651" i="6"/>
  <c r="S1917" i="6"/>
  <c r="S312" i="6"/>
  <c r="S4" i="6"/>
  <c r="S643" i="6"/>
  <c r="S146" i="6"/>
  <c r="S1879" i="6"/>
  <c r="AI23" i="6"/>
  <c r="S1258" i="6"/>
  <c r="S1113" i="6"/>
  <c r="S1697" i="6"/>
  <c r="S292" i="6"/>
  <c r="S1042" i="6"/>
  <c r="S887" i="6"/>
  <c r="S1615" i="6"/>
  <c r="S553" i="6"/>
  <c r="S9" i="6"/>
  <c r="S135" i="6"/>
  <c r="S1197" i="6"/>
  <c r="S841" i="6"/>
  <c r="S380" i="6"/>
  <c r="S1881" i="6"/>
  <c r="S1760" i="6"/>
  <c r="S1861" i="6"/>
  <c r="S581" i="6"/>
  <c r="S483" i="6"/>
  <c r="S487" i="6"/>
  <c r="S499" i="6"/>
  <c r="S391" i="6"/>
  <c r="S1503" i="6"/>
  <c r="S853" i="6"/>
  <c r="S829" i="6"/>
  <c r="S196" i="6"/>
  <c r="S1125" i="6"/>
  <c r="S1653" i="6"/>
  <c r="S1590" i="6"/>
  <c r="S736" i="6"/>
  <c r="AI51" i="6"/>
  <c r="S1678" i="6"/>
  <c r="S385" i="6"/>
  <c r="S666" i="6"/>
  <c r="S26" i="6"/>
  <c r="S809" i="6"/>
  <c r="S1449" i="6"/>
  <c r="S1548" i="6"/>
  <c r="S116" i="6"/>
  <c r="S1415" i="6"/>
  <c r="S719" i="6"/>
  <c r="S1971" i="6"/>
  <c r="S785" i="6"/>
  <c r="S140" i="6"/>
  <c r="S1737" i="6"/>
  <c r="S948" i="6"/>
  <c r="S945" i="6"/>
  <c r="S1501" i="6"/>
  <c r="S1050" i="6"/>
  <c r="S52" i="6"/>
  <c r="S1053" i="6"/>
  <c r="S1684" i="6"/>
  <c r="S1066" i="6"/>
  <c r="S850" i="6"/>
  <c r="S1820" i="6"/>
  <c r="S1486" i="6"/>
  <c r="S256" i="6"/>
  <c r="S1708" i="6"/>
  <c r="S1675" i="6"/>
  <c r="S1404" i="6"/>
  <c r="AI136" i="6"/>
  <c r="S833" i="6"/>
  <c r="S1014" i="6"/>
  <c r="S1120" i="6"/>
  <c r="S547" i="6"/>
  <c r="S568" i="6"/>
  <c r="AI6" i="6"/>
  <c r="S1205" i="6"/>
  <c r="S644" i="6"/>
  <c r="S854" i="6"/>
  <c r="S172" i="6"/>
  <c r="S345" i="6"/>
  <c r="S183" i="6"/>
  <c r="AI39" i="6"/>
  <c r="S1911" i="6"/>
  <c r="S1709" i="6"/>
  <c r="S253" i="6"/>
  <c r="S1037" i="6"/>
  <c r="S423" i="6"/>
  <c r="S1530" i="6"/>
  <c r="S680" i="6"/>
  <c r="S1161" i="6"/>
  <c r="S1788" i="6"/>
  <c r="S94" i="6"/>
  <c r="S840" i="6"/>
  <c r="S159" i="6"/>
  <c r="S1004" i="6"/>
  <c r="S1077" i="6"/>
  <c r="S1669" i="6"/>
  <c r="S1774" i="6"/>
  <c r="S1092" i="6"/>
  <c r="S291" i="6"/>
  <c r="S221" i="6"/>
  <c r="S455" i="6"/>
  <c r="AI76" i="6"/>
  <c r="S1655" i="6"/>
  <c r="S1259" i="6"/>
  <c r="S939" i="6"/>
  <c r="S1961" i="6"/>
  <c r="S1302" i="6"/>
  <c r="S1460" i="6"/>
  <c r="S1991" i="6"/>
  <c r="S1470" i="6"/>
  <c r="S319" i="6"/>
  <c r="S1724" i="6"/>
  <c r="S1634" i="6"/>
  <c r="S980" i="6"/>
  <c r="S195" i="6"/>
  <c r="S1523" i="6"/>
  <c r="S636" i="6"/>
  <c r="S791" i="6"/>
  <c r="S779" i="6"/>
  <c r="S1748" i="6"/>
  <c r="S397" i="6"/>
  <c r="S668" i="6"/>
  <c r="S543" i="6"/>
  <c r="S855" i="6"/>
  <c r="S871" i="6"/>
  <c r="S1086" i="6"/>
  <c r="S1605" i="6"/>
  <c r="S1677" i="6"/>
  <c r="S631" i="6"/>
  <c r="S1332" i="6"/>
  <c r="S1938" i="6"/>
  <c r="S83" i="6"/>
  <c r="S1996" i="6"/>
  <c r="S1806" i="6"/>
  <c r="S645" i="6"/>
  <c r="AI50" i="6"/>
  <c r="S168" i="6"/>
  <c r="AI107" i="6"/>
  <c r="S1033" i="6"/>
  <c r="S981" i="6"/>
  <c r="S1150" i="6"/>
  <c r="S1844" i="6"/>
  <c r="S327" i="6"/>
  <c r="S1418" i="6"/>
  <c r="AI131" i="6"/>
  <c r="S1517" i="6"/>
  <c r="S827" i="6"/>
  <c r="S1687" i="6"/>
  <c r="S290" i="6"/>
  <c r="S1075" i="6"/>
  <c r="S468" i="6"/>
  <c r="S1741" i="6"/>
  <c r="S996" i="6"/>
  <c r="S1423" i="6"/>
  <c r="AI128" i="6"/>
  <c r="S160" i="6"/>
  <c r="AI116" i="6"/>
  <c r="S725" i="6"/>
  <c r="AI120" i="6"/>
  <c r="AI74" i="6"/>
  <c r="S611" i="6"/>
  <c r="S1367" i="6"/>
  <c r="S663" i="6"/>
  <c r="S1848" i="6"/>
  <c r="S1862" i="6"/>
  <c r="S1987" i="6"/>
  <c r="S720" i="6"/>
  <c r="AI27" i="6"/>
  <c r="S89" i="6"/>
  <c r="AI20" i="6"/>
  <c r="S1714" i="6"/>
  <c r="S1794" i="6"/>
  <c r="S439" i="6"/>
  <c r="B8" i="6"/>
  <c r="S537" i="6"/>
  <c r="S1901" i="6"/>
  <c r="S1448" i="6"/>
  <c r="S1770" i="6"/>
  <c r="S1965" i="6"/>
  <c r="S882" i="6"/>
  <c r="S14" i="6"/>
  <c r="S1331" i="6"/>
  <c r="S1847" i="6"/>
  <c r="S1060" i="6"/>
  <c r="S617" i="6"/>
  <c r="S953" i="6"/>
  <c r="S1031" i="6"/>
  <c r="S492" i="6"/>
  <c r="S559" i="6"/>
  <c r="AI141" i="6"/>
  <c r="S69" i="6"/>
  <c r="S37" i="6"/>
  <c r="S1387" i="6"/>
  <c r="S1428" i="6"/>
  <c r="S1394" i="6"/>
  <c r="S969" i="6"/>
  <c r="S906" i="6"/>
  <c r="S238" i="6"/>
  <c r="S1242" i="6"/>
  <c r="S1502" i="6"/>
  <c r="S735" i="6"/>
  <c r="S988" i="6"/>
  <c r="AI62" i="6"/>
  <c r="S759" i="6"/>
  <c r="S1904" i="6"/>
  <c r="S510" i="6"/>
  <c r="S1296" i="6"/>
  <c r="S1134" i="6"/>
  <c r="S294" i="6"/>
  <c r="S1420" i="6"/>
  <c r="S18" i="6"/>
  <c r="S1755" i="6"/>
  <c r="S1446" i="6"/>
  <c r="S365" i="6"/>
  <c r="S845" i="6"/>
  <c r="AI48" i="6"/>
  <c r="S1762" i="6"/>
  <c r="S100" i="6"/>
  <c r="AI10" i="6"/>
  <c r="AI85" i="6"/>
  <c r="S363" i="6"/>
  <c r="S765" i="6"/>
  <c r="S1136" i="6"/>
  <c r="S1213" i="6"/>
  <c r="S520" i="6"/>
  <c r="S1807" i="6"/>
  <c r="S193" i="6"/>
  <c r="S80" i="6"/>
  <c r="S1181" i="6"/>
  <c r="S1744" i="6"/>
  <c r="S1837" i="6"/>
  <c r="S866" i="6"/>
  <c r="S1191" i="6"/>
  <c r="S301" i="6"/>
  <c r="S1823" i="6"/>
  <c r="S486" i="6"/>
  <c r="AI69" i="6"/>
  <c r="S590" i="6"/>
  <c r="S630" i="6"/>
  <c r="S1046" i="6"/>
  <c r="S1188" i="6"/>
  <c r="AI21" i="6"/>
  <c r="S1710" i="6"/>
  <c r="S1128" i="6"/>
  <c r="S1101" i="6"/>
  <c r="S1784" i="6"/>
  <c r="S1455" i="6"/>
  <c r="S494" i="6"/>
  <c r="S91" i="6"/>
  <c r="S1956" i="6"/>
  <c r="S1747" i="6"/>
  <c r="S896" i="6"/>
  <c r="AI55" i="6"/>
  <c r="S773" i="6"/>
  <c r="S755" i="6"/>
  <c r="S378" i="6"/>
  <c r="S1835" i="6"/>
  <c r="S1812" i="6"/>
  <c r="S950" i="6"/>
  <c r="S213" i="6"/>
  <c r="S470" i="6"/>
  <c r="S1333" i="6"/>
  <c r="S279" i="6"/>
  <c r="S1559" i="6"/>
  <c r="S956" i="6"/>
  <c r="S1734" i="6"/>
  <c r="S1955" i="6"/>
  <c r="S142" i="6"/>
  <c r="S1328" i="6"/>
  <c r="S289" i="6"/>
  <c r="AI121" i="6"/>
  <c r="S1585" i="6"/>
  <c r="S394" i="6"/>
  <c r="S1152" i="6"/>
  <c r="S838" i="6"/>
  <c r="S916" i="6"/>
  <c r="S1463" i="6"/>
  <c r="S1254" i="6"/>
  <c r="S511" i="6"/>
  <c r="S1907" i="6"/>
  <c r="S217" i="6"/>
  <c r="S684" i="6"/>
  <c r="S1646" i="6"/>
  <c r="S75" i="6"/>
  <c r="S964" i="6"/>
  <c r="S1785" i="6"/>
  <c r="S804" i="6"/>
  <c r="S1947" i="6"/>
  <c r="S156" i="6"/>
  <c r="S1872" i="6"/>
  <c r="S185" i="6"/>
  <c r="S1878" i="6"/>
  <c r="S261" i="6"/>
  <c r="S672" i="6"/>
  <c r="S815" i="6"/>
  <c r="S886" i="6"/>
  <c r="S805" i="6"/>
  <c r="S1508" i="6"/>
  <c r="S900" i="6"/>
  <c r="S1069" i="6"/>
  <c r="S136" i="6"/>
  <c r="S1244" i="6"/>
  <c r="S1093" i="6"/>
  <c r="S438" i="6"/>
  <c r="S836" i="6"/>
  <c r="S258" i="6"/>
  <c r="AI33" i="6"/>
  <c r="S208" i="6"/>
  <c r="S413" i="6"/>
  <c r="S1043" i="6"/>
  <c r="S1643" i="6"/>
  <c r="S407" i="6"/>
  <c r="AI132" i="6"/>
  <c r="S1884" i="6"/>
  <c r="S828" i="6"/>
  <c r="S442" i="6"/>
  <c r="S1624" i="6"/>
  <c r="S1536" i="6"/>
  <c r="S332" i="6"/>
  <c r="AI99" i="6"/>
  <c r="S1619" i="6"/>
  <c r="S919" i="6"/>
  <c r="S1327" i="6"/>
  <c r="S411" i="6"/>
  <c r="S1845" i="6"/>
  <c r="S766" i="6"/>
  <c r="S1513" i="6"/>
  <c r="S1888" i="6"/>
  <c r="S943" i="6"/>
  <c r="S1654" i="6"/>
  <c r="S165" i="6"/>
  <c r="S717" i="6"/>
  <c r="S1438" i="6"/>
  <c r="S1291" i="6"/>
  <c r="S166" i="6"/>
  <c r="S1048" i="6"/>
  <c r="S966" i="6"/>
  <c r="S1269" i="6"/>
  <c r="S952" i="6"/>
  <c r="S1616" i="6"/>
  <c r="S431" i="6"/>
  <c r="S1578" i="6"/>
  <c r="S178" i="6"/>
  <c r="S1157" i="6"/>
  <c r="S1566" i="6"/>
  <c r="S1445" i="6"/>
  <c r="S569" i="6"/>
  <c r="S524" i="6"/>
  <c r="S1475" i="6"/>
  <c r="S1649" i="6"/>
  <c r="S1581" i="6"/>
  <c r="S1411" i="6"/>
  <c r="S706" i="6"/>
  <c r="AI63" i="6"/>
  <c r="S90" i="6"/>
  <c r="S119" i="6"/>
  <c r="S763" i="6"/>
  <c r="S1810" i="6"/>
  <c r="S95" i="6"/>
  <c r="S497" i="6"/>
  <c r="S1570" i="6"/>
  <c r="S1220" i="6"/>
  <c r="S610" i="6"/>
  <c r="S1535" i="6"/>
  <c r="S1378" i="6"/>
  <c r="S1175" i="6"/>
  <c r="S435" i="6"/>
  <c r="S967" i="6"/>
  <c r="S772" i="6"/>
  <c r="S440" i="6"/>
  <c r="AI103" i="6"/>
  <c r="S199" i="6"/>
  <c r="S973" i="6"/>
  <c r="S824" i="6"/>
  <c r="S415" i="6"/>
  <c r="S1071" i="6"/>
  <c r="S437" i="6"/>
  <c r="S1345" i="6"/>
  <c r="S860" i="6"/>
  <c r="S1549" i="6"/>
  <c r="S25" i="6"/>
  <c r="S1685" i="6"/>
  <c r="S848" i="6"/>
  <c r="S127" i="6"/>
  <c r="S1341" i="6"/>
  <c r="S53" i="6"/>
  <c r="S36" i="6"/>
  <c r="S657" i="6"/>
  <c r="S851" i="6"/>
  <c r="S628" i="6"/>
  <c r="S808" i="6"/>
  <c r="S1253" i="6"/>
  <c r="S344" i="6"/>
  <c r="S15" i="6"/>
  <c r="S1868" i="6"/>
  <c r="S369" i="6"/>
  <c r="S1511" i="6"/>
  <c r="S1065" i="6"/>
  <c r="S206" i="6"/>
  <c r="S1187" i="6"/>
  <c r="S317" i="6"/>
  <c r="AI29" i="6"/>
  <c r="S1804" i="6"/>
  <c r="S954" i="6"/>
  <c r="S1909" i="6"/>
  <c r="S388" i="6"/>
  <c r="S1977" i="6"/>
  <c r="S1286" i="6"/>
  <c r="S1683" i="6"/>
  <c r="S197" i="6"/>
  <c r="S1498" i="6"/>
  <c r="S685" i="6"/>
  <c r="S481" i="6"/>
  <c r="AI35" i="6"/>
  <c r="S1990" i="6"/>
  <c r="S1800" i="6"/>
  <c r="S124" i="6"/>
  <c r="S1421" i="6"/>
  <c r="S1185" i="6"/>
  <c r="S1936" i="6"/>
  <c r="S419" i="6"/>
  <c r="S1876" i="6"/>
  <c r="S971" i="6"/>
  <c r="S714" i="6"/>
  <c r="S1632" i="6"/>
  <c r="S1679" i="6"/>
  <c r="S1931" i="6"/>
  <c r="S1874" i="6"/>
  <c r="S1601" i="6"/>
  <c r="S917" i="6"/>
  <c r="S152" i="6"/>
  <c r="AI16" i="6"/>
  <c r="S1716" i="6"/>
  <c r="S1816" i="6"/>
  <c r="S376" i="6"/>
  <c r="S518" i="6"/>
  <c r="S81" i="6"/>
  <c r="S1809" i="6"/>
  <c r="S1543" i="6"/>
  <c r="S874" i="6"/>
  <c r="S932" i="6"/>
  <c r="S134" i="6"/>
  <c r="S1529" i="6"/>
  <c r="S991" i="6"/>
  <c r="S434" i="6"/>
  <c r="S338" i="6"/>
  <c r="S48" i="6"/>
  <c r="S928" i="6"/>
  <c r="S566" i="6"/>
  <c r="S441" i="6"/>
  <c r="S1778" i="6"/>
  <c r="S1838" i="6"/>
  <c r="S1396" i="6"/>
  <c r="S1299" i="6"/>
  <c r="S1795" i="6"/>
  <c r="AI24" i="6"/>
  <c r="S1614" i="6"/>
  <c r="AI148" i="6"/>
  <c r="S416" i="6"/>
  <c r="S1275" i="6"/>
  <c r="S392" i="6"/>
  <c r="S1500" i="6"/>
  <c r="S1406" i="6"/>
  <c r="S998" i="6"/>
  <c r="S1027" i="6"/>
  <c r="AI28" i="6"/>
  <c r="S1160" i="6"/>
  <c r="S531" i="6"/>
  <c r="S1688" i="6"/>
  <c r="S830" i="6"/>
  <c r="S1171" i="6"/>
  <c r="AI105" i="6"/>
  <c r="S84" i="6"/>
  <c r="S1298" i="6"/>
  <c r="S401" i="6"/>
  <c r="S533" i="6"/>
  <c r="S1132" i="6"/>
  <c r="AI37" i="6"/>
  <c r="S739" i="6"/>
  <c r="S1350" i="6"/>
  <c r="AI4" i="6"/>
  <c r="S592" i="6"/>
  <c r="S339" i="6"/>
  <c r="S313" i="6"/>
  <c r="S93" i="6"/>
  <c r="AI38" i="6"/>
  <c r="S1686" i="6"/>
  <c r="S897" i="6"/>
  <c r="S821" i="6"/>
  <c r="S1141" i="6"/>
  <c r="S936" i="6"/>
  <c r="S1032" i="6"/>
  <c r="S888" i="6"/>
  <c r="S1964" i="6"/>
  <c r="S591" i="6"/>
  <c r="S1846" i="6"/>
  <c r="S158" i="6"/>
  <c r="S495" i="6"/>
  <c r="S389" i="6"/>
  <c r="AI150" i="6"/>
  <c r="S935" i="6"/>
  <c r="S1007" i="6"/>
  <c r="S955" i="6"/>
  <c r="S673" i="6"/>
  <c r="S137" i="6"/>
  <c r="S1255" i="6"/>
  <c r="S690" i="6"/>
  <c r="S596" i="6"/>
  <c r="S328" i="6"/>
  <c r="S1257" i="6"/>
  <c r="S752" i="6"/>
  <c r="S1167" i="6"/>
  <c r="S990" i="6"/>
  <c r="S667" i="6"/>
  <c r="S1227" i="6"/>
  <c r="S599" i="6"/>
  <c r="S129" i="6"/>
  <c r="S1236" i="6"/>
  <c r="S1834" i="6"/>
  <c r="S176" i="6"/>
  <c r="S1370" i="6"/>
  <c r="S1330" i="6"/>
  <c r="S750" i="6"/>
  <c r="S1313" i="6"/>
  <c r="S517" i="6"/>
  <c r="S1067" i="6"/>
  <c r="S1336" i="6"/>
  <c r="S818" i="6"/>
  <c r="S1045" i="6"/>
  <c r="S670" i="6"/>
  <c r="S408" i="6"/>
  <c r="S1063" i="6"/>
  <c r="S2003" i="6"/>
  <c r="S508" i="6"/>
  <c r="S1195" i="6"/>
  <c r="S1702" i="6"/>
  <c r="S1984" i="6"/>
  <c r="S715" i="6"/>
  <c r="S687" i="6"/>
  <c r="S92" i="6"/>
  <c r="S108" i="6"/>
  <c r="S555" i="6"/>
  <c r="S1968" i="6"/>
  <c r="S1417" i="6"/>
  <c r="S1757" i="6"/>
  <c r="S304" i="6"/>
  <c r="S1284" i="6"/>
  <c r="S1170" i="6"/>
  <c r="S1023" i="6"/>
  <c r="S647" i="6"/>
  <c r="S737" i="6"/>
  <c r="S893" i="6"/>
  <c r="S1176" i="6"/>
  <c r="S832" i="6"/>
  <c r="S1165" i="6"/>
  <c r="S1273" i="6"/>
  <c r="S200" i="6"/>
  <c r="S1008" i="6"/>
  <c r="S247" i="6"/>
  <c r="S2002" i="6"/>
  <c r="S1704" i="6"/>
  <c r="S941" i="6"/>
  <c r="S1769" i="6"/>
  <c r="S1365" i="6"/>
  <c r="S1745" i="6"/>
  <c r="S1201" i="6"/>
  <c r="S1927" i="6"/>
  <c r="S34" i="6"/>
  <c r="S1473" i="6"/>
  <c r="S1405" i="6"/>
  <c r="S951" i="6"/>
  <c r="S421" i="6"/>
  <c r="S145" i="6"/>
  <c r="S293" i="6"/>
  <c r="S694" i="6"/>
  <c r="S506" i="6"/>
  <c r="S273" i="6"/>
  <c r="S164" i="6"/>
  <c r="S626" i="6"/>
  <c r="S1853" i="6"/>
  <c r="S227" i="6"/>
  <c r="S760" i="6"/>
  <c r="S340" i="6"/>
  <c r="S625" i="6"/>
  <c r="S770" i="6"/>
  <c r="S711" i="6"/>
  <c r="S220" i="6"/>
  <c r="S745" i="6"/>
  <c r="S404" i="6"/>
  <c r="S307" i="6"/>
  <c r="S445" i="6"/>
  <c r="S1229" i="6"/>
  <c r="S467" i="6"/>
  <c r="S1914" i="6"/>
  <c r="S1594" i="6"/>
  <c r="S686" i="6"/>
  <c r="S1199" i="6"/>
  <c r="S326" i="6"/>
  <c r="S1494" i="6"/>
  <c r="S1989" i="6"/>
  <c r="S216" i="6"/>
  <c r="S1070" i="6"/>
  <c r="S469" i="6"/>
  <c r="S1162" i="6"/>
  <c r="S1041" i="6"/>
  <c r="AI34" i="6"/>
  <c r="S446" i="6"/>
  <c r="S768" i="6"/>
  <c r="S1094" i="6"/>
  <c r="S323" i="6"/>
  <c r="S1322" i="6"/>
  <c r="S1593" i="6"/>
  <c r="S47" i="6"/>
  <c r="S698" i="6"/>
  <c r="S749" i="6"/>
  <c r="S509" i="6"/>
  <c r="S1371" i="6"/>
  <c r="S608" i="6"/>
  <c r="S993" i="6"/>
  <c r="S333" i="6"/>
  <c r="S1247" i="6"/>
  <c r="S521" i="6"/>
  <c r="S1779" i="6"/>
  <c r="AI102" i="6"/>
  <c r="S1495" i="6"/>
  <c r="S306" i="6"/>
  <c r="S929" i="6"/>
  <c r="S99" i="6"/>
  <c r="S870" i="6"/>
  <c r="S1303" i="6"/>
  <c r="S716" i="6"/>
  <c r="S364" i="6"/>
  <c r="S310" i="6"/>
  <c r="AI138" i="6"/>
  <c r="S570" i="6"/>
  <c r="S288" i="6"/>
  <c r="S204" i="6"/>
  <c r="S1353" i="6"/>
  <c r="S1148" i="6"/>
  <c r="S1773" i="6"/>
  <c r="S118" i="6"/>
  <c r="S28" i="6"/>
  <c r="S1264" i="6"/>
  <c r="S1607" i="6"/>
  <c r="S1627" i="6"/>
  <c r="S1424" i="6"/>
  <c r="S730" i="6"/>
  <c r="S975" i="6"/>
  <c r="S1215" i="6"/>
  <c r="S418" i="6"/>
  <c r="S665" i="6"/>
  <c r="S1015" i="6"/>
  <c r="S557" i="6"/>
  <c r="S41" i="6"/>
  <c r="AI54" i="6"/>
  <c r="S539" i="6"/>
  <c r="S1981" i="6"/>
  <c r="S575" i="6"/>
  <c r="S734" i="6"/>
  <c r="S1731" i="6"/>
  <c r="S689" i="6"/>
  <c r="S417" i="6"/>
  <c r="S671" i="6"/>
  <c r="S814" i="6"/>
  <c r="S54" i="6"/>
  <c r="S937" i="6"/>
  <c r="S224" i="6"/>
  <c r="S1231" i="6"/>
  <c r="S1018" i="6"/>
  <c r="S390" i="6"/>
  <c r="S104" i="6"/>
  <c r="S1252" i="6"/>
  <c r="S1090" i="6"/>
  <c r="S899" i="6"/>
  <c r="S299" i="6"/>
  <c r="S1629" i="6"/>
  <c r="S892" i="6"/>
  <c r="S286" i="6"/>
  <c r="S1076" i="6"/>
  <c r="S507" i="6"/>
  <c r="S44" i="6"/>
  <c r="S914" i="6"/>
  <c r="S1942" i="6"/>
  <c r="S1943" i="6"/>
  <c r="S1507" i="6"/>
  <c r="S414" i="6"/>
  <c r="S122" i="6"/>
  <c r="S1034" i="6"/>
  <c r="S74" i="6"/>
  <c r="S1726" i="6"/>
  <c r="S2005" i="6"/>
  <c r="S744" i="6"/>
  <c r="S1512" i="6"/>
  <c r="S1676" i="6"/>
  <c r="S132" i="6"/>
  <c r="S1116" i="6"/>
  <c r="S550" i="6"/>
  <c r="S242" i="6"/>
  <c r="S1427" i="6"/>
  <c r="S712" i="6"/>
  <c r="S1890" i="6"/>
  <c r="S523" i="6"/>
  <c r="S1414" i="6"/>
  <c r="AI7" i="6"/>
  <c r="S1892" i="6"/>
  <c r="S692" i="6"/>
  <c r="S359" i="6"/>
  <c r="S1701" i="6"/>
  <c r="S1410" i="6"/>
  <c r="S972" i="6"/>
  <c r="AI140" i="6"/>
  <c r="S538" i="6"/>
  <c r="S1233" i="6"/>
  <c r="S1631" i="6"/>
  <c r="AI92" i="6"/>
  <c r="S933" i="6"/>
  <c r="AI26" i="6"/>
  <c r="S1130" i="6"/>
  <c r="S1080" i="6"/>
  <c r="S268" i="6"/>
  <c r="S1575" i="6"/>
  <c r="S1552" i="6"/>
  <c r="S163" i="6"/>
  <c r="S1863" i="6"/>
  <c r="S606" i="6"/>
  <c r="S783" i="6"/>
  <c r="S285" i="6"/>
  <c r="S1316" i="6"/>
  <c r="S59" i="6"/>
  <c r="S1735" i="6"/>
  <c r="S659" i="6"/>
  <c r="AI31" i="6"/>
  <c r="S330" i="6"/>
  <c r="S1314" i="6"/>
  <c r="S726" i="6"/>
  <c r="S1813" i="6"/>
  <c r="S31" i="6"/>
  <c r="S126" i="6"/>
  <c r="S232" i="6"/>
  <c r="AI15" i="6"/>
  <c r="S2001" i="6"/>
  <c r="S761" i="6"/>
  <c r="S1013" i="6"/>
  <c r="S1277" i="6"/>
  <c r="S793" i="6"/>
  <c r="S1733" i="6"/>
  <c r="S77" i="6"/>
  <c r="S635" i="6"/>
  <c r="S322" i="6"/>
  <c r="S1561" i="6"/>
  <c r="S989" i="6"/>
  <c r="S367" i="6"/>
  <c r="S541" i="6"/>
  <c r="S1793" i="6"/>
  <c r="S1097" i="6"/>
  <c r="S1062" i="6"/>
  <c r="S463" i="6"/>
  <c r="S207" i="6"/>
  <c r="S931" i="6"/>
  <c r="S1110" i="6"/>
  <c r="S1573" i="6"/>
  <c r="S1142" i="6"/>
  <c r="S1604" i="6"/>
  <c r="S1218" i="6"/>
  <c r="S1464" i="6"/>
  <c r="S1117" i="6"/>
  <c r="S1265" i="6"/>
  <c r="S190" i="6"/>
  <c r="S425" i="6"/>
  <c r="S843" i="6"/>
  <c r="S1491" i="6"/>
  <c r="S87" i="6"/>
  <c r="S979" i="6"/>
  <c r="S117" i="6"/>
  <c r="AI45" i="6"/>
  <c r="S480" i="6"/>
  <c r="S1509" i="6"/>
  <c r="S1104" i="6"/>
  <c r="S1351" i="6"/>
  <c r="S959" i="6"/>
  <c r="S1335" i="6"/>
  <c r="S743" i="6"/>
  <c r="S622" i="6"/>
  <c r="S1880" i="6"/>
  <c r="S393" i="6"/>
  <c r="S229" i="6"/>
  <c r="S1805" i="6"/>
  <c r="S1022" i="6"/>
  <c r="S1131" i="6"/>
  <c r="S45" i="6"/>
  <c r="S1572" i="6"/>
  <c r="S1841" i="6"/>
  <c r="S1246" i="6"/>
  <c r="AI87" i="6"/>
  <c r="S1194" i="6"/>
  <c r="S1982" i="6"/>
  <c r="S352" i="6"/>
  <c r="AI88" i="6"/>
  <c r="S46" i="6"/>
  <c r="S1625" i="6"/>
  <c r="S236" i="6"/>
  <c r="S1156" i="6"/>
  <c r="S403" i="6"/>
  <c r="S1348" i="6"/>
  <c r="S1206" i="6"/>
  <c r="S1752" i="6"/>
  <c r="S198" i="6"/>
  <c r="S746" i="6"/>
  <c r="S1553" i="6"/>
  <c r="AI42" i="6"/>
  <c r="S192" i="6"/>
  <c r="S545" i="6"/>
  <c r="S249" i="6"/>
  <c r="S1750" i="6"/>
  <c r="S130" i="6"/>
  <c r="S1922" i="6"/>
  <c r="S1358" i="6"/>
  <c r="S1310" i="6"/>
  <c r="S1024" i="6"/>
  <c r="S1539" i="6"/>
  <c r="S1935" i="6"/>
  <c r="S1020" i="6"/>
  <c r="S387" i="6"/>
  <c r="S1953" i="6"/>
  <c r="S701" i="6"/>
  <c r="S276" i="6"/>
  <c r="S177" i="6"/>
  <c r="S1544" i="6"/>
  <c r="S1340" i="6"/>
  <c r="S1419" i="6"/>
  <c r="S1268" i="6"/>
  <c r="S1397" i="6"/>
  <c r="S1481" i="6"/>
  <c r="AI90" i="6"/>
  <c r="S1400" i="6"/>
  <c r="S1622" i="6"/>
  <c r="S1174" i="6"/>
  <c r="S1569" i="6"/>
  <c r="S709" i="6"/>
  <c r="S370" i="6"/>
  <c r="S748" i="6"/>
  <c r="S1825" i="6"/>
  <c r="S1603" i="6"/>
  <c r="S705" i="6"/>
  <c r="S775" i="6"/>
  <c r="S471" i="6"/>
  <c r="S1349" i="6"/>
  <c r="S1409" i="6"/>
  <c r="S881" i="6"/>
  <c r="AI40" i="6"/>
  <c r="S602" i="6"/>
  <c r="S798" i="6"/>
  <c r="S1109" i="6"/>
  <c r="S572" i="6"/>
  <c r="S1403" i="6"/>
  <c r="S488" i="6"/>
  <c r="S1972" i="6"/>
  <c r="S450" i="6"/>
  <c r="S891" i="6"/>
  <c r="S1952" i="6"/>
  <c r="S872" i="6"/>
  <c r="S994" i="6"/>
  <c r="S1361" i="6"/>
  <c r="S226" i="6"/>
  <c r="S1856" i="6"/>
  <c r="S360" i="6"/>
  <c r="AI101" i="6"/>
  <c r="S1606" i="6"/>
  <c r="S383" i="6"/>
  <c r="S1283" i="6"/>
  <c r="S1944" i="6"/>
  <c r="S361" i="6"/>
  <c r="AI91" i="6"/>
  <c r="S1803" i="6"/>
  <c r="S546" i="6"/>
  <c r="S1407" i="6"/>
  <c r="S514" i="6"/>
  <c r="AI89" i="6"/>
  <c r="S707" i="6"/>
  <c r="AI84" i="6"/>
  <c r="S428" i="6"/>
  <c r="S1557" i="6"/>
  <c r="S655" i="6"/>
  <c r="S600" i="6"/>
  <c r="S269" i="6"/>
  <c r="S913" i="6"/>
  <c r="S1425" i="6"/>
  <c r="AI143" i="6"/>
  <c r="S1659" i="6"/>
  <c r="S615" i="6"/>
  <c r="S98" i="6"/>
  <c r="S1179" i="6"/>
  <c r="S729" i="6"/>
  <c r="S259" i="6"/>
  <c r="S1126" i="6"/>
  <c r="S1373" i="6"/>
  <c r="S965" i="6"/>
  <c r="S1085" i="6"/>
  <c r="S436" i="6"/>
  <c r="S334" i="6"/>
  <c r="S410" i="6"/>
  <c r="S379" i="6"/>
  <c r="S1827" i="6"/>
  <c r="S1515" i="6"/>
  <c r="S1818" i="6"/>
  <c r="S834" i="6"/>
  <c r="S395" i="6"/>
  <c r="S296" i="6"/>
  <c r="S811" i="6"/>
  <c r="S451" i="6"/>
  <c r="S1401" i="6"/>
  <c r="S1297" i="6"/>
  <c r="S1479" i="6"/>
  <c r="S281" i="6"/>
  <c r="AI30" i="6"/>
  <c r="S868" i="6"/>
  <c r="S29" i="6"/>
  <c r="S878" i="6"/>
  <c r="AI112" i="6"/>
  <c r="S222" i="6"/>
  <c r="S287" i="6"/>
  <c r="S607" i="6"/>
  <c r="S282" i="6"/>
  <c r="S682" i="6"/>
  <c r="AI19" i="6"/>
  <c r="S1732" i="6"/>
  <c r="S1133" i="6"/>
  <c r="S1319" i="6"/>
  <c r="S1068" i="6"/>
  <c r="S295" i="6"/>
  <c r="S1337" i="6"/>
  <c r="S447" i="6"/>
  <c r="S1221" i="6"/>
  <c r="S702" i="6"/>
  <c r="AI151" i="6"/>
  <c r="S1777" i="6"/>
  <c r="S1899" i="6"/>
  <c r="S894" i="6"/>
  <c r="S1111" i="6"/>
  <c r="S946" i="6"/>
  <c r="S302" i="6"/>
  <c r="S624" i="6"/>
  <c r="S1078" i="6"/>
  <c r="S525" i="6"/>
  <c r="S1715" i="6"/>
  <c r="AI83" i="6"/>
  <c r="S1510" i="6"/>
  <c r="S1836" i="6"/>
  <c r="S1305" i="6"/>
  <c r="S822" i="6"/>
  <c r="S493" i="6"/>
  <c r="S128" i="6"/>
  <c r="S984" i="6"/>
  <c r="S1183" i="6"/>
  <c r="S1239" i="6"/>
  <c r="S762" i="6"/>
  <c r="S1923" i="6"/>
  <c r="S246" i="6"/>
  <c r="S1801" i="6"/>
  <c r="S1680" i="6"/>
  <c r="S1840" i="6"/>
  <c r="S188" i="6"/>
  <c r="S728" i="6"/>
  <c r="S1235" i="6"/>
  <c r="S534" i="6"/>
  <c r="S474" i="6"/>
  <c r="S308" i="6"/>
  <c r="S1342" i="6"/>
  <c r="S1198" i="6"/>
  <c r="S620" i="6"/>
  <c r="S1412" i="6"/>
  <c r="S1256" i="6"/>
  <c r="S669" i="6"/>
  <c r="S703" i="6"/>
  <c r="S189" i="6"/>
  <c r="AI125" i="6"/>
  <c r="S1369" i="6"/>
  <c r="S1151" i="6"/>
  <c r="S1906" i="6"/>
  <c r="S1139" i="6"/>
  <c r="S1537" i="6"/>
  <c r="S738" i="6"/>
  <c r="S1833" i="6"/>
  <c r="S1226" i="6"/>
  <c r="AI67" i="6"/>
  <c r="S1912" i="6"/>
  <c r="S1642" i="6"/>
  <c r="S823" i="6"/>
  <c r="S1787" i="6"/>
  <c r="S1867" i="6"/>
  <c r="AI68" i="6"/>
  <c r="S1323" i="6"/>
  <c r="S102" i="6"/>
  <c r="S794" i="6"/>
  <c r="S1030" i="6"/>
  <c r="S1932" i="6"/>
  <c r="S1908" i="6"/>
  <c r="S1771" i="6"/>
  <c r="S938" i="6"/>
  <c r="S1471" i="6"/>
  <c r="S1280" i="6"/>
  <c r="S1860" i="6"/>
  <c r="S1563" i="6"/>
  <c r="S1010" i="6"/>
  <c r="S632" i="6"/>
  <c r="S1672" i="6"/>
  <c r="AI9" i="6"/>
  <c r="S949" i="6"/>
  <c r="S39" i="6"/>
  <c r="S82" i="6"/>
  <c r="S1903" i="6"/>
  <c r="S1476" i="6"/>
  <c r="S1992" i="6"/>
  <c r="AI95" i="6"/>
  <c r="S356" i="6"/>
  <c r="S1641" i="6"/>
  <c r="S17" i="6"/>
  <c r="S1786" i="6"/>
  <c r="S699" i="6"/>
  <c r="S1886" i="6"/>
  <c r="S1730" i="6"/>
  <c r="S251" i="6"/>
  <c r="AI97" i="6"/>
  <c r="S789" i="6"/>
  <c r="S350" i="6"/>
  <c r="S1857" i="6"/>
  <c r="S448" i="6"/>
  <c r="S141" i="6"/>
  <c r="S530" i="6"/>
  <c r="S992" i="6"/>
  <c r="S1019" i="6"/>
  <c r="S1531" i="6"/>
  <c r="S1988" i="6"/>
  <c r="S400" i="6"/>
  <c r="S1182" i="6"/>
  <c r="S1320" i="6"/>
  <c r="S1896" i="6"/>
  <c r="S1380" i="6"/>
  <c r="S817" i="6"/>
  <c r="S573" i="6"/>
  <c r="S1781" i="6"/>
  <c r="S1706" i="6"/>
  <c r="S1112" i="6"/>
  <c r="S613" i="6"/>
  <c r="S97" i="6"/>
  <c r="S1443" i="6"/>
  <c r="S443" i="6"/>
  <c r="S1083" i="6"/>
  <c r="S577" i="6"/>
  <c r="S264" i="6"/>
  <c r="S1829" i="6"/>
  <c r="S925" i="6"/>
  <c r="S803" i="6"/>
  <c r="S1483" i="6"/>
  <c r="S1192" i="6"/>
  <c r="S1547" i="6"/>
  <c r="S756" i="6"/>
  <c r="S1114" i="6"/>
  <c r="S1524" i="6"/>
  <c r="S926" i="6"/>
  <c r="AI72" i="6"/>
  <c r="S1363" i="6"/>
  <c r="S1993" i="6"/>
  <c r="S558" i="6"/>
  <c r="S646" i="6"/>
  <c r="S535" i="6"/>
  <c r="S1386" i="6"/>
  <c r="AI149" i="6"/>
  <c r="S922" i="6"/>
  <c r="S802" i="6"/>
  <c r="S877" i="6"/>
  <c r="S618" i="6"/>
  <c r="AI98" i="6"/>
  <c r="S399" i="6"/>
  <c r="S478" i="6"/>
  <c r="S1826" i="6"/>
  <c r="S1998" i="6"/>
  <c r="S551" i="6"/>
  <c r="S86" i="6"/>
  <c r="S1444" i="6"/>
  <c r="S61" i="6"/>
  <c r="S679" i="6"/>
  <c r="S1759" i="6"/>
  <c r="S609" i="6"/>
  <c r="S780" i="6"/>
  <c r="AI100" i="6"/>
  <c r="S57" i="6"/>
  <c r="S704" i="6"/>
  <c r="S856" i="6"/>
  <c r="S722" i="6"/>
  <c r="S985" i="6"/>
  <c r="S1054" i="6"/>
  <c r="S1516" i="6"/>
  <c r="S790" i="6"/>
  <c r="S1753" i="6"/>
  <c r="S769" i="6"/>
  <c r="S1636" i="6"/>
  <c r="AI146" i="6"/>
  <c r="S1951" i="6"/>
  <c r="S1439" i="6"/>
  <c r="S1579" i="6"/>
  <c r="S1690" i="6"/>
  <c r="S337" i="6"/>
  <c r="S697" i="6"/>
  <c r="S1696" i="6"/>
  <c r="S230" i="6"/>
  <c r="S978" i="6"/>
  <c r="S640" i="6"/>
  <c r="S1329" i="6"/>
  <c r="S138" i="6"/>
  <c r="S1765" i="6"/>
  <c r="S1950" i="6"/>
  <c r="S751" i="6"/>
  <c r="S1490" i="6"/>
  <c r="S6" i="6"/>
  <c r="S1145" i="6"/>
  <c r="S681" i="6"/>
  <c r="S977" i="6"/>
  <c r="S1693" i="6"/>
  <c r="S1243" i="6"/>
  <c r="S924" i="6"/>
  <c r="S1435" i="6"/>
  <c r="AI111" i="6"/>
  <c r="S1036" i="6"/>
  <c r="S562" i="6"/>
  <c r="S252" i="6"/>
  <c r="S1177" i="6"/>
  <c r="S740" i="6"/>
  <c r="S1854" i="6"/>
  <c r="S13" i="6"/>
  <c r="S1858" i="6"/>
  <c r="S629" i="6"/>
  <c r="S1889" i="6"/>
  <c r="S420" i="6"/>
  <c r="S727" i="6"/>
  <c r="S987" i="6"/>
  <c r="S1002" i="6"/>
  <c r="AI46" i="6"/>
  <c r="S1003" i="6"/>
  <c r="S695" i="6"/>
  <c r="S1234" i="6"/>
  <c r="S542" i="6"/>
  <c r="S1343" i="6"/>
  <c r="S957" i="6"/>
  <c r="S733" i="6"/>
  <c r="S1780" i="6"/>
  <c r="S1429" i="6"/>
  <c r="S1802" i="6"/>
  <c r="S482" i="6"/>
  <c r="S1915" i="6"/>
  <c r="S1441" i="6"/>
  <c r="S758" i="6"/>
  <c r="S1452" i="6"/>
  <c r="S677" i="6"/>
  <c r="S1598" i="6"/>
  <c r="S1267" i="6"/>
  <c r="S1360" i="6"/>
  <c r="AI135" i="6"/>
  <c r="S911" i="6"/>
  <c r="S1056" i="6"/>
  <c r="S111" i="6"/>
  <c r="S661" i="6"/>
  <c r="S1468" i="6"/>
  <c r="S1821" i="6"/>
  <c r="S76" i="6"/>
  <c r="S654" i="6"/>
  <c r="S194" i="6"/>
  <c r="S1230" i="6"/>
  <c r="S88" i="6"/>
  <c r="S700" i="6"/>
  <c r="S8" i="6"/>
  <c r="S71" i="6"/>
  <c r="S593" i="6"/>
  <c r="S1382" i="6"/>
  <c r="S1143" i="6"/>
  <c r="S1526" i="6"/>
  <c r="S904" i="6"/>
  <c r="S895" i="6"/>
  <c r="S923" i="6"/>
  <c r="S1059" i="6"/>
  <c r="S1919" i="6"/>
  <c r="S1849" i="6"/>
  <c r="S1285" i="6"/>
  <c r="S1288" i="6"/>
  <c r="S228" i="6"/>
  <c r="S1850" i="6"/>
  <c r="S958" i="6"/>
  <c r="S1966" i="6"/>
  <c r="S784" i="6"/>
  <c r="S512" i="6"/>
  <c r="S125" i="6"/>
  <c r="S16" i="6"/>
  <c r="S148" i="6"/>
  <c r="S1567" i="6"/>
  <c r="AI145" i="6"/>
  <c r="S1864" i="6"/>
  <c r="S123" i="6"/>
  <c r="S825" i="6"/>
  <c r="S1301" i="6"/>
  <c r="S121" i="6"/>
  <c r="S1178" i="6"/>
  <c r="S1630" i="6"/>
  <c r="S24" i="6"/>
  <c r="S800" i="6"/>
  <c r="S1026" i="6"/>
  <c r="S10" i="6"/>
  <c r="S1974" i="6"/>
  <c r="S1459" i="6"/>
  <c r="S1055" i="6"/>
  <c r="S529" i="6"/>
  <c r="S1011" i="6"/>
  <c r="S898" i="6"/>
  <c r="S816" i="6"/>
  <c r="S1237" i="6"/>
  <c r="S1560" i="6"/>
  <c r="S1958" i="6"/>
  <c r="S1154" i="6"/>
  <c r="S1763" i="6"/>
  <c r="S11" i="6"/>
  <c r="S1390" i="6"/>
  <c r="S1618" i="6"/>
  <c r="S175" i="6"/>
  <c r="S1963" i="6"/>
  <c r="AI44" i="6"/>
  <c r="S849" i="6"/>
  <c r="S214" i="6"/>
  <c r="S1144" i="6"/>
  <c r="S873" i="6"/>
  <c r="S1389" i="6"/>
  <c r="S1620" i="6"/>
  <c r="S1574" i="6"/>
  <c r="S940" i="6"/>
  <c r="S1976" i="6"/>
  <c r="S664" i="6"/>
  <c r="S1554" i="6"/>
  <c r="S595" i="6"/>
  <c r="AI8" i="6"/>
  <c r="S1458" i="6"/>
  <c r="S1095" i="6"/>
  <c r="S65" i="6"/>
  <c r="S113" i="6"/>
  <c r="S20" i="6"/>
  <c r="S1492" i="6"/>
  <c r="S1381" i="6"/>
  <c r="S1520" i="6"/>
  <c r="S796" i="6"/>
  <c r="S1637" i="6"/>
  <c r="S859" i="6"/>
  <c r="AI130" i="6"/>
  <c r="S1546" i="6"/>
  <c r="S601" i="6"/>
  <c r="S283" i="6"/>
  <c r="S502" i="6"/>
  <c r="S583" i="6"/>
  <c r="S875" i="6"/>
  <c r="S612" i="6"/>
  <c r="S1983" i="6"/>
  <c r="S522" i="6"/>
  <c r="S1488" i="6"/>
  <c r="S732" i="6"/>
  <c r="S792" i="6"/>
  <c r="S298" i="6"/>
  <c r="S1713" i="6"/>
  <c r="S1241" i="6"/>
  <c r="S73" i="6"/>
  <c r="S1147" i="6"/>
  <c r="S1776" i="6"/>
  <c r="S203" i="6"/>
  <c r="S30" i="6"/>
  <c r="S1108" i="6"/>
  <c r="S1416" i="6"/>
  <c r="S982" i="6"/>
  <c r="S1450" i="6"/>
  <c r="S85" i="6"/>
  <c r="S231" i="6"/>
  <c r="S1621" i="6"/>
  <c r="AI41" i="6"/>
  <c r="S1210" i="6"/>
  <c r="S1657" i="6"/>
  <c r="S1087" i="6"/>
  <c r="S930" i="6"/>
  <c r="S1442" i="6"/>
  <c r="S1597" i="6"/>
  <c r="S1819" i="6"/>
  <c r="S7" i="6"/>
  <c r="S1842" i="6"/>
  <c r="S1377" i="6"/>
  <c r="S205" i="6"/>
  <c r="S22" i="6"/>
  <c r="S103" i="6"/>
  <c r="S1913" i="6"/>
  <c r="S648" i="6"/>
  <c r="S465" i="6"/>
  <c r="S1957" i="6"/>
  <c r="S1461" i="6"/>
  <c r="S831" i="6"/>
  <c r="S1994" i="6"/>
  <c r="S311" i="6"/>
  <c r="S1600" i="6"/>
  <c r="S1317" i="6"/>
  <c r="S1954" i="6"/>
  <c r="S1948" i="6"/>
  <c r="S1564" i="6"/>
  <c r="S248" i="6"/>
  <c r="S1189" i="6"/>
  <c r="S1639" i="6"/>
  <c r="S554" i="6"/>
  <c r="S1865" i="6"/>
  <c r="S1159" i="6"/>
  <c r="S1772" i="6"/>
  <c r="S381" i="6"/>
  <c r="S105" i="6"/>
  <c r="AI137" i="6"/>
  <c r="S1306" i="6"/>
  <c r="S1186" i="6"/>
  <c r="S1751" i="6"/>
  <c r="S1025" i="6"/>
  <c r="S1695" i="6"/>
  <c r="S1609" i="6"/>
  <c r="S1384" i="6"/>
  <c r="S915" i="6"/>
  <c r="S1352" i="6"/>
  <c r="S181" i="6"/>
  <c r="S1815" i="6"/>
  <c r="S1628" i="6"/>
  <c r="S862" i="6"/>
  <c r="S1248" i="6"/>
  <c r="S1137" i="6"/>
  <c r="S1798" i="6"/>
  <c r="S405" i="6"/>
  <c r="S1893" i="6"/>
  <c r="S1746" i="6"/>
  <c r="S167" i="6"/>
  <c r="S1925" i="6"/>
  <c r="S1028" i="6"/>
  <c r="S331" i="6"/>
  <c r="S1540" i="6"/>
  <c r="S1668" i="6"/>
  <c r="S1522" i="6"/>
  <c r="S297" i="6"/>
  <c r="S1006" i="6"/>
  <c r="S910" i="6"/>
  <c r="S1595" i="6"/>
  <c r="S1814" i="6"/>
  <c r="S498" i="6"/>
  <c r="S1875" i="6"/>
  <c r="S460" i="6"/>
  <c r="S382" i="6"/>
  <c r="S120" i="6"/>
  <c r="S858" i="6"/>
  <c r="S513" i="6"/>
  <c r="S173" i="6"/>
  <c r="S505" i="6"/>
  <c r="S1232" i="6"/>
  <c r="S1262" i="6"/>
  <c r="S1656" i="6"/>
  <c r="AI94" i="6"/>
  <c r="S1376" i="6"/>
  <c r="S1366" i="6"/>
  <c r="S826" i="6"/>
  <c r="S1149" i="6"/>
  <c r="S1934" i="6"/>
  <c r="S563" i="6"/>
  <c r="S641" i="6"/>
  <c r="S1454" i="6"/>
  <c r="S496" i="6"/>
  <c r="S186" i="6"/>
  <c r="S1219" i="6"/>
  <c r="S320" i="6"/>
  <c r="S154" i="6"/>
  <c r="S1764" i="6"/>
  <c r="S1211" i="6"/>
  <c r="S1100" i="6"/>
  <c r="S1506" i="6"/>
  <c r="S1225" i="6"/>
  <c r="S70" i="6"/>
  <c r="S368" i="6"/>
  <c r="S1430" i="6"/>
  <c r="S1975" i="6"/>
  <c r="S638" i="6"/>
  <c r="AI79" i="6"/>
  <c r="S1312" i="6"/>
  <c r="S1658" i="6"/>
  <c r="S1140" i="6"/>
  <c r="S1519" i="6"/>
  <c r="S1796" i="6"/>
  <c r="S456" i="6"/>
  <c r="S1652" i="6"/>
  <c r="S1742" i="6"/>
  <c r="AI12" i="6"/>
  <c r="AI86" i="6"/>
  <c r="S1368" i="6"/>
  <c r="S864" i="6"/>
  <c r="S1493" i="6"/>
  <c r="S1413" i="6"/>
  <c r="S774" i="6"/>
  <c r="S357" i="6"/>
  <c r="S1398" i="6"/>
  <c r="S999" i="6"/>
  <c r="AI81" i="6"/>
  <c r="S901" i="6"/>
  <c r="S1783" i="6"/>
  <c r="S449" i="6"/>
  <c r="S710" i="6"/>
  <c r="S1099" i="6"/>
  <c r="S384" i="6"/>
  <c r="S1703" i="6"/>
  <c r="S1431" i="6"/>
  <c r="S155" i="6"/>
  <c r="S329" i="6"/>
  <c r="S1937" i="6"/>
  <c r="S503" i="6"/>
  <c r="S1583" i="6"/>
  <c r="S184" i="6"/>
  <c r="S464" i="6"/>
  <c r="S1824" i="6"/>
  <c r="S457" i="6"/>
  <c r="S489" i="6"/>
  <c r="S1326" i="6"/>
  <c r="S67" i="6"/>
  <c r="AI25" i="6"/>
  <c r="S963" i="6"/>
  <c r="S616" i="6"/>
  <c r="S1962" i="6"/>
  <c r="S1207" i="6"/>
  <c r="S1514" i="6"/>
  <c r="S1118" i="6"/>
  <c r="S1949" i="6"/>
  <c r="AH5" i="6"/>
  <c r="S1591" i="6"/>
  <c r="S300" i="6"/>
  <c r="S354" i="6"/>
  <c r="S398" i="6"/>
  <c r="S1272" i="6"/>
  <c r="S346" i="6"/>
  <c r="S1761" i="6"/>
  <c r="S58" i="6"/>
  <c r="S801" i="6"/>
  <c r="AI106" i="6"/>
  <c r="S515" i="6"/>
  <c r="S40" i="6"/>
  <c r="S1204" i="6"/>
  <c r="S1281" i="6"/>
  <c r="S1817" i="6"/>
  <c r="AI43" i="6"/>
  <c r="S1480" i="6"/>
  <c r="S314" i="6"/>
  <c r="S1073" i="6"/>
  <c r="S1518" i="6"/>
  <c r="S1945" i="6"/>
  <c r="S266" i="6"/>
  <c r="S110" i="6"/>
  <c r="S151" i="6"/>
  <c r="S336" i="6"/>
  <c r="S1682" i="6"/>
  <c r="S1009" i="6"/>
  <c r="S452" i="6"/>
  <c r="S556" i="6"/>
  <c r="S585" i="6"/>
  <c r="S1910" i="6"/>
  <c r="S107" i="6"/>
  <c r="S1487" i="6"/>
  <c r="S1859" i="6"/>
  <c r="S835" i="6"/>
  <c r="S277" i="6"/>
  <c r="S1216" i="6"/>
  <c r="S731" i="6"/>
  <c r="AI118" i="6"/>
  <c r="AI124" i="6"/>
  <c r="S1705" i="6"/>
  <c r="S1645" i="6"/>
  <c r="S1588" i="6"/>
  <c r="S303" i="6"/>
  <c r="S1292" i="6"/>
  <c r="S1375" i="6"/>
  <c r="S660" i="6"/>
  <c r="S1456" i="6"/>
  <c r="S1005" i="6"/>
  <c r="S1666" i="6"/>
  <c r="S1941" i="6"/>
  <c r="S1791" i="6"/>
  <c r="S1883" i="6"/>
  <c r="AI36" i="6"/>
  <c r="S786" i="6"/>
  <c r="AI11" i="6"/>
  <c r="S1434" i="6"/>
  <c r="S1721" i="6"/>
  <c r="S1249" i="6"/>
  <c r="S1293" i="6"/>
  <c r="S1891" i="6"/>
  <c r="S633" i="6"/>
  <c r="S1466" i="6"/>
  <c r="S675" i="6"/>
  <c r="S1933" i="6"/>
  <c r="S1096" i="6"/>
  <c r="S131" i="6"/>
  <c r="S500" i="6"/>
  <c r="S1489" i="6"/>
  <c r="S1808" i="6"/>
  <c r="S623" i="6"/>
  <c r="S1775" i="6"/>
  <c r="S1001" i="6"/>
  <c r="S1504" i="6"/>
  <c r="S1379" i="6"/>
  <c r="S634" i="6"/>
  <c r="S63" i="6"/>
  <c r="S1433" i="6"/>
  <c r="S1997" i="6"/>
  <c r="S1155" i="6"/>
  <c r="S782" i="6"/>
  <c r="S402" i="6"/>
  <c r="S564" i="6"/>
  <c r="S639" i="6"/>
  <c r="S1287" i="6"/>
  <c r="S42" i="6"/>
  <c r="S778" i="6"/>
  <c r="S741" i="6"/>
  <c r="S1098" i="6"/>
  <c r="S1190" i="6"/>
  <c r="S619" i="6"/>
  <c r="S656" i="6"/>
  <c r="S1754" i="6"/>
  <c r="S1596" i="6"/>
  <c r="S272" i="6"/>
  <c r="S280" i="6"/>
  <c r="AI134" i="6"/>
  <c r="AI49" i="6"/>
  <c r="S516" i="6"/>
  <c r="S1049" i="6"/>
  <c r="S1208" i="6"/>
  <c r="S305" i="6"/>
  <c r="S1168" i="6"/>
  <c r="S235" i="6"/>
  <c r="S72" i="6"/>
  <c r="S1648" i="6"/>
  <c r="S1626" i="6"/>
  <c r="S1127" i="6"/>
  <c r="S603" i="6"/>
  <c r="S807" i="6"/>
  <c r="S351" i="6"/>
  <c r="S795" i="6"/>
  <c r="S995" i="6"/>
  <c r="S1173" i="6"/>
  <c r="S1667" i="6"/>
  <c r="S586" i="6"/>
  <c r="S430" i="6"/>
  <c r="AI113" i="6"/>
  <c r="S316" i="6"/>
  <c r="AI133" i="6"/>
  <c r="S1711" i="6"/>
  <c r="S429" i="6"/>
  <c r="S806" i="6"/>
  <c r="S970" i="6"/>
  <c r="S250" i="6"/>
  <c r="S1318" i="6"/>
  <c r="S377" i="6"/>
  <c r="S1674" i="6"/>
  <c r="S427" i="6"/>
  <c r="S1542" i="6"/>
  <c r="AI14" i="6"/>
  <c r="S565" i="6"/>
  <c r="S1107" i="6"/>
  <c r="S1525" i="6"/>
  <c r="S1673" i="6"/>
  <c r="S934" i="6"/>
  <c r="S1079" i="6"/>
  <c r="S106" i="6"/>
  <c r="S1052" i="6"/>
  <c r="S244" i="6"/>
  <c r="S788" i="6"/>
  <c r="S225" i="6"/>
  <c r="S526" i="6"/>
  <c r="S254" i="6"/>
  <c r="S683" i="6"/>
  <c r="S1091" i="6"/>
  <c r="S114" i="6"/>
  <c r="S1311" i="6"/>
  <c r="S1388" i="6"/>
  <c r="S1644" i="6"/>
  <c r="S724" i="6"/>
  <c r="S38" i="6"/>
  <c r="S968" i="6"/>
  <c r="S1276" i="6"/>
  <c r="AI64" i="6"/>
  <c r="AI32" i="6"/>
  <c r="S1692" i="6"/>
  <c r="S1978" i="6"/>
  <c r="S262" i="6"/>
  <c r="S1172" i="6"/>
  <c r="S797" i="6"/>
  <c r="S1694" i="6"/>
  <c r="S799" i="6"/>
  <c r="S1484" i="6"/>
  <c r="S1477" i="6"/>
  <c r="S876" i="6"/>
  <c r="S708" i="6"/>
  <c r="S1469" i="6"/>
  <c r="S1457" i="6"/>
  <c r="S372" i="6"/>
  <c r="S1866" i="6"/>
  <c r="S1768" i="6"/>
  <c r="S1072" i="6"/>
  <c r="S1738" i="6"/>
  <c r="S1451" i="6"/>
  <c r="S1599" i="6"/>
  <c r="AI71" i="6"/>
  <c r="S1610" i="6"/>
  <c r="S1021" i="6"/>
  <c r="S1047" i="6"/>
  <c r="S1399" i="6"/>
  <c r="S101" i="6"/>
  <c r="S1339" i="6"/>
  <c r="S209" i="6"/>
  <c r="S55" i="6"/>
  <c r="S597" i="6"/>
  <c r="S501" i="6"/>
  <c r="S1180" i="6"/>
  <c r="S1689" i="6"/>
  <c r="S315" i="6"/>
  <c r="S1338" i="6"/>
  <c r="S852" i="6"/>
  <c r="S43" i="6"/>
  <c r="S527" i="6"/>
  <c r="S837" i="6"/>
  <c r="S1344" i="6"/>
  <c r="S776" i="6"/>
  <c r="S466" i="6"/>
  <c r="S1315" i="6"/>
  <c r="S1782" i="6"/>
  <c r="S270" i="6"/>
  <c r="S491" i="6"/>
  <c r="S201" i="6"/>
  <c r="S1887" i="6"/>
  <c r="S947" i="6"/>
  <c r="S1699" i="6"/>
  <c r="S1158" i="6"/>
  <c r="S219" i="6"/>
  <c r="S223" i="6"/>
  <c r="S79" i="6"/>
  <c r="S263" i="6"/>
  <c r="S767" i="6"/>
  <c r="S2004" i="6"/>
  <c r="S19" i="6"/>
  <c r="S589" i="6"/>
  <c r="AI139" i="6"/>
  <c r="S944" i="6"/>
  <c r="S1266" i="6"/>
  <c r="S1385" i="6"/>
  <c r="S1478" i="6"/>
  <c r="S1729" i="6"/>
  <c r="S56" i="6"/>
  <c r="S662" i="6"/>
  <c r="S1623" i="6"/>
  <c r="S674" i="6"/>
  <c r="S243" i="6"/>
  <c r="S147" i="6"/>
  <c r="S1873" i="6"/>
  <c r="S1633" i="6"/>
  <c r="S375" i="6"/>
  <c r="S1565" i="6"/>
  <c r="S1124" i="6"/>
  <c r="S386" i="6"/>
  <c r="S810" i="6"/>
  <c r="S844" i="6"/>
  <c r="S245" i="6"/>
  <c r="S1527" i="6"/>
  <c r="S1521" i="6"/>
  <c r="S1000" i="6"/>
  <c r="S718" i="6"/>
  <c r="S1758" i="6"/>
  <c r="S1532" i="6"/>
  <c r="S753" i="6"/>
  <c r="S1663" i="6"/>
  <c r="S1712" i="6"/>
  <c r="S1115" i="6"/>
  <c r="S1496" i="6"/>
  <c r="S1245" i="6"/>
  <c r="S278" i="6"/>
  <c r="S1584" i="6"/>
  <c r="S484" i="6"/>
  <c r="S1408" i="6"/>
  <c r="S582" i="6"/>
  <c r="S5" i="6"/>
  <c r="S1462" i="6"/>
  <c r="S1568" i="6"/>
  <c r="S1354" i="6"/>
  <c r="S713" i="6"/>
  <c r="S1240" i="6"/>
  <c r="S1670" i="6"/>
  <c r="S1432" i="6"/>
  <c r="S1057" i="6"/>
  <c r="S348" i="6"/>
  <c r="AI22" i="6"/>
  <c r="S1164" i="6"/>
  <c r="S1467" i="6"/>
  <c r="S942" i="6"/>
  <c r="S1217" i="6"/>
  <c r="S1959" i="6"/>
  <c r="S676" i="6"/>
  <c r="S1589" i="6"/>
  <c r="S1359" i="6"/>
  <c r="S218" i="6"/>
  <c r="S1035" i="6"/>
  <c r="S1756" i="6"/>
  <c r="S1223" i="6"/>
  <c r="S842" i="6"/>
  <c r="S1274" i="6"/>
  <c r="S1166" i="6"/>
  <c r="S1102" i="6"/>
  <c r="S373" i="6"/>
  <c r="S997" i="6"/>
  <c r="S902" i="6"/>
  <c r="S820" i="6"/>
  <c r="S883" i="6"/>
  <c r="S1505" i="6"/>
  <c r="S1555" i="6"/>
  <c r="S202" i="6"/>
  <c r="S274" i="6"/>
  <c r="S1321" i="6"/>
  <c r="S1799" i="6"/>
  <c r="S78" i="6"/>
  <c r="S1698" i="6"/>
  <c r="S409" i="6"/>
  <c r="S1921" i="6"/>
  <c r="S1260" i="6"/>
  <c r="S927" i="6"/>
  <c r="S1362" i="6"/>
  <c r="S1103" i="6"/>
  <c r="S68" i="6"/>
  <c r="S567" i="6"/>
  <c r="S1209" i="6"/>
  <c r="S1135" i="6"/>
  <c r="S642" i="6"/>
  <c r="S1346" i="6"/>
  <c r="S867" i="6"/>
  <c r="S1885" i="6"/>
  <c r="S1851" i="6"/>
  <c r="S1541" i="6"/>
  <c r="AI59" i="6"/>
  <c r="S976" i="6"/>
  <c r="S1562" i="6"/>
  <c r="S49" i="6"/>
  <c r="S150" i="6"/>
  <c r="S472" i="6"/>
  <c r="S1792" i="6"/>
  <c r="S1437" i="6"/>
  <c r="S1222" i="6"/>
  <c r="S1224" i="6"/>
  <c r="S260" i="6"/>
  <c r="S847" i="6"/>
  <c r="S1497" i="6"/>
  <c r="S1202" i="6"/>
  <c r="S12" i="6"/>
  <c r="AI115" i="6"/>
  <c r="S1926" i="6"/>
  <c r="AI147" i="6"/>
  <c r="S182" i="6"/>
  <c r="S265" i="6"/>
  <c r="S605" i="6"/>
  <c r="S35" i="6"/>
  <c r="S60" i="6"/>
  <c r="S1153" i="6"/>
  <c r="AI117" i="6"/>
  <c r="S424" i="6"/>
  <c r="S355" i="6"/>
  <c r="S1973" i="6"/>
  <c r="S1662" i="6"/>
  <c r="S1039" i="6"/>
  <c r="AI142" i="6"/>
  <c r="S574" i="6"/>
  <c r="S576" i="6"/>
  <c r="S962" i="6"/>
  <c r="S1440" i="6"/>
  <c r="S1789" i="6"/>
  <c r="S2000" i="6"/>
  <c r="AI119" i="6"/>
  <c r="AI57" i="6"/>
  <c r="S1295" i="6"/>
  <c r="S426" i="6"/>
  <c r="S781" i="6"/>
  <c r="S1707" i="6"/>
  <c r="AI52" i="6"/>
  <c r="AI96" i="6"/>
  <c r="S1282" i="6"/>
  <c r="S143" i="6"/>
  <c r="AI65" i="6"/>
  <c r="S652" i="6"/>
  <c r="S604" i="6"/>
  <c r="AI104" i="6"/>
  <c r="S1029" i="6"/>
  <c r="S1106" i="6"/>
  <c r="S1051" i="6"/>
  <c r="S552" i="6"/>
  <c r="S171" i="6"/>
  <c r="S374" i="6"/>
  <c r="S884" i="6"/>
  <c r="S1722" i="6"/>
  <c r="S1638" i="6"/>
  <c r="S1129" i="6"/>
  <c r="S764" i="6"/>
  <c r="S1294" i="6"/>
  <c r="S33" i="6"/>
  <c r="S454" i="6"/>
  <c r="S161" i="6"/>
  <c r="S1383" i="6"/>
  <c r="S1725" i="6"/>
  <c r="S1238" i="6"/>
  <c r="S1372" i="6"/>
  <c r="S1611" i="6"/>
  <c r="S133" i="6"/>
  <c r="S1300" i="6"/>
  <c r="S174" i="6"/>
  <c r="AI77" i="6"/>
  <c r="S1402" i="6"/>
  <c r="S578" i="6"/>
  <c r="S1138" i="6"/>
  <c r="S1558" i="6"/>
  <c r="S1960" i="6"/>
  <c r="S1278" i="6"/>
  <c r="S257" i="6"/>
  <c r="S1897" i="6"/>
  <c r="S1534" i="6"/>
  <c r="S1612" i="6"/>
  <c r="S1089" i="6"/>
  <c r="S560" i="6"/>
  <c r="S548" i="6"/>
  <c r="S1347" i="6"/>
  <c r="S324" i="6"/>
  <c r="S170" i="6"/>
  <c r="S318" i="6"/>
  <c r="S865" i="6"/>
  <c r="S255" i="6"/>
  <c r="S1465" i="6"/>
  <c r="S479" i="6"/>
  <c r="S187" i="6"/>
  <c r="S473" i="6"/>
  <c r="S453" i="6"/>
  <c r="S343" i="6"/>
  <c r="S462" i="6"/>
  <c r="S1212" i="6"/>
  <c r="S212" i="6"/>
  <c r="S621" i="6"/>
  <c r="S584" i="6"/>
  <c r="S1392" i="6"/>
  <c r="S362" i="6"/>
  <c r="S51" i="6"/>
  <c r="S812" i="6"/>
  <c r="AI18" i="6"/>
  <c r="S1728" i="6"/>
  <c r="S476" i="6"/>
  <c r="S903" i="6"/>
  <c r="S241" i="6"/>
  <c r="S614" i="6"/>
  <c r="S1664" i="6"/>
  <c r="AI53" i="6"/>
  <c r="S1121" i="6"/>
  <c r="AI144" i="6"/>
  <c r="S371" i="6"/>
  <c r="AI17" i="6"/>
  <c r="S353" i="6"/>
  <c r="S1852" i="6"/>
  <c r="AI129" i="6"/>
  <c r="S1918" i="6"/>
  <c r="S1902" i="6"/>
  <c r="S1551" i="6"/>
  <c r="S211" i="6"/>
  <c r="S169" i="6"/>
  <c r="S627" i="6"/>
  <c r="S1828" i="6"/>
  <c r="S747" i="6"/>
  <c r="S1898" i="6"/>
  <c r="S1533" i="6"/>
  <c r="S912" i="6"/>
  <c r="AI82" i="6"/>
  <c r="S1986" i="6"/>
  <c r="S444" i="6"/>
  <c r="AI80" i="6"/>
  <c r="S32" i="6"/>
  <c r="S1088" i="6"/>
  <c r="S1895" i="6"/>
  <c r="S433" i="6"/>
  <c r="AI47" i="6"/>
  <c r="S1691" i="6"/>
  <c r="AI126" i="6"/>
  <c r="S1196" i="6"/>
  <c r="S477" i="6"/>
  <c r="S1279" i="6"/>
  <c r="S139" i="6"/>
  <c r="S1538" i="6"/>
  <c r="S540" i="6"/>
  <c r="S869" i="6"/>
  <c r="S579" i="6"/>
  <c r="AI13" i="6"/>
  <c r="S588" i="6"/>
  <c r="AI108" i="6"/>
  <c r="S1472" i="6"/>
  <c r="S787" i="6"/>
  <c r="S1587" i="6"/>
  <c r="S974" i="6"/>
  <c r="AI56" i="6"/>
  <c r="S1545" i="6"/>
  <c r="S1263" i="6"/>
  <c r="S846" i="6"/>
  <c r="S536" i="6"/>
  <c r="AH6" i="6"/>
  <c r="AH7" i="6" s="1"/>
  <c r="S1200" i="6"/>
  <c r="S1364" i="6"/>
  <c r="S215" i="6"/>
  <c r="S1228" i="6"/>
  <c r="S1930" i="6"/>
  <c r="S986" i="6"/>
  <c r="S1647" i="6"/>
  <c r="S1602" i="6"/>
  <c r="S458" i="6"/>
  <c r="AI75" i="6"/>
  <c r="S1105" i="6"/>
  <c r="S1924" i="6"/>
  <c r="S149" i="6"/>
  <c r="S1969" i="6"/>
  <c r="S1592" i="6"/>
  <c r="AI93" i="6"/>
  <c r="S983" i="6"/>
  <c r="S271" i="6"/>
  <c r="S1995" i="6"/>
  <c r="S1550" i="6"/>
  <c r="S544" i="6"/>
  <c r="S412" i="6"/>
  <c r="S1119" i="6"/>
  <c r="S1928" i="6"/>
  <c r="S459" i="6"/>
  <c r="S863" i="6"/>
  <c r="S162" i="6"/>
  <c r="AI58" i="6"/>
  <c r="S1660" i="6"/>
  <c r="S1482" i="6"/>
  <c r="S342" i="6"/>
  <c r="S1576" i="6"/>
  <c r="S1017" i="6"/>
  <c r="S1577" i="6"/>
  <c r="S1391" i="6"/>
  <c r="S157" i="6"/>
  <c r="AI66" i="6"/>
  <c r="AI109" i="6"/>
  <c r="S1613" i="6"/>
  <c r="S571" i="6"/>
  <c r="S1766" i="6"/>
  <c r="AI114" i="6"/>
  <c r="S1979" i="6"/>
  <c r="S1967" i="6"/>
  <c r="S594" i="6"/>
  <c r="S1163" i="6"/>
  <c r="S693" i="6"/>
  <c r="S96" i="6"/>
  <c r="S347" i="6"/>
  <c r="S1743" i="6"/>
  <c r="S358" i="6"/>
  <c r="S1811" i="6"/>
  <c r="S688" i="6"/>
  <c r="S66" i="6"/>
  <c r="S1169" i="6"/>
  <c r="S918" i="6"/>
  <c r="S1146" i="6"/>
  <c r="S908" i="6"/>
  <c r="S210" i="6"/>
  <c r="S658" i="6"/>
  <c r="AI70" i="6"/>
  <c r="S909" i="6"/>
  <c r="S1081" i="6"/>
  <c r="S857" i="6"/>
  <c r="S1122" i="6"/>
  <c r="AI73" i="6"/>
  <c r="S754" i="6"/>
  <c r="S1617" i="6"/>
  <c r="S1058" i="6"/>
  <c r="S115" i="6"/>
  <c r="S1723" i="6"/>
  <c r="S1271" i="6"/>
  <c r="S1767" i="6"/>
  <c r="S696" i="6"/>
  <c r="S1720" i="6"/>
  <c r="S1586" i="6"/>
  <c r="S905" i="6"/>
  <c r="S1355" i="6"/>
  <c r="S1082" i="6"/>
  <c r="S651" i="6"/>
  <c r="S1608" i="6"/>
  <c r="S109" i="6"/>
  <c r="S1671" i="6"/>
  <c r="S237" i="6"/>
  <c r="S861" i="6"/>
  <c r="S1999" i="6"/>
  <c r="S1251" i="6"/>
  <c r="S532" i="6"/>
  <c r="S490" i="6"/>
  <c r="S1916" i="6"/>
  <c r="S890" i="6"/>
  <c r="S1485" i="6"/>
  <c r="S23" i="6"/>
  <c r="S637" i="6"/>
  <c r="S239" i="6"/>
  <c r="S1061" i="6"/>
  <c r="S396" i="6"/>
  <c r="S1203" i="6"/>
  <c r="S1308" i="6"/>
  <c r="S1324" i="6"/>
  <c r="S777" i="6"/>
  <c r="S1184" i="6"/>
  <c r="S1250" i="6"/>
  <c r="S1736" i="6"/>
  <c r="S1325" i="6"/>
  <c r="S1739" i="6"/>
  <c r="S1843" i="6"/>
  <c r="S1870" i="6"/>
  <c r="S1436" i="6"/>
  <c r="S1877" i="6"/>
  <c r="S561" i="6"/>
  <c r="AI78" i="6"/>
  <c r="S1839" i="6"/>
  <c r="S1855" i="6"/>
  <c r="S366" i="6"/>
  <c r="S406" i="6"/>
  <c r="S1831" i="6"/>
  <c r="S1650" i="6"/>
  <c r="S50" i="6"/>
  <c r="S1012" i="6"/>
  <c r="S321" i="6"/>
  <c r="S1393" i="6"/>
  <c r="S519" i="6"/>
  <c r="S1946" i="6"/>
  <c r="S1661" i="6"/>
  <c r="S1357" i="6"/>
  <c r="S549" i="6"/>
  <c r="S1307" i="6"/>
  <c r="S580" i="6"/>
  <c r="S1474" i="6"/>
  <c r="S879" i="6"/>
  <c r="S62" i="6"/>
  <c r="S1640" i="6"/>
  <c r="S1869" i="6"/>
  <c r="S771" i="6"/>
  <c r="S1289" i="6"/>
  <c r="S1797" i="6"/>
  <c r="S1193" i="6"/>
  <c r="S819" i="6"/>
  <c r="S723" i="6"/>
  <c r="S180" i="6"/>
  <c r="S880" i="6"/>
  <c r="S1044" i="6"/>
  <c r="S349" i="6"/>
  <c r="S233" i="6"/>
  <c r="S1290" i="6"/>
  <c r="S921" i="6"/>
  <c r="S1717" i="6"/>
  <c r="S325" i="6"/>
  <c r="S961" i="6"/>
  <c r="S191" i="6"/>
  <c r="S1665" i="6"/>
  <c r="S485" i="6"/>
  <c r="S1556" i="6"/>
  <c r="S335" i="6"/>
  <c r="AI60" i="6"/>
  <c r="S1261" i="6"/>
  <c r="S1900" i="6"/>
  <c r="S64" i="6"/>
  <c r="S757" i="6"/>
  <c r="S1453" i="6"/>
  <c r="AI110" i="6"/>
  <c r="S1270" i="6"/>
  <c r="AI5" i="6"/>
  <c r="AI61" i="6"/>
  <c r="S179" i="6"/>
  <c r="S1681" i="6"/>
  <c r="AI123" i="6"/>
  <c r="S678" i="6"/>
  <c r="S889" i="6"/>
  <c r="S1700" i="6"/>
  <c r="AI127" i="6"/>
  <c r="S1214" i="6"/>
  <c r="S839" i="6"/>
  <c r="S1719" i="6"/>
  <c r="S1635" i="6"/>
  <c r="S1939" i="6"/>
  <c r="S691" i="6"/>
  <c r="S1064" i="6"/>
  <c r="S21" i="6"/>
  <c r="S1426" i="6"/>
  <c r="S1882" i="6"/>
  <c r="S1580" i="6"/>
  <c r="S587" i="6"/>
  <c r="S1832" i="6"/>
  <c r="S650" i="6"/>
  <c r="S742" i="6"/>
  <c r="S649" i="6"/>
  <c r="S475" i="6"/>
  <c r="S240" i="6"/>
  <c r="S1871" i="6"/>
  <c r="S1447" i="6"/>
  <c r="S1894" i="6"/>
  <c r="S504" i="6"/>
  <c r="S275" i="6"/>
  <c r="S885" i="6"/>
  <c r="S1571" i="6"/>
  <c r="S1528" i="6"/>
  <c r="S1304" i="6"/>
  <c r="S1740" i="6"/>
  <c r="S267" i="6"/>
  <c r="S27" i="6"/>
  <c r="S432" i="6"/>
  <c r="S341" i="6"/>
  <c r="S1980" i="6"/>
  <c r="S284" i="6"/>
  <c r="S1016" i="6"/>
  <c r="S1334" i="6"/>
  <c r="B57" i="6"/>
  <c r="B14" i="1"/>
  <c r="B13" i="1"/>
  <c r="F9" i="1"/>
  <c r="B74" i="6"/>
  <c r="B69" i="6"/>
  <c r="AH8" i="6" l="1"/>
  <c r="AJ10" i="6"/>
  <c r="AJ11" i="6" s="1"/>
  <c r="AF6" i="6"/>
  <c r="AE83" i="6"/>
  <c r="X83" i="6" s="1"/>
  <c r="AE43" i="6"/>
  <c r="X43" i="6" s="1"/>
  <c r="AE29" i="6"/>
  <c r="X29" i="6" s="1"/>
  <c r="AE56" i="6"/>
  <c r="X56" i="6" s="1"/>
  <c r="AE139" i="6"/>
  <c r="X139" i="6" s="1"/>
  <c r="AE63" i="6"/>
  <c r="X63" i="6" s="1"/>
  <c r="AE113" i="6"/>
  <c r="X113" i="6" s="1"/>
  <c r="AE38" i="6"/>
  <c r="X38" i="6" s="1"/>
  <c r="AE144" i="6"/>
  <c r="X144" i="6" s="1"/>
  <c r="AE149" i="6"/>
  <c r="X149" i="6" s="1"/>
  <c r="AE79" i="6"/>
  <c r="X79" i="6" s="1"/>
  <c r="AE124" i="6"/>
  <c r="X124" i="6" s="1"/>
  <c r="AE80" i="6"/>
  <c r="X80" i="6" s="1"/>
  <c r="AE119" i="6"/>
  <c r="X119" i="6" s="1"/>
  <c r="AE17" i="6"/>
  <c r="X17" i="6" s="1"/>
  <c r="AE4" i="6"/>
  <c r="X4" i="6" s="1"/>
  <c r="AE66" i="6"/>
  <c r="X66" i="6" s="1"/>
  <c r="AE42" i="6"/>
  <c r="X42" i="6" s="1"/>
  <c r="AE133" i="6"/>
  <c r="X133" i="6" s="1"/>
  <c r="AE140" i="6"/>
  <c r="X140" i="6" s="1"/>
  <c r="AE58" i="6"/>
  <c r="X58" i="6" s="1"/>
  <c r="AE151" i="6"/>
  <c r="X151" i="6" s="1"/>
  <c r="AE51" i="6"/>
  <c r="X51" i="6" s="1"/>
  <c r="AE20" i="6"/>
  <c r="X20" i="6" s="1"/>
  <c r="AE70" i="6"/>
  <c r="X70" i="6" s="1"/>
  <c r="AE122" i="6"/>
  <c r="X122" i="6" s="1"/>
  <c r="AE9" i="6"/>
  <c r="X9" i="6" s="1"/>
  <c r="AE127" i="6"/>
  <c r="X127" i="6" s="1"/>
  <c r="AE5" i="6"/>
  <c r="X5" i="6" s="1"/>
  <c r="AE28" i="6"/>
  <c r="X28" i="6" s="1"/>
  <c r="AE23" i="6"/>
  <c r="X23" i="6" s="1"/>
  <c r="AE35" i="6"/>
  <c r="X35" i="6" s="1"/>
  <c r="AE100" i="6"/>
  <c r="X100" i="6" s="1"/>
  <c r="AE68" i="6"/>
  <c r="X68" i="6" s="1"/>
  <c r="AE98" i="6"/>
  <c r="X98" i="6" s="1"/>
  <c r="AE112" i="6"/>
  <c r="X112" i="6" s="1"/>
  <c r="AE94" i="6"/>
  <c r="X94" i="6" s="1"/>
  <c r="AE95" i="6"/>
  <c r="X95" i="6" s="1"/>
  <c r="AE71" i="6"/>
  <c r="X71" i="6" s="1"/>
  <c r="AE107" i="6"/>
  <c r="X107" i="6" s="1"/>
  <c r="AE109" i="6"/>
  <c r="X109" i="6" s="1"/>
  <c r="AE91" i="6"/>
  <c r="X91" i="6" s="1"/>
  <c r="AE81" i="6"/>
  <c r="X81" i="6" s="1"/>
  <c r="AE39" i="6"/>
  <c r="X39" i="6" s="1"/>
  <c r="B6" i="6"/>
  <c r="C12" i="1" s="1"/>
  <c r="AE22" i="6"/>
  <c r="X22" i="6" s="1"/>
  <c r="AE65" i="6"/>
  <c r="X65" i="6" s="1"/>
  <c r="AE34" i="6"/>
  <c r="X34" i="6" s="1"/>
  <c r="AE26" i="6"/>
  <c r="X26" i="6" s="1"/>
  <c r="AE117" i="6"/>
  <c r="X117" i="6" s="1"/>
  <c r="AE115" i="6"/>
  <c r="X115" i="6" s="1"/>
  <c r="AE131" i="6"/>
  <c r="X131" i="6" s="1"/>
  <c r="AE136" i="6"/>
  <c r="X136" i="6" s="1"/>
  <c r="AE110" i="6"/>
  <c r="X110" i="6" s="1"/>
  <c r="AE148" i="6"/>
  <c r="X148" i="6" s="1"/>
  <c r="AE106" i="6"/>
  <c r="X106" i="6" s="1"/>
  <c r="AE11" i="6"/>
  <c r="X11" i="6" s="1"/>
  <c r="AE61" i="6"/>
  <c r="X61" i="6" s="1"/>
  <c r="AE74" i="6"/>
  <c r="X74" i="6" s="1"/>
  <c r="AE73" i="6"/>
  <c r="X73" i="6" s="1"/>
  <c r="AE60" i="6"/>
  <c r="X60" i="6" s="1"/>
  <c r="AE82" i="6"/>
  <c r="X82" i="6" s="1"/>
  <c r="AE150" i="6"/>
  <c r="X150" i="6" s="1"/>
  <c r="AD6" i="6"/>
  <c r="AE41" i="6"/>
  <c r="X41" i="6" s="1"/>
  <c r="AE16" i="6"/>
  <c r="X16" i="6" s="1"/>
  <c r="AE125" i="6"/>
  <c r="X125" i="6" s="1"/>
  <c r="AE57" i="6"/>
  <c r="X57" i="6" s="1"/>
  <c r="AE111" i="6"/>
  <c r="X111" i="6" s="1"/>
  <c r="AE75" i="6"/>
  <c r="X75" i="6" s="1"/>
  <c r="AE126" i="6"/>
  <c r="X126" i="6" s="1"/>
  <c r="AE93" i="6"/>
  <c r="X93" i="6" s="1"/>
  <c r="AE116" i="6"/>
  <c r="X116" i="6" s="1"/>
  <c r="AE13" i="6"/>
  <c r="X13" i="6" s="1"/>
  <c r="AE77" i="6"/>
  <c r="X77" i="6" s="1"/>
  <c r="AE88" i="6"/>
  <c r="X88" i="6" s="1"/>
  <c r="AE143" i="6"/>
  <c r="X143" i="6" s="1"/>
  <c r="AE146" i="6"/>
  <c r="X146" i="6" s="1"/>
  <c r="AE50" i="6"/>
  <c r="X50" i="6" s="1"/>
  <c r="AE96" i="6"/>
  <c r="X96" i="6" s="1"/>
  <c r="AE55" i="6"/>
  <c r="X55" i="6" s="1"/>
  <c r="AE141" i="6"/>
  <c r="X141" i="6" s="1"/>
  <c r="AE48" i="6"/>
  <c r="X48" i="6" s="1"/>
  <c r="AE76" i="6"/>
  <c r="X76" i="6" s="1"/>
  <c r="AE24" i="6"/>
  <c r="X24" i="6" s="1"/>
  <c r="AE44" i="6"/>
  <c r="X44" i="6" s="1"/>
  <c r="AE30" i="6"/>
  <c r="X30" i="6" s="1"/>
  <c r="AE129" i="6"/>
  <c r="X129" i="6" s="1"/>
  <c r="AE45" i="6"/>
  <c r="X45" i="6" s="1"/>
  <c r="AE99" i="6"/>
  <c r="X99" i="6" s="1"/>
  <c r="AE7" i="6"/>
  <c r="X7" i="6" s="1"/>
  <c r="AE137" i="6"/>
  <c r="X137" i="6" s="1"/>
  <c r="AE36" i="6"/>
  <c r="X36" i="6" s="1"/>
  <c r="AE52" i="6"/>
  <c r="X52" i="6" s="1"/>
  <c r="AE62" i="6"/>
  <c r="X62" i="6" s="1"/>
  <c r="AE40" i="6"/>
  <c r="X40" i="6" s="1"/>
  <c r="AE105" i="6"/>
  <c r="X105" i="6" s="1"/>
  <c r="AE46" i="6"/>
  <c r="X46" i="6" s="1"/>
  <c r="AE130" i="6"/>
  <c r="X130" i="6" s="1"/>
  <c r="AE78" i="6"/>
  <c r="X78" i="6" s="1"/>
  <c r="AE64" i="6"/>
  <c r="X64" i="6" s="1"/>
  <c r="AE27" i="6"/>
  <c r="X27" i="6" s="1"/>
  <c r="AE6" i="6"/>
  <c r="X6" i="6" s="1"/>
  <c r="AE18" i="6"/>
  <c r="X18" i="6" s="1"/>
  <c r="AE14" i="6"/>
  <c r="X14" i="6" s="1"/>
  <c r="AE33" i="6"/>
  <c r="X33" i="6" s="1"/>
  <c r="AE123" i="6"/>
  <c r="X123" i="6" s="1"/>
  <c r="AE49" i="6"/>
  <c r="X49" i="6" s="1"/>
  <c r="AE108" i="6"/>
  <c r="X108" i="6" s="1"/>
  <c r="AE101" i="6"/>
  <c r="X101" i="6" s="1"/>
  <c r="AE10" i="6"/>
  <c r="X10" i="6" s="1"/>
  <c r="AE85" i="6"/>
  <c r="X85" i="6" s="1"/>
  <c r="AE97" i="6"/>
  <c r="X97" i="6" s="1"/>
  <c r="AE72" i="6"/>
  <c r="X72" i="6" s="1"/>
  <c r="AE121" i="6"/>
  <c r="X121" i="6" s="1"/>
  <c r="AE134" i="6"/>
  <c r="X134" i="6" s="1"/>
  <c r="AE86" i="6"/>
  <c r="X86" i="6" s="1"/>
  <c r="AE67" i="6"/>
  <c r="X67" i="6" s="1"/>
  <c r="AE132" i="6"/>
  <c r="X132" i="6" s="1"/>
  <c r="AE142" i="6"/>
  <c r="X142" i="6" s="1"/>
  <c r="AE87" i="6"/>
  <c r="X87" i="6" s="1"/>
  <c r="AE120" i="6"/>
  <c r="X120" i="6" s="1"/>
  <c r="AE89" i="6"/>
  <c r="X89" i="6" s="1"/>
  <c r="AE138" i="6"/>
  <c r="X138" i="6" s="1"/>
  <c r="AE15" i="6"/>
  <c r="X15" i="6" s="1"/>
  <c r="AE12" i="6"/>
  <c r="X12" i="6" s="1"/>
  <c r="AE59" i="6"/>
  <c r="X59" i="6" s="1"/>
  <c r="AE92" i="6"/>
  <c r="X92" i="6" s="1"/>
  <c r="AE32" i="6"/>
  <c r="X32" i="6" s="1"/>
  <c r="AE84" i="6"/>
  <c r="X84" i="6" s="1"/>
  <c r="AE128" i="6"/>
  <c r="X128" i="6" s="1"/>
  <c r="AE69" i="6"/>
  <c r="X69" i="6" s="1"/>
  <c r="AE53" i="6"/>
  <c r="X53" i="6" s="1"/>
  <c r="AE114" i="6"/>
  <c r="X114" i="6" s="1"/>
  <c r="AE37" i="6"/>
  <c r="X37" i="6" s="1"/>
  <c r="AE102" i="6"/>
  <c r="X102" i="6" s="1"/>
  <c r="AE19" i="6"/>
  <c r="X19" i="6" s="1"/>
  <c r="AE90" i="6"/>
  <c r="X90" i="6" s="1"/>
  <c r="AE8" i="6"/>
  <c r="X8" i="6" s="1"/>
  <c r="AE21" i="6"/>
  <c r="X21" i="6" s="1"/>
  <c r="AE103" i="6"/>
  <c r="X103" i="6" s="1"/>
  <c r="AE54" i="6"/>
  <c r="X54" i="6" s="1"/>
  <c r="AE147" i="6"/>
  <c r="X147" i="6" s="1"/>
  <c r="AE135" i="6"/>
  <c r="X135" i="6" s="1"/>
  <c r="AE118" i="6"/>
  <c r="X118" i="6" s="1"/>
  <c r="AD5" i="6"/>
  <c r="AE104" i="6"/>
  <c r="X104" i="6" s="1"/>
  <c r="AE25" i="6"/>
  <c r="X25" i="6" s="1"/>
  <c r="AE31" i="6"/>
  <c r="X31" i="6" s="1"/>
  <c r="AE47" i="6"/>
  <c r="X47" i="6" s="1"/>
  <c r="AE145" i="6"/>
  <c r="X145" i="6" s="1"/>
  <c r="R1195" i="6"/>
  <c r="O1195" i="6" s="1"/>
  <c r="R65" i="6"/>
  <c r="O65" i="6" s="1"/>
  <c r="R887" i="6"/>
  <c r="O887" i="6" s="1"/>
  <c r="R338" i="6"/>
  <c r="O338" i="6" s="1"/>
  <c r="R1443" i="6"/>
  <c r="O1443" i="6" s="1"/>
  <c r="R960" i="6"/>
  <c r="O960" i="6" s="1"/>
  <c r="R258" i="6"/>
  <c r="O258" i="6" s="1"/>
  <c r="R1519" i="6"/>
  <c r="O1519" i="6" s="1"/>
  <c r="R1223" i="6"/>
  <c r="O1223" i="6" s="1"/>
  <c r="R574" i="6"/>
  <c r="O574" i="6" s="1"/>
  <c r="R1418" i="6"/>
  <c r="O1418" i="6" s="1"/>
  <c r="R1074" i="6"/>
  <c r="O1074" i="6" s="1"/>
  <c r="R597" i="6"/>
  <c r="O597" i="6" s="1"/>
  <c r="R1680" i="6"/>
  <c r="O1680" i="6" s="1"/>
  <c r="R481" i="6"/>
  <c r="O481" i="6" s="1"/>
  <c r="R1549" i="6"/>
  <c r="O1549" i="6" s="1"/>
  <c r="R890" i="6"/>
  <c r="O890" i="6" s="1"/>
  <c r="R106" i="6"/>
  <c r="O106" i="6" s="1"/>
  <c r="R1007" i="6"/>
  <c r="O1007" i="6" s="1"/>
  <c r="R999" i="6"/>
  <c r="O999" i="6" s="1"/>
  <c r="R1313" i="6"/>
  <c r="O1313" i="6" s="1"/>
  <c r="R405" i="6"/>
  <c r="O405" i="6" s="1"/>
  <c r="R1607" i="6"/>
  <c r="O1607" i="6" s="1"/>
  <c r="R680" i="6"/>
  <c r="O680" i="6" s="1"/>
  <c r="R828" i="6"/>
  <c r="O828" i="6" s="1"/>
  <c r="R1299" i="6"/>
  <c r="O1299" i="6" s="1"/>
  <c r="R555" i="6"/>
  <c r="O555" i="6" s="1"/>
  <c r="R312" i="6"/>
  <c r="O312" i="6" s="1"/>
  <c r="R1677" i="6"/>
  <c r="O1677" i="6" s="1"/>
  <c r="R640" i="6"/>
  <c r="O640" i="6" s="1"/>
  <c r="R1232" i="6"/>
  <c r="O1232" i="6" s="1"/>
  <c r="R1789" i="6"/>
  <c r="O1789" i="6" s="1"/>
  <c r="R1636" i="6"/>
  <c r="O1636" i="6" s="1"/>
  <c r="R170" i="6"/>
  <c r="O170" i="6" s="1"/>
  <c r="R1614" i="6"/>
  <c r="O1614" i="6" s="1"/>
  <c r="R1788" i="6"/>
  <c r="O1788" i="6" s="1"/>
  <c r="R107" i="6"/>
  <c r="O107" i="6" s="1"/>
  <c r="R582" i="6"/>
  <c r="O582" i="6" s="1"/>
  <c r="R1785" i="6"/>
  <c r="O1785" i="6" s="1"/>
  <c r="R1625" i="6"/>
  <c r="O1625" i="6" s="1"/>
  <c r="R656" i="6"/>
  <c r="O656" i="6" s="1"/>
  <c r="R732" i="6"/>
  <c r="O732" i="6" s="1"/>
  <c r="R1768" i="6"/>
  <c r="O1768" i="6" s="1"/>
  <c r="R72" i="6"/>
  <c r="O72" i="6" s="1"/>
  <c r="R1863" i="6"/>
  <c r="O1863" i="6" s="1"/>
  <c r="R969" i="6"/>
  <c r="O969" i="6" s="1"/>
  <c r="R1857" i="6"/>
  <c r="O1857" i="6" s="1"/>
  <c r="R284" i="6"/>
  <c r="O284" i="6" s="1"/>
  <c r="R1021" i="6"/>
  <c r="O1021" i="6" s="1"/>
  <c r="R1827" i="6"/>
  <c r="O1827" i="6" s="1"/>
  <c r="R1704" i="6"/>
  <c r="O1704" i="6" s="1"/>
  <c r="R726" i="6"/>
  <c r="O726" i="6" s="1"/>
  <c r="R1315" i="6"/>
  <c r="O1315" i="6" s="1"/>
  <c r="R92" i="6"/>
  <c r="O92" i="6" s="1"/>
  <c r="R1056" i="6"/>
  <c r="O1056" i="6" s="1"/>
  <c r="R256" i="6"/>
  <c r="O256" i="6" s="1"/>
  <c r="R1944" i="6"/>
  <c r="O1944" i="6" s="1"/>
  <c r="R1915" i="6"/>
  <c r="O1915" i="6" s="1"/>
  <c r="R1279" i="6"/>
  <c r="O1279" i="6" s="1"/>
  <c r="R581" i="6"/>
  <c r="O581" i="6" s="1"/>
  <c r="R1616" i="6"/>
  <c r="O1616" i="6" s="1"/>
  <c r="R1238" i="6"/>
  <c r="O1238" i="6" s="1"/>
  <c r="R66" i="6"/>
  <c r="O66" i="6" s="1"/>
  <c r="R1755" i="6"/>
  <c r="O1755" i="6" s="1"/>
  <c r="R972" i="6"/>
  <c r="O972" i="6" s="1"/>
  <c r="R73" i="6"/>
  <c r="O73" i="6" s="1"/>
  <c r="R1433" i="6"/>
  <c r="O1433" i="6" s="1"/>
  <c r="R568" i="6"/>
  <c r="O568" i="6" s="1"/>
  <c r="R1266" i="6"/>
  <c r="O1266" i="6" s="1"/>
  <c r="R851" i="6"/>
  <c r="O851" i="6" s="1"/>
  <c r="R845" i="6"/>
  <c r="O845" i="6" s="1"/>
  <c r="R1310" i="6"/>
  <c r="O1310" i="6" s="1"/>
  <c r="R1003" i="6"/>
  <c r="O1003" i="6" s="1"/>
  <c r="R1251" i="6"/>
  <c r="O1251" i="6" s="1"/>
  <c r="R436" i="6"/>
  <c r="O436" i="6" s="1"/>
  <c r="R1432" i="6"/>
  <c r="O1432" i="6" s="1"/>
  <c r="R1759" i="6"/>
  <c r="O1759" i="6" s="1"/>
  <c r="R702" i="6"/>
  <c r="O702" i="6" s="1"/>
  <c r="R1218" i="6"/>
  <c r="O1218" i="6" s="1"/>
  <c r="R232" i="6"/>
  <c r="O232" i="6" s="1"/>
  <c r="R1456" i="6"/>
  <c r="O1456" i="6" s="1"/>
  <c r="R1606" i="6"/>
  <c r="O1606" i="6" s="1"/>
  <c r="R1622" i="6"/>
  <c r="O1622" i="6" s="1"/>
  <c r="R1426" i="6"/>
  <c r="O1426" i="6" s="1"/>
  <c r="R621" i="6"/>
  <c r="O621" i="6" s="1"/>
  <c r="R511" i="6"/>
  <c r="O511" i="6" s="1"/>
  <c r="R1053" i="6"/>
  <c r="O1053" i="6" s="1"/>
  <c r="R1888" i="6"/>
  <c r="O1888" i="6" s="1"/>
  <c r="R309" i="6"/>
  <c r="O309" i="6" s="1"/>
  <c r="R967" i="6"/>
  <c r="O967" i="6" s="1"/>
  <c r="R494" i="6"/>
  <c r="O494" i="6" s="1"/>
  <c r="R743" i="6"/>
  <c r="O743" i="6" s="1"/>
  <c r="R751" i="6"/>
  <c r="O751" i="6" s="1"/>
  <c r="R859" i="6"/>
  <c r="O859" i="6" s="1"/>
  <c r="R135" i="6"/>
  <c r="O135" i="6" s="1"/>
  <c r="R1030" i="6"/>
  <c r="O1030" i="6" s="1"/>
  <c r="R535" i="6"/>
  <c r="O535" i="6" s="1"/>
  <c r="R50" i="6"/>
  <c r="O50" i="6" s="1"/>
  <c r="R153" i="6"/>
  <c r="O153" i="6" s="1"/>
  <c r="R897" i="6"/>
  <c r="O897" i="6" s="1"/>
  <c r="R868" i="6"/>
  <c r="O868" i="6" s="1"/>
  <c r="R1769" i="6"/>
  <c r="O1769" i="6" s="1"/>
  <c r="R1572" i="6"/>
  <c r="O1572" i="6" s="1"/>
  <c r="R78" i="6"/>
  <c r="O78" i="6" s="1"/>
  <c r="R1756" i="6"/>
  <c r="O1756" i="6" s="1"/>
  <c r="R1286" i="6"/>
  <c r="O1286" i="6" s="1"/>
  <c r="R1699" i="6"/>
  <c r="O1699" i="6" s="1"/>
  <c r="R144" i="6"/>
  <c r="O144" i="6" s="1"/>
  <c r="R400" i="6"/>
  <c r="O400" i="6" s="1"/>
  <c r="R479" i="6"/>
  <c r="O479" i="6" s="1"/>
  <c r="R1387" i="6"/>
  <c r="O1387" i="6" s="1"/>
  <c r="R766" i="6"/>
  <c r="O766" i="6" s="1"/>
  <c r="R269" i="6"/>
  <c r="O269" i="6" s="1"/>
  <c r="R757" i="6"/>
  <c r="O757" i="6" s="1"/>
  <c r="R706" i="6"/>
  <c r="O706" i="6" s="1"/>
  <c r="R1716" i="6"/>
  <c r="O1716" i="6" s="1"/>
  <c r="R1338" i="6"/>
  <c r="O1338" i="6" s="1"/>
  <c r="R378" i="6"/>
  <c r="O378" i="6" s="1"/>
  <c r="R1641" i="6"/>
  <c r="O1641" i="6" s="1"/>
  <c r="R1140" i="6"/>
  <c r="O1140" i="6" s="1"/>
  <c r="R1172" i="6"/>
  <c r="O1172" i="6" s="1"/>
  <c r="R100" i="6"/>
  <c r="O100" i="6" s="1"/>
  <c r="R1807" i="6"/>
  <c r="O1807" i="6" s="1"/>
  <c r="R1795" i="6"/>
  <c r="O1795" i="6" s="1"/>
  <c r="R129" i="6"/>
  <c r="O129" i="6" s="1"/>
  <c r="R920" i="6"/>
  <c r="O920" i="6" s="1"/>
  <c r="R222" i="6"/>
  <c r="O222" i="6" s="1"/>
  <c r="R669" i="6"/>
  <c r="O669" i="6" s="1"/>
  <c r="R6" i="6"/>
  <c r="O6" i="6" s="1"/>
  <c r="R1280" i="6"/>
  <c r="O1280" i="6" s="1"/>
  <c r="R1739" i="6"/>
  <c r="O1739" i="6" s="1"/>
  <c r="R37" i="6"/>
  <c r="O37" i="6" s="1"/>
  <c r="R916" i="6"/>
  <c r="O916" i="6" s="1"/>
  <c r="R1745" i="6"/>
  <c r="O1745" i="6" s="1"/>
  <c r="R741" i="6"/>
  <c r="O741" i="6" s="1"/>
  <c r="R849" i="6"/>
  <c r="O849" i="6" s="1"/>
  <c r="R1833" i="6"/>
  <c r="O1833" i="6" s="1"/>
  <c r="R1917" i="6"/>
  <c r="O1917" i="6" s="1"/>
  <c r="R31" i="6"/>
  <c r="O31" i="6" s="1"/>
  <c r="R1920" i="6"/>
  <c r="O1920" i="6" s="1"/>
  <c r="R1527" i="6"/>
  <c r="O1527" i="6" s="1"/>
  <c r="R1369" i="6"/>
  <c r="O1369" i="6" s="1"/>
  <c r="R944" i="6"/>
  <c r="O944" i="6" s="1"/>
  <c r="R236" i="6"/>
  <c r="O236" i="6" s="1"/>
  <c r="R670" i="6"/>
  <c r="O670" i="6" s="1"/>
  <c r="R712" i="6"/>
  <c r="O712" i="6" s="1"/>
  <c r="R1893" i="6"/>
  <c r="O1893" i="6" s="1"/>
  <c r="R1528" i="6"/>
  <c r="O1528" i="6" s="1"/>
  <c r="R1487" i="6"/>
  <c r="O1487" i="6" s="1"/>
  <c r="R600" i="6"/>
  <c r="O600" i="6" s="1"/>
  <c r="R1080" i="6"/>
  <c r="O1080" i="6" s="1"/>
  <c r="R1646" i="6"/>
  <c r="O1646" i="6" s="1"/>
  <c r="R1174" i="6"/>
  <c r="O1174" i="6" s="1"/>
  <c r="R450" i="6"/>
  <c r="O450" i="6" s="1"/>
  <c r="R1815" i="6"/>
  <c r="O1815" i="6" s="1"/>
  <c r="R112" i="6"/>
  <c r="O112" i="6" s="1"/>
  <c r="R777" i="6"/>
  <c r="O777" i="6" s="1"/>
  <c r="R586" i="6"/>
  <c r="O586" i="6" s="1"/>
  <c r="R200" i="6"/>
  <c r="O200" i="6" s="1"/>
  <c r="R793" i="6"/>
  <c r="O793" i="6" s="1"/>
  <c r="R219" i="6"/>
  <c r="O219" i="6" s="1"/>
  <c r="R599" i="6"/>
  <c r="O599" i="6" s="1"/>
  <c r="R377" i="6"/>
  <c r="O377" i="6" s="1"/>
  <c r="R1477" i="6"/>
  <c r="O1477" i="6" s="1"/>
  <c r="R165" i="6"/>
  <c r="O165" i="6" s="1"/>
  <c r="R1695" i="6"/>
  <c r="O1695" i="6" s="1"/>
  <c r="R1135" i="6"/>
  <c r="O1135" i="6" s="1"/>
  <c r="R1537" i="6"/>
  <c r="O1537" i="6" s="1"/>
  <c r="R515" i="6"/>
  <c r="O515" i="6" s="1"/>
  <c r="R473" i="6"/>
  <c r="O473" i="6" s="1"/>
  <c r="R1990" i="6"/>
  <c r="O1990" i="6" s="1"/>
  <c r="R53" i="6"/>
  <c r="O53" i="6" s="1"/>
  <c r="R704" i="6"/>
  <c r="O704" i="6" s="1"/>
  <c r="R1355" i="6"/>
  <c r="O1355" i="6" s="1"/>
  <c r="R48" i="6"/>
  <c r="O48" i="6" s="1"/>
  <c r="R325" i="6"/>
  <c r="O325" i="6" s="1"/>
  <c r="R1411" i="6"/>
  <c r="O1411" i="6" s="1"/>
  <c r="R1035" i="6"/>
  <c r="O1035" i="6" s="1"/>
  <c r="R1726" i="6"/>
  <c r="O1726" i="6" s="1"/>
  <c r="R498" i="6"/>
  <c r="O498" i="6" s="1"/>
  <c r="R1214" i="6"/>
  <c r="O1214" i="6" s="1"/>
  <c r="R1158" i="6"/>
  <c r="O1158" i="6" s="1"/>
  <c r="R734" i="6"/>
  <c r="O734" i="6" s="1"/>
  <c r="R636" i="6"/>
  <c r="O636" i="6" s="1"/>
  <c r="R452" i="6"/>
  <c r="O452" i="6" s="1"/>
  <c r="R1873" i="6"/>
  <c r="O1873" i="6" s="1"/>
  <c r="R1162" i="6"/>
  <c r="O1162" i="6" s="1"/>
  <c r="R430" i="6"/>
  <c r="O430" i="6" s="1"/>
  <c r="R1039" i="6"/>
  <c r="O1039" i="6" s="1"/>
  <c r="R1977" i="6"/>
  <c r="O1977" i="6" s="1"/>
  <c r="R968" i="6"/>
  <c r="O968" i="6" s="1"/>
  <c r="R988" i="6"/>
  <c r="O988" i="6" s="1"/>
  <c r="R1169" i="6"/>
  <c r="O1169" i="6" s="1"/>
  <c r="R118" i="6"/>
  <c r="O118" i="6" s="1"/>
  <c r="R1800" i="6"/>
  <c r="O1800" i="6" s="1"/>
  <c r="R449" i="6"/>
  <c r="O449" i="6" s="1"/>
  <c r="R49" i="6"/>
  <c r="O49" i="6" s="1"/>
  <c r="R262" i="6"/>
  <c r="O262" i="6" s="1"/>
  <c r="R1637" i="6"/>
  <c r="O1637" i="6" s="1"/>
  <c r="R1674" i="6"/>
  <c r="O1674" i="6" s="1"/>
  <c r="R79" i="6"/>
  <c r="O79" i="6" s="1"/>
  <c r="R1919" i="6"/>
  <c r="O1919" i="6" s="1"/>
  <c r="R1855" i="6"/>
  <c r="O1855" i="6" s="1"/>
  <c r="R945" i="6"/>
  <c r="O945" i="6" s="1"/>
  <c r="R989" i="6"/>
  <c r="O989" i="6" s="1"/>
  <c r="R33" i="6"/>
  <c r="O33" i="6" s="1"/>
  <c r="R1129" i="6"/>
  <c r="O1129" i="6" s="1"/>
  <c r="R590" i="6"/>
  <c r="O590" i="6" s="1"/>
  <c r="R1947" i="6"/>
  <c r="O1947" i="6" s="1"/>
  <c r="R1480" i="6"/>
  <c r="O1480" i="6" s="1"/>
  <c r="R396" i="6"/>
  <c r="O396" i="6" s="1"/>
  <c r="R1245" i="6"/>
  <c r="O1245" i="6" s="1"/>
  <c r="R1648" i="6"/>
  <c r="O1648" i="6" s="1"/>
  <c r="R1161" i="6"/>
  <c r="O1161" i="6" s="1"/>
  <c r="R1719" i="6"/>
  <c r="O1719" i="6" s="1"/>
  <c r="R266" i="6"/>
  <c r="O266" i="6" s="1"/>
  <c r="R132" i="6"/>
  <c r="O132" i="6" s="1"/>
  <c r="R818" i="6"/>
  <c r="O818" i="6" s="1"/>
  <c r="R444" i="6"/>
  <c r="O444" i="6" s="1"/>
  <c r="R614" i="6"/>
  <c r="O614" i="6" s="1"/>
  <c r="R229" i="6"/>
  <c r="O229" i="6" s="1"/>
  <c r="R932" i="6"/>
  <c r="O932" i="6" s="1"/>
  <c r="R607" i="6"/>
  <c r="O607" i="6" s="1"/>
  <c r="R1706" i="6"/>
  <c r="O1706" i="6" s="1"/>
  <c r="R587" i="6"/>
  <c r="O587" i="6" s="1"/>
  <c r="R43" i="6"/>
  <c r="O43" i="6" s="1"/>
  <c r="R746" i="6"/>
  <c r="O746" i="6" s="1"/>
  <c r="R1792" i="6"/>
  <c r="O1792" i="6" s="1"/>
  <c r="R709" i="6"/>
  <c r="O709" i="6" s="1"/>
  <c r="R393" i="6"/>
  <c r="O393" i="6" s="1"/>
  <c r="R411" i="6"/>
  <c r="O411" i="6" s="1"/>
  <c r="R425" i="6"/>
  <c r="O425" i="6" s="1"/>
  <c r="R441" i="6"/>
  <c r="O441" i="6" s="1"/>
  <c r="R1741" i="6"/>
  <c r="O1741" i="6" s="1"/>
  <c r="R87" i="6"/>
  <c r="O87" i="6" s="1"/>
  <c r="R1657" i="6"/>
  <c r="O1657" i="6" s="1"/>
  <c r="R856" i="6"/>
  <c r="O856" i="6" s="1"/>
  <c r="R1950" i="6"/>
  <c r="O1950" i="6" s="1"/>
  <c r="R376" i="6"/>
  <c r="O376" i="6" s="1"/>
  <c r="R962" i="6"/>
  <c r="O962" i="6" s="1"/>
  <c r="R220" i="6"/>
  <c r="O220" i="6" s="1"/>
  <c r="R1272" i="6"/>
  <c r="O1272" i="6" s="1"/>
  <c r="R895" i="6"/>
  <c r="O895" i="6" s="1"/>
  <c r="R639" i="6"/>
  <c r="O639" i="6" s="1"/>
  <c r="R423" i="6"/>
  <c r="O423" i="6" s="1"/>
  <c r="R872" i="6"/>
  <c r="O872" i="6" s="1"/>
  <c r="R1499" i="6"/>
  <c r="O1499" i="6" s="1"/>
  <c r="R1664" i="6"/>
  <c r="O1664" i="6" s="1"/>
  <c r="R1945" i="6"/>
  <c r="O1945" i="6" s="1"/>
  <c r="R1410" i="6"/>
  <c r="O1410" i="6" s="1"/>
  <c r="R1912" i="6"/>
  <c r="O1912" i="6" s="1"/>
  <c r="R930" i="6"/>
  <c r="O930" i="6" s="1"/>
  <c r="R990" i="6"/>
  <c r="O990" i="6" s="1"/>
  <c r="R187" i="6"/>
  <c r="O187" i="6" s="1"/>
  <c r="R559" i="6"/>
  <c r="O559" i="6" s="1"/>
  <c r="R1354" i="6"/>
  <c r="O1354" i="6" s="1"/>
  <c r="R506" i="6"/>
  <c r="O506" i="6" s="1"/>
  <c r="R1686" i="6"/>
  <c r="O1686" i="6" s="1"/>
  <c r="R1933" i="6"/>
  <c r="O1933" i="6" s="1"/>
  <c r="R163" i="6"/>
  <c r="O163" i="6" s="1"/>
  <c r="R1412" i="6"/>
  <c r="O1412" i="6" s="1"/>
  <c r="R1647" i="6"/>
  <c r="O1647" i="6" s="1"/>
  <c r="R1380" i="6"/>
  <c r="O1380" i="6" s="1"/>
  <c r="R237" i="6"/>
  <c r="O237" i="6" s="1"/>
  <c r="R347" i="6"/>
  <c r="O347" i="6" s="1"/>
  <c r="R81" i="6"/>
  <c r="O81" i="6" s="1"/>
  <c r="R862" i="6"/>
  <c r="O862" i="6" s="1"/>
  <c r="R1414" i="6"/>
  <c r="O1414" i="6" s="1"/>
  <c r="R1971" i="6"/>
  <c r="O1971" i="6" s="1"/>
  <c r="R678" i="6"/>
  <c r="O678" i="6" s="1"/>
  <c r="R1054" i="6"/>
  <c r="O1054" i="6" s="1"/>
  <c r="R260" i="6"/>
  <c r="O260" i="6" s="1"/>
  <c r="R1434" i="6"/>
  <c r="O1434" i="6" s="1"/>
  <c r="R891" i="6"/>
  <c r="O891" i="6" s="1"/>
  <c r="R1595" i="6"/>
  <c r="O1595" i="6" s="1"/>
  <c r="R1234" i="6"/>
  <c r="O1234" i="6" s="1"/>
  <c r="R1025" i="6"/>
  <c r="O1025" i="6" s="1"/>
  <c r="R508" i="6"/>
  <c r="O508" i="6" s="1"/>
  <c r="R181" i="6"/>
  <c r="O181" i="6" s="1"/>
  <c r="R434" i="6"/>
  <c r="O434" i="6" s="1"/>
  <c r="R1534" i="6"/>
  <c r="O1534" i="6" s="1"/>
  <c r="R1304" i="6"/>
  <c r="O1304" i="6" s="1"/>
  <c r="R384" i="6"/>
  <c r="O384" i="6" s="1"/>
  <c r="R1271" i="6"/>
  <c r="O1271" i="6" s="1"/>
  <c r="R1552" i="6"/>
  <c r="O1552" i="6" s="1"/>
  <c r="R1285" i="6"/>
  <c r="O1285" i="6" s="1"/>
  <c r="R1263" i="6"/>
  <c r="O1263" i="6" s="1"/>
  <c r="R1156" i="6"/>
  <c r="O1156" i="6" s="1"/>
  <c r="R422" i="6"/>
  <c r="O422" i="6" s="1"/>
  <c r="R655" i="6"/>
  <c r="O655" i="6" s="1"/>
  <c r="R1126" i="6"/>
  <c r="O1126" i="6" s="1"/>
  <c r="R1207" i="6"/>
  <c r="O1207" i="6" s="1"/>
  <c r="R1147" i="6"/>
  <c r="O1147" i="6" s="1"/>
  <c r="R1297" i="6"/>
  <c r="O1297" i="6" s="1"/>
  <c r="R1255" i="6"/>
  <c r="O1255" i="6" s="1"/>
  <c r="R533" i="6"/>
  <c r="O533" i="6" s="1"/>
  <c r="R1013" i="6"/>
  <c r="O1013" i="6" s="1"/>
  <c r="R277" i="6"/>
  <c r="O277" i="6" s="1"/>
  <c r="R12" i="6"/>
  <c r="O12" i="6" s="1"/>
  <c r="R1273" i="6"/>
  <c r="O1273" i="6" s="1"/>
  <c r="R178" i="6"/>
  <c r="O178" i="6" s="1"/>
  <c r="R1905" i="6"/>
  <c r="O1905" i="6" s="1"/>
  <c r="R1352" i="6"/>
  <c r="O1352" i="6" s="1"/>
  <c r="R61" i="6"/>
  <c r="O61" i="6" s="1"/>
  <c r="R1165" i="6"/>
  <c r="O1165" i="6" s="1"/>
  <c r="R672" i="6"/>
  <c r="O672" i="6" s="1"/>
  <c r="R322" i="6"/>
  <c r="O322" i="6" s="1"/>
  <c r="R1184" i="6"/>
  <c r="O1184" i="6" s="1"/>
  <c r="R973" i="6"/>
  <c r="O973" i="6" s="1"/>
  <c r="R1670" i="6"/>
  <c r="O1670" i="6" s="1"/>
  <c r="R388" i="6"/>
  <c r="O388" i="6" s="1"/>
  <c r="R483" i="6"/>
  <c r="O483" i="6" s="1"/>
  <c r="R1868" i="6"/>
  <c r="O1868" i="6" s="1"/>
  <c r="R1368" i="6"/>
  <c r="O1368" i="6" s="1"/>
  <c r="R407" i="6"/>
  <c r="O407" i="6" s="1"/>
  <c r="R1663" i="6"/>
  <c r="O1663" i="6" s="1"/>
  <c r="R89" i="6"/>
  <c r="O89" i="6" s="1"/>
  <c r="R1567" i="6"/>
  <c r="O1567" i="6" s="1"/>
  <c r="R175" i="6"/>
  <c r="O175" i="6" s="1"/>
  <c r="R495" i="6"/>
  <c r="O495" i="6" s="1"/>
  <c r="R1104" i="6"/>
  <c r="O1104" i="6" s="1"/>
  <c r="R1875" i="6"/>
  <c r="O1875" i="6" s="1"/>
  <c r="R1463" i="6"/>
  <c r="O1463" i="6" s="1"/>
  <c r="R146" i="6"/>
  <c r="O146" i="6" s="1"/>
  <c r="R1441" i="6"/>
  <c r="O1441" i="6" s="1"/>
  <c r="R1697" i="6"/>
  <c r="O1697" i="6" s="1"/>
  <c r="R147" i="6"/>
  <c r="O147" i="6" s="1"/>
  <c r="R1854" i="6"/>
  <c r="O1854" i="6" s="1"/>
  <c r="R908" i="6"/>
  <c r="O908" i="6" s="1"/>
  <c r="R1583" i="6"/>
  <c r="O1583" i="6" s="1"/>
  <c r="R1895" i="6"/>
  <c r="O1895" i="6" s="1"/>
  <c r="R1576" i="6"/>
  <c r="O1576" i="6" s="1"/>
  <c r="R1117" i="6"/>
  <c r="O1117" i="6" s="1"/>
  <c r="R328" i="6"/>
  <c r="O328" i="6" s="1"/>
  <c r="R915" i="6"/>
  <c r="O915" i="6" s="1"/>
  <c r="R1910" i="6"/>
  <c r="O1910" i="6" s="1"/>
  <c r="R1649" i="6"/>
  <c r="O1649" i="6" s="1"/>
  <c r="R119" i="6"/>
  <c r="O119" i="6" s="1"/>
  <c r="R10" i="6"/>
  <c r="O10" i="6" s="1"/>
  <c r="R1811" i="6"/>
  <c r="O1811" i="6" s="1"/>
  <c r="R484" i="6"/>
  <c r="O484" i="6" s="1"/>
  <c r="R1465" i="6"/>
  <c r="O1465" i="6" s="1"/>
  <c r="R1709" i="6"/>
  <c r="O1709" i="6" s="1"/>
  <c r="R966" i="6"/>
  <c r="O966" i="6" s="1"/>
  <c r="R1339" i="6"/>
  <c r="O1339" i="6" s="1"/>
  <c r="R339" i="6"/>
  <c r="O339" i="6" s="1"/>
  <c r="R289" i="6"/>
  <c r="O289" i="6" s="1"/>
  <c r="R1451" i="6"/>
  <c r="O1451" i="6" s="1"/>
  <c r="R1128" i="6"/>
  <c r="O1128" i="6" s="1"/>
  <c r="R1311" i="6"/>
  <c r="O1311" i="6" s="1"/>
  <c r="R1359" i="6"/>
  <c r="O1359" i="6" s="1"/>
  <c r="R665" i="6"/>
  <c r="O665" i="6" s="1"/>
  <c r="R120" i="6"/>
  <c r="O120" i="6" s="1"/>
  <c r="R500" i="6"/>
  <c r="O500" i="6" s="1"/>
  <c r="R1000" i="6"/>
  <c r="O1000" i="6" s="1"/>
  <c r="R853" i="6"/>
  <c r="O853" i="6" s="1"/>
  <c r="R1682" i="6"/>
  <c r="O1682" i="6" s="1"/>
  <c r="R1862" i="6"/>
  <c r="O1862" i="6" s="1"/>
  <c r="R1642" i="6"/>
  <c r="O1642" i="6" s="1"/>
  <c r="R1506" i="6"/>
  <c r="O1506" i="6" s="1"/>
  <c r="R320" i="6"/>
  <c r="O320" i="6" s="1"/>
  <c r="R1732" i="6"/>
  <c r="O1732" i="6" s="1"/>
  <c r="R1260" i="6"/>
  <c r="O1260" i="6" s="1"/>
  <c r="R255" i="6"/>
  <c r="O255" i="6" s="1"/>
  <c r="R1633" i="6"/>
  <c r="O1633" i="6" s="1"/>
  <c r="R1073" i="6"/>
  <c r="O1073" i="6" s="1"/>
  <c r="R1522" i="6"/>
  <c r="O1522" i="6" s="1"/>
  <c r="R1363" i="6"/>
  <c r="O1363" i="6" s="1"/>
  <c r="R1532" i="6"/>
  <c r="O1532" i="6" s="1"/>
  <c r="R1119" i="6"/>
  <c r="O1119" i="6" s="1"/>
  <c r="R517" i="6"/>
  <c r="O517" i="6" s="1"/>
  <c r="R1027" i="6"/>
  <c r="O1027" i="6" s="1"/>
  <c r="R561" i="6"/>
  <c r="O561" i="6" s="1"/>
  <c r="R1100" i="6"/>
  <c r="O1100" i="6" s="1"/>
  <c r="R234" i="6"/>
  <c r="O234" i="6" s="1"/>
  <c r="R1626" i="6"/>
  <c r="O1626" i="6" s="1"/>
  <c r="R1566" i="6"/>
  <c r="O1566" i="6" s="1"/>
  <c r="R1570" i="6"/>
  <c r="O1570" i="6" s="1"/>
  <c r="R1076" i="6"/>
  <c r="O1076" i="6" s="1"/>
  <c r="R829" i="6"/>
  <c r="O829" i="6" s="1"/>
  <c r="R1236" i="6"/>
  <c r="O1236" i="6" s="1"/>
  <c r="R1398" i="6"/>
  <c r="O1398" i="6" s="1"/>
  <c r="R251" i="6"/>
  <c r="O251" i="6" s="1"/>
  <c r="R1153" i="6"/>
  <c r="O1153" i="6" s="1"/>
  <c r="R1261" i="6"/>
  <c r="O1261" i="6" s="1"/>
  <c r="R1848" i="6"/>
  <c r="O1848" i="6" s="1"/>
  <c r="R1727" i="6"/>
  <c r="O1727" i="6" s="1"/>
  <c r="R839" i="6"/>
  <c r="O839" i="6" s="1"/>
  <c r="R1122" i="6"/>
  <c r="O1122" i="6" s="1"/>
  <c r="R717" i="6"/>
  <c r="O717" i="6" s="1"/>
  <c r="R1402" i="6"/>
  <c r="O1402" i="6" s="1"/>
  <c r="R1345" i="6"/>
  <c r="O1345" i="6" s="1"/>
  <c r="R1089" i="6"/>
  <c r="O1089" i="6" s="1"/>
  <c r="R390" i="6"/>
  <c r="O390" i="6" s="1"/>
  <c r="R502" i="6"/>
  <c r="O502" i="6" s="1"/>
  <c r="R1842" i="6"/>
  <c r="O1842" i="6" s="1"/>
  <c r="R179" i="6"/>
  <c r="O179" i="6" s="1"/>
  <c r="R324" i="6"/>
  <c r="O324" i="6" s="1"/>
  <c r="R98" i="6"/>
  <c r="O98" i="6" s="1"/>
  <c r="R1673" i="6"/>
  <c r="O1673" i="6" s="1"/>
  <c r="R1543" i="6"/>
  <c r="O1543" i="6" s="1"/>
  <c r="R854" i="6"/>
  <c r="O854" i="6" s="1"/>
  <c r="R1581" i="6"/>
  <c r="O1581" i="6" s="1"/>
  <c r="R1701" i="6"/>
  <c r="O1701" i="6" s="1"/>
  <c r="R373" i="6"/>
  <c r="O373" i="6" s="1"/>
  <c r="R1887" i="6"/>
  <c r="O1887" i="6" s="1"/>
  <c r="R1295" i="6"/>
  <c r="O1295" i="6" s="1"/>
  <c r="R1004" i="6"/>
  <c r="O1004" i="6" s="1"/>
  <c r="R521" i="6"/>
  <c r="O521" i="6" s="1"/>
  <c r="R616" i="6"/>
  <c r="O616" i="6" s="1"/>
  <c r="R410" i="6"/>
  <c r="O410" i="6" s="1"/>
  <c r="R9" i="6"/>
  <c r="O9" i="6" s="1"/>
  <c r="R1511" i="6"/>
  <c r="O1511" i="6" s="1"/>
  <c r="R537" i="6"/>
  <c r="O537" i="6" s="1"/>
  <c r="R510" i="6"/>
  <c r="O510" i="6" s="1"/>
  <c r="R1925" i="6"/>
  <c r="O1925" i="6" s="1"/>
  <c r="R1493" i="6"/>
  <c r="O1493" i="6" s="1"/>
  <c r="R1853" i="6"/>
  <c r="O1853" i="6" s="1"/>
  <c r="R1061" i="6"/>
  <c r="O1061" i="6" s="1"/>
  <c r="R375" i="6"/>
  <c r="O375" i="6" s="1"/>
  <c r="R1723" i="6"/>
  <c r="O1723" i="6" s="1"/>
  <c r="R399" i="6"/>
  <c r="O399" i="6" s="1"/>
  <c r="R108" i="6"/>
  <c r="O108" i="6" s="1"/>
  <c r="R1683" i="6"/>
  <c r="O1683" i="6" s="1"/>
  <c r="R1565" i="6"/>
  <c r="O1565" i="6" s="1"/>
  <c r="R213" i="6"/>
  <c r="O213" i="6" s="1"/>
  <c r="R469" i="6"/>
  <c r="O469" i="6" s="1"/>
  <c r="R1508" i="6"/>
  <c r="O1508" i="6" s="1"/>
  <c r="R820" i="6"/>
  <c r="O820" i="6" s="1"/>
  <c r="R52" i="6"/>
  <c r="O52" i="6" s="1"/>
  <c r="R667" i="6"/>
  <c r="O667" i="6" s="1"/>
  <c r="R249" i="6"/>
  <c r="O249" i="6" s="1"/>
  <c r="R763" i="6"/>
  <c r="O763" i="6" s="1"/>
  <c r="R323" i="6"/>
  <c r="O323" i="6" s="1"/>
  <c r="R335" i="6"/>
  <c r="O335" i="6" s="1"/>
  <c r="R1748" i="6"/>
  <c r="O1748" i="6" s="1"/>
  <c r="R1471" i="6"/>
  <c r="O1471" i="6" s="1"/>
  <c r="R1108" i="6"/>
  <c r="O1108" i="6" s="1"/>
  <c r="R573" i="6"/>
  <c r="O573" i="6" s="1"/>
  <c r="R1361" i="6"/>
  <c r="O1361" i="6" s="1"/>
  <c r="R676" i="6"/>
  <c r="O676" i="6" s="1"/>
  <c r="R1538" i="6"/>
  <c r="O1538" i="6" s="1"/>
  <c r="R1293" i="6"/>
  <c r="O1293" i="6" s="1"/>
  <c r="R847" i="6"/>
  <c r="O847" i="6" s="1"/>
  <c r="R833" i="6"/>
  <c r="O833" i="6" s="1"/>
  <c r="R1376" i="6"/>
  <c r="O1376" i="6" s="1"/>
  <c r="R5" i="6"/>
  <c r="O5" i="6" s="1"/>
  <c r="R796" i="6"/>
  <c r="O796" i="6" s="1"/>
  <c r="R592" i="6"/>
  <c r="O592" i="6" s="1"/>
  <c r="R585" i="6"/>
  <c r="O585" i="6" s="1"/>
  <c r="R1267" i="6"/>
  <c r="O1267" i="6" s="1"/>
  <c r="R1509" i="6"/>
  <c r="O1509" i="6" s="1"/>
  <c r="R223" i="6"/>
  <c r="O223" i="6" s="1"/>
  <c r="R864" i="6"/>
  <c r="O864" i="6" s="1"/>
  <c r="R1075" i="6"/>
  <c r="O1075" i="6" s="1"/>
  <c r="R1921" i="6"/>
  <c r="O1921" i="6" s="1"/>
  <c r="R1068" i="6"/>
  <c r="O1068" i="6" s="1"/>
  <c r="R1577" i="6"/>
  <c r="O1577" i="6" s="1"/>
  <c r="R759" i="6"/>
  <c r="O759" i="6" s="1"/>
  <c r="R1687" i="6"/>
  <c r="O1687" i="6" s="1"/>
  <c r="R1139" i="6"/>
  <c r="O1139" i="6" s="1"/>
  <c r="R902" i="6"/>
  <c r="O902" i="6" s="1"/>
  <c r="R997" i="6"/>
  <c r="O997" i="6" s="1"/>
  <c r="R860" i="6"/>
  <c r="O860" i="6" s="1"/>
  <c r="R1517" i="6"/>
  <c r="O1517" i="6" s="1"/>
  <c r="R1784" i="6"/>
  <c r="O1784" i="6" s="1"/>
  <c r="R60" i="6"/>
  <c r="O60" i="6" s="1"/>
  <c r="R1799" i="6"/>
  <c r="O1799" i="6" s="1"/>
  <c r="R1346" i="6"/>
  <c r="O1346" i="6" s="1"/>
  <c r="R318" i="6"/>
  <c r="O318" i="6" s="1"/>
  <c r="R1327" i="6"/>
  <c r="O1327" i="6" s="1"/>
  <c r="R649" i="6"/>
  <c r="O649" i="6" s="1"/>
  <c r="R1034" i="6"/>
  <c r="O1034" i="6" s="1"/>
  <c r="R349" i="6"/>
  <c r="O349" i="6" s="1"/>
  <c r="R1060" i="6"/>
  <c r="O1060" i="6" s="1"/>
  <c r="R1548" i="6"/>
  <c r="O1548" i="6" s="1"/>
  <c r="R173" i="6"/>
  <c r="O173" i="6" s="1"/>
  <c r="R447" i="6"/>
  <c r="O447" i="6" s="1"/>
  <c r="R720" i="6"/>
  <c r="O720" i="6" s="1"/>
  <c r="R816" i="6"/>
  <c r="O816" i="6" s="1"/>
  <c r="R1264" i="6"/>
  <c r="O1264" i="6" s="1"/>
  <c r="R1729" i="6"/>
  <c r="O1729" i="6" s="1"/>
  <c r="R1399" i="6"/>
  <c r="O1399" i="6" s="1"/>
  <c r="R1243" i="6"/>
  <c r="O1243" i="6" s="1"/>
  <c r="R1476" i="6"/>
  <c r="O1476" i="6" s="1"/>
  <c r="R1957" i="6"/>
  <c r="O1957" i="6" s="1"/>
  <c r="R111" i="6"/>
  <c r="O111" i="6" s="1"/>
  <c r="R1889" i="6"/>
  <c r="O1889" i="6" s="1"/>
  <c r="R773" i="6"/>
  <c r="O773" i="6" s="1"/>
  <c r="R2004" i="6"/>
  <c r="O2004" i="6" s="1"/>
  <c r="R794" i="6"/>
  <c r="O794" i="6" s="1"/>
  <c r="R243" i="6"/>
  <c r="O243" i="6" s="1"/>
  <c r="R752" i="6"/>
  <c r="O752" i="6" s="1"/>
  <c r="R643" i="6"/>
  <c r="O643" i="6" s="1"/>
  <c r="R1211" i="6"/>
  <c r="O1211" i="6" s="1"/>
  <c r="R1861" i="6"/>
  <c r="O1861" i="6" s="1"/>
  <c r="R1453" i="6"/>
  <c r="O1453" i="6" s="1"/>
  <c r="R1220" i="6"/>
  <c r="O1220" i="6" s="1"/>
  <c r="R241" i="6"/>
  <c r="O241" i="6" s="1"/>
  <c r="R1420" i="6"/>
  <c r="O1420" i="6" s="1"/>
  <c r="R1806" i="6"/>
  <c r="O1806" i="6" s="1"/>
  <c r="R395" i="6"/>
  <c r="O395" i="6" s="1"/>
  <c r="R227" i="6"/>
  <c r="O227" i="6" s="1"/>
  <c r="R1906" i="6"/>
  <c r="O1906" i="6" s="1"/>
  <c r="R1883" i="6"/>
  <c r="O1883" i="6" s="1"/>
  <c r="R162" i="6"/>
  <c r="O162" i="6" s="1"/>
  <c r="R1601" i="6"/>
  <c r="O1601" i="6" s="1"/>
  <c r="R1329" i="6"/>
  <c r="O1329" i="6" s="1"/>
  <c r="R1337" i="6"/>
  <c r="O1337" i="6" s="1"/>
  <c r="R789" i="6"/>
  <c r="O789" i="6" s="1"/>
  <c r="R1092" i="6"/>
  <c r="O1092" i="6" s="1"/>
  <c r="R1103" i="6"/>
  <c r="O1103" i="6" s="1"/>
  <c r="R1948" i="6"/>
  <c r="O1948" i="6" s="1"/>
  <c r="R710" i="6"/>
  <c r="O710" i="6" s="1"/>
  <c r="R695" i="6"/>
  <c r="O695" i="6" s="1"/>
  <c r="R171" i="6"/>
  <c r="O171" i="6" s="1"/>
  <c r="R1222" i="6"/>
  <c r="O1222" i="6" s="1"/>
  <c r="R1298" i="6"/>
  <c r="O1298" i="6" s="1"/>
  <c r="R1696" i="6"/>
  <c r="O1696" i="6" s="1"/>
  <c r="R516" i="6"/>
  <c r="O516" i="6" s="1"/>
  <c r="R724" i="6"/>
  <c r="O724" i="6" s="1"/>
  <c r="R1388" i="6"/>
  <c r="O1388" i="6" s="1"/>
  <c r="R235" i="6"/>
  <c r="O235" i="6" s="1"/>
  <c r="R1201" i="6"/>
  <c r="O1201" i="6" s="1"/>
  <c r="R313" i="6"/>
  <c r="O313" i="6" s="1"/>
  <c r="R1437" i="6"/>
  <c r="O1437" i="6" s="1"/>
  <c r="R549" i="6"/>
  <c r="O549" i="6" s="1"/>
  <c r="R858" i="6"/>
  <c r="O858" i="6" s="1"/>
  <c r="R1187" i="6"/>
  <c r="O1187" i="6" s="1"/>
  <c r="R1379" i="6"/>
  <c r="O1379" i="6" s="1"/>
  <c r="R424" i="6"/>
  <c r="O424" i="6" s="1"/>
  <c r="R1841" i="6"/>
  <c r="O1841" i="6" s="1"/>
  <c r="R1753" i="6"/>
  <c r="O1753" i="6" s="1"/>
  <c r="R1237" i="6"/>
  <c r="O1237" i="6" s="1"/>
  <c r="R386" i="6"/>
  <c r="O386" i="6" s="1"/>
  <c r="R1204" i="6"/>
  <c r="O1204" i="6" s="1"/>
  <c r="R953" i="6"/>
  <c r="O953" i="6" s="1"/>
  <c r="R1470" i="6"/>
  <c r="O1470" i="6" s="1"/>
  <c r="R685" i="6"/>
  <c r="O685" i="6" s="1"/>
  <c r="R957" i="6"/>
  <c r="O957" i="6" s="1"/>
  <c r="R1974" i="6"/>
  <c r="O1974" i="6" s="1"/>
  <c r="R487" i="6"/>
  <c r="O487" i="6" s="1"/>
  <c r="R1116" i="6"/>
  <c r="O1116" i="6" s="1"/>
  <c r="R104" i="6"/>
  <c r="O104" i="6" s="1"/>
  <c r="R681" i="6"/>
  <c r="O681" i="6" s="1"/>
  <c r="R379" i="6"/>
  <c r="O379" i="6" s="1"/>
  <c r="R721" i="6"/>
  <c r="O721" i="6" s="1"/>
  <c r="R358" i="6"/>
  <c r="O358" i="6" s="1"/>
  <c r="R928" i="6"/>
  <c r="O928" i="6" s="1"/>
  <c r="R1871" i="6"/>
  <c r="O1871" i="6" s="1"/>
  <c r="R1926" i="6"/>
  <c r="O1926" i="6" s="1"/>
  <c r="R1675" i="6"/>
  <c r="O1675" i="6" s="1"/>
  <c r="R1593" i="6"/>
  <c r="O1593" i="6" s="1"/>
  <c r="R918" i="6"/>
  <c r="O918" i="6" s="1"/>
  <c r="R1880" i="6"/>
  <c r="O1880" i="6" s="1"/>
  <c r="R1989" i="6"/>
  <c r="O1989" i="6" s="1"/>
  <c r="R1202" i="6"/>
  <c r="O1202" i="6" s="1"/>
  <c r="R941" i="6"/>
  <c r="O941" i="6" s="1"/>
  <c r="R1705" i="6"/>
  <c r="O1705" i="6" s="1"/>
  <c r="R1860" i="6"/>
  <c r="O1860" i="6" s="1"/>
  <c r="R90" i="6"/>
  <c r="O90" i="6" s="1"/>
  <c r="R650" i="6"/>
  <c r="O650" i="6" s="1"/>
  <c r="R1779" i="6"/>
  <c r="O1779" i="6" s="1"/>
  <c r="R1533" i="6"/>
  <c r="O1533" i="6" s="1"/>
  <c r="R514" i="6"/>
  <c r="O514" i="6" s="1"/>
  <c r="R1856" i="6"/>
  <c r="O1856" i="6" s="1"/>
  <c r="R894" i="6"/>
  <c r="O894" i="6" s="1"/>
  <c r="R319" i="6"/>
  <c r="O319" i="6" s="1"/>
  <c r="R1658" i="6"/>
  <c r="O1658" i="6" s="1"/>
  <c r="R575" i="6"/>
  <c r="O575" i="6" s="1"/>
  <c r="R1469" i="6"/>
  <c r="O1469" i="6" s="1"/>
  <c r="R54" i="6"/>
  <c r="O54" i="6" s="1"/>
  <c r="R714" i="6"/>
  <c r="O714" i="6" s="1"/>
  <c r="R1087" i="6"/>
  <c r="O1087" i="6" s="1"/>
  <c r="R1980" i="6"/>
  <c r="O1980" i="6" s="1"/>
  <c r="R1364" i="6"/>
  <c r="O1364" i="6" s="1"/>
  <c r="R1782" i="6"/>
  <c r="O1782" i="6" s="1"/>
  <c r="R1242" i="6"/>
  <c r="O1242" i="6" s="1"/>
  <c r="R194" i="6"/>
  <c r="O194" i="6" s="1"/>
  <c r="R783" i="6"/>
  <c r="O783" i="6" s="1"/>
  <c r="R651" i="6"/>
  <c r="O651" i="6" s="1"/>
  <c r="R542" i="6"/>
  <c r="O542" i="6" s="1"/>
  <c r="R1886" i="6"/>
  <c r="O1886" i="6" s="1"/>
  <c r="R1836" i="6"/>
  <c r="O1836" i="6" s="1"/>
  <c r="R337" i="6"/>
  <c r="O337" i="6" s="1"/>
  <c r="R1317" i="6"/>
  <c r="O1317" i="6" s="1"/>
  <c r="R1342" i="6"/>
  <c r="O1342" i="6" s="1"/>
  <c r="R824" i="6"/>
  <c r="O824" i="6" s="1"/>
  <c r="R1257" i="6"/>
  <c r="O1257" i="6" s="1"/>
  <c r="R23" i="6"/>
  <c r="O23" i="6" s="1"/>
  <c r="R1097" i="6"/>
  <c r="O1097" i="6" s="1"/>
  <c r="R1969" i="6"/>
  <c r="O1969" i="6" s="1"/>
  <c r="R1344" i="6"/>
  <c r="O1344" i="6" s="1"/>
  <c r="R64" i="6"/>
  <c r="O64" i="6" s="1"/>
  <c r="R478" i="6"/>
  <c r="O478" i="6" s="1"/>
  <c r="R1199" i="6"/>
  <c r="O1199" i="6" s="1"/>
  <c r="R504" i="6"/>
  <c r="O504" i="6" s="1"/>
  <c r="R1051" i="6"/>
  <c r="O1051" i="6" s="1"/>
  <c r="R615" i="6"/>
  <c r="O615" i="6" s="1"/>
  <c r="R1457" i="6"/>
  <c r="O1457" i="6" s="1"/>
  <c r="R1510" i="6"/>
  <c r="O1510" i="6" s="1"/>
  <c r="R1288" i="6"/>
  <c r="O1288" i="6" s="1"/>
  <c r="R998" i="6"/>
  <c r="O998" i="6" s="1"/>
  <c r="R1834" i="6"/>
  <c r="O1834" i="6" s="1"/>
  <c r="R936" i="6"/>
  <c r="O936" i="6" s="1"/>
  <c r="R1838" i="6"/>
  <c r="O1838" i="6" s="1"/>
  <c r="R164" i="6"/>
  <c r="O164" i="6" s="1"/>
  <c r="R408" i="6"/>
  <c r="O408" i="6" s="1"/>
  <c r="R166" i="6"/>
  <c r="O166" i="6" s="1"/>
  <c r="R24" i="6"/>
  <c r="O24" i="6" s="1"/>
  <c r="R889" i="6"/>
  <c r="O889" i="6" s="1"/>
  <c r="R767" i="6"/>
  <c r="O767" i="6" s="1"/>
  <c r="R780" i="6"/>
  <c r="O780" i="6" s="1"/>
  <c r="R1872" i="6"/>
  <c r="O1872" i="6" s="1"/>
  <c r="R1835" i="6"/>
  <c r="O1835" i="6" s="1"/>
  <c r="R455" i="6"/>
  <c r="O455" i="6" s="1"/>
  <c r="R93" i="6"/>
  <c r="O93" i="6" s="1"/>
  <c r="R1016" i="6"/>
  <c r="O1016" i="6" s="1"/>
  <c r="R1347" i="6"/>
  <c r="O1347" i="6" s="1"/>
  <c r="R465" i="6"/>
  <c r="O465" i="6" s="1"/>
  <c r="R1958" i="6"/>
  <c r="O1958" i="6" s="1"/>
  <c r="R1340" i="6"/>
  <c r="O1340" i="6" s="1"/>
  <c r="R1629" i="6"/>
  <c r="O1629" i="6" s="1"/>
  <c r="R192" i="6"/>
  <c r="O192" i="6" s="1"/>
  <c r="R1870" i="6"/>
  <c r="O1870" i="6" s="1"/>
  <c r="R202" i="6"/>
  <c r="O202" i="6" s="1"/>
  <c r="R674" i="6"/>
  <c r="O674" i="6" s="1"/>
  <c r="R467" i="6"/>
  <c r="O467" i="6" s="1"/>
  <c r="R1512" i="6"/>
  <c r="O1512" i="6" s="1"/>
  <c r="R254" i="6"/>
  <c r="O254" i="6" s="1"/>
  <c r="R513" i="6"/>
  <c r="O513" i="6" s="1"/>
  <c r="R115" i="6"/>
  <c r="O115" i="6" s="1"/>
  <c r="R1930" i="6"/>
  <c r="O1930" i="6" s="1"/>
  <c r="R1526" i="6"/>
  <c r="O1526" i="6" s="1"/>
  <c r="R176" i="6"/>
  <c r="O176" i="6" s="1"/>
  <c r="R250" i="6"/>
  <c r="O250" i="6" s="1"/>
  <c r="R326" i="6"/>
  <c r="O326" i="6" s="1"/>
  <c r="R76" i="6"/>
  <c r="O76" i="6" s="1"/>
  <c r="R618" i="6"/>
  <c r="O618" i="6" s="1"/>
  <c r="R1995" i="6"/>
  <c r="O1995" i="6" s="1"/>
  <c r="R1644" i="6"/>
  <c r="O1644" i="6" s="1"/>
  <c r="R733" i="6"/>
  <c r="O733" i="6" s="1"/>
  <c r="R1269" i="6"/>
  <c r="O1269" i="6" s="1"/>
  <c r="R885" i="6"/>
  <c r="O885" i="6" s="1"/>
  <c r="R1721" i="6"/>
  <c r="O1721" i="6" s="1"/>
  <c r="R196" i="6"/>
  <c r="O196" i="6" s="1"/>
  <c r="R635" i="6"/>
  <c r="O635" i="6" s="1"/>
  <c r="R992" i="6"/>
  <c r="O992" i="6" s="1"/>
  <c r="R507" i="6"/>
  <c r="O507" i="6" s="1"/>
  <c r="R772" i="6"/>
  <c r="O772" i="6" s="1"/>
  <c r="R1932" i="6"/>
  <c r="O1932" i="6" s="1"/>
  <c r="R105" i="6"/>
  <c r="O105" i="6" s="1"/>
  <c r="R1458" i="6"/>
  <c r="O1458" i="6" s="1"/>
  <c r="R617" i="6"/>
  <c r="O617" i="6" s="1"/>
  <c r="R59" i="6"/>
  <c r="O59" i="6" s="1"/>
  <c r="R180" i="6"/>
  <c r="O180" i="6" s="1"/>
  <c r="R1975" i="6"/>
  <c r="O1975" i="6" s="1"/>
  <c r="R1173" i="6"/>
  <c r="O1173" i="6" s="1"/>
  <c r="R730" i="6"/>
  <c r="O730" i="6" s="1"/>
  <c r="R784" i="6"/>
  <c r="O784" i="6" s="1"/>
  <c r="R924" i="6"/>
  <c r="O924" i="6" s="1"/>
  <c r="R1972" i="6"/>
  <c r="O1972" i="6" s="1"/>
  <c r="R790" i="6"/>
  <c r="O790" i="6" s="1"/>
  <c r="R1955" i="6"/>
  <c r="O1955" i="6" s="1"/>
  <c r="R439" i="6"/>
  <c r="O439" i="6" s="1"/>
  <c r="R1239" i="6"/>
  <c r="O1239" i="6" s="1"/>
  <c r="R383" i="6"/>
  <c r="O383" i="6" s="1"/>
  <c r="R1417" i="6"/>
  <c r="O1417" i="6" s="1"/>
  <c r="R99" i="6"/>
  <c r="O99" i="6" s="1"/>
  <c r="R1050" i="6"/>
  <c r="O1050" i="6" s="1"/>
  <c r="R1020" i="6"/>
  <c r="O1020" i="6" s="1"/>
  <c r="R1790" i="6"/>
  <c r="O1790" i="6" s="1"/>
  <c r="R294" i="6"/>
  <c r="O294" i="6" s="1"/>
  <c r="R1531" i="6"/>
  <c r="O1531" i="6" s="1"/>
  <c r="R1978" i="6"/>
  <c r="O1978" i="6" s="1"/>
  <c r="R380" i="6"/>
  <c r="O380" i="6" s="1"/>
  <c r="R22" i="6"/>
  <c r="O22" i="6" s="1"/>
  <c r="R1460" i="6"/>
  <c r="O1460" i="6" s="1"/>
  <c r="R641" i="6"/>
  <c r="O641" i="6" s="1"/>
  <c r="R1744" i="6"/>
  <c r="O1744" i="6" s="1"/>
  <c r="R1935" i="6"/>
  <c r="O1935" i="6" s="1"/>
  <c r="R1594" i="6"/>
  <c r="O1594" i="6" s="1"/>
  <c r="R540" i="6"/>
  <c r="O540" i="6" s="1"/>
  <c r="R94" i="6"/>
  <c r="O94" i="6" s="1"/>
  <c r="R1892" i="6"/>
  <c r="O1892" i="6" s="1"/>
  <c r="R1963" i="6"/>
  <c r="O1963" i="6" s="1"/>
  <c r="R764" i="6"/>
  <c r="O764" i="6" s="1"/>
  <c r="R1550" i="6"/>
  <c r="O1550" i="6" s="1"/>
  <c r="R657" i="6"/>
  <c r="O657" i="6" s="1"/>
  <c r="R336" i="6"/>
  <c r="O336" i="6" s="1"/>
  <c r="R1794" i="6"/>
  <c r="O1794" i="6" s="1"/>
  <c r="R1289" i="6"/>
  <c r="O1289" i="6" s="1"/>
  <c r="R799" i="6"/>
  <c r="O799" i="6" s="1"/>
  <c r="R355" i="6"/>
  <c r="O355" i="6" s="1"/>
  <c r="R775" i="6"/>
  <c r="O775" i="6" s="1"/>
  <c r="R933" i="6"/>
  <c r="O933" i="6" s="1"/>
  <c r="R1498" i="6"/>
  <c r="O1498" i="6" s="1"/>
  <c r="R1655" i="6"/>
  <c r="O1655" i="6" s="1"/>
  <c r="R648" i="6"/>
  <c r="O648" i="6" s="1"/>
  <c r="R474" i="6"/>
  <c r="O474" i="6" s="1"/>
  <c r="R1461" i="6"/>
  <c r="O1461" i="6" s="1"/>
  <c r="R1651" i="6"/>
  <c r="O1651" i="6" s="1"/>
  <c r="R1820" i="6"/>
  <c r="O1820" i="6" s="1"/>
  <c r="R1524" i="6"/>
  <c r="O1524" i="6" s="1"/>
  <c r="R1754" i="6"/>
  <c r="O1754" i="6" s="1"/>
  <c r="R589" i="6"/>
  <c r="O589" i="6" s="1"/>
  <c r="R1555" i="6"/>
  <c r="O1555" i="6" s="1"/>
  <c r="R984" i="6"/>
  <c r="O984" i="6" s="1"/>
  <c r="R755" i="6"/>
  <c r="O755" i="6" s="1"/>
  <c r="R2003" i="6"/>
  <c r="O2003" i="6" s="1"/>
  <c r="R1078" i="6"/>
  <c r="O1078" i="6" s="1"/>
  <c r="R493" i="6"/>
  <c r="O493" i="6" s="1"/>
  <c r="R1383" i="6"/>
  <c r="O1383" i="6" s="1"/>
  <c r="R426" i="6"/>
  <c r="O426" i="6" s="1"/>
  <c r="R301" i="6"/>
  <c r="O301" i="6" s="1"/>
  <c r="R798" i="6"/>
  <c r="O798" i="6" s="1"/>
  <c r="R374" i="6"/>
  <c r="O374" i="6" s="1"/>
  <c r="R1014" i="6"/>
  <c r="O1014" i="6" s="1"/>
  <c r="R1318" i="6"/>
  <c r="O1318" i="6" s="1"/>
  <c r="R977" i="6"/>
  <c r="O977" i="6" s="1"/>
  <c r="R280" i="6"/>
  <c r="O280" i="6" s="1"/>
  <c r="R113" i="6"/>
  <c r="O113" i="6" s="1"/>
  <c r="R572" i="6"/>
  <c r="O572" i="6" s="1"/>
  <c r="R1698" i="6"/>
  <c r="O1698" i="6" s="1"/>
  <c r="R433" i="6"/>
  <c r="O433" i="6" s="1"/>
  <c r="R124" i="6"/>
  <c r="O124" i="6" s="1"/>
  <c r="R727" i="6"/>
  <c r="O727" i="6" s="1"/>
  <c r="R244" i="6"/>
  <c r="O244" i="6" s="1"/>
  <c r="R1764" i="6"/>
  <c r="O1764" i="6" s="1"/>
  <c r="R201" i="6"/>
  <c r="O201" i="6" s="1"/>
  <c r="R1246" i="6"/>
  <c r="O1246" i="6" s="1"/>
  <c r="R1113" i="6"/>
  <c r="O1113" i="6" s="1"/>
  <c r="R1787" i="6"/>
  <c r="O1787" i="6" s="1"/>
  <c r="R1659" i="6"/>
  <c r="O1659" i="6" s="1"/>
  <c r="R1547" i="6"/>
  <c r="O1547" i="6" s="1"/>
  <c r="R1400" i="6"/>
  <c r="O1400" i="6" s="1"/>
  <c r="R343" i="6"/>
  <c r="O343" i="6" s="1"/>
  <c r="R25" i="6"/>
  <c r="O25" i="6" s="1"/>
  <c r="R414" i="6"/>
  <c r="O414" i="6" s="1"/>
  <c r="R2002" i="6"/>
  <c r="O2002" i="6" s="1"/>
  <c r="R882" i="6"/>
  <c r="O882" i="6" s="1"/>
  <c r="R1952" i="6"/>
  <c r="O1952" i="6" s="1"/>
  <c r="R1710" i="6"/>
  <c r="O1710" i="6" s="1"/>
  <c r="R1186" i="6"/>
  <c r="O1186" i="6" s="1"/>
  <c r="R1760" i="6"/>
  <c r="O1760" i="6" s="1"/>
  <c r="R509" i="6"/>
  <c r="O509" i="6" s="1"/>
  <c r="R1358" i="6"/>
  <c r="O1358" i="6" s="1"/>
  <c r="R835" i="6"/>
  <c r="O835" i="6" s="1"/>
  <c r="R316" i="6"/>
  <c r="O316" i="6" s="1"/>
  <c r="R1525" i="6"/>
  <c r="O1525" i="6" s="1"/>
  <c r="R1357" i="6"/>
  <c r="O1357" i="6" s="1"/>
  <c r="R1309" i="6"/>
  <c r="O1309" i="6" s="1"/>
  <c r="R1112" i="6"/>
  <c r="O1112" i="6" s="1"/>
  <c r="R661" i="6"/>
  <c r="O661" i="6" s="1"/>
  <c r="R1676" i="6"/>
  <c r="O1676" i="6" s="1"/>
  <c r="R1036" i="6"/>
  <c r="O1036" i="6" s="1"/>
  <c r="R646" i="6"/>
  <c r="O646" i="6" s="1"/>
  <c r="R503" i="6"/>
  <c r="O503" i="6" s="1"/>
  <c r="R812" i="6"/>
  <c r="O812" i="6" s="1"/>
  <c r="R623" i="6"/>
  <c r="O623" i="6" s="1"/>
  <c r="R1091" i="6"/>
  <c r="O1091" i="6" s="1"/>
  <c r="R1798" i="6"/>
  <c r="O1798" i="6" s="1"/>
  <c r="R976" i="6"/>
  <c r="O976" i="6" s="1"/>
  <c r="R1569" i="6"/>
  <c r="O1569" i="6" s="1"/>
  <c r="R38" i="6"/>
  <c r="O38" i="6" s="1"/>
  <c r="R1849" i="6"/>
  <c r="O1849" i="6" s="1"/>
  <c r="R1130" i="6"/>
  <c r="O1130" i="6" s="1"/>
  <c r="R1791" i="6"/>
  <c r="O1791" i="6" s="1"/>
  <c r="R1084" i="6"/>
  <c r="O1084" i="6" s="1"/>
  <c r="R978" i="6"/>
  <c r="O978" i="6" s="1"/>
  <c r="R95" i="6"/>
  <c r="O95" i="6" s="1"/>
  <c r="R817" i="6"/>
  <c r="O817" i="6" s="1"/>
  <c r="R993" i="6"/>
  <c r="O993" i="6" s="1"/>
  <c r="R114" i="6"/>
  <c r="O114" i="6" s="1"/>
  <c r="R560" i="6"/>
  <c r="O560" i="6" s="1"/>
  <c r="R571" i="6"/>
  <c r="O571" i="6" s="1"/>
  <c r="R1724" i="6"/>
  <c r="O1724" i="6" s="1"/>
  <c r="R1823" i="6"/>
  <c r="O1823" i="6" s="1"/>
  <c r="R980" i="6"/>
  <c r="O980" i="6" s="1"/>
  <c r="R1762" i="6"/>
  <c r="O1762" i="6" s="1"/>
  <c r="R1067" i="6"/>
  <c r="O1067" i="6" s="1"/>
  <c r="R1205" i="6"/>
  <c r="O1205" i="6" s="1"/>
  <c r="R1382" i="6"/>
  <c r="O1382" i="6" s="1"/>
  <c r="R20" i="6"/>
  <c r="O20" i="6" s="1"/>
  <c r="R1959" i="6"/>
  <c r="O1959" i="6" s="1"/>
  <c r="R739" i="6"/>
  <c r="O739" i="6" s="1"/>
  <c r="R1422" i="6"/>
  <c r="O1422" i="6" s="1"/>
  <c r="R1275" i="6"/>
  <c r="O1275" i="6" s="1"/>
  <c r="R1038" i="6"/>
  <c r="O1038" i="6" s="1"/>
  <c r="R148" i="6"/>
  <c r="O148" i="6" s="1"/>
  <c r="R268" i="6"/>
  <c r="O268" i="6" s="1"/>
  <c r="R1761" i="6"/>
  <c r="O1761" i="6" s="1"/>
  <c r="R1440" i="6"/>
  <c r="O1440" i="6" s="1"/>
  <c r="R1656" i="6"/>
  <c r="O1656" i="6" s="1"/>
  <c r="R1938" i="6"/>
  <c r="O1938" i="6" s="1"/>
  <c r="R1137" i="6"/>
  <c r="O1137" i="6" s="1"/>
  <c r="R16" i="6"/>
  <c r="O16" i="6" s="1"/>
  <c r="R221" i="6"/>
  <c r="O221" i="6" s="1"/>
  <c r="R679" i="6"/>
  <c r="O679" i="6" s="1"/>
  <c r="R182" i="6"/>
  <c r="O182" i="6" s="1"/>
  <c r="R1221" i="6"/>
  <c r="O1221" i="6" s="1"/>
  <c r="R1540" i="6"/>
  <c r="O1540" i="6" s="1"/>
  <c r="R126" i="6"/>
  <c r="O126" i="6" s="1"/>
  <c r="R1913" i="6"/>
  <c r="O1913" i="6" s="1"/>
  <c r="R893" i="6"/>
  <c r="O893" i="6" s="1"/>
  <c r="R964" i="6"/>
  <c r="O964" i="6" s="1"/>
  <c r="R1287" i="6"/>
  <c r="O1287" i="6" s="1"/>
  <c r="R1397" i="6"/>
  <c r="O1397" i="6" s="1"/>
  <c r="R788" i="6"/>
  <c r="O788" i="6" s="1"/>
  <c r="R1265" i="6"/>
  <c r="O1265" i="6" s="1"/>
  <c r="R611" i="6"/>
  <c r="O611" i="6" s="1"/>
  <c r="R274" i="6"/>
  <c r="O274" i="6" s="1"/>
  <c r="R1070" i="6"/>
  <c r="O1070" i="6" s="1"/>
  <c r="R1810" i="6"/>
  <c r="O1810" i="6" s="1"/>
  <c r="R315" i="6"/>
  <c r="O315" i="6" s="1"/>
  <c r="R492" i="6"/>
  <c r="O492" i="6" s="1"/>
  <c r="R2001" i="6"/>
  <c r="O2001" i="6" s="1"/>
  <c r="R1403" i="6"/>
  <c r="O1403" i="6" s="1"/>
  <c r="R871" i="6"/>
  <c r="O871" i="6" s="1"/>
  <c r="R1783" i="6"/>
  <c r="O1783" i="6" s="1"/>
  <c r="R569" i="6"/>
  <c r="O569" i="6" s="1"/>
  <c r="R863" i="6"/>
  <c r="O863" i="6" s="1"/>
  <c r="R1019" i="6"/>
  <c r="O1019" i="6" s="1"/>
  <c r="R1536" i="6"/>
  <c r="O1536" i="6" s="1"/>
  <c r="R708" i="6"/>
  <c r="O708" i="6" s="1"/>
  <c r="R1627" i="6"/>
  <c r="O1627" i="6" s="1"/>
  <c r="R1516" i="6"/>
  <c r="O1516" i="6" s="1"/>
  <c r="R1613" i="6"/>
  <c r="O1613" i="6" s="1"/>
  <c r="R1983" i="6"/>
  <c r="O1983" i="6" s="1"/>
  <c r="R950" i="6"/>
  <c r="O950" i="6" s="1"/>
  <c r="R46" i="6"/>
  <c r="O46" i="6" s="1"/>
  <c r="R477" i="6"/>
  <c r="O477" i="6" s="1"/>
  <c r="R1343" i="6"/>
  <c r="O1343" i="6" s="1"/>
  <c r="R896" i="6"/>
  <c r="O896" i="6" s="1"/>
  <c r="R1300" i="6"/>
  <c r="O1300" i="6" s="1"/>
  <c r="R1946" i="6"/>
  <c r="O1946" i="6" s="1"/>
  <c r="R1377" i="6"/>
  <c r="O1377" i="6" s="1"/>
  <c r="R1765" i="6"/>
  <c r="O1765" i="6" s="1"/>
  <c r="R290" i="6"/>
  <c r="O290" i="6" s="1"/>
  <c r="R1931" i="6"/>
  <c r="O1931" i="6" s="1"/>
  <c r="R27" i="6"/>
  <c r="O27" i="6" s="1"/>
  <c r="R1907" i="6"/>
  <c r="O1907" i="6" s="1"/>
  <c r="R1098" i="6"/>
  <c r="O1098" i="6" s="1"/>
  <c r="R117" i="6"/>
  <c r="O117" i="6" s="1"/>
  <c r="R1882" i="6"/>
  <c r="O1882" i="6" s="1"/>
  <c r="R210" i="6"/>
  <c r="O210" i="6" s="1"/>
  <c r="R382" i="6"/>
  <c r="O382" i="6" s="1"/>
  <c r="R557" i="6"/>
  <c r="O557" i="6" s="1"/>
  <c r="R748" i="6"/>
  <c r="O748" i="6" s="1"/>
  <c r="R996" i="6"/>
  <c r="O996" i="6" s="1"/>
  <c r="R947" i="6"/>
  <c r="O947" i="6" s="1"/>
  <c r="R1503" i="6"/>
  <c r="O1503" i="6" s="1"/>
  <c r="R1474" i="6"/>
  <c r="O1474" i="6" s="1"/>
  <c r="R660" i="6"/>
  <c r="O660" i="6" s="1"/>
  <c r="R1573" i="6"/>
  <c r="O1573" i="6" s="1"/>
  <c r="R1951" i="6"/>
  <c r="O1951" i="6" s="1"/>
  <c r="R1559" i="6"/>
  <c r="O1559" i="6" s="1"/>
  <c r="R341" i="6"/>
  <c r="O341" i="6" s="1"/>
  <c r="R1816" i="6"/>
  <c r="O1816" i="6" s="1"/>
  <c r="R1553" i="6"/>
  <c r="O1553" i="6" s="1"/>
  <c r="R1562" i="6"/>
  <c r="O1562" i="6" s="1"/>
  <c r="R588" i="6"/>
  <c r="O588" i="6" s="1"/>
  <c r="R821" i="6"/>
  <c r="O821" i="6" s="1"/>
  <c r="R995" i="6"/>
  <c r="O995" i="6" s="1"/>
  <c r="R906" i="6"/>
  <c r="O906" i="6" s="1"/>
  <c r="R946" i="6"/>
  <c r="O946" i="6" s="1"/>
  <c r="R1334" i="6"/>
  <c r="O1334" i="6" s="1"/>
  <c r="R1032" i="6"/>
  <c r="O1032" i="6" s="1"/>
  <c r="R364" i="6"/>
  <c r="O364" i="6" s="1"/>
  <c r="R1826" i="6"/>
  <c r="O1826" i="6" s="1"/>
  <c r="R233" i="6"/>
  <c r="O233" i="6" s="1"/>
  <c r="R34" i="6"/>
  <c r="O34" i="6" s="1"/>
  <c r="R1885" i="6"/>
  <c r="O1885" i="6" s="1"/>
  <c r="R1226" i="6"/>
  <c r="O1226" i="6" s="1"/>
  <c r="R904" i="6"/>
  <c r="O904" i="6" s="1"/>
  <c r="R1052" i="6"/>
  <c r="O1052" i="6" s="1"/>
  <c r="R1722" i="6"/>
  <c r="O1722" i="6" s="1"/>
  <c r="R381" i="6"/>
  <c r="O381" i="6" s="1"/>
  <c r="R1584" i="6"/>
  <c r="O1584" i="6" s="1"/>
  <c r="R1720" i="6"/>
  <c r="O1720" i="6" s="1"/>
  <c r="R1635" i="6"/>
  <c r="O1635" i="6" s="1"/>
  <c r="R281" i="6"/>
  <c r="O281" i="6" s="1"/>
  <c r="R438" i="6"/>
  <c r="O438" i="6" s="1"/>
  <c r="R1973" i="6"/>
  <c r="O1973" i="6" s="1"/>
  <c r="R911" i="6"/>
  <c r="O911" i="6" s="1"/>
  <c r="R1336" i="6"/>
  <c r="O1336" i="6" s="1"/>
  <c r="R1747" i="6"/>
  <c r="O1747" i="6" s="1"/>
  <c r="R1072" i="6"/>
  <c r="O1072" i="6" s="1"/>
  <c r="R539" i="6"/>
  <c r="O539" i="6" s="1"/>
  <c r="R1967" i="6"/>
  <c r="O1967" i="6" s="1"/>
  <c r="R1241" i="6"/>
  <c r="O1241" i="6" s="1"/>
  <c r="R361" i="6"/>
  <c r="O361" i="6" s="1"/>
  <c r="R1259" i="6"/>
  <c r="O1259" i="6" s="1"/>
  <c r="R305" i="6"/>
  <c r="O305" i="6" s="1"/>
  <c r="R1175" i="6"/>
  <c r="O1175" i="6" s="1"/>
  <c r="R1198" i="6"/>
  <c r="O1198" i="6" s="1"/>
  <c r="R1545" i="6"/>
  <c r="O1545" i="6" s="1"/>
  <c r="R1483" i="6"/>
  <c r="O1483" i="6" s="1"/>
  <c r="R1230" i="6"/>
  <c r="O1230" i="6" s="1"/>
  <c r="R594" i="6"/>
  <c r="O594" i="6" s="1"/>
  <c r="R1929" i="6"/>
  <c r="O1929" i="6" s="1"/>
  <c r="R1866" i="6"/>
  <c r="O1866" i="6" s="1"/>
  <c r="R1934" i="6"/>
  <c r="O1934" i="6" s="1"/>
  <c r="R264" i="6"/>
  <c r="O264" i="6" s="1"/>
  <c r="R1903" i="6"/>
  <c r="O1903" i="6" s="1"/>
  <c r="R654" i="6"/>
  <c r="O654" i="6" s="1"/>
  <c r="R1766" i="6"/>
  <c r="O1766" i="6" s="1"/>
  <c r="R443" i="6"/>
  <c r="O443" i="6" s="1"/>
  <c r="R1708" i="6"/>
  <c r="O1708" i="6" s="1"/>
  <c r="R496" i="6"/>
  <c r="O496" i="6" s="1"/>
  <c r="R1408" i="6"/>
  <c r="O1408" i="6" s="1"/>
  <c r="R453" i="6"/>
  <c r="O453" i="6" s="1"/>
  <c r="R1209" i="6"/>
  <c r="O1209" i="6" s="1"/>
  <c r="R1898" i="6"/>
  <c r="O1898" i="6" s="1"/>
  <c r="R1786" i="6"/>
  <c r="O1786" i="6" s="1"/>
  <c r="R1897" i="6"/>
  <c r="O1897" i="6" s="1"/>
  <c r="R1956" i="6"/>
  <c r="O1956" i="6" s="1"/>
  <c r="R470" i="6"/>
  <c r="O470" i="6" s="1"/>
  <c r="R1554" i="6"/>
  <c r="O1554" i="6" s="1"/>
  <c r="R1083" i="6"/>
  <c r="O1083" i="6" s="1"/>
  <c r="R886" i="6"/>
  <c r="O886" i="6" s="1"/>
  <c r="R417" i="6"/>
  <c r="O417" i="6" s="1"/>
  <c r="R785" i="6"/>
  <c r="O785" i="6" s="1"/>
  <c r="R1505" i="6"/>
  <c r="O1505" i="6" s="1"/>
  <c r="R1086" i="6"/>
  <c r="O1086" i="6" s="1"/>
  <c r="R1270" i="6"/>
  <c r="O1270" i="6" s="1"/>
  <c r="R157" i="6"/>
  <c r="O157" i="6" s="1"/>
  <c r="R875" i="6"/>
  <c r="O875" i="6" s="1"/>
  <c r="R807" i="6"/>
  <c r="O807" i="6" s="1"/>
  <c r="R626" i="6"/>
  <c r="O626" i="6" s="1"/>
  <c r="R1774" i="6"/>
  <c r="O1774" i="6" s="1"/>
  <c r="R1829" i="6"/>
  <c r="O1829" i="6" s="1"/>
  <c r="R809" i="6"/>
  <c r="O809" i="6" s="1"/>
  <c r="R248" i="6"/>
  <c r="O248" i="6" s="1"/>
  <c r="R1249" i="6"/>
  <c r="O1249" i="6" s="1"/>
  <c r="R1360" i="6"/>
  <c r="O1360" i="6" s="1"/>
  <c r="R454" i="6"/>
  <c r="O454" i="6" s="1"/>
  <c r="R246" i="6"/>
  <c r="O246" i="6" s="1"/>
  <c r="R1447" i="6"/>
  <c r="O1447" i="6" s="1"/>
  <c r="R1684" i="6"/>
  <c r="O1684" i="6" s="1"/>
  <c r="R191" i="6"/>
  <c r="O191" i="6" s="1"/>
  <c r="R1163" i="6"/>
  <c r="O1163" i="6" s="1"/>
  <c r="R970" i="6"/>
  <c r="O970" i="6" s="1"/>
  <c r="R428" i="6"/>
  <c r="O428" i="6" s="1"/>
  <c r="R490" i="6"/>
  <c r="O490" i="6" s="1"/>
  <c r="R464" i="6"/>
  <c r="O464" i="6" s="1"/>
  <c r="R1845" i="6"/>
  <c r="O1845" i="6" s="1"/>
  <c r="R1781" i="6"/>
  <c r="O1781" i="6" s="1"/>
  <c r="R1966" i="6"/>
  <c r="O1966" i="6" s="1"/>
  <c r="R1589" i="6"/>
  <c r="O1589" i="6" s="1"/>
  <c r="R1127" i="6"/>
  <c r="O1127" i="6" s="1"/>
  <c r="R215" i="6"/>
  <c r="O215" i="6" s="1"/>
  <c r="R935" i="6"/>
  <c r="O935" i="6" s="1"/>
  <c r="R1393" i="6"/>
  <c r="O1393" i="6" s="1"/>
  <c r="R1159" i="6"/>
  <c r="O1159" i="6" s="1"/>
  <c r="R1814" i="6"/>
  <c r="O1814" i="6" s="1"/>
  <c r="R304" i="6"/>
  <c r="O304" i="6" s="1"/>
  <c r="R103" i="6"/>
  <c r="O103" i="6" s="1"/>
  <c r="R77" i="6"/>
  <c r="O77" i="6" s="1"/>
  <c r="R445" i="6"/>
  <c r="O445" i="6" s="1"/>
  <c r="R350" i="6"/>
  <c r="O350" i="6" s="1"/>
  <c r="R909" i="6"/>
  <c r="O909" i="6" s="1"/>
  <c r="R1928" i="6"/>
  <c r="O1928" i="6" s="1"/>
  <c r="R1922" i="6"/>
  <c r="O1922" i="6" s="1"/>
  <c r="R1999" i="6"/>
  <c r="O1999" i="6" s="1"/>
  <c r="R877" i="6"/>
  <c r="O877" i="6" s="1"/>
  <c r="R273" i="6"/>
  <c r="O273" i="6" s="1"/>
  <c r="R595" i="6"/>
  <c r="O595" i="6" s="1"/>
  <c r="R786" i="6"/>
  <c r="O786" i="6" s="1"/>
  <c r="R1024" i="6"/>
  <c r="O1024" i="6" s="1"/>
  <c r="R1002" i="6"/>
  <c r="O1002" i="6" s="1"/>
  <c r="R159" i="6"/>
  <c r="O159" i="6" s="1"/>
  <c r="R1475" i="6"/>
  <c r="O1475" i="6" s="1"/>
  <c r="R1333" i="6"/>
  <c r="O1333" i="6" s="1"/>
  <c r="R1734" i="6"/>
  <c r="O1734" i="6" s="1"/>
  <c r="R850" i="6"/>
  <c r="O850" i="6" s="1"/>
  <c r="R1389" i="6"/>
  <c r="O1389" i="6" s="1"/>
  <c r="R954" i="6"/>
  <c r="O954" i="6" s="1"/>
  <c r="R1730" i="6"/>
  <c r="O1730" i="6" s="1"/>
  <c r="R525" i="6"/>
  <c r="O525" i="6" s="1"/>
  <c r="R1876" i="6"/>
  <c r="O1876" i="6" s="1"/>
  <c r="R1090" i="6"/>
  <c r="O1090" i="6" s="1"/>
  <c r="R1750" i="6"/>
  <c r="O1750" i="6" s="1"/>
  <c r="R420" i="6"/>
  <c r="O420" i="6" s="1"/>
  <c r="R1902" i="6"/>
  <c r="O1902" i="6" s="1"/>
  <c r="R1291" i="6"/>
  <c r="O1291" i="6" s="1"/>
  <c r="R1464" i="6"/>
  <c r="O1464" i="6" s="1"/>
  <c r="R1563" i="6"/>
  <c r="O1563" i="6" s="1"/>
  <c r="R1419" i="6"/>
  <c r="O1419" i="6" s="1"/>
  <c r="R1233" i="6"/>
  <c r="O1233" i="6" s="1"/>
  <c r="R442" i="6"/>
  <c r="O442" i="6" s="1"/>
  <c r="R297" i="6"/>
  <c r="O297" i="6" s="1"/>
  <c r="R1763" i="6"/>
  <c r="O1763" i="6" s="1"/>
  <c r="R1515" i="6"/>
  <c r="O1515" i="6" s="1"/>
  <c r="R497" i="6"/>
  <c r="O497" i="6" s="1"/>
  <c r="R914" i="6"/>
  <c r="O914" i="6" s="1"/>
  <c r="R225" i="6"/>
  <c r="O225" i="6" s="1"/>
  <c r="R1865" i="6"/>
  <c r="O1865" i="6" s="1"/>
  <c r="R1274" i="6"/>
  <c r="O1274" i="6" s="1"/>
  <c r="R1740" i="6"/>
  <c r="O1740" i="6" s="1"/>
  <c r="R819" i="6"/>
  <c r="O819" i="6" s="1"/>
  <c r="R983" i="6"/>
  <c r="O983" i="6" s="1"/>
  <c r="R881" i="6"/>
  <c r="O881" i="6" s="1"/>
  <c r="R1901" i="6"/>
  <c r="O1901" i="6" s="1"/>
  <c r="R1831" i="6"/>
  <c r="O1831" i="6" s="1"/>
  <c r="R520" i="6"/>
  <c r="O520" i="6" s="1"/>
  <c r="R85" i="6"/>
  <c r="O85" i="6" s="1"/>
  <c r="R1702" i="6"/>
  <c r="O1702" i="6" s="1"/>
  <c r="R1306" i="6"/>
  <c r="O1306" i="6" s="1"/>
  <c r="R1707" i="6"/>
  <c r="O1707" i="6" s="1"/>
  <c r="R1844" i="6"/>
  <c r="O1844" i="6" s="1"/>
  <c r="R18" i="6"/>
  <c r="O18" i="6" s="1"/>
  <c r="R1884" i="6"/>
  <c r="O1884" i="6" s="1"/>
  <c r="R86" i="6"/>
  <c r="O86" i="6" s="1"/>
  <c r="R1208" i="6"/>
  <c r="O1208" i="6" s="1"/>
  <c r="R459" i="6"/>
  <c r="O459" i="6" s="1"/>
  <c r="R468" i="6"/>
  <c r="O468" i="6" s="1"/>
  <c r="R795" i="6"/>
  <c r="O795" i="6" s="1"/>
  <c r="R629" i="6"/>
  <c r="O629" i="6" s="1"/>
  <c r="R567" i="6"/>
  <c r="O567" i="6" s="1"/>
  <c r="R558" i="6"/>
  <c r="O558" i="6" s="1"/>
  <c r="R1832" i="6"/>
  <c r="O1832" i="6" s="1"/>
  <c r="R1427" i="6"/>
  <c r="O1427" i="6" s="1"/>
  <c r="R735" i="6"/>
  <c r="O735" i="6" s="1"/>
  <c r="R797" i="6"/>
  <c r="O797" i="6" s="1"/>
  <c r="R842" i="6"/>
  <c r="O842" i="6" s="1"/>
  <c r="R652" i="6"/>
  <c r="O652" i="6" s="1"/>
  <c r="R131" i="6"/>
  <c r="O131" i="6" s="1"/>
  <c r="R156" i="6"/>
  <c r="O156" i="6" s="1"/>
  <c r="R658" i="6"/>
  <c r="O658" i="6" s="1"/>
  <c r="R1604" i="6"/>
  <c r="O1604" i="6" s="1"/>
  <c r="R1324" i="6"/>
  <c r="O1324" i="6" s="1"/>
  <c r="R1591" i="6"/>
  <c r="O1591" i="6" s="1"/>
  <c r="R1808" i="6"/>
  <c r="O1808" i="6" s="1"/>
  <c r="R688" i="6"/>
  <c r="O688" i="6" s="1"/>
  <c r="R1688" i="6"/>
  <c r="O1688" i="6" s="1"/>
  <c r="R480" i="6"/>
  <c r="O480" i="6" s="1"/>
  <c r="R1277" i="6"/>
  <c r="O1277" i="6" s="1"/>
  <c r="R458" i="6"/>
  <c r="O458" i="6" s="1"/>
  <c r="R1678" i="6"/>
  <c r="O1678" i="6" s="1"/>
  <c r="R288" i="6"/>
  <c r="O288" i="6" s="1"/>
  <c r="R141" i="6"/>
  <c r="O141" i="6" s="1"/>
  <c r="R252" i="6"/>
  <c r="O252" i="6" s="1"/>
  <c r="R1771" i="6"/>
  <c r="O1771" i="6" s="1"/>
  <c r="R1984" i="6"/>
  <c r="O1984" i="6" s="1"/>
  <c r="R631" i="6"/>
  <c r="O631" i="6" s="1"/>
  <c r="R745" i="6"/>
  <c r="O745" i="6" s="1"/>
  <c r="R1390" i="6"/>
  <c r="O1390" i="6" s="1"/>
  <c r="R1331" i="6"/>
  <c r="O1331" i="6" s="1"/>
  <c r="R605" i="6"/>
  <c r="O605" i="6" s="1"/>
  <c r="R663" i="6"/>
  <c r="O663" i="6" s="1"/>
  <c r="R1775" i="6"/>
  <c r="O1775" i="6" s="1"/>
  <c r="R531" i="6"/>
  <c r="O531" i="6" s="1"/>
  <c r="R1268" i="6"/>
  <c r="O1268" i="6" s="1"/>
  <c r="R1071" i="6"/>
  <c r="O1071" i="6" s="1"/>
  <c r="R1904" i="6"/>
  <c r="O1904" i="6" s="1"/>
  <c r="R1430" i="6"/>
  <c r="O1430" i="6" s="1"/>
  <c r="R602" i="6"/>
  <c r="O602" i="6" s="1"/>
  <c r="R1839" i="6"/>
  <c r="O1839" i="6" s="1"/>
  <c r="R1350" i="6"/>
  <c r="O1350" i="6" s="1"/>
  <c r="R1492" i="6"/>
  <c r="O1492" i="6" s="1"/>
  <c r="R285" i="6"/>
  <c r="O285" i="6" s="1"/>
  <c r="R1927" i="6"/>
  <c r="O1927" i="6" s="1"/>
  <c r="R1258" i="6"/>
  <c r="O1258" i="6" s="1"/>
  <c r="R815" i="6"/>
  <c r="O815" i="6" s="1"/>
  <c r="R642" i="6"/>
  <c r="O642" i="6" s="1"/>
  <c r="R302" i="6"/>
  <c r="O302" i="6" s="1"/>
  <c r="R1878" i="6"/>
  <c r="O1878" i="6" s="1"/>
  <c r="R697" i="6"/>
  <c r="O697" i="6" s="1"/>
  <c r="R257" i="6"/>
  <c r="O257" i="6" s="1"/>
  <c r="R1672" i="6"/>
  <c r="O1672" i="6" s="1"/>
  <c r="R75" i="6"/>
  <c r="O75" i="6" s="1"/>
  <c r="R402" i="6"/>
  <c r="O402" i="6" s="1"/>
  <c r="R299" i="6"/>
  <c r="O299" i="6" s="1"/>
  <c r="R1858" i="6"/>
  <c r="O1858" i="6" s="1"/>
  <c r="R1148" i="6"/>
  <c r="O1148" i="6" s="1"/>
  <c r="R177" i="6"/>
  <c r="O177" i="6" s="1"/>
  <c r="R1046" i="6"/>
  <c r="O1046" i="6" s="1"/>
  <c r="R1473" i="6"/>
  <c r="O1473" i="6" s="1"/>
  <c r="R942" i="6"/>
  <c r="O942" i="6" s="1"/>
  <c r="R1114" i="6"/>
  <c r="O1114" i="6" s="1"/>
  <c r="R1714" i="6"/>
  <c r="O1714" i="6" s="1"/>
  <c r="R385" i="6"/>
  <c r="O385" i="6" s="1"/>
  <c r="R742" i="6"/>
  <c r="O742" i="6" s="1"/>
  <c r="R1197" i="6"/>
  <c r="O1197" i="6" s="1"/>
  <c r="R1617" i="6"/>
  <c r="O1617" i="6" s="1"/>
  <c r="R1316" i="6"/>
  <c r="O1316" i="6" s="1"/>
  <c r="R548" i="6"/>
  <c r="O548" i="6" s="1"/>
  <c r="R1041" i="6"/>
  <c r="O1041" i="6" s="1"/>
  <c r="R224" i="6"/>
  <c r="O224" i="6" s="1"/>
  <c r="R939" i="6"/>
  <c r="O939" i="6" s="1"/>
  <c r="R1193" i="6"/>
  <c r="O1193" i="6" s="1"/>
  <c r="R538" i="6"/>
  <c r="O538" i="6" s="1"/>
  <c r="R1138" i="6"/>
  <c r="O1138" i="6" s="1"/>
  <c r="R122" i="6"/>
  <c r="O122" i="6" s="1"/>
  <c r="R1539" i="6"/>
  <c r="O1539" i="6" s="1"/>
  <c r="R1305" i="6"/>
  <c r="O1305" i="6" s="1"/>
  <c r="R1302" i="6"/>
  <c r="O1302" i="6" s="1"/>
  <c r="R389" i="6"/>
  <c r="O389" i="6" s="1"/>
  <c r="R719" i="6"/>
  <c r="O719" i="6" s="1"/>
  <c r="R554" i="6"/>
  <c r="O554" i="6" s="1"/>
  <c r="R1490" i="6"/>
  <c r="O1490" i="6" s="1"/>
  <c r="R245" i="6"/>
  <c r="O245" i="6" s="1"/>
  <c r="R754" i="6"/>
  <c r="O754" i="6" s="1"/>
  <c r="R958" i="6"/>
  <c r="O958" i="6" s="1"/>
  <c r="R778" i="6"/>
  <c r="O778" i="6" s="1"/>
  <c r="R1981" i="6"/>
  <c r="O1981" i="6" s="1"/>
  <c r="R804" i="6"/>
  <c r="O804" i="6" s="1"/>
  <c r="R1436" i="6"/>
  <c r="O1436" i="6" s="1"/>
  <c r="R68" i="6"/>
  <c r="O68" i="6" s="1"/>
  <c r="R931" i="6"/>
  <c r="O931" i="6" s="1"/>
  <c r="R168" i="6"/>
  <c r="O168" i="6" s="1"/>
  <c r="R1851" i="6"/>
  <c r="O1851" i="6" s="1"/>
  <c r="R1064" i="6"/>
  <c r="O1064" i="6" s="1"/>
  <c r="R139" i="6"/>
  <c r="O139" i="6" s="1"/>
  <c r="R345" i="6"/>
  <c r="O345" i="6" s="1"/>
  <c r="R207" i="6"/>
  <c r="O207" i="6" s="1"/>
  <c r="R673" i="6"/>
  <c r="O673" i="6" s="1"/>
  <c r="R354" i="6"/>
  <c r="O354" i="6" s="1"/>
  <c r="R209" i="6"/>
  <c r="O209" i="6" s="1"/>
  <c r="R1551" i="6"/>
  <c r="O1551" i="6" s="1"/>
  <c r="R1294" i="6"/>
  <c r="O1294" i="6" s="1"/>
  <c r="R1330" i="6"/>
  <c r="O1330" i="6" s="1"/>
  <c r="R1407" i="6"/>
  <c r="O1407" i="6" s="1"/>
  <c r="R1757" i="6"/>
  <c r="O1757" i="6" s="1"/>
  <c r="R74" i="6"/>
  <c r="O74" i="6" s="1"/>
  <c r="R653" i="6"/>
  <c r="O653" i="6" s="1"/>
  <c r="R369" i="6"/>
  <c r="O369" i="6" s="1"/>
  <c r="R899" i="6"/>
  <c r="O899" i="6" s="1"/>
  <c r="R765" i="6"/>
  <c r="O765" i="6" s="1"/>
  <c r="R1486" i="6"/>
  <c r="O1486" i="6" s="1"/>
  <c r="R907" i="6"/>
  <c r="O907" i="6" s="1"/>
  <c r="R1057" i="6"/>
  <c r="O1057" i="6" s="1"/>
  <c r="R1109" i="6"/>
  <c r="O1109" i="6" s="1"/>
  <c r="R211" i="6"/>
  <c r="O211" i="6" s="1"/>
  <c r="R29" i="6"/>
  <c r="O29" i="6" s="1"/>
  <c r="R1111" i="6"/>
  <c r="O1111" i="6" s="1"/>
  <c r="R770" i="6"/>
  <c r="O770" i="6" s="1"/>
  <c r="R843" i="6"/>
  <c r="O843" i="6" s="1"/>
  <c r="R929" i="6"/>
  <c r="O929" i="6" s="1"/>
  <c r="R716" i="6"/>
  <c r="O716" i="6" s="1"/>
  <c r="R1157" i="6"/>
  <c r="O1157" i="6" s="1"/>
  <c r="R190" i="6"/>
  <c r="O190" i="6" s="1"/>
  <c r="R1141" i="6"/>
  <c r="O1141" i="6" s="1"/>
  <c r="R553" i="6"/>
  <c r="O553" i="6" s="1"/>
  <c r="R359" i="6"/>
  <c r="O359" i="6" s="1"/>
  <c r="R1244" i="6"/>
  <c r="O1244" i="6" s="1"/>
  <c r="R1037" i="6"/>
  <c r="O1037" i="6" s="1"/>
  <c r="R1896" i="6"/>
  <c r="O1896" i="6" s="1"/>
  <c r="R593" i="6"/>
  <c r="O593" i="6" s="1"/>
  <c r="R308" i="6"/>
  <c r="O308" i="6" s="1"/>
  <c r="R1731" i="6"/>
  <c r="O1731" i="6" s="1"/>
  <c r="R762" i="6"/>
  <c r="O762" i="6" s="1"/>
  <c r="R1178" i="6"/>
  <c r="O1178" i="6" s="1"/>
  <c r="R1429" i="6"/>
  <c r="O1429" i="6" s="1"/>
  <c r="R1371" i="6"/>
  <c r="O1371" i="6" s="1"/>
  <c r="R51" i="6"/>
  <c r="O51" i="6" s="1"/>
  <c r="R142" i="6"/>
  <c r="O142" i="6" s="1"/>
  <c r="R1179" i="6"/>
  <c r="O1179" i="6" s="1"/>
  <c r="R437" i="6"/>
  <c r="O437" i="6" s="1"/>
  <c r="R275" i="6"/>
  <c r="O275" i="6" s="1"/>
  <c r="R878" i="6"/>
  <c r="O878" i="6" s="1"/>
  <c r="R217" i="6"/>
  <c r="O217" i="6" s="1"/>
  <c r="R1891" i="6"/>
  <c r="O1891" i="6" s="1"/>
  <c r="R340" i="6"/>
  <c r="O340" i="6" s="1"/>
  <c r="R1495" i="6"/>
  <c r="O1495" i="6" s="1"/>
  <c r="R230" i="6"/>
  <c r="O230" i="6" s="1"/>
  <c r="R921" i="6"/>
  <c r="O921" i="6" s="1"/>
  <c r="R1692" i="6"/>
  <c r="O1692" i="6" s="1"/>
  <c r="R866" i="6"/>
  <c r="O866" i="6" s="1"/>
  <c r="R543" i="6"/>
  <c r="O543" i="6" s="1"/>
  <c r="R282" i="6"/>
  <c r="O282" i="6" s="1"/>
  <c r="R1743" i="6"/>
  <c r="O1743" i="6" s="1"/>
  <c r="R583" i="6"/>
  <c r="O583" i="6" s="1"/>
  <c r="R613" i="6"/>
  <c r="O613" i="6" s="1"/>
  <c r="R628" i="6"/>
  <c r="O628" i="6" s="1"/>
  <c r="R608" i="6"/>
  <c r="O608" i="6" s="1"/>
  <c r="R1514" i="6"/>
  <c r="O1514" i="6" s="1"/>
  <c r="R83" i="6"/>
  <c r="O83" i="6" s="1"/>
  <c r="R226" i="6"/>
  <c r="O226" i="6" s="1"/>
  <c r="R974" i="6"/>
  <c r="O974" i="6" s="1"/>
  <c r="R2000" i="6"/>
  <c r="O2000" i="6" s="1"/>
  <c r="R240" i="6"/>
  <c r="O240" i="6" s="1"/>
  <c r="R756" i="6"/>
  <c r="O756" i="6" s="1"/>
  <c r="R1900" i="6"/>
  <c r="O1900" i="6" s="1"/>
  <c r="R1579" i="6"/>
  <c r="O1579" i="6" s="1"/>
  <c r="R1529" i="6"/>
  <c r="O1529" i="6" s="1"/>
  <c r="R1093" i="6"/>
  <c r="O1093" i="6" s="1"/>
  <c r="R204" i="6"/>
  <c r="O204" i="6" s="1"/>
  <c r="R744" i="6"/>
  <c r="O744" i="6" s="1"/>
  <c r="R1252" i="6"/>
  <c r="O1252" i="6" s="1"/>
  <c r="R696" i="6"/>
  <c r="O696" i="6" s="1"/>
  <c r="R1619" i="6"/>
  <c r="O1619" i="6" s="1"/>
  <c r="R295" i="6"/>
  <c r="O295" i="6" s="1"/>
  <c r="R41" i="6"/>
  <c r="O41" i="6" s="1"/>
  <c r="R1018" i="6"/>
  <c r="O1018" i="6" s="1"/>
  <c r="R1711" i="6"/>
  <c r="O1711" i="6" s="1"/>
  <c r="R837" i="6"/>
  <c r="O837" i="6" s="1"/>
  <c r="R1598" i="6"/>
  <c r="O1598" i="6" s="1"/>
  <c r="R768" i="6"/>
  <c r="O768" i="6" s="1"/>
  <c r="R1180" i="6"/>
  <c r="O1180" i="6" s="1"/>
  <c r="R1605" i="6"/>
  <c r="O1605" i="6" s="1"/>
  <c r="R1155" i="6"/>
  <c r="O1155" i="6" s="1"/>
  <c r="R138" i="6"/>
  <c r="O138" i="6" s="1"/>
  <c r="R1908" i="6"/>
  <c r="O1908" i="6" s="1"/>
  <c r="R1780" i="6"/>
  <c r="O1780" i="6" s="1"/>
  <c r="R247" i="6"/>
  <c r="O247" i="6" s="1"/>
  <c r="R186" i="6"/>
  <c r="O186" i="6" s="1"/>
  <c r="R1777" i="6"/>
  <c r="O1777" i="6" s="1"/>
  <c r="R1520" i="6"/>
  <c r="O1520" i="6" s="1"/>
  <c r="R102" i="6"/>
  <c r="O102" i="6" s="1"/>
  <c r="R404" i="6"/>
  <c r="O404" i="6" s="1"/>
  <c r="R1639" i="6"/>
  <c r="O1639" i="6" s="1"/>
  <c r="R1105" i="6"/>
  <c r="O1105" i="6" s="1"/>
  <c r="R26" i="6"/>
  <c r="O26" i="6" s="1"/>
  <c r="R1645" i="6"/>
  <c r="O1645" i="6" s="1"/>
  <c r="R1125" i="6"/>
  <c r="O1125" i="6" s="1"/>
  <c r="R356" i="6"/>
  <c r="O356" i="6" s="1"/>
  <c r="R1662" i="6"/>
  <c r="O1662" i="6" s="1"/>
  <c r="R1988" i="6"/>
  <c r="O1988" i="6" s="1"/>
  <c r="R1150" i="6"/>
  <c r="O1150" i="6" s="1"/>
  <c r="R155" i="6"/>
  <c r="O155" i="6" s="1"/>
  <c r="R769" i="6"/>
  <c r="O769" i="6" s="1"/>
  <c r="R1953" i="6"/>
  <c r="O1953" i="6" s="1"/>
  <c r="R1375" i="6"/>
  <c r="O1375" i="6" s="1"/>
  <c r="R1106" i="6"/>
  <c r="O1106" i="6" s="1"/>
  <c r="R981" i="6"/>
  <c r="O981" i="6" s="1"/>
  <c r="R1746" i="6"/>
  <c r="O1746" i="6" s="1"/>
  <c r="R689" i="6"/>
  <c r="O689" i="6" s="1"/>
  <c r="R368" i="6"/>
  <c r="O368" i="6" s="1"/>
  <c r="R975" i="6"/>
  <c r="O975" i="6" s="1"/>
  <c r="R1557" i="6"/>
  <c r="O1557" i="6" s="1"/>
  <c r="R1095" i="6"/>
  <c r="O1095" i="6" s="1"/>
  <c r="R259" i="6"/>
  <c r="O259" i="6" s="1"/>
  <c r="R362" i="6"/>
  <c r="O362" i="6" s="1"/>
  <c r="R1326" i="6"/>
  <c r="O1326" i="6" s="1"/>
  <c r="R760" i="6"/>
  <c r="O760" i="6" s="1"/>
  <c r="R690" i="6"/>
  <c r="O690" i="6" s="1"/>
  <c r="R700" i="6"/>
  <c r="O700" i="6" s="1"/>
  <c r="R1558" i="6"/>
  <c r="O1558" i="6" s="1"/>
  <c r="R40" i="6"/>
  <c r="O40" i="6" s="1"/>
  <c r="R1725" i="6"/>
  <c r="O1725" i="6" s="1"/>
  <c r="R300" i="6"/>
  <c r="O300" i="6" s="1"/>
  <c r="R647" i="6"/>
  <c r="O647" i="6" s="1"/>
  <c r="R39" i="6"/>
  <c r="O39" i="6" s="1"/>
  <c r="R691" i="6"/>
  <c r="O691" i="6" s="1"/>
  <c r="R1776" i="6"/>
  <c r="O1776" i="6" s="1"/>
  <c r="R1817" i="6"/>
  <c r="O1817" i="6" s="1"/>
  <c r="R489" i="6"/>
  <c r="O489" i="6" s="1"/>
  <c r="R913" i="6"/>
  <c r="O913" i="6" s="1"/>
  <c r="R421" i="6"/>
  <c r="O421" i="6" s="1"/>
  <c r="R263" i="6"/>
  <c r="O263" i="6" s="1"/>
  <c r="R1101" i="6"/>
  <c r="O1101" i="6" s="1"/>
  <c r="R1654" i="6"/>
  <c r="O1654" i="6" s="1"/>
  <c r="R435" i="6"/>
  <c r="O435" i="6" s="1"/>
  <c r="R128" i="6"/>
  <c r="O128" i="6" s="1"/>
  <c r="R1366" i="6"/>
  <c r="O1366" i="6" s="1"/>
  <c r="R1006" i="6"/>
  <c r="O1006" i="6" s="1"/>
  <c r="R1530" i="6"/>
  <c r="O1530" i="6" s="1"/>
  <c r="R1373" i="6"/>
  <c r="O1373" i="6" s="1"/>
  <c r="R1624" i="6"/>
  <c r="O1624" i="6" s="1"/>
  <c r="R1370" i="6"/>
  <c r="O1370" i="6" s="1"/>
  <c r="R30" i="6"/>
  <c r="O30" i="6" s="1"/>
  <c r="R1738" i="6"/>
  <c r="O1738" i="6" s="1"/>
  <c r="R1660" i="6"/>
  <c r="O1660" i="6" s="1"/>
  <c r="R703" i="6"/>
  <c r="O703" i="6" s="1"/>
  <c r="R901" i="6"/>
  <c r="O901" i="6" s="1"/>
  <c r="R1149" i="6"/>
  <c r="O1149" i="6" s="1"/>
  <c r="R8" i="6"/>
  <c r="O8" i="6" s="1"/>
  <c r="R1850" i="6"/>
  <c r="O1850" i="6" s="1"/>
  <c r="R949" i="6"/>
  <c r="O949" i="6" s="1"/>
  <c r="R1194" i="6"/>
  <c r="O1194" i="6" s="1"/>
  <c r="R982" i="6"/>
  <c r="O982" i="6" s="1"/>
  <c r="R645" i="6"/>
  <c r="O645" i="6" s="1"/>
  <c r="R332" i="6"/>
  <c r="O332" i="6" s="1"/>
  <c r="R152" i="6"/>
  <c r="O152" i="6" s="1"/>
  <c r="R1043" i="6"/>
  <c r="O1043" i="6" s="1"/>
  <c r="R1001" i="6"/>
  <c r="O1001" i="6" s="1"/>
  <c r="R570" i="6"/>
  <c r="O570" i="6" s="1"/>
  <c r="R905" i="6"/>
  <c r="O905" i="6" s="1"/>
  <c r="R228" i="6"/>
  <c r="O228" i="6" s="1"/>
  <c r="R1809" i="6"/>
  <c r="O1809" i="6" s="1"/>
  <c r="R348" i="6"/>
  <c r="O348" i="6" s="1"/>
  <c r="R844" i="6"/>
  <c r="O844" i="6" s="1"/>
  <c r="R1546" i="6"/>
  <c r="O1546" i="6" s="1"/>
  <c r="R499" i="6"/>
  <c r="O499" i="6" s="1"/>
  <c r="R1805" i="6"/>
  <c r="O1805" i="6" s="1"/>
  <c r="R529" i="6"/>
  <c r="O529" i="6" s="1"/>
  <c r="R203" i="6"/>
  <c r="O203" i="6" s="1"/>
  <c r="R825" i="6"/>
  <c r="O825" i="6" s="1"/>
  <c r="R1120" i="6"/>
  <c r="O1120" i="6" s="1"/>
  <c r="R1009" i="6"/>
  <c r="O1009" i="6" s="1"/>
  <c r="R729" i="6"/>
  <c r="O729" i="6" s="1"/>
  <c r="R1556" i="6"/>
  <c r="O1556" i="6" s="1"/>
  <c r="R1166" i="6"/>
  <c r="O1166" i="6" s="1"/>
  <c r="R1700" i="6"/>
  <c r="O1700" i="6" s="1"/>
  <c r="R987" i="6"/>
  <c r="O987" i="6" s="1"/>
  <c r="R333" i="6"/>
  <c r="O333" i="6" s="1"/>
  <c r="R1048" i="6"/>
  <c r="O1048" i="6" s="1"/>
  <c r="R774" i="6"/>
  <c r="O774" i="6" s="1"/>
  <c r="R55" i="6"/>
  <c r="O55" i="6" s="1"/>
  <c r="R1494" i="6"/>
  <c r="O1494" i="6" s="1"/>
  <c r="R501" i="6"/>
  <c r="O501" i="6" s="1"/>
  <c r="R1993" i="6"/>
  <c r="O1993" i="6" s="1"/>
  <c r="R271" i="6"/>
  <c r="O271" i="6" s="1"/>
  <c r="R1881" i="6"/>
  <c r="O1881" i="6" s="1"/>
  <c r="R476" i="6"/>
  <c r="O476" i="6" s="1"/>
  <c r="R782" i="6"/>
  <c r="O782" i="6" s="1"/>
  <c r="R1322" i="6"/>
  <c r="O1322" i="6" s="1"/>
  <c r="R1652" i="6"/>
  <c r="O1652" i="6" s="1"/>
  <c r="R267" i="6"/>
  <c r="O267" i="6" s="1"/>
  <c r="R1518" i="6"/>
  <c r="O1518" i="6" s="1"/>
  <c r="R1047" i="6"/>
  <c r="O1047" i="6" s="1"/>
  <c r="R1416" i="6"/>
  <c r="O1416" i="6" s="1"/>
  <c r="R56" i="6"/>
  <c r="O56" i="6" s="1"/>
  <c r="R311" i="6"/>
  <c r="O311" i="6" s="1"/>
  <c r="R1965" i="6"/>
  <c r="O1965" i="6" s="1"/>
  <c r="R391" i="6"/>
  <c r="O391" i="6" s="1"/>
  <c r="R1424" i="6"/>
  <c r="O1424" i="6" s="1"/>
  <c r="R737" i="6"/>
  <c r="O737" i="6" s="1"/>
  <c r="R1962" i="6"/>
  <c r="O1962" i="6" s="1"/>
  <c r="R1314" i="6"/>
  <c r="O1314" i="6" s="1"/>
  <c r="R898" i="6"/>
  <c r="O898" i="6" s="1"/>
  <c r="R1448" i="6"/>
  <c r="O1448" i="6" s="1"/>
  <c r="R994" i="6"/>
  <c r="O994" i="6" s="1"/>
  <c r="R808" i="6"/>
  <c r="O808" i="6" s="1"/>
  <c r="R805" i="6"/>
  <c r="O805" i="6" s="1"/>
  <c r="R791" i="6"/>
  <c r="O791" i="6" s="1"/>
  <c r="R1191" i="6"/>
  <c r="O1191" i="6" s="1"/>
  <c r="R546" i="6"/>
  <c r="O546" i="6" s="1"/>
  <c r="R591" i="6"/>
  <c r="O591" i="6" s="1"/>
  <c r="R596" i="6"/>
  <c r="O596" i="6" s="1"/>
  <c r="R276" i="6"/>
  <c r="O276" i="6" s="1"/>
  <c r="R272" i="6"/>
  <c r="O272" i="6" s="1"/>
  <c r="R1618" i="6"/>
  <c r="O1618" i="6" s="1"/>
  <c r="R694" i="6"/>
  <c r="O694" i="6" s="1"/>
  <c r="R1170" i="6"/>
  <c r="O1170" i="6" s="1"/>
  <c r="R1154" i="6"/>
  <c r="O1154" i="6" s="1"/>
  <c r="R184" i="6"/>
  <c r="O184" i="6" s="1"/>
  <c r="R624" i="6"/>
  <c r="O624" i="6" s="1"/>
  <c r="R800" i="6"/>
  <c r="O800" i="6" s="1"/>
  <c r="R1312" i="6"/>
  <c r="O1312" i="6" s="1"/>
  <c r="R1079" i="6"/>
  <c r="O1079" i="6" s="1"/>
  <c r="R1803" i="6"/>
  <c r="O1803" i="6" s="1"/>
  <c r="R238" i="6"/>
  <c r="O238" i="6" s="1"/>
  <c r="R1065" i="6"/>
  <c r="O1065" i="6" s="1"/>
  <c r="R1986" i="6"/>
  <c r="O1986" i="6" s="1"/>
  <c r="R1200" i="6"/>
  <c r="O1200" i="6" s="1"/>
  <c r="R158" i="6"/>
  <c r="O158" i="6" s="1"/>
  <c r="R1736" i="6"/>
  <c r="O1736" i="6" s="1"/>
  <c r="R1134" i="6"/>
  <c r="O1134" i="6" s="1"/>
  <c r="R216" i="6"/>
  <c r="O216" i="6" s="1"/>
  <c r="R1665" i="6"/>
  <c r="O1665" i="6" s="1"/>
  <c r="R1276" i="6"/>
  <c r="O1276" i="6" s="1"/>
  <c r="R1869" i="6"/>
  <c r="O1869" i="6" s="1"/>
  <c r="R713" i="6"/>
  <c r="O713" i="6" s="1"/>
  <c r="R814" i="6"/>
  <c r="O814" i="6" s="1"/>
  <c r="R1192" i="6"/>
  <c r="O1192" i="6" s="1"/>
  <c r="R955" i="6"/>
  <c r="O955" i="6" s="1"/>
  <c r="R1348" i="6"/>
  <c r="O1348" i="6" s="1"/>
  <c r="R130" i="6"/>
  <c r="O130" i="6" s="1"/>
  <c r="R387" i="6"/>
  <c r="O387" i="6" s="1"/>
  <c r="R869" i="6"/>
  <c r="O869" i="6" s="1"/>
  <c r="R1837" i="6"/>
  <c r="O1837" i="6" s="1"/>
  <c r="R771" i="6"/>
  <c r="O771" i="6" s="1"/>
  <c r="R101" i="6"/>
  <c r="O101" i="6" s="1"/>
  <c r="R1758" i="6"/>
  <c r="O1758" i="6" s="1"/>
  <c r="R91" i="6"/>
  <c r="O91" i="6" s="1"/>
  <c r="R1394" i="6"/>
  <c r="O1394" i="6" s="1"/>
  <c r="R544" i="6"/>
  <c r="O544" i="6" s="1"/>
  <c r="R150" i="6"/>
  <c r="O150" i="6" s="1"/>
  <c r="R1982" i="6"/>
  <c r="O1982" i="6" s="1"/>
  <c r="R802" i="6"/>
  <c r="O802" i="6" s="1"/>
  <c r="R1597" i="6"/>
  <c r="O1597" i="6" s="1"/>
  <c r="R4" i="6"/>
  <c r="O4" i="6" s="1"/>
  <c r="R1240" i="6"/>
  <c r="O1240" i="6" s="1"/>
  <c r="R1247" i="6"/>
  <c r="O1247" i="6" s="1"/>
  <c r="R1488" i="6"/>
  <c r="O1488" i="6" s="1"/>
  <c r="R167" i="6"/>
  <c r="O167" i="6" s="1"/>
  <c r="R1821" i="6"/>
  <c r="O1821" i="6" s="1"/>
  <c r="R1500" i="6"/>
  <c r="O1500" i="6" s="1"/>
  <c r="R619" i="6"/>
  <c r="O619" i="6" s="1"/>
  <c r="R937" i="6"/>
  <c r="O937" i="6" s="1"/>
  <c r="R1592" i="6"/>
  <c r="O1592" i="6" s="1"/>
  <c r="R1752" i="6"/>
  <c r="O1752" i="6" s="1"/>
  <c r="R1102" i="6"/>
  <c r="O1102" i="6" s="1"/>
  <c r="R1587" i="6"/>
  <c r="O1587" i="6" s="1"/>
  <c r="R846" i="6"/>
  <c r="O846" i="6" s="1"/>
  <c r="R1611" i="6"/>
  <c r="O1611" i="6" s="1"/>
  <c r="R331" i="6"/>
  <c r="O331" i="6" s="1"/>
  <c r="R1008" i="6"/>
  <c r="O1008" i="6" s="1"/>
  <c r="R527" i="6"/>
  <c r="O527" i="6" s="1"/>
  <c r="R1482" i="6"/>
  <c r="O1482" i="6" s="1"/>
  <c r="R352" i="6"/>
  <c r="O352" i="6" s="1"/>
  <c r="R1206" i="6"/>
  <c r="O1206" i="6" s="1"/>
  <c r="R715" i="6"/>
  <c r="O715" i="6" s="1"/>
  <c r="R1449" i="6"/>
  <c r="O1449" i="6" s="1"/>
  <c r="R242" i="6"/>
  <c r="O242" i="6" s="1"/>
  <c r="R534" i="6"/>
  <c r="O534" i="6" s="1"/>
  <c r="R214" i="6"/>
  <c r="O214" i="6" s="1"/>
  <c r="R1998" i="6"/>
  <c r="O1998" i="6" s="1"/>
  <c r="R1439" i="6"/>
  <c r="O1439" i="6" s="1"/>
  <c r="R80" i="6"/>
  <c r="O80" i="6" s="1"/>
  <c r="R116" i="6"/>
  <c r="O116" i="6" s="1"/>
  <c r="R1136" i="6"/>
  <c r="O1136" i="6" s="1"/>
  <c r="R1254" i="6"/>
  <c r="O1254" i="6" s="1"/>
  <c r="R1718" i="6"/>
  <c r="O1718" i="6" s="1"/>
  <c r="R1796" i="6"/>
  <c r="O1796" i="6" s="1"/>
  <c r="R44" i="6"/>
  <c r="O44" i="6" s="1"/>
  <c r="R1802" i="6"/>
  <c r="O1802" i="6" s="1"/>
  <c r="R1055" i="6"/>
  <c r="O1055" i="6" s="1"/>
  <c r="R609" i="6"/>
  <c r="O609" i="6" s="1"/>
  <c r="R1942" i="6"/>
  <c r="O1942" i="6" s="1"/>
  <c r="R1151" i="6"/>
  <c r="O1151" i="6" s="1"/>
  <c r="R991" i="6"/>
  <c r="O991" i="6" s="1"/>
  <c r="R397" i="6"/>
  <c r="O397" i="6" s="1"/>
  <c r="R1976" i="6"/>
  <c r="O1976" i="6" s="1"/>
  <c r="R197" i="6"/>
  <c r="O197" i="6" s="1"/>
  <c r="R1189" i="6"/>
  <c r="O1189" i="6" s="1"/>
  <c r="R1939" i="6"/>
  <c r="O1939" i="6" s="1"/>
  <c r="R1715" i="6"/>
  <c r="O1715" i="6" s="1"/>
  <c r="R922" i="6"/>
  <c r="O922" i="6" s="1"/>
  <c r="R1069" i="6"/>
  <c r="O1069" i="6" s="1"/>
  <c r="R707" i="6"/>
  <c r="O707" i="6" s="1"/>
  <c r="R604" i="6"/>
  <c r="O604" i="6" s="1"/>
  <c r="R1899" i="6"/>
  <c r="O1899" i="6" s="1"/>
  <c r="R1874" i="6"/>
  <c r="O1874" i="6" s="1"/>
  <c r="R1145" i="6"/>
  <c r="O1145" i="6" s="1"/>
  <c r="R1395" i="6"/>
  <c r="O1395" i="6" s="1"/>
  <c r="R948" i="6"/>
  <c r="O948" i="6" s="1"/>
  <c r="R1349" i="6"/>
  <c r="O1349" i="6" s="1"/>
  <c r="R1115" i="6"/>
  <c r="O1115" i="6" s="1"/>
  <c r="R934" i="6"/>
  <c r="O934" i="6" s="1"/>
  <c r="R801" i="6"/>
  <c r="O801" i="6" s="1"/>
  <c r="R1044" i="6"/>
  <c r="O1044" i="6" s="1"/>
  <c r="R1082" i="6"/>
  <c r="O1082" i="6" s="1"/>
  <c r="R664" i="6"/>
  <c r="O664" i="6" s="1"/>
  <c r="R409" i="6"/>
  <c r="O409" i="6" s="1"/>
  <c r="R1085" i="6"/>
  <c r="O1085" i="6" s="1"/>
  <c r="R723" i="6"/>
  <c r="O723" i="6" s="1"/>
  <c r="R1396" i="6"/>
  <c r="O1396" i="6" s="1"/>
  <c r="R1058" i="6"/>
  <c r="O1058" i="6" s="1"/>
  <c r="R1096" i="6"/>
  <c r="O1096" i="6" s="1"/>
  <c r="R1936" i="6"/>
  <c r="O1936" i="6" s="1"/>
  <c r="R485" i="6"/>
  <c r="O485" i="6" s="1"/>
  <c r="R412" i="6"/>
  <c r="O412" i="6" s="1"/>
  <c r="R578" i="6"/>
  <c r="O578" i="6" s="1"/>
  <c r="R1773" i="6"/>
  <c r="O1773" i="6" s="1"/>
  <c r="R666" i="6"/>
  <c r="O666" i="6" s="1"/>
  <c r="R1669" i="6"/>
  <c r="O1669" i="6" s="1"/>
  <c r="R1846" i="6"/>
  <c r="O1846" i="6" s="1"/>
  <c r="R776" i="6"/>
  <c r="O776" i="6" s="1"/>
  <c r="R1970" i="6"/>
  <c r="O1970" i="6" s="1"/>
  <c r="R1152" i="6"/>
  <c r="O1152" i="6" s="1"/>
  <c r="R601" i="6"/>
  <c r="O601" i="6" s="1"/>
  <c r="R576" i="6"/>
  <c r="O576" i="6" s="1"/>
  <c r="R1501" i="6"/>
  <c r="O1501" i="6" s="1"/>
  <c r="R2005" i="6"/>
  <c r="O2005" i="6" s="1"/>
  <c r="R1840" i="6"/>
  <c r="O1840" i="6" s="1"/>
  <c r="R231" i="6"/>
  <c r="O231" i="6" s="1"/>
  <c r="R134" i="6"/>
  <c r="O134" i="6" s="1"/>
  <c r="R1321" i="6"/>
  <c r="O1321" i="6" s="1"/>
  <c r="R36" i="6"/>
  <c r="O36" i="6" s="1"/>
  <c r="R1992" i="6"/>
  <c r="O1992" i="6" s="1"/>
  <c r="R1454" i="6"/>
  <c r="O1454" i="6" s="1"/>
  <c r="R279" i="6"/>
  <c r="O279" i="6" s="1"/>
  <c r="R1332" i="6"/>
  <c r="O1332" i="6" s="1"/>
  <c r="R342" i="6"/>
  <c r="O342" i="6" s="1"/>
  <c r="R1224" i="6"/>
  <c r="O1224" i="6" s="1"/>
  <c r="R1188" i="6"/>
  <c r="O1188" i="6" s="1"/>
  <c r="R1066" i="6"/>
  <c r="O1066" i="6" s="1"/>
  <c r="R1133" i="6"/>
  <c r="O1133" i="6" s="1"/>
  <c r="R292" i="6"/>
  <c r="O292" i="6" s="1"/>
  <c r="R1131" i="6"/>
  <c r="O1131" i="6" s="1"/>
  <c r="R1132" i="6"/>
  <c r="O1132" i="6" s="1"/>
  <c r="R1026" i="6"/>
  <c r="O1026" i="6" s="1"/>
  <c r="R919" i="6"/>
  <c r="O919" i="6" s="1"/>
  <c r="R371" i="6"/>
  <c r="O371" i="6" s="1"/>
  <c r="R1123" i="6"/>
  <c r="O1123" i="6" s="1"/>
  <c r="R1421" i="6"/>
  <c r="O1421" i="6" s="1"/>
  <c r="R1599" i="6"/>
  <c r="O1599" i="6" s="1"/>
  <c r="R45" i="6"/>
  <c r="O45" i="6" s="1"/>
  <c r="R169" i="6"/>
  <c r="O169" i="6" s="1"/>
  <c r="R682" i="6"/>
  <c r="O682" i="6" s="1"/>
  <c r="R1307" i="6"/>
  <c r="O1307" i="6" s="1"/>
  <c r="R208" i="6"/>
  <c r="O208" i="6" s="1"/>
  <c r="R1996" i="6"/>
  <c r="O1996" i="6" s="1"/>
  <c r="R1767" i="6"/>
  <c r="O1767" i="6" s="1"/>
  <c r="R1144" i="6"/>
  <c r="O1144" i="6" s="1"/>
  <c r="R659" i="6"/>
  <c r="O659" i="6" s="1"/>
  <c r="R963" i="6"/>
  <c r="O963" i="6" s="1"/>
  <c r="R1094" i="6"/>
  <c r="O1094" i="6" s="1"/>
  <c r="R1535" i="6"/>
  <c r="O1535" i="6" s="1"/>
  <c r="R577" i="6"/>
  <c r="O577" i="6" s="1"/>
  <c r="R360" i="6"/>
  <c r="O360" i="6" s="1"/>
  <c r="R15" i="6"/>
  <c r="O15" i="6" s="1"/>
  <c r="R416" i="6"/>
  <c r="O416" i="6" s="1"/>
  <c r="R536" i="6"/>
  <c r="O536" i="6" s="1"/>
  <c r="R1110" i="6"/>
  <c r="O1110" i="6" s="1"/>
  <c r="R1231" i="6"/>
  <c r="O1231" i="6" s="1"/>
  <c r="R1164" i="6"/>
  <c r="O1164" i="6" s="1"/>
  <c r="R1949" i="6"/>
  <c r="O1949" i="6" s="1"/>
  <c r="R1689" i="6"/>
  <c r="O1689" i="6" s="1"/>
  <c r="R1812" i="6"/>
  <c r="O1812" i="6" s="1"/>
  <c r="R1455" i="6"/>
  <c r="O1455" i="6" s="1"/>
  <c r="R121" i="6"/>
  <c r="O121" i="6" s="1"/>
  <c r="R451" i="6"/>
  <c r="O451" i="6" s="1"/>
  <c r="R82" i="6"/>
  <c r="O82" i="6" s="1"/>
  <c r="R867" i="6"/>
  <c r="O867" i="6" s="1"/>
  <c r="R1292" i="6"/>
  <c r="O1292" i="6" s="1"/>
  <c r="R1225" i="6"/>
  <c r="O1225" i="6" s="1"/>
  <c r="R370" i="6"/>
  <c r="O370" i="6" s="1"/>
  <c r="R110" i="6"/>
  <c r="O110" i="6" s="1"/>
  <c r="R344" i="6"/>
  <c r="O344" i="6" s="1"/>
  <c r="R406" i="6"/>
  <c r="O406" i="6" s="1"/>
  <c r="R841" i="6"/>
  <c r="O841" i="6" s="1"/>
  <c r="R1588" i="6"/>
  <c r="O1588" i="6" s="1"/>
  <c r="R725" i="6"/>
  <c r="O725" i="6" s="1"/>
  <c r="R1012" i="6"/>
  <c r="O1012" i="6" s="1"/>
  <c r="R912" i="6"/>
  <c r="O912" i="6" s="1"/>
  <c r="R394" i="6"/>
  <c r="O394" i="6" s="1"/>
  <c r="R925" i="6"/>
  <c r="O925" i="6" s="1"/>
  <c r="R183" i="6"/>
  <c r="O183" i="6" s="1"/>
  <c r="R398" i="6"/>
  <c r="O398" i="6" s="1"/>
  <c r="R870" i="6"/>
  <c r="O870" i="6" s="1"/>
  <c r="R1479" i="6"/>
  <c r="O1479" i="6" s="1"/>
  <c r="R482" i="6"/>
  <c r="O482" i="6" s="1"/>
  <c r="R136" i="6"/>
  <c r="O136" i="6" s="1"/>
  <c r="R986" i="6"/>
  <c r="O986" i="6" s="1"/>
  <c r="R21" i="6"/>
  <c r="O21" i="6" s="1"/>
  <c r="R1793" i="6"/>
  <c r="O1793" i="6" s="1"/>
  <c r="R1630" i="6"/>
  <c r="O1630" i="6" s="1"/>
  <c r="R1801" i="6"/>
  <c r="O1801" i="6" s="1"/>
  <c r="R892" i="6"/>
  <c r="O892" i="6" s="1"/>
  <c r="R1847" i="6"/>
  <c r="O1847" i="6" s="1"/>
  <c r="R1176" i="6"/>
  <c r="O1176" i="6" s="1"/>
  <c r="R644" i="6"/>
  <c r="O644" i="6" s="1"/>
  <c r="R317" i="6"/>
  <c r="O317" i="6" s="1"/>
  <c r="R1843" i="6"/>
  <c r="O1843" i="6" s="1"/>
  <c r="R363" i="6"/>
  <c r="O363" i="6" s="1"/>
  <c r="R564" i="6"/>
  <c r="O564" i="6" s="1"/>
  <c r="R1481" i="6"/>
  <c r="O1481" i="6" s="1"/>
  <c r="R1585" i="6"/>
  <c r="O1585" i="6" s="1"/>
  <c r="R965" i="6"/>
  <c r="O965" i="6" s="1"/>
  <c r="R1384" i="6"/>
  <c r="O1384" i="6" s="1"/>
  <c r="R1022" i="6"/>
  <c r="O1022" i="6" s="1"/>
  <c r="R565" i="6"/>
  <c r="O565" i="6" s="1"/>
  <c r="R1991" i="6"/>
  <c r="O1991" i="6" s="1"/>
  <c r="R1603" i="6"/>
  <c r="O1603" i="6" s="1"/>
  <c r="R1049" i="6"/>
  <c r="O1049" i="6" s="1"/>
  <c r="R865" i="6"/>
  <c r="O865" i="6" s="1"/>
  <c r="R1248" i="6"/>
  <c r="O1248" i="6" s="1"/>
  <c r="R1596" i="6"/>
  <c r="O1596" i="6" s="1"/>
  <c r="R1671" i="6"/>
  <c r="O1671" i="6" s="1"/>
  <c r="R488" i="6"/>
  <c r="O488" i="6" s="1"/>
  <c r="R736" i="6"/>
  <c r="O736" i="6" s="1"/>
  <c r="R961" i="6"/>
  <c r="O961" i="6" s="1"/>
  <c r="R1653" i="6"/>
  <c r="O1653" i="6" s="1"/>
  <c r="R1828" i="6"/>
  <c r="O1828" i="6" s="1"/>
  <c r="R750" i="6"/>
  <c r="O750" i="6" s="1"/>
  <c r="R298" i="6"/>
  <c r="O298" i="6" s="1"/>
  <c r="R1042" i="6"/>
  <c r="O1042" i="6" s="1"/>
  <c r="R687" i="6"/>
  <c r="O687" i="6" s="1"/>
  <c r="R698" i="6"/>
  <c r="O698" i="6" s="1"/>
  <c r="R1278" i="6"/>
  <c r="O1278" i="6" s="1"/>
  <c r="R1213" i="6"/>
  <c r="O1213" i="6" s="1"/>
  <c r="R518" i="6"/>
  <c r="O518" i="6" s="1"/>
  <c r="R1381" i="6"/>
  <c r="O1381" i="6" s="1"/>
  <c r="R123" i="6"/>
  <c r="O123" i="6" s="1"/>
  <c r="R1513" i="6"/>
  <c r="O1513" i="6" s="1"/>
  <c r="R1181" i="6"/>
  <c r="O1181" i="6" s="1"/>
  <c r="R1281" i="6"/>
  <c r="O1281" i="6" s="1"/>
  <c r="R1405" i="6"/>
  <c r="O1405" i="6" s="1"/>
  <c r="R1694" i="6"/>
  <c r="O1694" i="6" s="1"/>
  <c r="R7" i="6"/>
  <c r="O7" i="6" s="1"/>
  <c r="R810" i="6"/>
  <c r="O810" i="6" s="1"/>
  <c r="R327" i="6"/>
  <c r="O327" i="6" s="1"/>
  <c r="R1196" i="6"/>
  <c r="O1196" i="6" s="1"/>
  <c r="R357" i="6"/>
  <c r="O357" i="6" s="1"/>
  <c r="R1685" i="6"/>
  <c r="O1685" i="6" s="1"/>
  <c r="R1160" i="6"/>
  <c r="O1160" i="6" s="1"/>
  <c r="R1859" i="6"/>
  <c r="O1859" i="6" s="1"/>
  <c r="R1485" i="6"/>
  <c r="O1485" i="6" s="1"/>
  <c r="R1372" i="6"/>
  <c r="O1372" i="6" s="1"/>
  <c r="R133" i="6"/>
  <c r="O133" i="6" s="1"/>
  <c r="R884" i="6"/>
  <c r="O884" i="6" s="1"/>
  <c r="R1609" i="6"/>
  <c r="O1609" i="6" s="1"/>
  <c r="R956" i="6"/>
  <c r="O956" i="6" s="1"/>
  <c r="R827" i="6"/>
  <c r="O827" i="6" s="1"/>
  <c r="R1571" i="6"/>
  <c r="O1571" i="6" s="1"/>
  <c r="R753" i="6"/>
  <c r="O753" i="6" s="1"/>
  <c r="R1401" i="6"/>
  <c r="O1401" i="6" s="1"/>
  <c r="R28" i="6"/>
  <c r="O28" i="6" s="1"/>
  <c r="R193" i="6"/>
  <c r="O193" i="6" s="1"/>
  <c r="R524" i="6"/>
  <c r="O524" i="6" s="1"/>
  <c r="R1217" i="6"/>
  <c r="O1217" i="6" s="1"/>
  <c r="R205" i="6"/>
  <c r="O205" i="6" s="1"/>
  <c r="R1409" i="6"/>
  <c r="O1409" i="6" s="1"/>
  <c r="R261" i="6"/>
  <c r="O261" i="6" s="1"/>
  <c r="R1818" i="6"/>
  <c r="O1818" i="6" s="1"/>
  <c r="R1468" i="6"/>
  <c r="O1468" i="6" s="1"/>
  <c r="R840" i="6"/>
  <c r="O840" i="6" s="1"/>
  <c r="R1960" i="6"/>
  <c r="O1960" i="6" s="1"/>
  <c r="R1489" i="6"/>
  <c r="O1489" i="6" s="1"/>
  <c r="R910" i="6"/>
  <c r="O910" i="6" s="1"/>
  <c r="R1235" i="6"/>
  <c r="O1235" i="6" s="1"/>
  <c r="R861" i="6"/>
  <c r="O861" i="6" s="1"/>
  <c r="R403" i="6"/>
  <c r="O403" i="6" s="1"/>
  <c r="R1560" i="6"/>
  <c r="O1560" i="6" s="1"/>
  <c r="R834" i="6"/>
  <c r="O834" i="6" s="1"/>
  <c r="R792" i="6"/>
  <c r="O792" i="6" s="1"/>
  <c r="R1438" i="6"/>
  <c r="O1438" i="6" s="1"/>
  <c r="R1005" i="6"/>
  <c r="O1005" i="6" s="1"/>
  <c r="R779" i="6"/>
  <c r="O779" i="6" s="1"/>
  <c r="R683" i="6"/>
  <c r="O683" i="6" s="1"/>
  <c r="R62" i="6"/>
  <c r="O62" i="6" s="1"/>
  <c r="R1040" i="6"/>
  <c r="O1040" i="6" s="1"/>
  <c r="R1121" i="6"/>
  <c r="O1121" i="6" s="1"/>
  <c r="R1303" i="6"/>
  <c r="O1303" i="6" s="1"/>
  <c r="R1954" i="6"/>
  <c r="O1954" i="6" s="1"/>
  <c r="R985" i="6"/>
  <c r="O985" i="6" s="1"/>
  <c r="R731" i="6"/>
  <c r="O731" i="6" s="1"/>
  <c r="R1621" i="6"/>
  <c r="O1621" i="6" s="1"/>
  <c r="R879" i="6"/>
  <c r="O879" i="6" s="1"/>
  <c r="R1392" i="6"/>
  <c r="O1392" i="6" s="1"/>
  <c r="R1296" i="6"/>
  <c r="O1296" i="6" s="1"/>
  <c r="R160" i="6"/>
  <c r="O160" i="6" s="1"/>
  <c r="R959" i="6"/>
  <c r="O959" i="6" s="1"/>
  <c r="R883" i="6"/>
  <c r="O883" i="6" s="1"/>
  <c r="R1879" i="6"/>
  <c r="O1879" i="6" s="1"/>
  <c r="R610" i="6"/>
  <c r="O610" i="6" s="1"/>
  <c r="R662" i="6"/>
  <c r="O662" i="6" s="1"/>
  <c r="R627" i="6"/>
  <c r="O627" i="6" s="1"/>
  <c r="R1435" i="6"/>
  <c r="O1435" i="6" s="1"/>
  <c r="R1415" i="6"/>
  <c r="O1415" i="6" s="1"/>
  <c r="R1668" i="6"/>
  <c r="O1668" i="6" s="1"/>
  <c r="R693" i="6"/>
  <c r="O693" i="6" s="1"/>
  <c r="R630" i="6"/>
  <c r="O630" i="6" s="1"/>
  <c r="R429" i="6"/>
  <c r="O429" i="6" s="1"/>
  <c r="R1691" i="6"/>
  <c r="O1691" i="6" s="1"/>
  <c r="R185" i="6"/>
  <c r="O185" i="6" s="1"/>
  <c r="R1574" i="6"/>
  <c r="O1574" i="6" s="1"/>
  <c r="R1497" i="6"/>
  <c r="O1497" i="6" s="1"/>
  <c r="R873" i="6"/>
  <c r="O873" i="6" s="1"/>
  <c r="R603" i="6"/>
  <c r="O603" i="6" s="1"/>
  <c r="R634" i="6"/>
  <c r="O634" i="6" s="1"/>
  <c r="R1229" i="6"/>
  <c r="O1229" i="6" s="1"/>
  <c r="R1190" i="6"/>
  <c r="O1190" i="6" s="1"/>
  <c r="R418" i="6"/>
  <c r="O418" i="6" s="1"/>
  <c r="R1445" i="6"/>
  <c r="O1445" i="6" s="1"/>
  <c r="R1183" i="6"/>
  <c r="O1183" i="6" s="1"/>
  <c r="R584" i="6"/>
  <c r="O584" i="6" s="1"/>
  <c r="R1541" i="6"/>
  <c r="O1541" i="6" s="1"/>
  <c r="R633" i="6"/>
  <c r="O633" i="6" s="1"/>
  <c r="R580" i="6"/>
  <c r="O580" i="6" s="1"/>
  <c r="R63" i="6"/>
  <c r="O63" i="6" s="1"/>
  <c r="R1661" i="6"/>
  <c r="O1661" i="6" s="1"/>
  <c r="R291" i="6"/>
  <c r="O291" i="6" s="1"/>
  <c r="R943" i="6"/>
  <c r="O943" i="6" s="1"/>
  <c r="R1491" i="6"/>
  <c r="O1491" i="6" s="1"/>
  <c r="R419" i="6"/>
  <c r="O419" i="6" s="1"/>
  <c r="R1568" i="6"/>
  <c r="O1568" i="6" s="1"/>
  <c r="R1341" i="6"/>
  <c r="O1341" i="6" s="1"/>
  <c r="R84" i="6"/>
  <c r="O84" i="6" s="1"/>
  <c r="R1561" i="6"/>
  <c r="O1561" i="6" s="1"/>
  <c r="R457" i="6"/>
  <c r="O457" i="6" s="1"/>
  <c r="R1911" i="6"/>
  <c r="O1911" i="6" s="1"/>
  <c r="R1772" i="6"/>
  <c r="O1772" i="6" s="1"/>
  <c r="R334" i="6"/>
  <c r="O334" i="6" s="1"/>
  <c r="R1770" i="6"/>
  <c r="O1770" i="6" s="1"/>
  <c r="R677" i="6"/>
  <c r="O677" i="6" s="1"/>
  <c r="R1997" i="6"/>
  <c r="O1997" i="6" s="1"/>
  <c r="R125" i="6"/>
  <c r="O125" i="6" s="1"/>
  <c r="R253" i="6"/>
  <c r="O253" i="6" s="1"/>
  <c r="R67" i="6"/>
  <c r="O67" i="6" s="1"/>
  <c r="R431" i="6"/>
  <c r="O431" i="6" s="1"/>
  <c r="R1325" i="6"/>
  <c r="O1325" i="6" s="1"/>
  <c r="R1643" i="6"/>
  <c r="O1643" i="6" s="1"/>
  <c r="R265" i="6"/>
  <c r="O265" i="6" s="1"/>
  <c r="R1406" i="6"/>
  <c r="O1406" i="6" s="1"/>
  <c r="R938" i="6"/>
  <c r="O938" i="6" s="1"/>
  <c r="R1778" i="6"/>
  <c r="O1778" i="6" s="1"/>
  <c r="R1797" i="6"/>
  <c r="O1797" i="6" s="1"/>
  <c r="R1650" i="6"/>
  <c r="O1650" i="6" s="1"/>
  <c r="R143" i="6"/>
  <c r="O143" i="6" s="1"/>
  <c r="R1690" i="6"/>
  <c r="O1690" i="6" s="1"/>
  <c r="R57" i="6"/>
  <c r="O57" i="6" s="1"/>
  <c r="R1353" i="6"/>
  <c r="O1353" i="6" s="1"/>
  <c r="R270" i="6"/>
  <c r="O270" i="6" s="1"/>
  <c r="R1751" i="6"/>
  <c r="O1751" i="6" s="1"/>
  <c r="R151" i="6"/>
  <c r="O151" i="6" s="1"/>
  <c r="R149" i="6"/>
  <c r="O149" i="6" s="1"/>
  <c r="R446" i="6"/>
  <c r="O446" i="6" s="1"/>
  <c r="R1466" i="6"/>
  <c r="O1466" i="6" s="1"/>
  <c r="R1824" i="6"/>
  <c r="O1824" i="6" s="1"/>
  <c r="R97" i="6"/>
  <c r="O97" i="6" s="1"/>
  <c r="R532" i="6"/>
  <c r="O532" i="6" s="1"/>
  <c r="R625" i="6"/>
  <c r="O625" i="6" s="1"/>
  <c r="R1940" i="6"/>
  <c r="O1940" i="6" s="1"/>
  <c r="R552" i="6"/>
  <c r="O552" i="6" s="1"/>
  <c r="R367" i="6"/>
  <c r="O367" i="6" s="1"/>
  <c r="R668" i="6"/>
  <c r="O668" i="6" s="1"/>
  <c r="R491" i="6"/>
  <c r="O491" i="6" s="1"/>
  <c r="R19" i="6"/>
  <c r="O19" i="6" s="1"/>
  <c r="R1385" i="6"/>
  <c r="O1385" i="6" s="1"/>
  <c r="R550" i="6"/>
  <c r="O550" i="6" s="1"/>
  <c r="R522" i="6"/>
  <c r="O522" i="6" s="1"/>
  <c r="R1356" i="6"/>
  <c r="O1356" i="6" s="1"/>
  <c r="R11" i="6"/>
  <c r="O11" i="6" s="1"/>
  <c r="R307" i="6"/>
  <c r="O307" i="6" s="1"/>
  <c r="R1937" i="6"/>
  <c r="O1937" i="6" s="1"/>
  <c r="R475" i="6"/>
  <c r="O475" i="6" s="1"/>
  <c r="R606" i="6"/>
  <c r="O606" i="6" s="1"/>
  <c r="R1167" i="6"/>
  <c r="O1167" i="6" s="1"/>
  <c r="R1442" i="6"/>
  <c r="O1442" i="6" s="1"/>
  <c r="R1045" i="6"/>
  <c r="O1045" i="6" s="1"/>
  <c r="R1431" i="6"/>
  <c r="O1431" i="6" s="1"/>
  <c r="R206" i="6"/>
  <c r="O206" i="6" s="1"/>
  <c r="R1564" i="6"/>
  <c r="O1564" i="6" s="1"/>
  <c r="R13" i="6"/>
  <c r="O13" i="6" s="1"/>
  <c r="R951" i="6"/>
  <c r="O951" i="6" s="1"/>
  <c r="R1612" i="6"/>
  <c r="O1612" i="6" s="1"/>
  <c r="R283" i="6"/>
  <c r="O283" i="6" s="1"/>
  <c r="R346" i="6"/>
  <c r="O346" i="6" s="1"/>
  <c r="R1459" i="6"/>
  <c r="O1459" i="6" s="1"/>
  <c r="R888" i="6"/>
  <c r="O888" i="6" s="1"/>
  <c r="R1029" i="6"/>
  <c r="O1029" i="6" s="1"/>
  <c r="R353" i="6"/>
  <c r="O353" i="6" s="1"/>
  <c r="R1283" i="6"/>
  <c r="O1283" i="6" s="1"/>
  <c r="R461" i="6"/>
  <c r="O461" i="6" s="1"/>
  <c r="R1852" i="6"/>
  <c r="O1852" i="6" s="1"/>
  <c r="R32" i="6"/>
  <c r="O32" i="6" s="1"/>
  <c r="R366" i="6"/>
  <c r="O366" i="6" s="1"/>
  <c r="R718" i="6"/>
  <c r="O718" i="6" s="1"/>
  <c r="R563" i="6"/>
  <c r="O563" i="6" s="1"/>
  <c r="R1985" i="6"/>
  <c r="O1985" i="6" s="1"/>
  <c r="R545" i="6"/>
  <c r="O545" i="6" s="1"/>
  <c r="R96" i="6"/>
  <c r="O96" i="6" s="1"/>
  <c r="R1578" i="6"/>
  <c r="O1578" i="6" s="1"/>
  <c r="R1335" i="6"/>
  <c r="O1335" i="6" s="1"/>
  <c r="R1890" i="6"/>
  <c r="O1890" i="6" s="1"/>
  <c r="R740" i="6"/>
  <c r="O740" i="6" s="1"/>
  <c r="R1590" i="6"/>
  <c r="O1590" i="6" s="1"/>
  <c r="R832" i="6"/>
  <c r="O832" i="6" s="1"/>
  <c r="R952" i="6"/>
  <c r="O952" i="6" s="1"/>
  <c r="R855" i="6"/>
  <c r="O855" i="6" s="1"/>
  <c r="R303" i="6"/>
  <c r="O303" i="6" s="1"/>
  <c r="R926" i="6"/>
  <c r="O926" i="6" s="1"/>
  <c r="R684" i="6"/>
  <c r="O684" i="6" s="1"/>
  <c r="R1575" i="6"/>
  <c r="O1575" i="6" s="1"/>
  <c r="R1391" i="6"/>
  <c r="O1391" i="6" s="1"/>
  <c r="R758" i="6"/>
  <c r="O758" i="6" s="1"/>
  <c r="R440" i="6"/>
  <c r="O440" i="6" s="1"/>
  <c r="R1582" i="6"/>
  <c r="O1582" i="6" s="1"/>
  <c r="R1367" i="6"/>
  <c r="O1367" i="6" s="1"/>
  <c r="R1063" i="6"/>
  <c r="O1063" i="6" s="1"/>
  <c r="R1703" i="6"/>
  <c r="O1703" i="6" s="1"/>
  <c r="R530" i="6"/>
  <c r="O530" i="6" s="1"/>
  <c r="R551" i="6"/>
  <c r="O551" i="6" s="1"/>
  <c r="R523" i="6"/>
  <c r="O523" i="6" s="1"/>
  <c r="R1735" i="6"/>
  <c r="O1735" i="6" s="1"/>
  <c r="R632" i="6"/>
  <c r="O632" i="6" s="1"/>
  <c r="R1504" i="6"/>
  <c r="O1504" i="6" s="1"/>
  <c r="R813" i="6"/>
  <c r="O813" i="6" s="1"/>
  <c r="R35" i="6"/>
  <c r="O35" i="6" s="1"/>
  <c r="R1033" i="6"/>
  <c r="O1033" i="6" s="1"/>
  <c r="R711" i="6"/>
  <c r="O711" i="6" s="1"/>
  <c r="R1631" i="6"/>
  <c r="O1631" i="6" s="1"/>
  <c r="R1634" i="6"/>
  <c r="O1634" i="6" s="1"/>
  <c r="R1825" i="6"/>
  <c r="O1825" i="6" s="1"/>
  <c r="R1600" i="6"/>
  <c r="O1600" i="6" s="1"/>
  <c r="R1640" i="6"/>
  <c r="O1640" i="6" s="1"/>
  <c r="R189" i="6"/>
  <c r="O189" i="6" s="1"/>
  <c r="R1679" i="6"/>
  <c r="O1679" i="6" s="1"/>
  <c r="R1523" i="6"/>
  <c r="O1523" i="6" s="1"/>
  <c r="R1011" i="6"/>
  <c r="O1011" i="6" s="1"/>
  <c r="R787" i="6"/>
  <c r="O787" i="6" s="1"/>
  <c r="R330" i="6"/>
  <c r="O330" i="6" s="1"/>
  <c r="R70" i="6"/>
  <c r="O70" i="6" s="1"/>
  <c r="R329" i="6"/>
  <c r="O329" i="6" s="1"/>
  <c r="R88" i="6"/>
  <c r="O88" i="6" s="1"/>
  <c r="R1507" i="6"/>
  <c r="O1507" i="6" s="1"/>
  <c r="R1446" i="6"/>
  <c r="O1446" i="6" s="1"/>
  <c r="R1124" i="6"/>
  <c r="O1124" i="6" s="1"/>
  <c r="R293" i="6"/>
  <c r="O293" i="6" s="1"/>
  <c r="R1496" i="6"/>
  <c r="O1496" i="6" s="1"/>
  <c r="R761" i="6"/>
  <c r="O761" i="6" s="1"/>
  <c r="R1462" i="6"/>
  <c r="O1462" i="6" s="1"/>
  <c r="R831" i="6"/>
  <c r="O831" i="6" s="1"/>
  <c r="R1059" i="6"/>
  <c r="O1059" i="6" s="1"/>
  <c r="R1177" i="6"/>
  <c r="O1177" i="6" s="1"/>
  <c r="R1365" i="6"/>
  <c r="O1365" i="6" s="1"/>
  <c r="R1216" i="6"/>
  <c r="O1216" i="6" s="1"/>
  <c r="R413" i="6"/>
  <c r="O413" i="6" s="1"/>
  <c r="R692" i="6"/>
  <c r="O692" i="6" s="1"/>
  <c r="R1602" i="6"/>
  <c r="O1602" i="6" s="1"/>
  <c r="R1107" i="6"/>
  <c r="O1107" i="6" s="1"/>
  <c r="R1968" i="6"/>
  <c r="O1968" i="6" s="1"/>
  <c r="R1712" i="6"/>
  <c r="O1712" i="6" s="1"/>
  <c r="R1146" i="6"/>
  <c r="O1146" i="6" s="1"/>
  <c r="R940" i="6"/>
  <c r="O940" i="6" s="1"/>
  <c r="R1830" i="6"/>
  <c r="O1830" i="6" s="1"/>
  <c r="R1308" i="6"/>
  <c r="O1308" i="6" s="1"/>
  <c r="R566" i="6"/>
  <c r="O566" i="6" s="1"/>
  <c r="R1964" i="6"/>
  <c r="O1964" i="6" s="1"/>
  <c r="R14" i="6"/>
  <c r="O14" i="6" s="1"/>
  <c r="R556" i="6"/>
  <c r="O556" i="6" s="1"/>
  <c r="R471" i="6"/>
  <c r="O471" i="6" s="1"/>
  <c r="R365" i="6"/>
  <c r="O365" i="6" s="1"/>
  <c r="R427" i="6"/>
  <c r="O427" i="6" s="1"/>
  <c r="R218" i="6"/>
  <c r="O218" i="6" s="1"/>
  <c r="R1819" i="6"/>
  <c r="O1819" i="6" s="1"/>
  <c r="R1301" i="6"/>
  <c r="O1301" i="6" s="1"/>
  <c r="R463" i="6"/>
  <c r="O463" i="6" s="1"/>
  <c r="R705" i="6"/>
  <c r="O705" i="6" s="1"/>
  <c r="R314" i="6"/>
  <c r="O314" i="6" s="1"/>
  <c r="R1620" i="6"/>
  <c r="O1620" i="6" s="1"/>
  <c r="R1023" i="6"/>
  <c r="O1023" i="6" s="1"/>
  <c r="R1099" i="6"/>
  <c r="O1099" i="6" s="1"/>
  <c r="R392" i="6"/>
  <c r="O392" i="6" s="1"/>
  <c r="R1015" i="6"/>
  <c r="O1015" i="6" s="1"/>
  <c r="R637" i="6"/>
  <c r="O637" i="6" s="1"/>
  <c r="R1941" i="6"/>
  <c r="O1941" i="6" s="1"/>
  <c r="R17" i="6"/>
  <c r="O17" i="6" s="1"/>
  <c r="R212" i="6"/>
  <c r="O212" i="6" s="1"/>
  <c r="R472" i="6"/>
  <c r="O472" i="6" s="1"/>
  <c r="R1010" i="6"/>
  <c r="O1010" i="6" s="1"/>
  <c r="R462" i="6"/>
  <c r="O462" i="6" s="1"/>
  <c r="R172" i="6"/>
  <c r="O172" i="6" s="1"/>
  <c r="R1737" i="6"/>
  <c r="O1737" i="6" s="1"/>
  <c r="R1877" i="6"/>
  <c r="O1877" i="6" s="1"/>
  <c r="R1472" i="6"/>
  <c r="O1472" i="6" s="1"/>
  <c r="R1182" i="6"/>
  <c r="O1182" i="6" s="1"/>
  <c r="R686" i="6"/>
  <c r="O686" i="6" s="1"/>
  <c r="R1210" i="6"/>
  <c r="O1210" i="6" s="1"/>
  <c r="R1742" i="6"/>
  <c r="O1742" i="6" s="1"/>
  <c r="R296" i="6"/>
  <c r="O296" i="6" s="1"/>
  <c r="R738" i="6"/>
  <c r="O738" i="6" s="1"/>
  <c r="R622" i="6"/>
  <c r="O622" i="6" s="1"/>
  <c r="R1994" i="6"/>
  <c r="O1994" i="6" s="1"/>
  <c r="R838" i="6"/>
  <c r="O838" i="6" s="1"/>
  <c r="R505" i="6"/>
  <c r="O505" i="6" s="1"/>
  <c r="R1088" i="6"/>
  <c r="O1088" i="6" s="1"/>
  <c r="R1081" i="6"/>
  <c r="O1081" i="6" s="1"/>
  <c r="R1077" i="6"/>
  <c r="O1077" i="6" s="1"/>
  <c r="R579" i="6"/>
  <c r="O579" i="6" s="1"/>
  <c r="R286" i="6"/>
  <c r="O286" i="6" s="1"/>
  <c r="R1909" i="6"/>
  <c r="O1909" i="6" s="1"/>
  <c r="R1542" i="6"/>
  <c r="O1542" i="6" s="1"/>
  <c r="R1804" i="6"/>
  <c r="O1804" i="6" s="1"/>
  <c r="R1250" i="6"/>
  <c r="O1250" i="6" s="1"/>
  <c r="R1320" i="6"/>
  <c r="O1320" i="6" s="1"/>
  <c r="R137" i="6"/>
  <c r="O137" i="6" s="1"/>
  <c r="R1428" i="6"/>
  <c r="O1428" i="6" s="1"/>
  <c r="R432" i="6"/>
  <c r="O432" i="6" s="1"/>
  <c r="R728" i="6"/>
  <c r="O728" i="6" s="1"/>
  <c r="R1666" i="6"/>
  <c r="O1666" i="6" s="1"/>
  <c r="R1425" i="6"/>
  <c r="O1425" i="6" s="1"/>
  <c r="R857" i="6"/>
  <c r="O857" i="6" s="1"/>
  <c r="R239" i="6"/>
  <c r="O239" i="6" s="1"/>
  <c r="R1728" i="6"/>
  <c r="O1728" i="6" s="1"/>
  <c r="R372" i="6"/>
  <c r="O372" i="6" s="1"/>
  <c r="R1822" i="6"/>
  <c r="O1822" i="6" s="1"/>
  <c r="R1628" i="6"/>
  <c r="O1628" i="6" s="1"/>
  <c r="R848" i="6"/>
  <c r="O848" i="6" s="1"/>
  <c r="R1580" i="6"/>
  <c r="O1580" i="6" s="1"/>
  <c r="R562" i="6"/>
  <c r="O562" i="6" s="1"/>
  <c r="R1319" i="6"/>
  <c r="O1319" i="6" s="1"/>
  <c r="R1521" i="6"/>
  <c r="O1521" i="6" s="1"/>
  <c r="R1351" i="6"/>
  <c r="O1351" i="6" s="1"/>
  <c r="R1608" i="6"/>
  <c r="O1608" i="6" s="1"/>
  <c r="R306" i="6"/>
  <c r="O306" i="6" s="1"/>
  <c r="R1328" i="6"/>
  <c r="O1328" i="6" s="1"/>
  <c r="R188" i="6"/>
  <c r="O188" i="6" s="1"/>
  <c r="R699" i="6"/>
  <c r="O699" i="6" s="1"/>
  <c r="R1215" i="6"/>
  <c r="O1215" i="6" s="1"/>
  <c r="R1171" i="6"/>
  <c r="O1171" i="6" s="1"/>
  <c r="R749" i="6"/>
  <c r="O749" i="6" s="1"/>
  <c r="R1615" i="6"/>
  <c r="O1615" i="6" s="1"/>
  <c r="R900" i="6"/>
  <c r="O900" i="6" s="1"/>
  <c r="R612" i="6"/>
  <c r="O612" i="6" s="1"/>
  <c r="R351" i="6"/>
  <c r="O351" i="6" s="1"/>
  <c r="R1693" i="6"/>
  <c r="O1693" i="6" s="1"/>
  <c r="R47" i="6"/>
  <c r="O47" i="6" s="1"/>
  <c r="R701" i="6"/>
  <c r="O701" i="6" s="1"/>
  <c r="R1256" i="6"/>
  <c r="O1256" i="6" s="1"/>
  <c r="R803" i="6"/>
  <c r="O803" i="6" s="1"/>
  <c r="R1610" i="6"/>
  <c r="O1610" i="6" s="1"/>
  <c r="R1118" i="6"/>
  <c r="O1118" i="6" s="1"/>
  <c r="R1413" i="6"/>
  <c r="O1413" i="6" s="1"/>
  <c r="R971" i="6"/>
  <c r="O971" i="6" s="1"/>
  <c r="R823" i="6"/>
  <c r="O823" i="6" s="1"/>
  <c r="R1143" i="6"/>
  <c r="O1143" i="6" s="1"/>
  <c r="R1284" i="6"/>
  <c r="O1284" i="6" s="1"/>
  <c r="R1262" i="6"/>
  <c r="O1262" i="6" s="1"/>
  <c r="R1423" i="6"/>
  <c r="O1423" i="6" s="1"/>
  <c r="R486" i="6"/>
  <c r="O486" i="6" s="1"/>
  <c r="R1478" i="6"/>
  <c r="O1478" i="6" s="1"/>
  <c r="R528" i="6"/>
  <c r="O528" i="6" s="1"/>
  <c r="R42" i="6"/>
  <c r="O42" i="6" s="1"/>
  <c r="R278" i="6"/>
  <c r="O278" i="6" s="1"/>
  <c r="R1979" i="6"/>
  <c r="O1979" i="6" s="1"/>
  <c r="R127" i="6"/>
  <c r="O127" i="6" s="1"/>
  <c r="R722" i="6"/>
  <c r="O722" i="6" s="1"/>
  <c r="R526" i="6"/>
  <c r="O526" i="6" s="1"/>
  <c r="R1168" i="6"/>
  <c r="O1168" i="6" s="1"/>
  <c r="R1444" i="6"/>
  <c r="O1444" i="6" s="1"/>
  <c r="R466" i="6"/>
  <c r="O466" i="6" s="1"/>
  <c r="R1031" i="6"/>
  <c r="O1031" i="6" s="1"/>
  <c r="R69" i="6"/>
  <c r="O69" i="6" s="1"/>
  <c r="R401" i="6"/>
  <c r="O401" i="6" s="1"/>
  <c r="R852" i="6"/>
  <c r="O852" i="6" s="1"/>
  <c r="R161" i="6"/>
  <c r="O161" i="6" s="1"/>
  <c r="R806" i="6"/>
  <c r="O806" i="6" s="1"/>
  <c r="R547" i="6"/>
  <c r="O547" i="6" s="1"/>
  <c r="R1142" i="6"/>
  <c r="O1142" i="6" s="1"/>
  <c r="R598" i="6"/>
  <c r="O598" i="6" s="1"/>
  <c r="R1017" i="6"/>
  <c r="O1017" i="6" s="1"/>
  <c r="R1484" i="6"/>
  <c r="O1484" i="6" s="1"/>
  <c r="R822" i="6"/>
  <c r="O822" i="6" s="1"/>
  <c r="R1987" i="6"/>
  <c r="O1987" i="6" s="1"/>
  <c r="R1212" i="6"/>
  <c r="O1212" i="6" s="1"/>
  <c r="R1544" i="6"/>
  <c r="O1544" i="6" s="1"/>
  <c r="R174" i="6"/>
  <c r="O174" i="6" s="1"/>
  <c r="R1452" i="6"/>
  <c r="O1452" i="6" s="1"/>
  <c r="R1282" i="6"/>
  <c r="O1282" i="6" s="1"/>
  <c r="R923" i="6"/>
  <c r="O923" i="6" s="1"/>
  <c r="R671" i="6"/>
  <c r="O671" i="6" s="1"/>
  <c r="R1228" i="6"/>
  <c r="O1228" i="6" s="1"/>
  <c r="R71" i="6"/>
  <c r="O71" i="6" s="1"/>
  <c r="R638" i="6"/>
  <c r="O638" i="6" s="1"/>
  <c r="R876" i="6"/>
  <c r="O876" i="6" s="1"/>
  <c r="R460" i="6"/>
  <c r="O460" i="6" s="1"/>
  <c r="R1813" i="6"/>
  <c r="O1813" i="6" s="1"/>
  <c r="R541" i="6"/>
  <c r="O541" i="6" s="1"/>
  <c r="R195" i="6"/>
  <c r="O195" i="6" s="1"/>
  <c r="R1923" i="6"/>
  <c r="O1923" i="6" s="1"/>
  <c r="R199" i="6"/>
  <c r="O199" i="6" s="1"/>
  <c r="R198" i="6"/>
  <c r="O198" i="6" s="1"/>
  <c r="R1638" i="6"/>
  <c r="O1638" i="6" s="1"/>
  <c r="R1253" i="6"/>
  <c r="O1253" i="6" s="1"/>
  <c r="R448" i="6"/>
  <c r="O448" i="6" s="1"/>
  <c r="R1323" i="6"/>
  <c r="O1323" i="6" s="1"/>
  <c r="R1914" i="6"/>
  <c r="O1914" i="6" s="1"/>
  <c r="R1203" i="6"/>
  <c r="O1203" i="6" s="1"/>
  <c r="R1924" i="6"/>
  <c r="O1924" i="6" s="1"/>
  <c r="R1867" i="6"/>
  <c r="O1867" i="6" s="1"/>
  <c r="R1749" i="6"/>
  <c r="O1749" i="6" s="1"/>
  <c r="R811" i="6"/>
  <c r="O811" i="6" s="1"/>
  <c r="R519" i="6"/>
  <c r="O519" i="6" s="1"/>
  <c r="R1667" i="6"/>
  <c r="O1667" i="6" s="1"/>
  <c r="R927" i="6"/>
  <c r="O927" i="6" s="1"/>
  <c r="R836" i="6"/>
  <c r="O836" i="6" s="1"/>
  <c r="R979" i="6"/>
  <c r="O979" i="6" s="1"/>
  <c r="R1916" i="6"/>
  <c r="O1916" i="6" s="1"/>
  <c r="R1450" i="6"/>
  <c r="O1450" i="6" s="1"/>
  <c r="R1943" i="6"/>
  <c r="O1943" i="6" s="1"/>
  <c r="R1502" i="6"/>
  <c r="O1502" i="6" s="1"/>
  <c r="R415" i="6"/>
  <c r="O415" i="6" s="1"/>
  <c r="R1713" i="6"/>
  <c r="O1713" i="6" s="1"/>
  <c r="R1378" i="6"/>
  <c r="O1378" i="6" s="1"/>
  <c r="R145" i="6"/>
  <c r="O145" i="6" s="1"/>
  <c r="R917" i="6"/>
  <c r="O917" i="6" s="1"/>
  <c r="R830" i="6"/>
  <c r="O830" i="6" s="1"/>
  <c r="R1227" i="6"/>
  <c r="O1227" i="6" s="1"/>
  <c r="R1623" i="6"/>
  <c r="O1623" i="6" s="1"/>
  <c r="R781" i="6"/>
  <c r="O781" i="6" s="1"/>
  <c r="R1733" i="6"/>
  <c r="O1733" i="6" s="1"/>
  <c r="R675" i="6"/>
  <c r="O675" i="6" s="1"/>
  <c r="R1028" i="6"/>
  <c r="O1028" i="6" s="1"/>
  <c r="R880" i="6"/>
  <c r="O880" i="6" s="1"/>
  <c r="R1632" i="6"/>
  <c r="O1632" i="6" s="1"/>
  <c r="R456" i="6"/>
  <c r="O456" i="6" s="1"/>
  <c r="R1681" i="6"/>
  <c r="O1681" i="6" s="1"/>
  <c r="R1961" i="6"/>
  <c r="O1961" i="6" s="1"/>
  <c r="R874" i="6"/>
  <c r="O874" i="6" s="1"/>
  <c r="R1362" i="6"/>
  <c r="O1362" i="6" s="1"/>
  <c r="R747" i="6"/>
  <c r="O747" i="6" s="1"/>
  <c r="R1219" i="6"/>
  <c r="O1219" i="6" s="1"/>
  <c r="R1918" i="6"/>
  <c r="O1918" i="6" s="1"/>
  <c r="R1864" i="6"/>
  <c r="O1864" i="6" s="1"/>
  <c r="R826" i="6"/>
  <c r="O826" i="6" s="1"/>
  <c r="R310" i="6"/>
  <c r="O310" i="6" s="1"/>
  <c r="R620" i="6"/>
  <c r="O620" i="6" s="1"/>
  <c r="R321" i="6"/>
  <c r="O321" i="6" s="1"/>
  <c r="R1467" i="6"/>
  <c r="O1467" i="6" s="1"/>
  <c r="R1062" i="6"/>
  <c r="O1062" i="6" s="1"/>
  <c r="R512" i="6"/>
  <c r="O512" i="6" s="1"/>
  <c r="R154" i="6"/>
  <c r="O154" i="6" s="1"/>
  <c r="R1290" i="6"/>
  <c r="O1290" i="6" s="1"/>
  <c r="R1894" i="6"/>
  <c r="O1894" i="6" s="1"/>
  <c r="R109" i="6"/>
  <c r="O109" i="6" s="1"/>
  <c r="R58" i="6"/>
  <c r="O58" i="6" s="1"/>
  <c r="R1586" i="6"/>
  <c r="O1586" i="6" s="1"/>
  <c r="R1386" i="6"/>
  <c r="O1386" i="6" s="1"/>
  <c r="R287" i="6"/>
  <c r="O287" i="6" s="1"/>
  <c r="R1185" i="6"/>
  <c r="O1185" i="6" s="1"/>
  <c r="R903" i="6"/>
  <c r="O903" i="6" s="1"/>
  <c r="R1374" i="6"/>
  <c r="O1374" i="6" s="1"/>
  <c r="R1404" i="6"/>
  <c r="O1404" i="6" s="1"/>
  <c r="R140" i="6"/>
  <c r="O140" i="6" s="1"/>
  <c r="R1717" i="6"/>
  <c r="O1717" i="6" s="1"/>
  <c r="Z27" i="6"/>
  <c r="Z26" i="6"/>
  <c r="Z28" i="6"/>
  <c r="B71" i="6"/>
  <c r="B73" i="6"/>
  <c r="AF7" i="6" s="1"/>
  <c r="C11" i="1" l="1"/>
  <c r="F12" i="1" s="1"/>
  <c r="C13" i="1"/>
  <c r="D13" i="1" s="1"/>
  <c r="AH9" i="6"/>
  <c r="AH10" i="6"/>
  <c r="AJ12" i="6"/>
  <c r="AJ14" i="6" s="1"/>
  <c r="W6" i="6"/>
  <c r="AD7" i="6"/>
  <c r="W7" i="6" s="1"/>
  <c r="AD8" i="6"/>
  <c r="AD9" i="6" s="1"/>
  <c r="AF8" i="6"/>
  <c r="AF9" i="6"/>
  <c r="AF10" i="6" s="1"/>
  <c r="B72" i="6"/>
  <c r="AF5" i="6"/>
  <c r="W5" i="6" s="1"/>
  <c r="Z31" i="6"/>
  <c r="Z30" i="6"/>
  <c r="Z29" i="6"/>
  <c r="AH12" i="6" l="1"/>
  <c r="AH11" i="6"/>
  <c r="AJ13" i="6"/>
  <c r="W8" i="6"/>
  <c r="AD10" i="6"/>
  <c r="AD12" i="6" s="1"/>
  <c r="C14" i="1"/>
  <c r="D14" i="1" s="1"/>
  <c r="W9" i="6"/>
  <c r="AF12" i="6"/>
  <c r="AF11" i="6"/>
  <c r="AF13" i="6"/>
  <c r="AJ16" i="6"/>
  <c r="AJ15" i="6"/>
  <c r="Z32" i="6"/>
  <c r="Z34" i="6"/>
  <c r="Z33" i="6"/>
  <c r="AH14" i="6" l="1"/>
  <c r="AH13" i="6"/>
  <c r="W10" i="6"/>
  <c r="AD11" i="6"/>
  <c r="W11" i="6" s="1"/>
  <c r="W12" i="6"/>
  <c r="AD14" i="6"/>
  <c r="AD13" i="6"/>
  <c r="AF15" i="6"/>
  <c r="AF16" i="6"/>
  <c r="AF14" i="6"/>
  <c r="AJ17" i="6"/>
  <c r="AJ18" i="6"/>
  <c r="Z36" i="6"/>
  <c r="Z35" i="6"/>
  <c r="Z37" i="6"/>
  <c r="W13" i="6" l="1"/>
  <c r="AH15" i="6"/>
  <c r="AH16" i="6"/>
  <c r="AD16" i="6"/>
  <c r="AD15" i="6"/>
  <c r="W14" i="6"/>
  <c r="AF17" i="6"/>
  <c r="AF19" i="6"/>
  <c r="AF18" i="6"/>
  <c r="AJ20" i="6"/>
  <c r="AJ19" i="6"/>
  <c r="Z39" i="6"/>
  <c r="Z40" i="6"/>
  <c r="Z38" i="6"/>
  <c r="W15" i="6" l="1"/>
  <c r="AH18" i="6"/>
  <c r="AH17" i="6"/>
  <c r="AD18" i="6"/>
  <c r="AD17" i="6"/>
  <c r="W16" i="6"/>
  <c r="AF20" i="6"/>
  <c r="AF22" i="6"/>
  <c r="AF21" i="6"/>
  <c r="AJ22" i="6"/>
  <c r="AJ21" i="6"/>
  <c r="Z42" i="6"/>
  <c r="Z43" i="6"/>
  <c r="Z41" i="6"/>
  <c r="W17" i="6" l="1"/>
  <c r="AH19" i="6"/>
  <c r="AH20" i="6"/>
  <c r="AD19" i="6"/>
  <c r="AD20" i="6"/>
  <c r="W18" i="6"/>
  <c r="AF24" i="6"/>
  <c r="AF25" i="6"/>
  <c r="AF23" i="6"/>
  <c r="AJ23" i="6"/>
  <c r="AJ24" i="6"/>
  <c r="Z46" i="6"/>
  <c r="Z44" i="6"/>
  <c r="Z45" i="6"/>
  <c r="W20" i="6" l="1"/>
  <c r="W19" i="6"/>
  <c r="AH21" i="6"/>
  <c r="AH22" i="6"/>
  <c r="AD22" i="6"/>
  <c r="AD21" i="6"/>
  <c r="AF28" i="6"/>
  <c r="AF26" i="6"/>
  <c r="AF27" i="6"/>
  <c r="AJ26" i="6"/>
  <c r="AJ25" i="6"/>
  <c r="Z49" i="6"/>
  <c r="Z48" i="6"/>
  <c r="Z47" i="6"/>
  <c r="W21" i="6" l="1"/>
  <c r="AH23" i="6"/>
  <c r="AH24" i="6"/>
  <c r="AD23" i="6"/>
  <c r="AD24" i="6"/>
  <c r="W22" i="6"/>
  <c r="AF31" i="6"/>
  <c r="AF30" i="6"/>
  <c r="AF29" i="6"/>
  <c r="AJ28" i="6"/>
  <c r="AJ27" i="6"/>
  <c r="Z51" i="6"/>
  <c r="Z50" i="6"/>
  <c r="Z52" i="6"/>
  <c r="W23" i="6" l="1"/>
  <c r="AH25" i="6"/>
  <c r="AH26" i="6"/>
  <c r="AD26" i="6"/>
  <c r="AD25" i="6"/>
  <c r="W24" i="6"/>
  <c r="AF34" i="6"/>
  <c r="AF32" i="6"/>
  <c r="AF33" i="6"/>
  <c r="AJ30" i="6"/>
  <c r="AJ29" i="6"/>
  <c r="Z54" i="6"/>
  <c r="Z55" i="6"/>
  <c r="Z53" i="6"/>
  <c r="W25" i="6" l="1"/>
  <c r="AH27" i="6"/>
  <c r="AH28" i="6"/>
  <c r="AD27" i="6"/>
  <c r="AD28" i="6"/>
  <c r="W26" i="6"/>
  <c r="AF35" i="6"/>
  <c r="AF37" i="6"/>
  <c r="AF36" i="6"/>
  <c r="AJ32" i="6"/>
  <c r="AJ31" i="6"/>
  <c r="Z58" i="6"/>
  <c r="Z57" i="6"/>
  <c r="Z56" i="6"/>
  <c r="AH29" i="6" l="1"/>
  <c r="AH30" i="6"/>
  <c r="W27" i="6"/>
  <c r="AD29" i="6"/>
  <c r="AD30" i="6"/>
  <c r="W28" i="6"/>
  <c r="AF38" i="6"/>
  <c r="AF39" i="6"/>
  <c r="AF40" i="6"/>
  <c r="AJ34" i="6"/>
  <c r="AJ33" i="6"/>
  <c r="Z59" i="6"/>
  <c r="Z61" i="6"/>
  <c r="Z60" i="6"/>
  <c r="W29" i="6" l="1"/>
  <c r="AH31" i="6"/>
  <c r="AH32" i="6"/>
  <c r="AD32" i="6"/>
  <c r="AD31" i="6"/>
  <c r="W30" i="6"/>
  <c r="AF43" i="6"/>
  <c r="AF42" i="6"/>
  <c r="AF41" i="6"/>
  <c r="AJ36" i="6"/>
  <c r="AJ35" i="6"/>
  <c r="Z64" i="6"/>
  <c r="Z62" i="6"/>
  <c r="Z63" i="6"/>
  <c r="W31" i="6" l="1"/>
  <c r="AH33" i="6"/>
  <c r="AH34" i="6"/>
  <c r="AD33" i="6"/>
  <c r="AD34" i="6"/>
  <c r="W32" i="6"/>
  <c r="AF45" i="6"/>
  <c r="AF44" i="6"/>
  <c r="AF46" i="6"/>
  <c r="AJ38" i="6"/>
  <c r="AJ37" i="6"/>
  <c r="Z67" i="6"/>
  <c r="Z66" i="6"/>
  <c r="Z65" i="6"/>
  <c r="W33" i="6" l="1"/>
  <c r="AH35" i="6"/>
  <c r="AH36" i="6"/>
  <c r="AD35" i="6"/>
  <c r="AD36" i="6"/>
  <c r="W34" i="6"/>
  <c r="AF47" i="6"/>
  <c r="AF49" i="6"/>
  <c r="AF48" i="6"/>
  <c r="AJ39" i="6"/>
  <c r="AJ40" i="6"/>
  <c r="Z70" i="6"/>
  <c r="Z69" i="6"/>
  <c r="Z68" i="6"/>
  <c r="W35" i="6" l="1"/>
  <c r="AH38" i="6"/>
  <c r="AH37" i="6"/>
  <c r="AD37" i="6"/>
  <c r="AD38" i="6"/>
  <c r="W36" i="6"/>
  <c r="AF50" i="6"/>
  <c r="AF52" i="6"/>
  <c r="AF51" i="6"/>
  <c r="AJ41" i="6"/>
  <c r="AJ42" i="6"/>
  <c r="Z72" i="6"/>
  <c r="Z71" i="6"/>
  <c r="Z73" i="6"/>
  <c r="W37" i="6" l="1"/>
  <c r="AH40" i="6"/>
  <c r="AH39" i="6"/>
  <c r="AD40" i="6"/>
  <c r="AD39" i="6"/>
  <c r="W38" i="6"/>
  <c r="AF55" i="6"/>
  <c r="AF53" i="6"/>
  <c r="AF54" i="6"/>
  <c r="AJ44" i="6"/>
  <c r="AJ43" i="6"/>
  <c r="Z76" i="6"/>
  <c r="Z75" i="6"/>
  <c r="Z74" i="6"/>
  <c r="AH42" i="6" l="1"/>
  <c r="AH41" i="6"/>
  <c r="W39" i="6"/>
  <c r="AD41" i="6"/>
  <c r="AD42" i="6"/>
  <c r="W40" i="6"/>
  <c r="AF56" i="6"/>
  <c r="AF58" i="6"/>
  <c r="AF57" i="6"/>
  <c r="AJ45" i="6"/>
  <c r="AJ46" i="6"/>
  <c r="Z79" i="6"/>
  <c r="Z77" i="6"/>
  <c r="Z78" i="6"/>
  <c r="W41" i="6" l="1"/>
  <c r="AH44" i="6"/>
  <c r="AH43" i="6"/>
  <c r="AD43" i="6"/>
  <c r="AD44" i="6"/>
  <c r="W42" i="6"/>
  <c r="AF61" i="6"/>
  <c r="AF60" i="6"/>
  <c r="AF59" i="6"/>
  <c r="AJ48" i="6"/>
  <c r="AJ47" i="6"/>
  <c r="Z82" i="6"/>
  <c r="Z81" i="6"/>
  <c r="Z80" i="6"/>
  <c r="W43" i="6" l="1"/>
  <c r="AH45" i="6"/>
  <c r="AH46" i="6"/>
  <c r="AD45" i="6"/>
  <c r="AD46" i="6"/>
  <c r="W44" i="6"/>
  <c r="AF63" i="6"/>
  <c r="AF62" i="6"/>
  <c r="AF64" i="6"/>
  <c r="AJ50" i="6"/>
  <c r="AJ49" i="6"/>
  <c r="Z85" i="6"/>
  <c r="Z83" i="6"/>
  <c r="Z84" i="6"/>
  <c r="W45" i="6" l="1"/>
  <c r="AH48" i="6"/>
  <c r="AH47" i="6"/>
  <c r="AD48" i="6"/>
  <c r="AD47" i="6"/>
  <c r="W46" i="6"/>
  <c r="AF65" i="6"/>
  <c r="AF67" i="6"/>
  <c r="AF66" i="6"/>
  <c r="AJ51" i="6"/>
  <c r="AJ52" i="6"/>
  <c r="Z86" i="6"/>
  <c r="Z88" i="6"/>
  <c r="Z87" i="6"/>
  <c r="AH49" i="6" l="1"/>
  <c r="AH50" i="6"/>
  <c r="W47" i="6"/>
  <c r="AD49" i="6"/>
  <c r="AD50" i="6"/>
  <c r="W48" i="6"/>
  <c r="AF68" i="6"/>
  <c r="AF69" i="6"/>
  <c r="AF70" i="6"/>
  <c r="AJ53" i="6"/>
  <c r="AJ54" i="6"/>
  <c r="Z90" i="6"/>
  <c r="Z89" i="6"/>
  <c r="Z91" i="6"/>
  <c r="W49" i="6" l="1"/>
  <c r="AH51" i="6"/>
  <c r="AH52" i="6"/>
  <c r="AD51" i="6"/>
  <c r="AD52" i="6"/>
  <c r="W50" i="6"/>
  <c r="AF73" i="6"/>
  <c r="AF72" i="6"/>
  <c r="AF71" i="6"/>
  <c r="AJ56" i="6"/>
  <c r="AJ55" i="6"/>
  <c r="Z93" i="6"/>
  <c r="Z94" i="6"/>
  <c r="Z92" i="6"/>
  <c r="W51" i="6" l="1"/>
  <c r="AH53" i="6"/>
  <c r="AH54" i="6"/>
  <c r="AD53" i="6"/>
  <c r="AD54" i="6"/>
  <c r="W52" i="6"/>
  <c r="AF74" i="6"/>
  <c r="AF75" i="6"/>
  <c r="AF76" i="6"/>
  <c r="AJ58" i="6"/>
  <c r="AJ57" i="6"/>
  <c r="Z96" i="6"/>
  <c r="Z97" i="6"/>
  <c r="Z95" i="6"/>
  <c r="W53" i="6" l="1"/>
  <c r="AH55" i="6"/>
  <c r="AH56" i="6"/>
  <c r="AD55" i="6"/>
  <c r="AD56" i="6"/>
  <c r="W54" i="6"/>
  <c r="AF79" i="6"/>
  <c r="AF77" i="6"/>
  <c r="AF78" i="6"/>
  <c r="AJ60" i="6"/>
  <c r="AJ59" i="6"/>
  <c r="Z98" i="6"/>
  <c r="Z99" i="6"/>
  <c r="Z100" i="6"/>
  <c r="W55" i="6" l="1"/>
  <c r="AH58" i="6"/>
  <c r="AH57" i="6"/>
  <c r="AD58" i="6"/>
  <c r="AD57" i="6"/>
  <c r="W56" i="6"/>
  <c r="AF81" i="6"/>
  <c r="AF80" i="6"/>
  <c r="AF82" i="6"/>
  <c r="AJ61" i="6"/>
  <c r="AJ62" i="6"/>
  <c r="Z102" i="6"/>
  <c r="Z103" i="6"/>
  <c r="Z101" i="6"/>
  <c r="W57" i="6" l="1"/>
  <c r="AH59" i="6"/>
  <c r="AH60" i="6"/>
  <c r="AD59" i="6"/>
  <c r="AD60" i="6"/>
  <c r="W58" i="6"/>
  <c r="AF83" i="6"/>
  <c r="AF85" i="6"/>
  <c r="AF84" i="6"/>
  <c r="AJ64" i="6"/>
  <c r="AJ63" i="6"/>
  <c r="Z104" i="6"/>
  <c r="Z105" i="6"/>
  <c r="Z106" i="6"/>
  <c r="W59" i="6" l="1"/>
  <c r="AH61" i="6"/>
  <c r="AH62" i="6"/>
  <c r="AD61" i="6"/>
  <c r="AD62" i="6"/>
  <c r="W60" i="6"/>
  <c r="AF87" i="6"/>
  <c r="AF88" i="6"/>
  <c r="AF86" i="6"/>
  <c r="AJ66" i="6"/>
  <c r="AJ65" i="6"/>
  <c r="Z108" i="6"/>
  <c r="Z109" i="6"/>
  <c r="Z107" i="6"/>
  <c r="W61" i="6" l="1"/>
  <c r="AH64" i="6"/>
  <c r="AH63" i="6"/>
  <c r="AD63" i="6"/>
  <c r="AD64" i="6"/>
  <c r="W62" i="6"/>
  <c r="AF89" i="6"/>
  <c r="AF90" i="6"/>
  <c r="AF91" i="6"/>
  <c r="AJ68" i="6"/>
  <c r="AJ67" i="6"/>
  <c r="Z112" i="6"/>
  <c r="Z111" i="6"/>
  <c r="Z110" i="6"/>
  <c r="W63" i="6" l="1"/>
  <c r="AH65" i="6"/>
  <c r="AH66" i="6"/>
  <c r="AD66" i="6"/>
  <c r="AD65" i="6"/>
  <c r="W64" i="6"/>
  <c r="AF94" i="6"/>
  <c r="AF92" i="6"/>
  <c r="AF93" i="6"/>
  <c r="AJ69" i="6"/>
  <c r="AJ70" i="6"/>
  <c r="Z114" i="6"/>
  <c r="Z113" i="6"/>
  <c r="Z115" i="6"/>
  <c r="W65" i="6" l="1"/>
  <c r="AH68" i="6"/>
  <c r="AH67" i="6"/>
  <c r="AD68" i="6"/>
  <c r="AD67" i="6"/>
  <c r="W66" i="6"/>
  <c r="AF95" i="6"/>
  <c r="AF96" i="6"/>
  <c r="AF97" i="6"/>
  <c r="AJ71" i="6"/>
  <c r="AJ72" i="6"/>
  <c r="Z118" i="6"/>
  <c r="Z117" i="6"/>
  <c r="Z116" i="6"/>
  <c r="W67" i="6" l="1"/>
  <c r="AH70" i="6"/>
  <c r="AH69" i="6"/>
  <c r="AD70" i="6"/>
  <c r="AD69" i="6"/>
  <c r="W68" i="6"/>
  <c r="AF98" i="6"/>
  <c r="AF99" i="6"/>
  <c r="AF100" i="6"/>
  <c r="AJ73" i="6"/>
  <c r="AJ74" i="6"/>
  <c r="Z121" i="6"/>
  <c r="Z120" i="6"/>
  <c r="Z119" i="6"/>
  <c r="W69" i="6" l="1"/>
  <c r="AH72" i="6"/>
  <c r="AH71" i="6"/>
  <c r="AD71" i="6"/>
  <c r="AD72" i="6"/>
  <c r="W70" i="6"/>
  <c r="AF103" i="6"/>
  <c r="AF102" i="6"/>
  <c r="AF101" i="6"/>
  <c r="AJ75" i="6"/>
  <c r="AJ76" i="6"/>
  <c r="Z124" i="6"/>
  <c r="Z122" i="6"/>
  <c r="Z123" i="6"/>
  <c r="W71" i="6" l="1"/>
  <c r="AH73" i="6"/>
  <c r="AH74" i="6"/>
  <c r="AD74" i="6"/>
  <c r="AD73" i="6"/>
  <c r="W72" i="6"/>
  <c r="AF105" i="6"/>
  <c r="AF104" i="6"/>
  <c r="AF106" i="6"/>
  <c r="AJ77" i="6"/>
  <c r="AJ78" i="6"/>
  <c r="Z125" i="6"/>
  <c r="Z126" i="6"/>
  <c r="Z127" i="6"/>
  <c r="W73" i="6" l="1"/>
  <c r="AH75" i="6"/>
  <c r="AH76" i="6"/>
  <c r="AD76" i="6"/>
  <c r="AD75" i="6"/>
  <c r="W74" i="6"/>
  <c r="AF108" i="6"/>
  <c r="AF109" i="6"/>
  <c r="AF107" i="6"/>
  <c r="AJ79" i="6"/>
  <c r="AJ80" i="6"/>
  <c r="Z129" i="6"/>
  <c r="Z130" i="6"/>
  <c r="Z128" i="6"/>
  <c r="W75" i="6" l="1"/>
  <c r="AH77" i="6"/>
  <c r="AH78" i="6"/>
  <c r="AD77" i="6"/>
  <c r="AD78" i="6"/>
  <c r="W76" i="6"/>
  <c r="AF112" i="6"/>
  <c r="AF111" i="6"/>
  <c r="AF110" i="6"/>
  <c r="AJ81" i="6"/>
  <c r="AJ82" i="6"/>
  <c r="Z132" i="6"/>
  <c r="Z131" i="6"/>
  <c r="Z133" i="6"/>
  <c r="W77" i="6" l="1"/>
  <c r="AH79" i="6"/>
  <c r="AH80" i="6"/>
  <c r="AD80" i="6"/>
  <c r="AD79" i="6"/>
  <c r="W78" i="6"/>
  <c r="AF113" i="6"/>
  <c r="AF114" i="6"/>
  <c r="AF115" i="6"/>
  <c r="AJ83" i="6"/>
  <c r="AJ84" i="6"/>
  <c r="Z134" i="6"/>
  <c r="Z136" i="6"/>
  <c r="Z135" i="6"/>
  <c r="W79" i="6" l="1"/>
  <c r="AH81" i="6"/>
  <c r="AH82" i="6"/>
  <c r="AD82" i="6"/>
  <c r="AD81" i="6"/>
  <c r="W80" i="6"/>
  <c r="AF117" i="6"/>
  <c r="AF116" i="6"/>
  <c r="AF118" i="6"/>
  <c r="AJ85" i="6"/>
  <c r="AJ86" i="6"/>
  <c r="Z139" i="6"/>
  <c r="Z138" i="6"/>
  <c r="Z137" i="6"/>
  <c r="AH83" i="6" l="1"/>
  <c r="AH84" i="6"/>
  <c r="W81" i="6"/>
  <c r="AD83" i="6"/>
  <c r="AD84" i="6"/>
  <c r="W82" i="6"/>
  <c r="AF121" i="6"/>
  <c r="AF120" i="6"/>
  <c r="AF119" i="6"/>
  <c r="AJ88" i="6"/>
  <c r="AJ87" i="6"/>
  <c r="Z142" i="6"/>
  <c r="Z141" i="6"/>
  <c r="Z140" i="6"/>
  <c r="W83" i="6" l="1"/>
  <c r="AH85" i="6"/>
  <c r="AH86" i="6"/>
  <c r="AD86" i="6"/>
  <c r="AD85" i="6"/>
  <c r="W84" i="6"/>
  <c r="AF122" i="6"/>
  <c r="AF124" i="6"/>
  <c r="AF123" i="6"/>
  <c r="AJ89" i="6"/>
  <c r="AJ90" i="6"/>
  <c r="Z144" i="6"/>
  <c r="Z145" i="6"/>
  <c r="Z143" i="6"/>
  <c r="AH88" i="6" l="1"/>
  <c r="AH87" i="6"/>
  <c r="W85" i="6"/>
  <c r="AD87" i="6"/>
  <c r="AD88" i="6"/>
  <c r="W86" i="6"/>
  <c r="AF125" i="6"/>
  <c r="AF127" i="6"/>
  <c r="AF126" i="6"/>
  <c r="AJ91" i="6"/>
  <c r="AJ92" i="6"/>
  <c r="Z148" i="6"/>
  <c r="Z147" i="6"/>
  <c r="Z146" i="6"/>
  <c r="W87" i="6" l="1"/>
  <c r="AH89" i="6"/>
  <c r="AH90" i="6"/>
  <c r="AD90" i="6"/>
  <c r="AD89" i="6"/>
  <c r="W88" i="6"/>
  <c r="AF128" i="6"/>
  <c r="AF129" i="6"/>
  <c r="AF130" i="6"/>
  <c r="AJ94" i="6"/>
  <c r="AJ93" i="6"/>
  <c r="Z151" i="6"/>
  <c r="Z150" i="6"/>
  <c r="Z149" i="6"/>
  <c r="W89" i="6" l="1"/>
  <c r="AH92" i="6"/>
  <c r="AH91" i="6"/>
  <c r="AD91" i="6"/>
  <c r="AD92" i="6"/>
  <c r="W90" i="6"/>
  <c r="AF133" i="6"/>
  <c r="AF132" i="6"/>
  <c r="AF131" i="6"/>
  <c r="AJ96" i="6"/>
  <c r="AJ95" i="6"/>
  <c r="W91" i="6" l="1"/>
  <c r="AH94" i="6"/>
  <c r="AH93" i="6"/>
  <c r="AD94" i="6"/>
  <c r="AD93" i="6"/>
  <c r="W92" i="6"/>
  <c r="AF135" i="6"/>
  <c r="AF134" i="6"/>
  <c r="AF136" i="6"/>
  <c r="AJ97" i="6"/>
  <c r="AJ98" i="6"/>
  <c r="W93" i="6" l="1"/>
  <c r="AH95" i="6"/>
  <c r="AH96" i="6"/>
  <c r="AD96" i="6"/>
  <c r="AD95" i="6"/>
  <c r="W94" i="6"/>
  <c r="AF137" i="6"/>
  <c r="AF138" i="6"/>
  <c r="AF139" i="6"/>
  <c r="AJ99" i="6"/>
  <c r="AJ100" i="6"/>
  <c r="W95" i="6" l="1"/>
  <c r="AH98" i="6"/>
  <c r="AH97" i="6"/>
  <c r="AD98" i="6"/>
  <c r="AD97" i="6"/>
  <c r="W96" i="6"/>
  <c r="AF141" i="6"/>
  <c r="AF140" i="6"/>
  <c r="AF142" i="6"/>
  <c r="AJ101" i="6"/>
  <c r="AJ102" i="6"/>
  <c r="W97" i="6" l="1"/>
  <c r="AH99" i="6"/>
  <c r="AH100" i="6"/>
  <c r="AD99" i="6"/>
  <c r="AD100" i="6"/>
  <c r="W98" i="6"/>
  <c r="AF145" i="6"/>
  <c r="AF143" i="6"/>
  <c r="AF144" i="6"/>
  <c r="AJ103" i="6"/>
  <c r="AJ104" i="6"/>
  <c r="W99" i="6" l="1"/>
  <c r="AH102" i="6"/>
  <c r="AH101" i="6"/>
  <c r="AD101" i="6"/>
  <c r="AD102" i="6"/>
  <c r="W100" i="6"/>
  <c r="AF146" i="6"/>
  <c r="AF147" i="6"/>
  <c r="AF148" i="6"/>
  <c r="AJ105" i="6"/>
  <c r="AJ106" i="6"/>
  <c r="W101" i="6" l="1"/>
  <c r="AH104" i="6"/>
  <c r="AH103" i="6"/>
  <c r="AD103" i="6"/>
  <c r="AD104" i="6"/>
  <c r="W102" i="6"/>
  <c r="AF150" i="6"/>
  <c r="AF151" i="6"/>
  <c r="AF149" i="6"/>
  <c r="AJ107" i="6"/>
  <c r="AJ108" i="6"/>
  <c r="W103" i="6" l="1"/>
  <c r="AH105" i="6"/>
  <c r="AH106" i="6"/>
  <c r="AD105" i="6"/>
  <c r="AD106" i="6"/>
  <c r="W104" i="6"/>
  <c r="AJ109" i="6"/>
  <c r="AJ110" i="6"/>
  <c r="W105" i="6" l="1"/>
  <c r="AH108" i="6"/>
  <c r="AH107" i="6"/>
  <c r="AD107" i="6"/>
  <c r="AD108" i="6"/>
  <c r="W106" i="6"/>
  <c r="AJ112" i="6"/>
  <c r="AJ111" i="6"/>
  <c r="W107" i="6" l="1"/>
  <c r="AH109" i="6"/>
  <c r="AH110" i="6"/>
  <c r="AD110" i="6"/>
  <c r="AD109" i="6"/>
  <c r="W108" i="6"/>
  <c r="AJ113" i="6"/>
  <c r="AJ114" i="6"/>
  <c r="W109" i="6" l="1"/>
  <c r="AH112" i="6"/>
  <c r="AH111" i="6"/>
  <c r="AD111" i="6"/>
  <c r="AD112" i="6"/>
  <c r="W110" i="6"/>
  <c r="AJ115" i="6"/>
  <c r="AJ116" i="6"/>
  <c r="W111" i="6" l="1"/>
  <c r="AH113" i="6"/>
  <c r="AH114" i="6"/>
  <c r="AD114" i="6"/>
  <c r="AD113" i="6"/>
  <c r="W112" i="6"/>
  <c r="AJ118" i="6"/>
  <c r="AJ117" i="6"/>
  <c r="W113" i="6" l="1"/>
  <c r="AH115" i="6"/>
  <c r="AH116" i="6"/>
  <c r="AD115" i="6"/>
  <c r="AD116" i="6"/>
  <c r="W114" i="6"/>
  <c r="AJ119" i="6"/>
  <c r="AJ120" i="6"/>
  <c r="W115" i="6" l="1"/>
  <c r="AH117" i="6"/>
  <c r="AH118" i="6"/>
  <c r="AD117" i="6"/>
  <c r="AD118" i="6"/>
  <c r="W116" i="6"/>
  <c r="AJ122" i="6"/>
  <c r="AJ121" i="6"/>
  <c r="W117" i="6" l="1"/>
  <c r="AH119" i="6"/>
  <c r="AH120" i="6"/>
  <c r="AD120" i="6"/>
  <c r="AD119" i="6"/>
  <c r="W118" i="6"/>
  <c r="AJ124" i="6"/>
  <c r="AJ123" i="6"/>
  <c r="W119" i="6" l="1"/>
  <c r="AH121" i="6"/>
  <c r="AH122" i="6"/>
  <c r="AD121" i="6"/>
  <c r="AD122" i="6"/>
  <c r="W120" i="6"/>
  <c r="AJ126" i="6"/>
  <c r="AJ125" i="6"/>
  <c r="W121" i="6" l="1"/>
  <c r="AH124" i="6"/>
  <c r="AH123" i="6"/>
  <c r="AD123" i="6"/>
  <c r="AD124" i="6"/>
  <c r="W122" i="6"/>
  <c r="AJ128" i="6"/>
  <c r="AJ127" i="6"/>
  <c r="W123" i="6" l="1"/>
  <c r="AH125" i="6"/>
  <c r="AH126" i="6"/>
  <c r="AD126" i="6"/>
  <c r="AD125" i="6"/>
  <c r="W124" i="6"/>
  <c r="AJ130" i="6"/>
  <c r="AJ129" i="6"/>
  <c r="W125" i="6" l="1"/>
  <c r="AH127" i="6"/>
  <c r="AH128" i="6"/>
  <c r="AD127" i="6"/>
  <c r="AD128" i="6"/>
  <c r="W126" i="6"/>
  <c r="AJ132" i="6"/>
  <c r="AJ131" i="6"/>
  <c r="W127" i="6" l="1"/>
  <c r="AH129" i="6"/>
  <c r="AH130" i="6"/>
  <c r="AD130" i="6"/>
  <c r="AD129" i="6"/>
  <c r="W128" i="6"/>
  <c r="AJ133" i="6"/>
  <c r="AJ134" i="6"/>
  <c r="W129" i="6" l="1"/>
  <c r="AH131" i="6"/>
  <c r="AH132" i="6"/>
  <c r="AD131" i="6"/>
  <c r="AD132" i="6"/>
  <c r="W130" i="6"/>
  <c r="AJ135" i="6"/>
  <c r="AJ136" i="6"/>
  <c r="W131" i="6" l="1"/>
  <c r="AH133" i="6"/>
  <c r="AH134" i="6"/>
  <c r="AD134" i="6"/>
  <c r="AD133" i="6"/>
  <c r="W132" i="6"/>
  <c r="AJ138" i="6"/>
  <c r="AJ137" i="6"/>
  <c r="W133" i="6" l="1"/>
  <c r="AH136" i="6"/>
  <c r="AH135" i="6"/>
  <c r="AD136" i="6"/>
  <c r="AD135" i="6"/>
  <c r="W134" i="6"/>
  <c r="AJ140" i="6"/>
  <c r="AJ139" i="6"/>
  <c r="W135" i="6" l="1"/>
  <c r="AH137" i="6"/>
  <c r="AH138" i="6"/>
  <c r="AD137" i="6"/>
  <c r="AD138" i="6"/>
  <c r="W136" i="6"/>
  <c r="AJ141" i="6"/>
  <c r="AJ142" i="6"/>
  <c r="W137" i="6" l="1"/>
  <c r="AH140" i="6"/>
  <c r="AH139" i="6"/>
  <c r="AD140" i="6"/>
  <c r="AD139" i="6"/>
  <c r="W138" i="6"/>
  <c r="AJ143" i="6"/>
  <c r="AJ144" i="6"/>
  <c r="W139" i="6" l="1"/>
  <c r="AH142" i="6"/>
  <c r="AH141" i="6"/>
  <c r="AD142" i="6"/>
  <c r="AD141" i="6"/>
  <c r="W140" i="6"/>
  <c r="AJ146" i="6"/>
  <c r="AJ145" i="6"/>
  <c r="W141" i="6" l="1"/>
  <c r="AH143" i="6"/>
  <c r="AH144" i="6"/>
  <c r="AD144" i="6"/>
  <c r="AD143" i="6"/>
  <c r="W142" i="6"/>
  <c r="AJ147" i="6"/>
  <c r="AJ148" i="6"/>
  <c r="W143" i="6" l="1"/>
  <c r="AH145" i="6"/>
  <c r="AH146" i="6"/>
  <c r="AD145" i="6"/>
  <c r="AD146" i="6"/>
  <c r="W144" i="6"/>
  <c r="AJ149" i="6"/>
  <c r="AJ150" i="6"/>
  <c r="W145" i="6" l="1"/>
  <c r="AH147" i="6"/>
  <c r="AH148" i="6"/>
  <c r="AD147" i="6"/>
  <c r="AD148" i="6"/>
  <c r="W146" i="6"/>
  <c r="AJ151" i="6"/>
  <c r="W147" i="6" l="1"/>
  <c r="AH150" i="6"/>
  <c r="AH151" i="6" s="1"/>
  <c r="AH149" i="6"/>
  <c r="AD150" i="6"/>
  <c r="AD149" i="6"/>
  <c r="W148" i="6"/>
  <c r="W149" i="6" l="1"/>
  <c r="AD151" i="6"/>
  <c r="W151" i="6" s="1"/>
  <c r="W150" i="6"/>
</calcChain>
</file>

<file path=xl/sharedStrings.xml><?xml version="1.0" encoding="utf-8"?>
<sst xmlns="http://schemas.openxmlformats.org/spreadsheetml/2006/main" count="424" uniqueCount="267">
  <si>
    <t>VIN</t>
  </si>
  <si>
    <t>VOUT</t>
  </si>
  <si>
    <t>IOUT</t>
  </si>
  <si>
    <t>IL</t>
  </si>
  <si>
    <t>Freq Selected</t>
  </si>
  <si>
    <t>delta IL at Fsel</t>
  </si>
  <si>
    <t>Duty Cycle</t>
  </si>
  <si>
    <t>kHz</t>
  </si>
  <si>
    <t>Ton</t>
  </si>
  <si>
    <t>Hz</t>
  </si>
  <si>
    <t>s</t>
  </si>
  <si>
    <t>L</t>
  </si>
  <si>
    <t>H</t>
  </si>
  <si>
    <t>State</t>
  </si>
  <si>
    <t>In State</t>
  </si>
  <si>
    <t>PFM</t>
  </si>
  <si>
    <t>Auto Foldback</t>
  </si>
  <si>
    <t>Current Limit</t>
  </si>
  <si>
    <t>Slope</t>
  </si>
  <si>
    <t>Ipeak &lt; 0.456</t>
  </si>
  <si>
    <t>Ipeakmin</t>
  </si>
  <si>
    <t>A</t>
  </si>
  <si>
    <t>V</t>
  </si>
  <si>
    <t>Ton_min</t>
  </si>
  <si>
    <t>LMR36015</t>
  </si>
  <si>
    <t>I_PEAK</t>
  </si>
  <si>
    <t>I_VALLEY</t>
  </si>
  <si>
    <t>COMP</t>
  </si>
  <si>
    <t>COMP Curve</t>
  </si>
  <si>
    <t>-</t>
  </si>
  <si>
    <t>IL Peak</t>
  </si>
  <si>
    <t>IL Valley</t>
  </si>
  <si>
    <t>Min</t>
  </si>
  <si>
    <t>delta IL at Ton_min</t>
  </si>
  <si>
    <t>IL Waveform</t>
  </si>
  <si>
    <t>Area triangle</t>
  </si>
  <si>
    <t>A*sec</t>
  </si>
  <si>
    <t>PFM Operation</t>
  </si>
  <si>
    <t>Calculate new T_on in the event that it's FALSE</t>
  </si>
  <si>
    <t>Does IL ramp past I_peak_min (starting at 0A) with given specs and T_on_min?</t>
  </si>
  <si>
    <t>Calculate IL Peak (will be 0.456A unless first statement is TRUE)</t>
  </si>
  <si>
    <t>Calculate T_off using given specs and IL_peak</t>
  </si>
  <si>
    <t>Calculate area under triangle (IL ramp up, then down)</t>
  </si>
  <si>
    <t>T_on_new</t>
  </si>
  <si>
    <t>IL_peak</t>
  </si>
  <si>
    <t>T_off</t>
  </si>
  <si>
    <t>Freq_PFM</t>
  </si>
  <si>
    <t>Calculate Pulse frequency to achieve given IOUT</t>
  </si>
  <si>
    <t>Given in datasheet</t>
  </si>
  <si>
    <t>Calculated from given specs</t>
  </si>
  <si>
    <t>Given in COMP curve</t>
  </si>
  <si>
    <t>Operating in PFM?</t>
  </si>
  <si>
    <t>Mode of Operation</t>
  </si>
  <si>
    <t>uH</t>
  </si>
  <si>
    <t>Exit PFM when Freq_PWM = 1/(T_on + T_off)</t>
  </si>
  <si>
    <t>T_on_if_Ipeak&gt;=0.456</t>
  </si>
  <si>
    <t>If FALSE, set T_on_PFM equal to T_on_if_Ipeak&gt;=0.456</t>
  </si>
  <si>
    <t>Auto Foldback Operation</t>
  </si>
  <si>
    <t>IL in PFM</t>
  </si>
  <si>
    <t>Operating Frequency</t>
  </si>
  <si>
    <t>2.4X</t>
  </si>
  <si>
    <t>5X-.95</t>
  </si>
  <si>
    <t>difference</t>
  </si>
  <si>
    <t>min</t>
  </si>
  <si>
    <t>Vcomp</t>
  </si>
  <si>
    <t>VCOMP</t>
  </si>
  <si>
    <t>Error</t>
  </si>
  <si>
    <t>Calculated</t>
  </si>
  <si>
    <t>User Input</t>
  </si>
  <si>
    <t>Given</t>
  </si>
  <si>
    <t>Back-End</t>
  </si>
  <si>
    <t>Given from user input above</t>
  </si>
  <si>
    <t>Calculated on Auto Foldback Calculations Sheet</t>
  </si>
  <si>
    <t>delta IL at PeakCC-&gt;ValCC</t>
  </si>
  <si>
    <t>ValCC at IOUT</t>
  </si>
  <si>
    <t>PeakCC at IOUT</t>
  </si>
  <si>
    <t>PeakCC</t>
  </si>
  <si>
    <t>ValCC</t>
  </si>
  <si>
    <t>PeakCC-IOUT</t>
  </si>
  <si>
    <t>IOUT-ValCC</t>
  </si>
  <si>
    <t>Auto Foldback Calculations</t>
  </si>
  <si>
    <t>PeakCC - ValCC</t>
  </si>
  <si>
    <t>Calculate expected Delta IL for selected freq</t>
  </si>
  <si>
    <t>Operating in Auto Foldback?</t>
  </si>
  <si>
    <t>Foldback Frequency</t>
  </si>
  <si>
    <t>What frequency are we operating at?</t>
  </si>
  <si>
    <t>Below Fsel and not in PFM?</t>
  </si>
  <si>
    <t>IL Auto</t>
  </si>
  <si>
    <t>IL PFM</t>
  </si>
  <si>
    <t>Check if we overshoot PeakCC from T_on_min</t>
  </si>
  <si>
    <t>Overshoot PeakCC?</t>
  </si>
  <si>
    <t>Fixed Freq CCM Operation</t>
  </si>
  <si>
    <t>IL in Auto</t>
  </si>
  <si>
    <t>PFM time [us]</t>
  </si>
  <si>
    <t>Auto Time</t>
  </si>
  <si>
    <t>Time</t>
  </si>
  <si>
    <t>Frequency</t>
  </si>
  <si>
    <t>IOUT given above</t>
  </si>
  <si>
    <t>Frequency = selected frequency above</t>
  </si>
  <si>
    <t>Duty cycle = VOUT/VIN</t>
  </si>
  <si>
    <t>Ton = 1/Freq * Duty Cycle</t>
  </si>
  <si>
    <t>Calculate from VL = L diL/dt</t>
  </si>
  <si>
    <t>IL_valley</t>
  </si>
  <si>
    <t>delta_IL</t>
  </si>
  <si>
    <t>IOUT + delta_IL / 2</t>
  </si>
  <si>
    <t>IOUT - delta_IL / 2</t>
  </si>
  <si>
    <t>Calculate from PeakCC, IL_peak = 2.4*VCOMP</t>
  </si>
  <si>
    <t>IL Fixed</t>
  </si>
  <si>
    <t>Operating in Fixed Freq?</t>
  </si>
  <si>
    <t>Fixed Time</t>
  </si>
  <si>
    <t>Scale 0 to 0.19 by IOUT = 0 to Ipeakmin/2</t>
  </si>
  <si>
    <t>Base unit placeholders</t>
  </si>
  <si>
    <t>Current Limit Calculations</t>
  </si>
  <si>
    <t>Calculated on Current Limit Calculations Sheet</t>
  </si>
  <si>
    <t>In Current Limit?</t>
  </si>
  <si>
    <t>If PeakCC-ValCC &gt; delta IL at selected freq</t>
  </si>
  <si>
    <t>Freq folded back</t>
  </si>
  <si>
    <t>Scale freq sel by PeakCC-ValCC / deltaIL at selected freq</t>
  </si>
  <si>
    <t>IL ILIM</t>
  </si>
  <si>
    <t>ILIM Time</t>
  </si>
  <si>
    <t>Period * duty cycle</t>
  </si>
  <si>
    <t>L standard values</t>
  </si>
  <si>
    <t>Which</t>
  </si>
  <si>
    <t>Val</t>
  </si>
  <si>
    <t>L chosen</t>
  </si>
  <si>
    <t>IOUT chosen</t>
  </si>
  <si>
    <t>I going negative?</t>
  </si>
  <si>
    <t>Hiccup?</t>
  </si>
  <si>
    <t>Area in neg triangle</t>
  </si>
  <si>
    <t>IL ramp up</t>
  </si>
  <si>
    <t>IL ramp down</t>
  </si>
  <si>
    <t>A/s</t>
  </si>
  <si>
    <t>Ramp down in order to find area under neg. triangle</t>
  </si>
  <si>
    <t>Ramp up in order to find area under neg. triangle</t>
  </si>
  <si>
    <t>Is this in DCM naturally? If so, adjust below</t>
  </si>
  <si>
    <t>IL ramp up time neg</t>
  </si>
  <si>
    <t>IL ramp down time neg</t>
  </si>
  <si>
    <t>Ramp up time neg in order to find area under neg. triangle</t>
  </si>
  <si>
    <t>Ramp down time neg in order to find area under neg. triangle</t>
  </si>
  <si>
    <t>A*s</t>
  </si>
  <si>
    <t>Trapezoid width bot</t>
  </si>
  <si>
    <t>Trapezoid width top</t>
  </si>
  <si>
    <t>Area under neg triangle, equate to trapezoid to negate</t>
  </si>
  <si>
    <t>Trapezoid height</t>
  </si>
  <si>
    <t>Width of bottom trapezoid</t>
  </si>
  <si>
    <t>Height of the trapezoid</t>
  </si>
  <si>
    <t>Width of top trapezoid</t>
  </si>
  <si>
    <t>New peak</t>
  </si>
  <si>
    <t>New valley</t>
  </si>
  <si>
    <t>DCM Peak</t>
  </si>
  <si>
    <t>DCM Valley</t>
  </si>
  <si>
    <t>Fixed Frequency DCM</t>
  </si>
  <si>
    <t>Fixed Freq DCM</t>
  </si>
  <si>
    <t>Fixed Freq CCM</t>
  </si>
  <si>
    <t>New VCOMP</t>
  </si>
  <si>
    <t>What is our new VCOMP</t>
  </si>
  <si>
    <t>Fixed Frequency CCM</t>
  </si>
  <si>
    <t>New DCM rise time</t>
  </si>
  <si>
    <t>New DCM fall time</t>
  </si>
  <si>
    <t>Rise/Fall Time</t>
  </si>
  <si>
    <t>Rise Time</t>
  </si>
  <si>
    <t>Fall Time</t>
  </si>
  <si>
    <t>New DCM rise/fall time</t>
  </si>
  <si>
    <t>DCM Time</t>
  </si>
  <si>
    <t>DCM zero-current time</t>
  </si>
  <si>
    <t>Reaching I_peak_min?</t>
  </si>
  <si>
    <t>IL must reach I_peak_min. Does it?</t>
  </si>
  <si>
    <t>IOUT values</t>
  </si>
  <si>
    <t>index</t>
  </si>
  <si>
    <t>IOUT slider index</t>
  </si>
  <si>
    <t>L slider index</t>
  </si>
  <si>
    <t>delta IL</t>
  </si>
  <si>
    <t>duty cycle</t>
  </si>
  <si>
    <t>ton</t>
  </si>
  <si>
    <t>Are we in current limit?</t>
  </si>
  <si>
    <t>Heavy Load Foldback</t>
  </si>
  <si>
    <t>toff</t>
  </si>
  <si>
    <t>IL foldback</t>
  </si>
  <si>
    <t>IL Limit</t>
  </si>
  <si>
    <t>D</t>
  </si>
  <si>
    <t>B</t>
  </si>
  <si>
    <t>C</t>
  </si>
  <si>
    <t>E</t>
  </si>
  <si>
    <t>LMR36006</t>
  </si>
  <si>
    <t>LMR33620</t>
  </si>
  <si>
    <t>LMR33630</t>
  </si>
  <si>
    <t>F</t>
  </si>
  <si>
    <t>Chosen</t>
  </si>
  <si>
    <t>Part Number</t>
  </si>
  <si>
    <t>ValSlope</t>
  </si>
  <si>
    <t>Val Y-int</t>
  </si>
  <si>
    <t>ILMAX</t>
  </si>
  <si>
    <t>Frequencies</t>
  </si>
  <si>
    <t>LMR36015-Q1</t>
  </si>
  <si>
    <t>LMR36006-Q1</t>
  </si>
  <si>
    <t>LMR33630-Q1</t>
  </si>
  <si>
    <t>LMR33620-Q1</t>
  </si>
  <si>
    <t>Selected</t>
  </si>
  <si>
    <t>Select</t>
  </si>
  <si>
    <t>Selection</t>
  </si>
  <si>
    <t>Part</t>
  </si>
  <si>
    <r>
      <t xml:space="preserve">Mode of Operation and Frequency Calculator </t>
    </r>
    <r>
      <rPr>
        <b/>
        <sz val="10"/>
        <color theme="1"/>
        <rFont val="Calibri"/>
        <family val="2"/>
        <scheme val="minor"/>
      </rPr>
      <t>for LMR36006/15(Q) and LMR33620/30(Q)</t>
    </r>
  </si>
  <si>
    <t>Peak Current Command</t>
  </si>
  <si>
    <t>Valley Current Command</t>
  </si>
  <si>
    <t>Inductor Current</t>
  </si>
  <si>
    <t>Key</t>
  </si>
  <si>
    <t>frequency</t>
  </si>
  <si>
    <t>VL = L DIL/DT</t>
  </si>
  <si>
    <t>Freq &gt; fsel?</t>
  </si>
  <si>
    <t>ton new</t>
  </si>
  <si>
    <t>toff new</t>
  </si>
  <si>
    <t>What?</t>
  </si>
  <si>
    <t>Why?</t>
  </si>
  <si>
    <t>How?</t>
  </si>
  <si>
    <t>Use the sliders for IOUT and L</t>
  </si>
  <si>
    <t xml:space="preserve">Step 1. </t>
  </si>
  <si>
    <t>Add user inputs in the orange boxes</t>
  </si>
  <si>
    <t xml:space="preserve">Step 2. </t>
  </si>
  <si>
    <t>See results in the blue boxes</t>
  </si>
  <si>
    <t>Inductor Current Waveform</t>
  </si>
  <si>
    <t>This chart shows the approximate inductor current waveform with respect to time</t>
  </si>
  <si>
    <t>COMP Curve Rules:</t>
  </si>
  <si>
    <t>1. Peak Current Command</t>
  </si>
  <si>
    <t>2. Valley Current Command</t>
  </si>
  <si>
    <t>3. Current Limit</t>
  </si>
  <si>
    <t>4. Hiccup</t>
  </si>
  <si>
    <t>• VOUT droop of ~40% or more (see datasheet for specifics) enters hiccup mode.</t>
  </si>
  <si>
    <t>Disclaimers:</t>
  </si>
  <si>
    <t>• The IL waveform may not be exactly what one would see on the bench.</t>
  </si>
  <si>
    <t>Type your input voltage</t>
  </si>
  <si>
    <t xml:space="preserve">VOUT </t>
  </si>
  <si>
    <t>Type your output voltage</t>
  </si>
  <si>
    <t>Use the slider to select IOUT</t>
  </si>
  <si>
    <t>Use the slider to select L</t>
  </si>
  <si>
    <t>Click the drop-down to select your part</t>
  </si>
  <si>
    <t>Freq Sel</t>
  </si>
  <si>
    <t>Click the drop down to select your frequency</t>
  </si>
  <si>
    <t>Result: The predicted mode of operation for the given specs</t>
  </si>
  <si>
    <t>Result: An approximate operating frequency</t>
  </si>
  <si>
    <t>Entering data:</t>
  </si>
  <si>
    <t>Click for Instructions</t>
  </si>
  <si>
    <t>• PFM near Auto Foldback may express as multiple pulses at the selected frequency, then a wait time as opposed to equally-spaced pulses as shown on the graph on this tool</t>
  </si>
  <si>
    <t>These parts have many features, a few of which (PFM, Auto foldback, heavy-load foldback) reduce the switching frequency. This tool predicts the switching frequency accounting for these features to help you find your expected operating frequency.</t>
  </si>
  <si>
    <t>This chart shows the peak current command and valley current command limits which shows when the IC will switch on and off. The chart also shows the inductor current ripple in red.</t>
  </si>
  <si>
    <t>and</t>
  </si>
  <si>
    <t>Calculated Outputs</t>
  </si>
  <si>
    <t>User Inputs</t>
  </si>
  <si>
    <t>Click to begin</t>
  </si>
  <si>
    <t>See descriptions below. Click the, "Calculator" sheet to enter the tool or click any image below. Or click, "Click to begin"</t>
  </si>
  <si>
    <t>• IL ripple has a certain amplitude based on VIN, VOUT, L, and Freq. IL ramps below the valley current command when that ripple is greater than the distance between the peak current command and valley current command at the operating COMP voltage on the COMP curve.</t>
  </si>
  <si>
    <t>• Otherwise the IC has to wait until IL reaches the valley current command to turn the high-side FET on again. This results in a reduced frequency, either PFM, Auto foldback, or Heavy Load Foldback.</t>
  </si>
  <si>
    <t>• The IC turns on the low-side FET (high-side off) when the inductor current reaches the peak current command</t>
  </si>
  <si>
    <t>• This causes IL to ramp down.</t>
  </si>
  <si>
    <t>• This causes IL to ramp up.</t>
  </si>
  <si>
    <t>• VCOMP Clamps at 1V. Anything higher causes the output voltage to droop.</t>
  </si>
  <si>
    <t>• Values may vary up to +/-0.3A for the peak current command value and up to +/-0.2A for the valley current command value at VCOMP = 1V (variation is proportional to VCOMP). Actual bench results may vary from calculated values due to these margins.</t>
  </si>
  <si>
    <t>Mode of Operation and Operating Frequency Calculator for LMR33620/30-Q1 and LMR36006/15-Q1</t>
  </si>
  <si>
    <t>This is a tool for LMR33620/30 (Q1 and non-Q1) and LMR36006/15 (Q1 and non-Q1). This tool helps predict the mode of operation and approximate switching frequency for particular operating conditions.</t>
  </si>
  <si>
    <t>E2E.</t>
  </si>
  <si>
    <t xml:space="preserve">    - For questions / concerns please search</t>
  </si>
  <si>
    <t>If you do not find your answer please post a question asking about the part you're interested in, mention this</t>
  </si>
  <si>
    <t>tool, and ask for Sam.</t>
  </si>
  <si>
    <t xml:space="preserve">    - This tool uses arithmetic and rules of operation to calculate results. This is not a true simulation tool. Please use the Spice models or WEBENCH for simulations.</t>
  </si>
  <si>
    <t xml:space="preserve">    - For questions or concerns please search</t>
  </si>
  <si>
    <t>If you do not find your answer please post a question asking about the part you're interested in, mention this tool, and ask for Sam.</t>
  </si>
  <si>
    <t xml:space="preserve">    - This tool should be used to understand how the part works in normal operation, not to determine exact values or edge cases. For this see simulations (Spice/WEBENCH).</t>
  </si>
  <si>
    <t>400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</si>
</sst>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00000"/>
    <numFmt numFmtId="165" formatCode="0.0000"/>
    <numFmt numFmtId="166" formatCode="0.000"/>
    <numFmt numFmtId="167" formatCode="0.0"/>
    <numFmt numFmtId="168" formatCode="0.0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sz val="11"/>
      <color theme="0"/>
      <name val="Calibri"/>
      <family val="2"/>
      <scheme val="minor"/>
    </font>
    <font>
      <b/>
      <sz val="12"/>
      <color theme="1"/>
      <name val="Calibri"/>
      <family val="2"/>
      <scheme val="minor"/>
    </font>
    <font>
      <b/>
      <sz val="10"/>
      <color theme="1"/>
      <name val="Calibri"/>
      <family val="2"/>
      <scheme val="minor"/>
    </font>
    <font>
      <sz val="9"/>
      <color theme="1"/>
      <name val="Calibri"/>
      <family val="2"/>
      <scheme val="minor"/>
    </font>
    <font>
      <u/>
      <sz val="11"/>
      <color theme="10"/>
      <name val="Calibri"/>
      <family val="2"/>
      <scheme val="minor"/>
    </font>
    <font>
      <u/>
      <sz val="9"/>
      <color theme="10"/>
      <name val="Calibri"/>
      <family val="2"/>
      <scheme val="minor"/>
    </font>
    <font>
      <u/>
      <sz val="24"/>
      <color theme="10"/>
      <name val="Calibri"/>
      <family val="2"/>
      <scheme val="minor"/>
    </font>
    <font>
      <b/>
      <sz val="11"/>
      <color theme="0"/>
      <name val="Calibri"/>
      <family val="2"/>
      <scheme val="minor"/>
    </font>
    <font>
      <b/>
      <sz val="16"/>
      <color theme="0"/>
      <name val="Calibri"/>
      <family val="2"/>
      <scheme val="minor"/>
    </font>
    <font>
      <b/>
      <sz val="20"/>
      <color theme="0"/>
      <name val="Calibri"/>
      <family val="2"/>
      <scheme val="minor"/>
    </font>
    <font>
      <b/>
      <sz val="14"/>
      <color theme="0"/>
      <name val="Calibri"/>
      <family val="2"/>
      <scheme val="minor"/>
    </font>
    <font>
      <sz val="12"/>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170">
    <xf numFmtId="0" fontId="0" fillId="0" borderId="0" xfId="0"/>
    <xf numFmtId="0" fontId="0" fillId="4" borderId="22" xfId="0" applyFill="1" applyBorder="1" applyAlignment="1">
      <alignment horizontal="center"/>
    </xf>
    <xf numFmtId="0" fontId="0" fillId="4" borderId="26" xfId="0" applyFill="1" applyBorder="1" applyAlignment="1">
      <alignment horizontal="center"/>
    </xf>
    <xf numFmtId="0" fontId="0" fillId="4" borderId="14" xfId="0" applyFill="1" applyBorder="1" applyAlignment="1">
      <alignment horizontal="center"/>
    </xf>
    <xf numFmtId="2" fontId="0" fillId="4" borderId="14" xfId="0" applyNumberFormat="1" applyFill="1" applyBorder="1" applyAlignment="1">
      <alignment horizontal="center"/>
    </xf>
    <xf numFmtId="167" fontId="0" fillId="4" borderId="22" xfId="0" applyNumberFormat="1" applyFill="1" applyBorder="1" applyAlignment="1">
      <alignment horizontal="center"/>
    </xf>
    <xf numFmtId="0" fontId="0" fillId="4" borderId="5" xfId="0" applyFill="1" applyBorder="1" applyAlignment="1">
      <alignment horizontal="center"/>
    </xf>
    <xf numFmtId="0" fontId="0" fillId="2" borderId="0" xfId="0" applyFill="1" applyProtection="1">
      <protection hidden="1"/>
    </xf>
    <xf numFmtId="0" fontId="2" fillId="2" borderId="0" xfId="0" applyFont="1" applyFill="1" applyProtection="1">
      <protection hidden="1"/>
    </xf>
    <xf numFmtId="0" fontId="2" fillId="5" borderId="22" xfId="0" applyFont="1" applyFill="1" applyBorder="1" applyAlignment="1" applyProtection="1">
      <alignment horizontal="center" vertical="center"/>
      <protection hidden="1"/>
    </xf>
    <xf numFmtId="0" fontId="10" fillId="2" borderId="0" xfId="2" applyFont="1" applyFill="1" applyAlignment="1" applyProtection="1">
      <alignment horizontal="center" vertical="center" wrapText="1"/>
      <protection hidden="1"/>
    </xf>
    <xf numFmtId="0" fontId="0" fillId="4" borderId="22" xfId="0" applyFill="1" applyBorder="1" applyAlignment="1" applyProtection="1">
      <alignment horizontal="center"/>
      <protection hidden="1"/>
    </xf>
    <xf numFmtId="0" fontId="0" fillId="2" borderId="0" xfId="0" applyFill="1" applyAlignment="1" applyProtection="1">
      <alignment horizontal="center"/>
      <protection hidden="1"/>
    </xf>
    <xf numFmtId="0" fontId="0" fillId="2" borderId="27" xfId="0" applyFill="1" applyBorder="1" applyProtection="1">
      <protection hidden="1"/>
    </xf>
    <xf numFmtId="0" fontId="0" fillId="3" borderId="22" xfId="0" applyFill="1" applyBorder="1" applyAlignment="1" applyProtection="1">
      <alignment horizontal="center"/>
      <protection hidden="1"/>
    </xf>
    <xf numFmtId="0" fontId="0" fillId="2" borderId="28" xfId="0" applyFill="1" applyBorder="1" applyProtection="1">
      <protection hidden="1"/>
    </xf>
    <xf numFmtId="0" fontId="4" fillId="2" borderId="0" xfId="0" applyFont="1" applyFill="1" applyProtection="1">
      <protection hidden="1"/>
    </xf>
    <xf numFmtId="0" fontId="0" fillId="0" borderId="0" xfId="0" applyProtection="1">
      <protection hidden="1"/>
    </xf>
    <xf numFmtId="0" fontId="0" fillId="2" borderId="22" xfId="0" applyFill="1" applyBorder="1" applyProtection="1">
      <protection hidden="1"/>
    </xf>
    <xf numFmtId="0" fontId="0" fillId="2" borderId="30" xfId="0" applyFill="1" applyBorder="1" applyProtection="1">
      <protection hidden="1"/>
    </xf>
    <xf numFmtId="0" fontId="0" fillId="2" borderId="0" xfId="0" applyFill="1" applyBorder="1" applyProtection="1">
      <protection hidden="1"/>
    </xf>
    <xf numFmtId="0" fontId="0" fillId="2" borderId="12" xfId="0" applyFill="1" applyBorder="1" applyProtection="1">
      <protection hidden="1"/>
    </xf>
    <xf numFmtId="0" fontId="5" fillId="2" borderId="0" xfId="0" applyFont="1" applyFill="1" applyAlignment="1" applyProtection="1">
      <alignment wrapText="1"/>
      <protection hidden="1"/>
    </xf>
    <xf numFmtId="0" fontId="0" fillId="2" borderId="8" xfId="0" applyFill="1" applyBorder="1" applyProtection="1">
      <protection hidden="1"/>
    </xf>
    <xf numFmtId="0" fontId="0" fillId="2" borderId="23" xfId="0" applyFill="1" applyBorder="1" applyAlignment="1" applyProtection="1">
      <alignment horizontal="center"/>
      <protection hidden="1"/>
    </xf>
    <xf numFmtId="0" fontId="0" fillId="2" borderId="24" xfId="0" applyFill="1" applyBorder="1" applyAlignment="1" applyProtection="1">
      <alignment horizontal="center"/>
      <protection hidden="1"/>
    </xf>
    <xf numFmtId="0" fontId="0" fillId="2" borderId="31" xfId="0" applyFill="1" applyBorder="1" applyAlignment="1" applyProtection="1">
      <alignment horizontal="center"/>
      <protection hidden="1"/>
    </xf>
    <xf numFmtId="0" fontId="0" fillId="2" borderId="25" xfId="0" applyFill="1" applyBorder="1" applyAlignment="1" applyProtection="1">
      <alignment horizontal="center"/>
      <protection hidden="1"/>
    </xf>
    <xf numFmtId="0" fontId="0" fillId="2" borderId="0" xfId="0" applyFill="1" applyBorder="1" applyAlignment="1" applyProtection="1">
      <alignment horizontal="center"/>
      <protection hidden="1"/>
    </xf>
    <xf numFmtId="0" fontId="0" fillId="2" borderId="4" xfId="0" applyFill="1" applyBorder="1" applyAlignment="1" applyProtection="1">
      <alignment horizontal="center"/>
      <protection hidden="1"/>
    </xf>
    <xf numFmtId="0" fontId="0" fillId="2" borderId="6" xfId="0" applyFill="1" applyBorder="1" applyAlignment="1" applyProtection="1">
      <alignment horizontal="center"/>
      <protection hidden="1"/>
    </xf>
    <xf numFmtId="0" fontId="0" fillId="2" borderId="0" xfId="0" applyFill="1" applyAlignment="1" applyProtection="1">
      <alignment horizontal="right"/>
      <protection hidden="1"/>
    </xf>
    <xf numFmtId="2" fontId="0" fillId="3" borderId="15" xfId="0" applyNumberFormat="1" applyFill="1" applyBorder="1" applyAlignment="1" applyProtection="1">
      <alignment horizontal="center"/>
      <protection hidden="1"/>
    </xf>
    <xf numFmtId="2" fontId="0" fillId="3" borderId="30" xfId="0" applyNumberFormat="1" applyFill="1" applyBorder="1" applyAlignment="1" applyProtection="1">
      <alignment horizontal="center"/>
      <protection hidden="1"/>
    </xf>
    <xf numFmtId="20" fontId="0" fillId="2" borderId="0" xfId="0" applyNumberFormat="1" applyFill="1" applyProtection="1">
      <protection hidden="1"/>
    </xf>
    <xf numFmtId="167" fontId="0" fillId="2" borderId="0" xfId="0" applyNumberFormat="1" applyFill="1" applyProtection="1">
      <protection hidden="1"/>
    </xf>
    <xf numFmtId="0" fontId="2" fillId="2" borderId="0" xfId="0" applyFont="1" applyFill="1" applyBorder="1" applyProtection="1">
      <protection hidden="1"/>
    </xf>
    <xf numFmtId="1" fontId="0" fillId="3" borderId="29" xfId="0" applyNumberFormat="1" applyFill="1" applyBorder="1" applyAlignment="1" applyProtection="1">
      <alignment horizontal="center"/>
      <protection hidden="1"/>
    </xf>
    <xf numFmtId="0" fontId="0" fillId="3" borderId="10" xfId="0" applyFill="1" applyBorder="1" applyAlignment="1" applyProtection="1">
      <alignment horizontal="center"/>
      <protection hidden="1"/>
    </xf>
    <xf numFmtId="0" fontId="3" fillId="2" borderId="0" xfId="0" applyFont="1" applyFill="1" applyProtection="1">
      <protection hidden="1"/>
    </xf>
    <xf numFmtId="0" fontId="0" fillId="2" borderId="0" xfId="0" applyFill="1" applyAlignment="1" applyProtection="1">
      <alignment horizontal="left" wrapText="1"/>
      <protection hidden="1"/>
    </xf>
    <xf numFmtId="0" fontId="0" fillId="2" borderId="0" xfId="0" applyFill="1" applyAlignment="1" applyProtection="1">
      <alignment wrapText="1"/>
      <protection hidden="1"/>
    </xf>
    <xf numFmtId="0" fontId="0" fillId="2" borderId="1" xfId="0" applyFill="1" applyBorder="1" applyAlignment="1" applyProtection="1">
      <protection hidden="1"/>
    </xf>
    <xf numFmtId="0" fontId="0" fillId="2" borderId="2" xfId="0" applyFill="1" applyBorder="1" applyAlignment="1" applyProtection="1">
      <protection hidden="1"/>
    </xf>
    <xf numFmtId="0" fontId="0" fillId="2" borderId="3" xfId="0" applyFill="1" applyBorder="1" applyAlignment="1" applyProtection="1">
      <protection hidden="1"/>
    </xf>
    <xf numFmtId="0" fontId="0" fillId="2" borderId="4" xfId="0" applyFill="1" applyBorder="1" applyAlignment="1" applyProtection="1">
      <protection hidden="1"/>
    </xf>
    <xf numFmtId="0" fontId="0" fillId="2" borderId="0" xfId="0" applyFill="1" applyBorder="1" applyAlignment="1" applyProtection="1">
      <protection hidden="1"/>
    </xf>
    <xf numFmtId="0" fontId="0" fillId="2" borderId="5" xfId="0" applyFill="1" applyBorder="1" applyAlignment="1" applyProtection="1">
      <protection hidden="1"/>
    </xf>
    <xf numFmtId="0" fontId="0" fillId="2" borderId="1" xfId="0" applyFill="1" applyBorder="1" applyProtection="1">
      <protection hidden="1"/>
    </xf>
    <xf numFmtId="0" fontId="0" fillId="2" borderId="2" xfId="0" applyFill="1" applyBorder="1" applyProtection="1">
      <protection hidden="1"/>
    </xf>
    <xf numFmtId="0" fontId="0" fillId="2" borderId="3" xfId="0" applyFill="1" applyBorder="1" applyProtection="1">
      <protection hidden="1"/>
    </xf>
    <xf numFmtId="0" fontId="0" fillId="2" borderId="4" xfId="0" applyFill="1" applyBorder="1" applyProtection="1">
      <protection hidden="1"/>
    </xf>
    <xf numFmtId="0" fontId="0" fillId="2" borderId="5" xfId="0" applyFill="1" applyBorder="1" applyProtection="1">
      <protection hidden="1"/>
    </xf>
    <xf numFmtId="0" fontId="2" fillId="2" borderId="0" xfId="0" applyFont="1" applyFill="1" applyBorder="1" applyAlignment="1" applyProtection="1">
      <protection hidden="1"/>
    </xf>
    <xf numFmtId="0" fontId="2" fillId="2" borderId="0" xfId="0" applyFont="1" applyFill="1" applyBorder="1" applyAlignment="1" applyProtection="1">
      <alignment horizontal="center"/>
      <protection hidden="1"/>
    </xf>
    <xf numFmtId="0" fontId="2" fillId="2" borderId="5" xfId="0" applyFont="1" applyFill="1" applyBorder="1" applyAlignment="1" applyProtection="1">
      <protection hidden="1"/>
    </xf>
    <xf numFmtId="0" fontId="2" fillId="2" borderId="4" xfId="0" applyFont="1" applyFill="1" applyBorder="1" applyAlignment="1" applyProtection="1">
      <alignment horizontal="center"/>
      <protection hidden="1"/>
    </xf>
    <xf numFmtId="0" fontId="2" fillId="4" borderId="0" xfId="0" applyFont="1" applyFill="1" applyBorder="1" applyAlignment="1" applyProtection="1">
      <alignment horizontal="center"/>
      <protection hidden="1"/>
    </xf>
    <xf numFmtId="0" fontId="2" fillId="3" borderId="0" xfId="0" applyFont="1" applyFill="1" applyBorder="1" applyAlignment="1" applyProtection="1">
      <alignment horizontal="center"/>
      <protection hidden="1"/>
    </xf>
    <xf numFmtId="0" fontId="2" fillId="2" borderId="5" xfId="0" applyFont="1" applyFill="1" applyBorder="1" applyAlignment="1" applyProtection="1">
      <alignment horizontal="center"/>
      <protection hidden="1"/>
    </xf>
    <xf numFmtId="0" fontId="0" fillId="2" borderId="0" xfId="0" applyFill="1" applyBorder="1" applyAlignment="1" applyProtection="1">
      <alignment vertical="top" wrapText="1"/>
      <protection hidden="1"/>
    </xf>
    <xf numFmtId="0" fontId="0" fillId="2" borderId="6" xfId="0" applyFill="1" applyBorder="1" applyProtection="1">
      <protection hidden="1"/>
    </xf>
    <xf numFmtId="0" fontId="0" fillId="2" borderId="7" xfId="0" applyFill="1" applyBorder="1" applyProtection="1">
      <protection hidden="1"/>
    </xf>
    <xf numFmtId="0" fontId="0" fillId="2" borderId="6" xfId="0" applyFill="1" applyBorder="1" applyAlignment="1" applyProtection="1">
      <protection hidden="1"/>
    </xf>
    <xf numFmtId="0" fontId="0" fillId="2" borderId="7" xfId="0" applyFill="1" applyBorder="1" applyAlignment="1" applyProtection="1">
      <protection hidden="1"/>
    </xf>
    <xf numFmtId="0" fontId="0" fillId="2" borderId="8" xfId="0" applyFill="1" applyBorder="1" applyAlignment="1" applyProtection="1">
      <protection hidden="1"/>
    </xf>
    <xf numFmtId="0" fontId="0" fillId="2" borderId="32" xfId="0" applyFill="1" applyBorder="1" applyProtection="1">
      <protection hidden="1"/>
    </xf>
    <xf numFmtId="0" fontId="0" fillId="2" borderId="33" xfId="0" applyFill="1" applyBorder="1" applyProtection="1">
      <protection hidden="1"/>
    </xf>
    <xf numFmtId="0" fontId="2" fillId="2" borderId="0" xfId="0" applyFont="1" applyFill="1" applyAlignment="1" applyProtection="1">
      <protection hidden="1"/>
    </xf>
    <xf numFmtId="0" fontId="0" fillId="2" borderId="34" xfId="0" applyFill="1" applyBorder="1" applyProtection="1">
      <protection hidden="1"/>
    </xf>
    <xf numFmtId="0" fontId="0" fillId="2" borderId="35" xfId="0" applyFill="1" applyBorder="1" applyProtection="1">
      <protection hidden="1"/>
    </xf>
    <xf numFmtId="0" fontId="0" fillId="2" borderId="36" xfId="0" applyFill="1" applyBorder="1" applyProtection="1">
      <protection hidden="1"/>
    </xf>
    <xf numFmtId="0" fontId="5" fillId="2" borderId="0" xfId="0" applyFont="1" applyFill="1" applyProtection="1">
      <protection hidden="1"/>
    </xf>
    <xf numFmtId="167" fontId="5" fillId="2" borderId="0" xfId="0" applyNumberFormat="1" applyFont="1" applyFill="1" applyProtection="1">
      <protection hidden="1"/>
    </xf>
    <xf numFmtId="2" fontId="5" fillId="2" borderId="0" xfId="0" applyNumberFormat="1" applyFont="1" applyFill="1" applyProtection="1">
      <protection hidden="1"/>
    </xf>
    <xf numFmtId="0" fontId="12" fillId="2" borderId="0" xfId="0" applyFont="1" applyFill="1" applyProtection="1">
      <protection hidden="1"/>
    </xf>
    <xf numFmtId="1" fontId="5" fillId="2" borderId="0" xfId="0" applyNumberFormat="1" applyFont="1" applyFill="1" applyProtection="1">
      <protection hidden="1"/>
    </xf>
    <xf numFmtId="165" fontId="5" fillId="2" borderId="0" xfId="0" applyNumberFormat="1" applyFont="1" applyFill="1" applyProtection="1">
      <protection hidden="1"/>
    </xf>
    <xf numFmtId="0" fontId="14" fillId="2" borderId="0" xfId="0" applyFont="1" applyFill="1" applyBorder="1" applyAlignment="1" applyProtection="1">
      <alignment horizontal="center" vertical="center"/>
      <protection hidden="1"/>
    </xf>
    <xf numFmtId="0" fontId="14" fillId="2" borderId="0" xfId="0" applyFont="1" applyFill="1" applyBorder="1" applyAlignment="1" applyProtection="1">
      <alignment vertical="center"/>
      <protection hidden="1"/>
    </xf>
    <xf numFmtId="0" fontId="5" fillId="2" borderId="0" xfId="0" applyFont="1" applyFill="1" applyAlignment="1" applyProtection="1">
      <alignment horizontal="center"/>
      <protection hidden="1"/>
    </xf>
    <xf numFmtId="0" fontId="5" fillId="2" borderId="0" xfId="0" applyFont="1" applyFill="1" applyBorder="1" applyProtection="1">
      <protection hidden="1"/>
    </xf>
    <xf numFmtId="0" fontId="14" fillId="2" borderId="7" xfId="0" applyFont="1" applyFill="1" applyBorder="1" applyAlignment="1" applyProtection="1">
      <alignment horizontal="center" vertical="center"/>
      <protection hidden="1"/>
    </xf>
    <xf numFmtId="0" fontId="12" fillId="2" borderId="1" xfId="0" applyFont="1" applyFill="1" applyBorder="1" applyAlignment="1" applyProtection="1">
      <alignment horizontal="center"/>
      <protection hidden="1"/>
    </xf>
    <xf numFmtId="0" fontId="12" fillId="2" borderId="9" xfId="0" applyFont="1" applyFill="1" applyBorder="1" applyAlignment="1" applyProtection="1">
      <alignment horizontal="center"/>
      <protection hidden="1"/>
    </xf>
    <xf numFmtId="0" fontId="12" fillId="2" borderId="1" xfId="0" applyFont="1" applyFill="1" applyBorder="1" applyProtection="1">
      <protection hidden="1"/>
    </xf>
    <xf numFmtId="0" fontId="12" fillId="2" borderId="2" xfId="0" applyFont="1" applyFill="1" applyBorder="1" applyProtection="1">
      <protection hidden="1"/>
    </xf>
    <xf numFmtId="0" fontId="12" fillId="2" borderId="9" xfId="0" applyFont="1" applyFill="1" applyBorder="1" applyProtection="1">
      <protection hidden="1"/>
    </xf>
    <xf numFmtId="0" fontId="12" fillId="2" borderId="0" xfId="0" applyFont="1" applyFill="1" applyBorder="1" applyProtection="1">
      <protection hidden="1"/>
    </xf>
    <xf numFmtId="0" fontId="12" fillId="2" borderId="3" xfId="0" applyFont="1" applyFill="1" applyBorder="1" applyAlignment="1" applyProtection="1">
      <alignment horizontal="center"/>
      <protection hidden="1"/>
    </xf>
    <xf numFmtId="0" fontId="12" fillId="2" borderId="2" xfId="0" applyFont="1" applyFill="1" applyBorder="1" applyAlignment="1" applyProtection="1">
      <alignment horizontal="center"/>
      <protection hidden="1"/>
    </xf>
    <xf numFmtId="0" fontId="12" fillId="2" borderId="3" xfId="0" applyFont="1" applyFill="1" applyBorder="1" applyProtection="1">
      <protection hidden="1"/>
    </xf>
    <xf numFmtId="0" fontId="5" fillId="2" borderId="16" xfId="0" applyFont="1" applyFill="1" applyBorder="1" applyAlignment="1" applyProtection="1">
      <alignment horizontal="center"/>
      <protection hidden="1"/>
    </xf>
    <xf numFmtId="0" fontId="5" fillId="2" borderId="17" xfId="0" applyFont="1" applyFill="1" applyBorder="1" applyAlignment="1" applyProtection="1">
      <alignment horizontal="center"/>
      <protection hidden="1"/>
    </xf>
    <xf numFmtId="0" fontId="5" fillId="2" borderId="4" xfId="0" applyFont="1" applyFill="1" applyBorder="1" applyProtection="1">
      <protection hidden="1"/>
    </xf>
    <xf numFmtId="166" fontId="5" fillId="2" borderId="0" xfId="0" applyNumberFormat="1" applyFont="1" applyFill="1" applyBorder="1" applyProtection="1">
      <protection hidden="1"/>
    </xf>
    <xf numFmtId="0" fontId="5" fillId="2" borderId="10" xfId="0" applyFont="1" applyFill="1" applyBorder="1" applyProtection="1">
      <protection hidden="1"/>
    </xf>
    <xf numFmtId="1" fontId="5" fillId="2" borderId="4" xfId="0" applyNumberFormat="1" applyFont="1" applyFill="1" applyBorder="1" applyAlignment="1" applyProtection="1">
      <alignment horizontal="center"/>
      <protection hidden="1"/>
    </xf>
    <xf numFmtId="167" fontId="5" fillId="2" borderId="5" xfId="0" applyNumberFormat="1" applyFont="1" applyFill="1" applyBorder="1" applyAlignment="1" applyProtection="1">
      <alignment horizontal="center"/>
      <protection hidden="1"/>
    </xf>
    <xf numFmtId="167" fontId="5" fillId="2" borderId="0" xfId="0" applyNumberFormat="1" applyFont="1" applyFill="1" applyBorder="1" applyAlignment="1" applyProtection="1">
      <alignment horizontal="center"/>
      <protection hidden="1"/>
    </xf>
    <xf numFmtId="0" fontId="5" fillId="2" borderId="5" xfId="0" applyFont="1" applyFill="1" applyBorder="1" applyProtection="1">
      <protection hidden="1"/>
    </xf>
    <xf numFmtId="166" fontId="5" fillId="2" borderId="4" xfId="0" applyNumberFormat="1" applyFont="1" applyFill="1" applyBorder="1" applyProtection="1">
      <protection hidden="1"/>
    </xf>
    <xf numFmtId="166" fontId="5" fillId="2" borderId="5" xfId="0" applyNumberFormat="1" applyFont="1" applyFill="1" applyBorder="1" applyProtection="1">
      <protection hidden="1"/>
    </xf>
    <xf numFmtId="0" fontId="5" fillId="2" borderId="18" xfId="0" applyFont="1" applyFill="1" applyBorder="1" applyAlignment="1" applyProtection="1">
      <alignment horizontal="center"/>
      <protection hidden="1"/>
    </xf>
    <xf numFmtId="0" fontId="5" fillId="2" borderId="19" xfId="0" applyFont="1" applyFill="1" applyBorder="1" applyAlignment="1" applyProtection="1">
      <alignment horizontal="center"/>
      <protection hidden="1"/>
    </xf>
    <xf numFmtId="2" fontId="5" fillId="2" borderId="4" xfId="0" applyNumberFormat="1" applyFont="1" applyFill="1" applyBorder="1" applyProtection="1">
      <protection hidden="1"/>
    </xf>
    <xf numFmtId="166" fontId="5" fillId="2" borderId="0" xfId="0" applyNumberFormat="1" applyFont="1" applyFill="1" applyProtection="1">
      <protection hidden="1"/>
    </xf>
    <xf numFmtId="168" fontId="5" fillId="2" borderId="5" xfId="0" applyNumberFormat="1" applyFont="1" applyFill="1" applyBorder="1" applyProtection="1">
      <protection hidden="1"/>
    </xf>
    <xf numFmtId="0" fontId="5" fillId="2" borderId="20" xfId="0" applyFont="1" applyFill="1" applyBorder="1" applyAlignment="1" applyProtection="1">
      <alignment horizontal="center"/>
      <protection hidden="1"/>
    </xf>
    <xf numFmtId="0" fontId="5" fillId="2" borderId="21" xfId="0" applyFont="1" applyFill="1" applyBorder="1" applyAlignment="1" applyProtection="1">
      <alignment horizontal="center"/>
      <protection hidden="1"/>
    </xf>
    <xf numFmtId="164" fontId="5" fillId="2" borderId="0" xfId="0" applyNumberFormat="1" applyFont="1" applyFill="1" applyProtection="1">
      <protection hidden="1"/>
    </xf>
    <xf numFmtId="9" fontId="5" fillId="2" borderId="0" xfId="1" applyFont="1" applyFill="1" applyProtection="1">
      <protection hidden="1"/>
    </xf>
    <xf numFmtId="9" fontId="5" fillId="2" borderId="0" xfId="0" applyNumberFormat="1" applyFont="1" applyFill="1" applyProtection="1">
      <protection hidden="1"/>
    </xf>
    <xf numFmtId="0" fontId="5" fillId="2" borderId="1" xfId="0" applyFont="1" applyFill="1" applyBorder="1" applyProtection="1">
      <protection hidden="1"/>
    </xf>
    <xf numFmtId="0" fontId="5" fillId="2" borderId="2" xfId="0" applyFont="1" applyFill="1" applyBorder="1" applyProtection="1">
      <protection hidden="1"/>
    </xf>
    <xf numFmtId="0" fontId="5" fillId="2" borderId="3" xfId="0" applyFont="1" applyFill="1" applyBorder="1" applyProtection="1">
      <protection hidden="1"/>
    </xf>
    <xf numFmtId="0" fontId="5" fillId="2" borderId="6" xfId="0" applyFont="1" applyFill="1" applyBorder="1" applyProtection="1">
      <protection hidden="1"/>
    </xf>
    <xf numFmtId="0" fontId="5" fillId="2" borderId="7" xfId="0" applyFont="1" applyFill="1" applyBorder="1" applyProtection="1">
      <protection hidden="1"/>
    </xf>
    <xf numFmtId="0" fontId="5" fillId="2" borderId="8" xfId="0" applyFont="1" applyFill="1" applyBorder="1" applyProtection="1">
      <protection hidden="1"/>
    </xf>
    <xf numFmtId="2" fontId="5" fillId="2" borderId="6" xfId="0" applyNumberFormat="1" applyFont="1" applyFill="1" applyBorder="1" applyProtection="1">
      <protection hidden="1"/>
    </xf>
    <xf numFmtId="166" fontId="5" fillId="2" borderId="8" xfId="0" applyNumberFormat="1" applyFont="1" applyFill="1" applyBorder="1" applyProtection="1">
      <protection hidden="1"/>
    </xf>
    <xf numFmtId="166" fontId="5" fillId="2" borderId="6" xfId="0" applyNumberFormat="1" applyFont="1" applyFill="1" applyBorder="1" applyProtection="1">
      <protection hidden="1"/>
    </xf>
    <xf numFmtId="0" fontId="0" fillId="0" borderId="2" xfId="0" applyBorder="1" applyProtection="1"/>
    <xf numFmtId="0" fontId="0" fillId="0" borderId="3" xfId="0" applyBorder="1" applyProtection="1"/>
    <xf numFmtId="0" fontId="0" fillId="0" borderId="7" xfId="0" applyBorder="1" applyProtection="1"/>
    <xf numFmtId="0" fontId="0" fillId="0" borderId="8" xfId="0" applyBorder="1" applyProtection="1"/>
    <xf numFmtId="1" fontId="5" fillId="2" borderId="0" xfId="0" applyNumberFormat="1" applyFont="1" applyFill="1" applyProtection="1">
      <protection locked="0" hidden="1"/>
    </xf>
    <xf numFmtId="0" fontId="9" fillId="2" borderId="0" xfId="2" applyFill="1" applyProtection="1">
      <protection hidden="1"/>
    </xf>
    <xf numFmtId="0" fontId="0" fillId="2" borderId="0" xfId="0" applyFill="1" applyAlignment="1" applyProtection="1">
      <alignment horizontal="left" wrapText="1"/>
      <protection hidden="1"/>
    </xf>
    <xf numFmtId="0" fontId="0" fillId="2" borderId="0" xfId="0" applyFill="1" applyBorder="1" applyAlignment="1" applyProtection="1">
      <alignment horizontal="left" vertical="top" wrapText="1"/>
      <protection hidden="1"/>
    </xf>
    <xf numFmtId="0" fontId="2" fillId="2" borderId="4" xfId="0" applyFont="1" applyFill="1" applyBorder="1" applyAlignment="1" applyProtection="1">
      <alignment horizontal="center"/>
      <protection hidden="1"/>
    </xf>
    <xf numFmtId="0" fontId="2" fillId="2" borderId="0" xfId="0" applyFont="1" applyFill="1" applyBorder="1" applyAlignment="1" applyProtection="1">
      <alignment horizontal="center"/>
      <protection hidden="1"/>
    </xf>
    <xf numFmtId="0" fontId="2" fillId="2" borderId="5" xfId="0" applyFont="1" applyFill="1" applyBorder="1" applyAlignment="1" applyProtection="1">
      <alignment horizontal="center"/>
      <protection hidden="1"/>
    </xf>
    <xf numFmtId="0" fontId="0" fillId="2" borderId="0" xfId="0" applyFill="1" applyAlignment="1" applyProtection="1">
      <alignment horizontal="center"/>
      <protection hidden="1"/>
    </xf>
    <xf numFmtId="0" fontId="2" fillId="2" borderId="0" xfId="0" applyFont="1" applyFill="1" applyAlignment="1" applyProtection="1">
      <alignment horizontal="center"/>
      <protection hidden="1"/>
    </xf>
    <xf numFmtId="0" fontId="0" fillId="2" borderId="0" xfId="0" applyFill="1" applyBorder="1" applyAlignment="1" applyProtection="1">
      <alignment horizontal="left" wrapText="1"/>
      <protection hidden="1"/>
    </xf>
    <xf numFmtId="0" fontId="0" fillId="2" borderId="0" xfId="0" applyFill="1" applyAlignment="1" applyProtection="1">
      <alignment horizontal="left"/>
      <protection hidden="1"/>
    </xf>
    <xf numFmtId="0" fontId="11" fillId="2" borderId="0" xfId="2" applyFont="1" applyFill="1" applyAlignment="1" applyProtection="1">
      <alignment horizontal="center" vertical="center"/>
      <protection hidden="1"/>
    </xf>
    <xf numFmtId="0" fontId="5" fillId="2" borderId="0" xfId="0" applyFont="1" applyFill="1" applyAlignment="1" applyProtection="1">
      <alignment horizontal="center" vertical="center" wrapText="1"/>
      <protection hidden="1"/>
    </xf>
    <xf numFmtId="0" fontId="8" fillId="2" borderId="0" xfId="0" applyFont="1" applyFill="1" applyAlignment="1" applyProtection="1">
      <alignment horizontal="left" wrapText="1"/>
      <protection hidden="1"/>
    </xf>
    <xf numFmtId="0" fontId="6" fillId="0" borderId="1"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14" fillId="2" borderId="1"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protection hidden="1"/>
    </xf>
    <xf numFmtId="0" fontId="14" fillId="2" borderId="3" xfId="0" applyFont="1" applyFill="1" applyBorder="1" applyAlignment="1" applyProtection="1">
      <alignment horizontal="center" vertical="center"/>
      <protection hidden="1"/>
    </xf>
    <xf numFmtId="0" fontId="14" fillId="2" borderId="6" xfId="0" applyFont="1" applyFill="1" applyBorder="1" applyAlignment="1" applyProtection="1">
      <alignment horizontal="center" vertical="center"/>
      <protection hidden="1"/>
    </xf>
    <xf numFmtId="0" fontId="14" fillId="2" borderId="7" xfId="0" applyFont="1" applyFill="1" applyBorder="1" applyAlignment="1" applyProtection="1">
      <alignment horizontal="center" vertical="center"/>
      <protection hidden="1"/>
    </xf>
    <xf numFmtId="0" fontId="14" fillId="2" borderId="8" xfId="0" applyFont="1" applyFill="1" applyBorder="1" applyAlignment="1" applyProtection="1">
      <alignment horizontal="center" vertical="center"/>
      <protection hidden="1"/>
    </xf>
    <xf numFmtId="0" fontId="12" fillId="2" borderId="11" xfId="0" applyFont="1" applyFill="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hidden="1"/>
    </xf>
    <xf numFmtId="0" fontId="12" fillId="2" borderId="11" xfId="0" applyFont="1" applyFill="1" applyBorder="1" applyAlignment="1" applyProtection="1">
      <alignment vertical="center"/>
      <protection hidden="1"/>
    </xf>
    <xf numFmtId="0" fontId="12" fillId="2" borderId="12" xfId="0" applyFont="1" applyFill="1" applyBorder="1" applyAlignment="1" applyProtection="1">
      <alignment vertical="center"/>
      <protection hidden="1"/>
    </xf>
    <xf numFmtId="0" fontId="12" fillId="2" borderId="13"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3" xfId="0" applyFont="1" applyFill="1" applyBorder="1" applyAlignment="1" applyProtection="1">
      <alignment horizontal="center" vertical="center"/>
      <protection hidden="1"/>
    </xf>
    <xf numFmtId="0" fontId="13" fillId="2" borderId="6" xfId="0" applyFont="1" applyFill="1" applyBorder="1" applyAlignment="1" applyProtection="1">
      <alignment horizontal="center" vertical="center"/>
      <protection hidden="1"/>
    </xf>
    <xf numFmtId="0" fontId="13" fillId="2" borderId="8" xfId="0" applyFont="1" applyFill="1" applyBorder="1" applyAlignment="1" applyProtection="1">
      <alignment horizontal="center" vertical="center"/>
      <protection hidden="1"/>
    </xf>
    <xf numFmtId="0" fontId="16" fillId="2" borderId="14" xfId="0" applyFont="1" applyFill="1" applyBorder="1" applyAlignment="1" applyProtection="1">
      <alignment horizontal="center" vertical="center"/>
      <protection hidden="1"/>
    </xf>
    <xf numFmtId="0" fontId="16" fillId="2" borderId="15" xfId="0" applyFont="1" applyFill="1" applyBorder="1" applyAlignment="1" applyProtection="1">
      <alignment horizontal="center" vertical="center"/>
      <protection hidden="1"/>
    </xf>
    <xf numFmtId="0" fontId="15" fillId="2" borderId="1" xfId="0" applyFont="1" applyFill="1" applyBorder="1" applyAlignment="1" applyProtection="1">
      <alignment horizontal="center" vertical="center"/>
      <protection hidden="1"/>
    </xf>
    <xf numFmtId="0" fontId="15" fillId="2" borderId="3" xfId="0" applyFont="1" applyFill="1" applyBorder="1" applyAlignment="1" applyProtection="1">
      <alignment horizontal="center" vertical="center"/>
      <protection hidden="1"/>
    </xf>
    <xf numFmtId="0" fontId="15" fillId="2" borderId="6" xfId="0" applyFont="1" applyFill="1" applyBorder="1" applyAlignment="1" applyProtection="1">
      <alignment horizontal="center" vertical="center"/>
      <protection hidden="1"/>
    </xf>
    <xf numFmtId="0" fontId="15" fillId="2" borderId="8" xfId="0" applyFont="1" applyFill="1" applyBorder="1" applyAlignment="1" applyProtection="1">
      <alignment horizontal="center" vertical="center"/>
      <protection hidden="1"/>
    </xf>
    <xf numFmtId="0" fontId="5" fillId="2" borderId="0" xfId="0" applyFont="1" applyFill="1" applyAlignment="1" applyProtection="1">
      <alignment horizontal="center"/>
      <protection hidden="1"/>
    </xf>
    <xf numFmtId="0" fontId="12" fillId="2" borderId="0" xfId="0" applyFont="1" applyFill="1" applyAlignment="1" applyProtection="1">
      <alignment horizontal="center"/>
      <protection hidden="1"/>
    </xf>
    <xf numFmtId="0" fontId="13" fillId="2" borderId="0" xfId="0" applyFont="1" applyFill="1" applyAlignment="1" applyProtection="1">
      <alignment horizontal="center" vertical="center"/>
      <protection hidden="1"/>
    </xf>
  </cellXfs>
  <cellStyles count="3">
    <cellStyle name="Hyperlink" xfId="2" builtinId="8"/>
    <cellStyle name="Normal" xfId="0" builtinId="0"/>
    <cellStyle name="Percent" xfId="1" builtinId="5"/>
  </cellStyles>
  <dxfs count="11">
    <dxf>
      <fill>
        <patternFill>
          <bgColor rgb="FFFF0000"/>
        </patternFill>
      </fill>
    </dxf>
    <dxf>
      <fill>
        <patternFill>
          <bgColor rgb="FFFF0000"/>
        </patternFill>
      </fill>
    </dxf>
    <dxf>
      <fill>
        <patternFill>
          <bgColor rgb="FFFF0000"/>
        </patternFill>
      </fill>
    </dxf>
    <dxf>
      <fill>
        <patternFill>
          <bgColor rgb="FFFF0000"/>
        </patternFill>
      </fill>
    </dxf>
    <dxf>
      <border>
        <left/>
        <right/>
        <top/>
        <bottom/>
        <vertical/>
        <horizontal/>
      </border>
    </dxf>
    <dxf>
      <border>
        <left/>
        <right/>
        <top/>
        <bottom/>
        <vertical/>
        <horizontal/>
      </border>
    </dxf>
    <dxf>
      <border>
        <left/>
        <right/>
        <top style="thin">
          <color auto="1"/>
        </top>
        <bottom/>
        <vertical/>
        <horizontal/>
      </border>
    </dxf>
    <dxf>
      <fill>
        <patternFill>
          <bgColor rgb="FFFF0000"/>
        </patternFill>
      </fill>
    </dxf>
    <dxf>
      <fill>
        <patternFill patternType="solid">
          <bgColor theme="0"/>
        </patternFill>
      </fill>
    </dxf>
    <dxf>
      <fill>
        <patternFill>
          <bgColor rgb="FFFF00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t>
            </a:r>
            <a:r>
              <a:rPr lang="en-US" baseline="0"/>
              <a:t> Curve</a:t>
            </a:r>
            <a:endParaRPr lang="en-US"/>
          </a:p>
        </c:rich>
      </c:tx>
      <c:layout/>
      <c:overlay val="1"/>
    </c:title>
    <c:autoTitleDeleted val="0"/>
    <c:plotArea>
      <c:layout>
        <c:manualLayout>
          <c:layoutTarget val="inner"/>
          <c:xMode val="edge"/>
          <c:yMode val="edge"/>
          <c:x val="8.0165612319896537E-2"/>
          <c:y val="9.0406491266495123E-2"/>
          <c:w val="0.90205751925599176"/>
          <c:h val="0.7977782949132125"/>
        </c:manualLayout>
      </c:layout>
      <c:scatterChart>
        <c:scatterStyle val="smoothMarker"/>
        <c:varyColors val="0"/>
        <c:ser>
          <c:idx val="0"/>
          <c:order val="0"/>
          <c:tx>
            <c:strRef>
              <c:f>'Back-End'!$M$3</c:f>
              <c:strCache>
                <c:ptCount val="1"/>
                <c:pt idx="0">
                  <c:v>Peak Current Command</c:v>
                </c:pt>
              </c:strCache>
            </c:strRef>
          </c:tx>
          <c:spPr>
            <a:ln>
              <a:solidFill>
                <a:sysClr val="windowText" lastClr="000000"/>
              </a:solidFill>
            </a:ln>
          </c:spPr>
          <c:marker>
            <c:symbol val="none"/>
          </c:marker>
          <c:xVal>
            <c:numRef>
              <c:f>'Back-End'!$L$4:$L$2005</c:f>
              <c:numCache>
                <c:formatCode>General</c:formatCode>
                <c:ptCount val="2002"/>
                <c:pt idx="0">
                  <c:v>0</c:v>
                </c:pt>
                <c:pt idx="1">
                  <c:v>0</c:v>
                </c:pt>
                <c:pt idx="2">
                  <c:v>1E-3</c:v>
                </c:pt>
                <c:pt idx="3">
                  <c:v>1E-3</c:v>
                </c:pt>
                <c:pt idx="4">
                  <c:v>2E-3</c:v>
                </c:pt>
                <c:pt idx="5">
                  <c:v>2E-3</c:v>
                </c:pt>
                <c:pt idx="6">
                  <c:v>3.0000000000000001E-3</c:v>
                </c:pt>
                <c:pt idx="7">
                  <c:v>3.0000000000000001E-3</c:v>
                </c:pt>
                <c:pt idx="8">
                  <c:v>4.0000000000000001E-3</c:v>
                </c:pt>
                <c:pt idx="9">
                  <c:v>4.0000000000000001E-3</c:v>
                </c:pt>
                <c:pt idx="10">
                  <c:v>5.0000000000000001E-3</c:v>
                </c:pt>
                <c:pt idx="11">
                  <c:v>5.0000000000000001E-3</c:v>
                </c:pt>
                <c:pt idx="12">
                  <c:v>6.0000000000000001E-3</c:v>
                </c:pt>
                <c:pt idx="13">
                  <c:v>6.0000000000000001E-3</c:v>
                </c:pt>
                <c:pt idx="14">
                  <c:v>7.0000000000000001E-3</c:v>
                </c:pt>
                <c:pt idx="15">
                  <c:v>7.0000000000000001E-3</c:v>
                </c:pt>
                <c:pt idx="16">
                  <c:v>8.0000000000000002E-3</c:v>
                </c:pt>
                <c:pt idx="17">
                  <c:v>8.0000000000000002E-3</c:v>
                </c:pt>
                <c:pt idx="18">
                  <c:v>9.0000000000000011E-3</c:v>
                </c:pt>
                <c:pt idx="19">
                  <c:v>9.0000000000000011E-3</c:v>
                </c:pt>
                <c:pt idx="20">
                  <c:v>1.0000000000000002E-2</c:v>
                </c:pt>
                <c:pt idx="21">
                  <c:v>1.0000000000000002E-2</c:v>
                </c:pt>
                <c:pt idx="22">
                  <c:v>1.1000000000000003E-2</c:v>
                </c:pt>
                <c:pt idx="23">
                  <c:v>1.1000000000000003E-2</c:v>
                </c:pt>
                <c:pt idx="24">
                  <c:v>1.2000000000000004E-2</c:v>
                </c:pt>
                <c:pt idx="25">
                  <c:v>1.2000000000000004E-2</c:v>
                </c:pt>
                <c:pt idx="26">
                  <c:v>1.3000000000000005E-2</c:v>
                </c:pt>
                <c:pt idx="27">
                  <c:v>1.3000000000000005E-2</c:v>
                </c:pt>
                <c:pt idx="28">
                  <c:v>1.4000000000000005E-2</c:v>
                </c:pt>
                <c:pt idx="29">
                  <c:v>1.4000000000000005E-2</c:v>
                </c:pt>
                <c:pt idx="30">
                  <c:v>1.5000000000000006E-2</c:v>
                </c:pt>
                <c:pt idx="31">
                  <c:v>1.5000000000000006E-2</c:v>
                </c:pt>
                <c:pt idx="32">
                  <c:v>1.6000000000000007E-2</c:v>
                </c:pt>
                <c:pt idx="33">
                  <c:v>1.6000000000000007E-2</c:v>
                </c:pt>
                <c:pt idx="34">
                  <c:v>1.7000000000000008E-2</c:v>
                </c:pt>
                <c:pt idx="35">
                  <c:v>1.7000000000000008E-2</c:v>
                </c:pt>
                <c:pt idx="36">
                  <c:v>1.8000000000000009E-2</c:v>
                </c:pt>
                <c:pt idx="37">
                  <c:v>1.8000000000000009E-2</c:v>
                </c:pt>
                <c:pt idx="38">
                  <c:v>1.900000000000001E-2</c:v>
                </c:pt>
                <c:pt idx="39">
                  <c:v>1.900000000000001E-2</c:v>
                </c:pt>
                <c:pt idx="40">
                  <c:v>2.0000000000000011E-2</c:v>
                </c:pt>
                <c:pt idx="41">
                  <c:v>2.0000000000000011E-2</c:v>
                </c:pt>
                <c:pt idx="42">
                  <c:v>2.1000000000000012E-2</c:v>
                </c:pt>
                <c:pt idx="43">
                  <c:v>2.1000000000000012E-2</c:v>
                </c:pt>
                <c:pt idx="44">
                  <c:v>2.2000000000000013E-2</c:v>
                </c:pt>
                <c:pt idx="45">
                  <c:v>2.2000000000000013E-2</c:v>
                </c:pt>
                <c:pt idx="46">
                  <c:v>2.3000000000000013E-2</c:v>
                </c:pt>
                <c:pt idx="47">
                  <c:v>2.3000000000000013E-2</c:v>
                </c:pt>
                <c:pt idx="48">
                  <c:v>2.4000000000000014E-2</c:v>
                </c:pt>
                <c:pt idx="49">
                  <c:v>2.4000000000000014E-2</c:v>
                </c:pt>
                <c:pt idx="50">
                  <c:v>2.5000000000000015E-2</c:v>
                </c:pt>
                <c:pt idx="51">
                  <c:v>2.5000000000000015E-2</c:v>
                </c:pt>
                <c:pt idx="52">
                  <c:v>2.6000000000000016E-2</c:v>
                </c:pt>
                <c:pt idx="53">
                  <c:v>2.6000000000000016E-2</c:v>
                </c:pt>
                <c:pt idx="54">
                  <c:v>2.7000000000000017E-2</c:v>
                </c:pt>
                <c:pt idx="55">
                  <c:v>2.7000000000000017E-2</c:v>
                </c:pt>
                <c:pt idx="56">
                  <c:v>2.8000000000000018E-2</c:v>
                </c:pt>
                <c:pt idx="57">
                  <c:v>2.8000000000000018E-2</c:v>
                </c:pt>
                <c:pt idx="58">
                  <c:v>2.9000000000000019E-2</c:v>
                </c:pt>
                <c:pt idx="59">
                  <c:v>2.9000000000000019E-2</c:v>
                </c:pt>
                <c:pt idx="60">
                  <c:v>3.000000000000002E-2</c:v>
                </c:pt>
                <c:pt idx="61">
                  <c:v>3.000000000000002E-2</c:v>
                </c:pt>
                <c:pt idx="62">
                  <c:v>3.1000000000000021E-2</c:v>
                </c:pt>
                <c:pt idx="63">
                  <c:v>3.1000000000000021E-2</c:v>
                </c:pt>
                <c:pt idx="64">
                  <c:v>3.2000000000000021E-2</c:v>
                </c:pt>
                <c:pt idx="65">
                  <c:v>3.2000000000000021E-2</c:v>
                </c:pt>
                <c:pt idx="66">
                  <c:v>3.3000000000000022E-2</c:v>
                </c:pt>
                <c:pt idx="67">
                  <c:v>3.3000000000000022E-2</c:v>
                </c:pt>
                <c:pt idx="68">
                  <c:v>3.4000000000000023E-2</c:v>
                </c:pt>
                <c:pt idx="69">
                  <c:v>3.4000000000000023E-2</c:v>
                </c:pt>
                <c:pt idx="70">
                  <c:v>3.5000000000000024E-2</c:v>
                </c:pt>
                <c:pt idx="71">
                  <c:v>3.5000000000000024E-2</c:v>
                </c:pt>
                <c:pt idx="72">
                  <c:v>3.6000000000000025E-2</c:v>
                </c:pt>
                <c:pt idx="73">
                  <c:v>3.6000000000000025E-2</c:v>
                </c:pt>
                <c:pt idx="74">
                  <c:v>3.7000000000000026E-2</c:v>
                </c:pt>
                <c:pt idx="75">
                  <c:v>3.7000000000000026E-2</c:v>
                </c:pt>
                <c:pt idx="76">
                  <c:v>3.8000000000000027E-2</c:v>
                </c:pt>
                <c:pt idx="77">
                  <c:v>3.8000000000000027E-2</c:v>
                </c:pt>
                <c:pt idx="78">
                  <c:v>3.9000000000000028E-2</c:v>
                </c:pt>
                <c:pt idx="79">
                  <c:v>3.9000000000000028E-2</c:v>
                </c:pt>
                <c:pt idx="80">
                  <c:v>4.0000000000000029E-2</c:v>
                </c:pt>
                <c:pt idx="81">
                  <c:v>4.0000000000000029E-2</c:v>
                </c:pt>
                <c:pt idx="82">
                  <c:v>4.1000000000000029E-2</c:v>
                </c:pt>
                <c:pt idx="83">
                  <c:v>4.1000000000000029E-2</c:v>
                </c:pt>
                <c:pt idx="84">
                  <c:v>4.200000000000003E-2</c:v>
                </c:pt>
                <c:pt idx="85">
                  <c:v>4.200000000000003E-2</c:v>
                </c:pt>
                <c:pt idx="86">
                  <c:v>4.3000000000000031E-2</c:v>
                </c:pt>
                <c:pt idx="87">
                  <c:v>4.3000000000000031E-2</c:v>
                </c:pt>
                <c:pt idx="88">
                  <c:v>4.4000000000000032E-2</c:v>
                </c:pt>
                <c:pt idx="89">
                  <c:v>4.4000000000000032E-2</c:v>
                </c:pt>
                <c:pt idx="90">
                  <c:v>4.5000000000000033E-2</c:v>
                </c:pt>
                <c:pt idx="91">
                  <c:v>4.5000000000000033E-2</c:v>
                </c:pt>
                <c:pt idx="92">
                  <c:v>4.6000000000000034E-2</c:v>
                </c:pt>
                <c:pt idx="93">
                  <c:v>4.6000000000000034E-2</c:v>
                </c:pt>
                <c:pt idx="94">
                  <c:v>4.7000000000000035E-2</c:v>
                </c:pt>
                <c:pt idx="95">
                  <c:v>4.7000000000000035E-2</c:v>
                </c:pt>
                <c:pt idx="96">
                  <c:v>4.8000000000000036E-2</c:v>
                </c:pt>
                <c:pt idx="97">
                  <c:v>4.8000000000000036E-2</c:v>
                </c:pt>
                <c:pt idx="98">
                  <c:v>4.9000000000000037E-2</c:v>
                </c:pt>
                <c:pt idx="99">
                  <c:v>4.9000000000000037E-2</c:v>
                </c:pt>
                <c:pt idx="100">
                  <c:v>5.0000000000000037E-2</c:v>
                </c:pt>
                <c:pt idx="101">
                  <c:v>5.0000000000000037E-2</c:v>
                </c:pt>
                <c:pt idx="102">
                  <c:v>5.1000000000000038E-2</c:v>
                </c:pt>
                <c:pt idx="103">
                  <c:v>5.1000000000000038E-2</c:v>
                </c:pt>
                <c:pt idx="104">
                  <c:v>5.2000000000000039E-2</c:v>
                </c:pt>
                <c:pt idx="105">
                  <c:v>5.2000000000000039E-2</c:v>
                </c:pt>
                <c:pt idx="106">
                  <c:v>5.300000000000004E-2</c:v>
                </c:pt>
                <c:pt idx="107">
                  <c:v>5.300000000000004E-2</c:v>
                </c:pt>
                <c:pt idx="108">
                  <c:v>5.4000000000000041E-2</c:v>
                </c:pt>
                <c:pt idx="109">
                  <c:v>5.4000000000000041E-2</c:v>
                </c:pt>
                <c:pt idx="110">
                  <c:v>5.5000000000000042E-2</c:v>
                </c:pt>
                <c:pt idx="111">
                  <c:v>5.5000000000000042E-2</c:v>
                </c:pt>
                <c:pt idx="112">
                  <c:v>5.6000000000000043E-2</c:v>
                </c:pt>
                <c:pt idx="113">
                  <c:v>5.6000000000000043E-2</c:v>
                </c:pt>
                <c:pt idx="114">
                  <c:v>5.7000000000000044E-2</c:v>
                </c:pt>
                <c:pt idx="115">
                  <c:v>5.7000000000000044E-2</c:v>
                </c:pt>
                <c:pt idx="116">
                  <c:v>5.8000000000000045E-2</c:v>
                </c:pt>
                <c:pt idx="117">
                  <c:v>5.8000000000000045E-2</c:v>
                </c:pt>
                <c:pt idx="118">
                  <c:v>5.9000000000000045E-2</c:v>
                </c:pt>
                <c:pt idx="119">
                  <c:v>5.9000000000000045E-2</c:v>
                </c:pt>
                <c:pt idx="120">
                  <c:v>6.0000000000000046E-2</c:v>
                </c:pt>
                <c:pt idx="121">
                  <c:v>6.0000000000000046E-2</c:v>
                </c:pt>
                <c:pt idx="122">
                  <c:v>6.1000000000000047E-2</c:v>
                </c:pt>
                <c:pt idx="123">
                  <c:v>6.1000000000000047E-2</c:v>
                </c:pt>
                <c:pt idx="124">
                  <c:v>6.2000000000000048E-2</c:v>
                </c:pt>
                <c:pt idx="125">
                  <c:v>6.2000000000000048E-2</c:v>
                </c:pt>
                <c:pt idx="126">
                  <c:v>6.3000000000000042E-2</c:v>
                </c:pt>
                <c:pt idx="127">
                  <c:v>6.3000000000000042E-2</c:v>
                </c:pt>
                <c:pt idx="128">
                  <c:v>6.4000000000000043E-2</c:v>
                </c:pt>
                <c:pt idx="129">
                  <c:v>6.4000000000000043E-2</c:v>
                </c:pt>
                <c:pt idx="130">
                  <c:v>6.5000000000000044E-2</c:v>
                </c:pt>
                <c:pt idx="131">
                  <c:v>6.5000000000000044E-2</c:v>
                </c:pt>
                <c:pt idx="132">
                  <c:v>6.6000000000000045E-2</c:v>
                </c:pt>
                <c:pt idx="133">
                  <c:v>6.6000000000000045E-2</c:v>
                </c:pt>
                <c:pt idx="134">
                  <c:v>6.7000000000000046E-2</c:v>
                </c:pt>
                <c:pt idx="135">
                  <c:v>6.7000000000000046E-2</c:v>
                </c:pt>
                <c:pt idx="136">
                  <c:v>6.8000000000000047E-2</c:v>
                </c:pt>
                <c:pt idx="137">
                  <c:v>6.8000000000000047E-2</c:v>
                </c:pt>
                <c:pt idx="138">
                  <c:v>6.9000000000000047E-2</c:v>
                </c:pt>
                <c:pt idx="139">
                  <c:v>6.9000000000000047E-2</c:v>
                </c:pt>
                <c:pt idx="140">
                  <c:v>7.0000000000000048E-2</c:v>
                </c:pt>
                <c:pt idx="141">
                  <c:v>7.0000000000000048E-2</c:v>
                </c:pt>
                <c:pt idx="142">
                  <c:v>7.1000000000000049E-2</c:v>
                </c:pt>
                <c:pt idx="143">
                  <c:v>7.1000000000000049E-2</c:v>
                </c:pt>
                <c:pt idx="144">
                  <c:v>7.200000000000005E-2</c:v>
                </c:pt>
                <c:pt idx="145">
                  <c:v>7.200000000000005E-2</c:v>
                </c:pt>
                <c:pt idx="146">
                  <c:v>7.3000000000000051E-2</c:v>
                </c:pt>
                <c:pt idx="147">
                  <c:v>7.3000000000000051E-2</c:v>
                </c:pt>
                <c:pt idx="148">
                  <c:v>7.4000000000000052E-2</c:v>
                </c:pt>
                <c:pt idx="149">
                  <c:v>7.4000000000000052E-2</c:v>
                </c:pt>
                <c:pt idx="150">
                  <c:v>7.5000000000000053E-2</c:v>
                </c:pt>
                <c:pt idx="151">
                  <c:v>7.5000000000000053E-2</c:v>
                </c:pt>
                <c:pt idx="152">
                  <c:v>7.6000000000000054E-2</c:v>
                </c:pt>
                <c:pt idx="153">
                  <c:v>7.6000000000000054E-2</c:v>
                </c:pt>
                <c:pt idx="154">
                  <c:v>7.7000000000000055E-2</c:v>
                </c:pt>
                <c:pt idx="155">
                  <c:v>7.7000000000000055E-2</c:v>
                </c:pt>
                <c:pt idx="156">
                  <c:v>7.8000000000000055E-2</c:v>
                </c:pt>
                <c:pt idx="157">
                  <c:v>7.8000000000000055E-2</c:v>
                </c:pt>
                <c:pt idx="158">
                  <c:v>7.9000000000000056E-2</c:v>
                </c:pt>
                <c:pt idx="159">
                  <c:v>7.9000000000000056E-2</c:v>
                </c:pt>
                <c:pt idx="160">
                  <c:v>8.0000000000000057E-2</c:v>
                </c:pt>
                <c:pt idx="161">
                  <c:v>8.0000000000000057E-2</c:v>
                </c:pt>
                <c:pt idx="162">
                  <c:v>8.1000000000000058E-2</c:v>
                </c:pt>
                <c:pt idx="163">
                  <c:v>8.1000000000000058E-2</c:v>
                </c:pt>
                <c:pt idx="164">
                  <c:v>8.2000000000000059E-2</c:v>
                </c:pt>
                <c:pt idx="165">
                  <c:v>8.2000000000000059E-2</c:v>
                </c:pt>
                <c:pt idx="166">
                  <c:v>8.300000000000006E-2</c:v>
                </c:pt>
                <c:pt idx="167">
                  <c:v>8.300000000000006E-2</c:v>
                </c:pt>
                <c:pt idx="168">
                  <c:v>8.4000000000000061E-2</c:v>
                </c:pt>
                <c:pt idx="169">
                  <c:v>8.4000000000000061E-2</c:v>
                </c:pt>
                <c:pt idx="170">
                  <c:v>8.5000000000000062E-2</c:v>
                </c:pt>
                <c:pt idx="171">
                  <c:v>8.5000000000000062E-2</c:v>
                </c:pt>
                <c:pt idx="172">
                  <c:v>8.6000000000000063E-2</c:v>
                </c:pt>
                <c:pt idx="173">
                  <c:v>8.6000000000000063E-2</c:v>
                </c:pt>
                <c:pt idx="174">
                  <c:v>8.7000000000000063E-2</c:v>
                </c:pt>
                <c:pt idx="175">
                  <c:v>8.7000000000000063E-2</c:v>
                </c:pt>
                <c:pt idx="176">
                  <c:v>8.8000000000000064E-2</c:v>
                </c:pt>
                <c:pt idx="177">
                  <c:v>8.8000000000000064E-2</c:v>
                </c:pt>
                <c:pt idx="178">
                  <c:v>8.9000000000000065E-2</c:v>
                </c:pt>
                <c:pt idx="179">
                  <c:v>8.9000000000000065E-2</c:v>
                </c:pt>
                <c:pt idx="180">
                  <c:v>9.0000000000000066E-2</c:v>
                </c:pt>
                <c:pt idx="181">
                  <c:v>9.0000000000000066E-2</c:v>
                </c:pt>
                <c:pt idx="182">
                  <c:v>9.1000000000000067E-2</c:v>
                </c:pt>
                <c:pt idx="183">
                  <c:v>9.1000000000000067E-2</c:v>
                </c:pt>
                <c:pt idx="184">
                  <c:v>9.2000000000000068E-2</c:v>
                </c:pt>
                <c:pt idx="185">
                  <c:v>9.2000000000000068E-2</c:v>
                </c:pt>
                <c:pt idx="186">
                  <c:v>9.3000000000000069E-2</c:v>
                </c:pt>
                <c:pt idx="187">
                  <c:v>9.3000000000000069E-2</c:v>
                </c:pt>
                <c:pt idx="188">
                  <c:v>9.400000000000007E-2</c:v>
                </c:pt>
                <c:pt idx="189">
                  <c:v>9.400000000000007E-2</c:v>
                </c:pt>
                <c:pt idx="190">
                  <c:v>9.500000000000007E-2</c:v>
                </c:pt>
                <c:pt idx="191">
                  <c:v>9.500000000000007E-2</c:v>
                </c:pt>
                <c:pt idx="192">
                  <c:v>9.6000000000000071E-2</c:v>
                </c:pt>
                <c:pt idx="193">
                  <c:v>9.6000000000000071E-2</c:v>
                </c:pt>
                <c:pt idx="194">
                  <c:v>9.7000000000000072E-2</c:v>
                </c:pt>
                <c:pt idx="195">
                  <c:v>9.7000000000000072E-2</c:v>
                </c:pt>
                <c:pt idx="196">
                  <c:v>9.8000000000000073E-2</c:v>
                </c:pt>
                <c:pt idx="197">
                  <c:v>9.8000000000000073E-2</c:v>
                </c:pt>
                <c:pt idx="198">
                  <c:v>9.9000000000000074E-2</c:v>
                </c:pt>
                <c:pt idx="199">
                  <c:v>9.9000000000000074E-2</c:v>
                </c:pt>
                <c:pt idx="200">
                  <c:v>0.10000000000000007</c:v>
                </c:pt>
                <c:pt idx="201">
                  <c:v>0.10000000000000007</c:v>
                </c:pt>
                <c:pt idx="202">
                  <c:v>0.10100000000000008</c:v>
                </c:pt>
                <c:pt idx="203">
                  <c:v>0.10100000000000008</c:v>
                </c:pt>
                <c:pt idx="204">
                  <c:v>0.10200000000000008</c:v>
                </c:pt>
                <c:pt idx="205">
                  <c:v>0.10200000000000008</c:v>
                </c:pt>
                <c:pt idx="206">
                  <c:v>0.10300000000000008</c:v>
                </c:pt>
                <c:pt idx="207">
                  <c:v>0.10300000000000008</c:v>
                </c:pt>
                <c:pt idx="208">
                  <c:v>0.10400000000000008</c:v>
                </c:pt>
                <c:pt idx="209">
                  <c:v>0.10400000000000008</c:v>
                </c:pt>
                <c:pt idx="210">
                  <c:v>0.10500000000000008</c:v>
                </c:pt>
                <c:pt idx="211">
                  <c:v>0.10500000000000008</c:v>
                </c:pt>
                <c:pt idx="212">
                  <c:v>0.10600000000000008</c:v>
                </c:pt>
                <c:pt idx="213">
                  <c:v>0.10600000000000008</c:v>
                </c:pt>
                <c:pt idx="214">
                  <c:v>0.10700000000000008</c:v>
                </c:pt>
                <c:pt idx="215">
                  <c:v>0.10700000000000008</c:v>
                </c:pt>
                <c:pt idx="216">
                  <c:v>0.10800000000000008</c:v>
                </c:pt>
                <c:pt idx="217">
                  <c:v>0.10800000000000008</c:v>
                </c:pt>
                <c:pt idx="218">
                  <c:v>0.10900000000000008</c:v>
                </c:pt>
                <c:pt idx="219">
                  <c:v>0.10900000000000008</c:v>
                </c:pt>
                <c:pt idx="220">
                  <c:v>0.11000000000000008</c:v>
                </c:pt>
                <c:pt idx="221">
                  <c:v>0.11000000000000008</c:v>
                </c:pt>
                <c:pt idx="222">
                  <c:v>0.11100000000000008</c:v>
                </c:pt>
                <c:pt idx="223">
                  <c:v>0.11100000000000008</c:v>
                </c:pt>
                <c:pt idx="224">
                  <c:v>0.11200000000000009</c:v>
                </c:pt>
                <c:pt idx="225">
                  <c:v>0.11200000000000009</c:v>
                </c:pt>
                <c:pt idx="226">
                  <c:v>0.11300000000000009</c:v>
                </c:pt>
                <c:pt idx="227">
                  <c:v>0.11300000000000009</c:v>
                </c:pt>
                <c:pt idx="228">
                  <c:v>0.11400000000000009</c:v>
                </c:pt>
                <c:pt idx="229">
                  <c:v>0.11400000000000009</c:v>
                </c:pt>
                <c:pt idx="230">
                  <c:v>0.11500000000000009</c:v>
                </c:pt>
                <c:pt idx="231">
                  <c:v>0.11500000000000009</c:v>
                </c:pt>
                <c:pt idx="232">
                  <c:v>0.11600000000000009</c:v>
                </c:pt>
                <c:pt idx="233">
                  <c:v>0.11600000000000009</c:v>
                </c:pt>
                <c:pt idx="234">
                  <c:v>0.11700000000000009</c:v>
                </c:pt>
                <c:pt idx="235">
                  <c:v>0.11700000000000009</c:v>
                </c:pt>
                <c:pt idx="236">
                  <c:v>0.11800000000000009</c:v>
                </c:pt>
                <c:pt idx="237">
                  <c:v>0.11800000000000009</c:v>
                </c:pt>
                <c:pt idx="238">
                  <c:v>0.11900000000000009</c:v>
                </c:pt>
                <c:pt idx="239">
                  <c:v>0.11900000000000009</c:v>
                </c:pt>
                <c:pt idx="240">
                  <c:v>0.12000000000000009</c:v>
                </c:pt>
                <c:pt idx="241">
                  <c:v>0.12000000000000009</c:v>
                </c:pt>
                <c:pt idx="242">
                  <c:v>0.12100000000000009</c:v>
                </c:pt>
                <c:pt idx="243">
                  <c:v>0.12100000000000009</c:v>
                </c:pt>
                <c:pt idx="244">
                  <c:v>0.12200000000000009</c:v>
                </c:pt>
                <c:pt idx="245">
                  <c:v>0.12200000000000009</c:v>
                </c:pt>
                <c:pt idx="246">
                  <c:v>0.1230000000000001</c:v>
                </c:pt>
                <c:pt idx="247">
                  <c:v>0.1230000000000001</c:v>
                </c:pt>
                <c:pt idx="248">
                  <c:v>0.1240000000000001</c:v>
                </c:pt>
                <c:pt idx="249">
                  <c:v>0.1240000000000001</c:v>
                </c:pt>
                <c:pt idx="250">
                  <c:v>0.12500000000000008</c:v>
                </c:pt>
                <c:pt idx="251">
                  <c:v>0.12500000000000008</c:v>
                </c:pt>
                <c:pt idx="252">
                  <c:v>0.12600000000000008</c:v>
                </c:pt>
                <c:pt idx="253">
                  <c:v>0.12600000000000008</c:v>
                </c:pt>
                <c:pt idx="254">
                  <c:v>0.12700000000000009</c:v>
                </c:pt>
                <c:pt idx="255">
                  <c:v>0.12700000000000009</c:v>
                </c:pt>
                <c:pt idx="256">
                  <c:v>0.12800000000000009</c:v>
                </c:pt>
                <c:pt idx="257">
                  <c:v>0.12800000000000009</c:v>
                </c:pt>
                <c:pt idx="258">
                  <c:v>0.12900000000000009</c:v>
                </c:pt>
                <c:pt idx="259">
                  <c:v>0.12900000000000009</c:v>
                </c:pt>
                <c:pt idx="260">
                  <c:v>0.13000000000000009</c:v>
                </c:pt>
                <c:pt idx="261">
                  <c:v>0.13000000000000009</c:v>
                </c:pt>
                <c:pt idx="262">
                  <c:v>0.13100000000000009</c:v>
                </c:pt>
                <c:pt idx="263">
                  <c:v>0.13100000000000009</c:v>
                </c:pt>
                <c:pt idx="264">
                  <c:v>0.13200000000000009</c:v>
                </c:pt>
                <c:pt idx="265">
                  <c:v>0.13200000000000009</c:v>
                </c:pt>
                <c:pt idx="266">
                  <c:v>0.13300000000000009</c:v>
                </c:pt>
                <c:pt idx="267">
                  <c:v>0.13300000000000009</c:v>
                </c:pt>
                <c:pt idx="268">
                  <c:v>0.13400000000000009</c:v>
                </c:pt>
                <c:pt idx="269">
                  <c:v>0.13400000000000009</c:v>
                </c:pt>
                <c:pt idx="270">
                  <c:v>0.13500000000000009</c:v>
                </c:pt>
                <c:pt idx="271">
                  <c:v>0.13500000000000009</c:v>
                </c:pt>
                <c:pt idx="272">
                  <c:v>0.13600000000000009</c:v>
                </c:pt>
                <c:pt idx="273">
                  <c:v>0.13600000000000009</c:v>
                </c:pt>
                <c:pt idx="274">
                  <c:v>0.13700000000000009</c:v>
                </c:pt>
                <c:pt idx="275">
                  <c:v>0.13700000000000009</c:v>
                </c:pt>
                <c:pt idx="276">
                  <c:v>0.13800000000000009</c:v>
                </c:pt>
                <c:pt idx="277">
                  <c:v>0.13800000000000009</c:v>
                </c:pt>
                <c:pt idx="278">
                  <c:v>0.1390000000000001</c:v>
                </c:pt>
                <c:pt idx="279">
                  <c:v>0.1390000000000001</c:v>
                </c:pt>
                <c:pt idx="280">
                  <c:v>0.1400000000000001</c:v>
                </c:pt>
                <c:pt idx="281">
                  <c:v>0.1400000000000001</c:v>
                </c:pt>
                <c:pt idx="282">
                  <c:v>0.1410000000000001</c:v>
                </c:pt>
                <c:pt idx="283">
                  <c:v>0.1410000000000001</c:v>
                </c:pt>
                <c:pt idx="284">
                  <c:v>0.1420000000000001</c:v>
                </c:pt>
                <c:pt idx="285">
                  <c:v>0.1420000000000001</c:v>
                </c:pt>
                <c:pt idx="286">
                  <c:v>0.1430000000000001</c:v>
                </c:pt>
                <c:pt idx="287">
                  <c:v>0.1430000000000001</c:v>
                </c:pt>
                <c:pt idx="288">
                  <c:v>0.1440000000000001</c:v>
                </c:pt>
                <c:pt idx="289">
                  <c:v>0.1440000000000001</c:v>
                </c:pt>
                <c:pt idx="290">
                  <c:v>0.1450000000000001</c:v>
                </c:pt>
                <c:pt idx="291">
                  <c:v>0.1450000000000001</c:v>
                </c:pt>
                <c:pt idx="292">
                  <c:v>0.1460000000000001</c:v>
                </c:pt>
                <c:pt idx="293">
                  <c:v>0.1460000000000001</c:v>
                </c:pt>
                <c:pt idx="294">
                  <c:v>0.1470000000000001</c:v>
                </c:pt>
                <c:pt idx="295">
                  <c:v>0.1470000000000001</c:v>
                </c:pt>
                <c:pt idx="296">
                  <c:v>0.1480000000000001</c:v>
                </c:pt>
                <c:pt idx="297">
                  <c:v>0.1480000000000001</c:v>
                </c:pt>
                <c:pt idx="298">
                  <c:v>0.1490000000000001</c:v>
                </c:pt>
                <c:pt idx="299">
                  <c:v>0.1490000000000001</c:v>
                </c:pt>
                <c:pt idx="300">
                  <c:v>0.15000000000000011</c:v>
                </c:pt>
                <c:pt idx="301">
                  <c:v>0.15000000000000011</c:v>
                </c:pt>
                <c:pt idx="302">
                  <c:v>0.15100000000000011</c:v>
                </c:pt>
                <c:pt idx="303">
                  <c:v>0.15100000000000011</c:v>
                </c:pt>
                <c:pt idx="304">
                  <c:v>0.15200000000000011</c:v>
                </c:pt>
                <c:pt idx="305">
                  <c:v>0.15200000000000011</c:v>
                </c:pt>
                <c:pt idx="306">
                  <c:v>0.15300000000000011</c:v>
                </c:pt>
                <c:pt idx="307">
                  <c:v>0.15300000000000011</c:v>
                </c:pt>
                <c:pt idx="308">
                  <c:v>0.15400000000000011</c:v>
                </c:pt>
                <c:pt idx="309">
                  <c:v>0.15400000000000011</c:v>
                </c:pt>
                <c:pt idx="310">
                  <c:v>0.15500000000000011</c:v>
                </c:pt>
                <c:pt idx="311">
                  <c:v>0.15500000000000011</c:v>
                </c:pt>
                <c:pt idx="312">
                  <c:v>0.15600000000000011</c:v>
                </c:pt>
                <c:pt idx="313">
                  <c:v>0.15600000000000011</c:v>
                </c:pt>
                <c:pt idx="314">
                  <c:v>0.15700000000000011</c:v>
                </c:pt>
                <c:pt idx="315">
                  <c:v>0.15700000000000011</c:v>
                </c:pt>
                <c:pt idx="316">
                  <c:v>0.15800000000000011</c:v>
                </c:pt>
                <c:pt idx="317">
                  <c:v>0.15800000000000011</c:v>
                </c:pt>
                <c:pt idx="318">
                  <c:v>0.15900000000000011</c:v>
                </c:pt>
                <c:pt idx="319">
                  <c:v>0.15900000000000011</c:v>
                </c:pt>
                <c:pt idx="320">
                  <c:v>0.16000000000000011</c:v>
                </c:pt>
                <c:pt idx="321">
                  <c:v>0.16000000000000011</c:v>
                </c:pt>
                <c:pt idx="322">
                  <c:v>0.16100000000000012</c:v>
                </c:pt>
                <c:pt idx="323">
                  <c:v>0.16100000000000012</c:v>
                </c:pt>
                <c:pt idx="324">
                  <c:v>0.16200000000000012</c:v>
                </c:pt>
                <c:pt idx="325">
                  <c:v>0.16200000000000012</c:v>
                </c:pt>
                <c:pt idx="326">
                  <c:v>0.16300000000000012</c:v>
                </c:pt>
                <c:pt idx="327">
                  <c:v>0.16300000000000012</c:v>
                </c:pt>
                <c:pt idx="328">
                  <c:v>0.16400000000000012</c:v>
                </c:pt>
                <c:pt idx="329">
                  <c:v>0.16400000000000012</c:v>
                </c:pt>
                <c:pt idx="330">
                  <c:v>0.16500000000000012</c:v>
                </c:pt>
                <c:pt idx="331">
                  <c:v>0.16500000000000012</c:v>
                </c:pt>
                <c:pt idx="332">
                  <c:v>0.16600000000000012</c:v>
                </c:pt>
                <c:pt idx="333">
                  <c:v>0.16600000000000012</c:v>
                </c:pt>
                <c:pt idx="334">
                  <c:v>0.16700000000000012</c:v>
                </c:pt>
                <c:pt idx="335">
                  <c:v>0.16700000000000012</c:v>
                </c:pt>
                <c:pt idx="336">
                  <c:v>0.16800000000000012</c:v>
                </c:pt>
                <c:pt idx="337">
                  <c:v>0.16800000000000012</c:v>
                </c:pt>
                <c:pt idx="338">
                  <c:v>0.16900000000000012</c:v>
                </c:pt>
                <c:pt idx="339">
                  <c:v>0.16900000000000012</c:v>
                </c:pt>
                <c:pt idx="340">
                  <c:v>0.17000000000000012</c:v>
                </c:pt>
                <c:pt idx="341">
                  <c:v>0.17000000000000012</c:v>
                </c:pt>
                <c:pt idx="342">
                  <c:v>0.17100000000000012</c:v>
                </c:pt>
                <c:pt idx="343">
                  <c:v>0.17100000000000012</c:v>
                </c:pt>
                <c:pt idx="344">
                  <c:v>0.17200000000000013</c:v>
                </c:pt>
                <c:pt idx="345">
                  <c:v>0.17200000000000013</c:v>
                </c:pt>
                <c:pt idx="346">
                  <c:v>0.17300000000000013</c:v>
                </c:pt>
                <c:pt idx="347">
                  <c:v>0.17300000000000013</c:v>
                </c:pt>
                <c:pt idx="348">
                  <c:v>0.17400000000000013</c:v>
                </c:pt>
                <c:pt idx="349">
                  <c:v>0.17400000000000013</c:v>
                </c:pt>
                <c:pt idx="350">
                  <c:v>0.17500000000000013</c:v>
                </c:pt>
                <c:pt idx="351">
                  <c:v>0.17500000000000013</c:v>
                </c:pt>
                <c:pt idx="352">
                  <c:v>0.17600000000000013</c:v>
                </c:pt>
                <c:pt idx="353">
                  <c:v>0.17600000000000013</c:v>
                </c:pt>
                <c:pt idx="354">
                  <c:v>0.17700000000000013</c:v>
                </c:pt>
                <c:pt idx="355">
                  <c:v>0.17700000000000013</c:v>
                </c:pt>
                <c:pt idx="356">
                  <c:v>0.17800000000000013</c:v>
                </c:pt>
                <c:pt idx="357">
                  <c:v>0.17800000000000013</c:v>
                </c:pt>
                <c:pt idx="358">
                  <c:v>0.17900000000000013</c:v>
                </c:pt>
                <c:pt idx="359">
                  <c:v>0.17900000000000013</c:v>
                </c:pt>
                <c:pt idx="360">
                  <c:v>0.18000000000000013</c:v>
                </c:pt>
                <c:pt idx="361">
                  <c:v>0.18000000000000013</c:v>
                </c:pt>
                <c:pt idx="362">
                  <c:v>0.18100000000000013</c:v>
                </c:pt>
                <c:pt idx="363">
                  <c:v>0.18100000000000013</c:v>
                </c:pt>
                <c:pt idx="364">
                  <c:v>0.18200000000000013</c:v>
                </c:pt>
                <c:pt idx="365">
                  <c:v>0.18200000000000013</c:v>
                </c:pt>
                <c:pt idx="366">
                  <c:v>0.18300000000000013</c:v>
                </c:pt>
                <c:pt idx="367">
                  <c:v>0.18300000000000013</c:v>
                </c:pt>
                <c:pt idx="368">
                  <c:v>0.18400000000000014</c:v>
                </c:pt>
                <c:pt idx="369">
                  <c:v>0.18400000000000014</c:v>
                </c:pt>
                <c:pt idx="370">
                  <c:v>0.18500000000000014</c:v>
                </c:pt>
                <c:pt idx="371">
                  <c:v>0.18500000000000014</c:v>
                </c:pt>
                <c:pt idx="372">
                  <c:v>0.18600000000000014</c:v>
                </c:pt>
                <c:pt idx="373">
                  <c:v>0.18600000000000014</c:v>
                </c:pt>
                <c:pt idx="374">
                  <c:v>0.18700000000000014</c:v>
                </c:pt>
                <c:pt idx="375">
                  <c:v>0.18700000000000014</c:v>
                </c:pt>
                <c:pt idx="376">
                  <c:v>0.18800000000000014</c:v>
                </c:pt>
                <c:pt idx="377">
                  <c:v>0.18800000000000014</c:v>
                </c:pt>
                <c:pt idx="378">
                  <c:v>0.18900000000000014</c:v>
                </c:pt>
                <c:pt idx="379">
                  <c:v>0.18900000000000014</c:v>
                </c:pt>
                <c:pt idx="380">
                  <c:v>0.19000000000000014</c:v>
                </c:pt>
                <c:pt idx="381">
                  <c:v>0.19000000000000014</c:v>
                </c:pt>
                <c:pt idx="382">
                  <c:v>0.19100000000000014</c:v>
                </c:pt>
                <c:pt idx="383">
                  <c:v>0.19100000000000014</c:v>
                </c:pt>
                <c:pt idx="384">
                  <c:v>0.19200000000000014</c:v>
                </c:pt>
                <c:pt idx="385">
                  <c:v>0.19200000000000014</c:v>
                </c:pt>
                <c:pt idx="386">
                  <c:v>0.19300000000000014</c:v>
                </c:pt>
                <c:pt idx="387">
                  <c:v>0.19300000000000014</c:v>
                </c:pt>
                <c:pt idx="388">
                  <c:v>0.19400000000000014</c:v>
                </c:pt>
                <c:pt idx="389">
                  <c:v>0.19400000000000014</c:v>
                </c:pt>
                <c:pt idx="390">
                  <c:v>0.19500000000000015</c:v>
                </c:pt>
                <c:pt idx="391">
                  <c:v>0.19500000000000015</c:v>
                </c:pt>
                <c:pt idx="392">
                  <c:v>0.19600000000000015</c:v>
                </c:pt>
                <c:pt idx="393">
                  <c:v>0.19600000000000015</c:v>
                </c:pt>
                <c:pt idx="394">
                  <c:v>0.19700000000000015</c:v>
                </c:pt>
                <c:pt idx="395">
                  <c:v>0.19700000000000015</c:v>
                </c:pt>
                <c:pt idx="396">
                  <c:v>0.19800000000000015</c:v>
                </c:pt>
                <c:pt idx="397">
                  <c:v>0.19800000000000015</c:v>
                </c:pt>
                <c:pt idx="398">
                  <c:v>0.19900000000000015</c:v>
                </c:pt>
                <c:pt idx="399">
                  <c:v>0.19900000000000015</c:v>
                </c:pt>
                <c:pt idx="400">
                  <c:v>0.20000000000000015</c:v>
                </c:pt>
                <c:pt idx="401">
                  <c:v>0.20000000000000015</c:v>
                </c:pt>
                <c:pt idx="402">
                  <c:v>0.20100000000000015</c:v>
                </c:pt>
                <c:pt idx="403">
                  <c:v>0.20100000000000015</c:v>
                </c:pt>
                <c:pt idx="404">
                  <c:v>0.20200000000000015</c:v>
                </c:pt>
                <c:pt idx="405">
                  <c:v>0.20200000000000015</c:v>
                </c:pt>
                <c:pt idx="406">
                  <c:v>0.20300000000000015</c:v>
                </c:pt>
                <c:pt idx="407">
                  <c:v>0.20300000000000015</c:v>
                </c:pt>
                <c:pt idx="408">
                  <c:v>0.20400000000000015</c:v>
                </c:pt>
                <c:pt idx="409">
                  <c:v>0.20400000000000015</c:v>
                </c:pt>
                <c:pt idx="410">
                  <c:v>0.20500000000000015</c:v>
                </c:pt>
                <c:pt idx="411">
                  <c:v>0.20500000000000015</c:v>
                </c:pt>
                <c:pt idx="412">
                  <c:v>0.20600000000000016</c:v>
                </c:pt>
                <c:pt idx="413">
                  <c:v>0.20600000000000016</c:v>
                </c:pt>
                <c:pt idx="414">
                  <c:v>0.20700000000000016</c:v>
                </c:pt>
                <c:pt idx="415">
                  <c:v>0.20700000000000016</c:v>
                </c:pt>
                <c:pt idx="416">
                  <c:v>0.20800000000000016</c:v>
                </c:pt>
                <c:pt idx="417">
                  <c:v>0.20800000000000016</c:v>
                </c:pt>
                <c:pt idx="418">
                  <c:v>0.20900000000000016</c:v>
                </c:pt>
                <c:pt idx="419">
                  <c:v>0.20900000000000016</c:v>
                </c:pt>
                <c:pt idx="420">
                  <c:v>0.21000000000000016</c:v>
                </c:pt>
                <c:pt idx="421">
                  <c:v>0.21000000000000016</c:v>
                </c:pt>
                <c:pt idx="422">
                  <c:v>0.21100000000000016</c:v>
                </c:pt>
                <c:pt idx="423">
                  <c:v>0.21100000000000016</c:v>
                </c:pt>
                <c:pt idx="424">
                  <c:v>0.21200000000000016</c:v>
                </c:pt>
                <c:pt idx="425">
                  <c:v>0.21200000000000016</c:v>
                </c:pt>
                <c:pt idx="426">
                  <c:v>0.21300000000000016</c:v>
                </c:pt>
                <c:pt idx="427">
                  <c:v>0.21300000000000016</c:v>
                </c:pt>
                <c:pt idx="428">
                  <c:v>0.21400000000000016</c:v>
                </c:pt>
                <c:pt idx="429">
                  <c:v>0.21400000000000016</c:v>
                </c:pt>
                <c:pt idx="430">
                  <c:v>0.21500000000000016</c:v>
                </c:pt>
                <c:pt idx="431">
                  <c:v>0.21500000000000016</c:v>
                </c:pt>
                <c:pt idx="432">
                  <c:v>0.21600000000000016</c:v>
                </c:pt>
                <c:pt idx="433">
                  <c:v>0.21600000000000016</c:v>
                </c:pt>
                <c:pt idx="434">
                  <c:v>0.21700000000000016</c:v>
                </c:pt>
                <c:pt idx="435">
                  <c:v>0.21700000000000016</c:v>
                </c:pt>
                <c:pt idx="436">
                  <c:v>0.21800000000000017</c:v>
                </c:pt>
                <c:pt idx="437">
                  <c:v>0.21800000000000017</c:v>
                </c:pt>
                <c:pt idx="438">
                  <c:v>0.21900000000000017</c:v>
                </c:pt>
                <c:pt idx="439">
                  <c:v>0.21900000000000017</c:v>
                </c:pt>
                <c:pt idx="440">
                  <c:v>0.22000000000000017</c:v>
                </c:pt>
                <c:pt idx="441">
                  <c:v>0.22000000000000017</c:v>
                </c:pt>
                <c:pt idx="442">
                  <c:v>0.22100000000000017</c:v>
                </c:pt>
                <c:pt idx="443">
                  <c:v>0.22100000000000017</c:v>
                </c:pt>
                <c:pt idx="444">
                  <c:v>0.22200000000000017</c:v>
                </c:pt>
                <c:pt idx="445">
                  <c:v>0.22200000000000017</c:v>
                </c:pt>
                <c:pt idx="446">
                  <c:v>0.22300000000000017</c:v>
                </c:pt>
                <c:pt idx="447">
                  <c:v>0.22300000000000017</c:v>
                </c:pt>
                <c:pt idx="448">
                  <c:v>0.22400000000000017</c:v>
                </c:pt>
                <c:pt idx="449">
                  <c:v>0.22400000000000017</c:v>
                </c:pt>
                <c:pt idx="450">
                  <c:v>0.22500000000000017</c:v>
                </c:pt>
                <c:pt idx="451">
                  <c:v>0.22500000000000017</c:v>
                </c:pt>
                <c:pt idx="452">
                  <c:v>0.22600000000000017</c:v>
                </c:pt>
                <c:pt idx="453">
                  <c:v>0.22600000000000017</c:v>
                </c:pt>
                <c:pt idx="454">
                  <c:v>0.22700000000000017</c:v>
                </c:pt>
                <c:pt idx="455">
                  <c:v>0.22700000000000017</c:v>
                </c:pt>
                <c:pt idx="456">
                  <c:v>0.22800000000000017</c:v>
                </c:pt>
                <c:pt idx="457">
                  <c:v>0.22800000000000017</c:v>
                </c:pt>
                <c:pt idx="458">
                  <c:v>0.22900000000000018</c:v>
                </c:pt>
                <c:pt idx="459">
                  <c:v>0.22900000000000018</c:v>
                </c:pt>
                <c:pt idx="460">
                  <c:v>0.23000000000000018</c:v>
                </c:pt>
                <c:pt idx="461">
                  <c:v>0.23000000000000018</c:v>
                </c:pt>
                <c:pt idx="462">
                  <c:v>0.23100000000000018</c:v>
                </c:pt>
                <c:pt idx="463">
                  <c:v>0.23100000000000018</c:v>
                </c:pt>
                <c:pt idx="464">
                  <c:v>0.23200000000000018</c:v>
                </c:pt>
                <c:pt idx="465">
                  <c:v>0.23200000000000018</c:v>
                </c:pt>
                <c:pt idx="466">
                  <c:v>0.23300000000000018</c:v>
                </c:pt>
                <c:pt idx="467">
                  <c:v>0.23300000000000018</c:v>
                </c:pt>
                <c:pt idx="468">
                  <c:v>0.23400000000000018</c:v>
                </c:pt>
                <c:pt idx="469">
                  <c:v>0.23400000000000018</c:v>
                </c:pt>
                <c:pt idx="470">
                  <c:v>0.23500000000000018</c:v>
                </c:pt>
                <c:pt idx="471">
                  <c:v>0.23500000000000018</c:v>
                </c:pt>
                <c:pt idx="472">
                  <c:v>0.23600000000000018</c:v>
                </c:pt>
                <c:pt idx="473">
                  <c:v>0.23600000000000018</c:v>
                </c:pt>
                <c:pt idx="474">
                  <c:v>0.23700000000000018</c:v>
                </c:pt>
                <c:pt idx="475">
                  <c:v>0.23700000000000018</c:v>
                </c:pt>
                <c:pt idx="476">
                  <c:v>0.23800000000000018</c:v>
                </c:pt>
                <c:pt idx="477">
                  <c:v>0.23800000000000018</c:v>
                </c:pt>
                <c:pt idx="478">
                  <c:v>0.23900000000000018</c:v>
                </c:pt>
                <c:pt idx="479">
                  <c:v>0.23900000000000018</c:v>
                </c:pt>
                <c:pt idx="480">
                  <c:v>0.24000000000000019</c:v>
                </c:pt>
                <c:pt idx="481">
                  <c:v>0.24000000000000019</c:v>
                </c:pt>
                <c:pt idx="482">
                  <c:v>0.24100000000000019</c:v>
                </c:pt>
                <c:pt idx="483">
                  <c:v>0.24100000000000019</c:v>
                </c:pt>
                <c:pt idx="484">
                  <c:v>0.24200000000000019</c:v>
                </c:pt>
                <c:pt idx="485">
                  <c:v>0.24200000000000019</c:v>
                </c:pt>
                <c:pt idx="486">
                  <c:v>0.24300000000000019</c:v>
                </c:pt>
                <c:pt idx="487">
                  <c:v>0.24300000000000019</c:v>
                </c:pt>
                <c:pt idx="488">
                  <c:v>0.24400000000000019</c:v>
                </c:pt>
                <c:pt idx="489">
                  <c:v>0.24400000000000019</c:v>
                </c:pt>
                <c:pt idx="490">
                  <c:v>0.24500000000000019</c:v>
                </c:pt>
                <c:pt idx="491">
                  <c:v>0.24500000000000019</c:v>
                </c:pt>
                <c:pt idx="492">
                  <c:v>0.24600000000000019</c:v>
                </c:pt>
                <c:pt idx="493">
                  <c:v>0.24600000000000019</c:v>
                </c:pt>
                <c:pt idx="494">
                  <c:v>0.24700000000000019</c:v>
                </c:pt>
                <c:pt idx="495">
                  <c:v>0.24700000000000019</c:v>
                </c:pt>
                <c:pt idx="496">
                  <c:v>0.24800000000000019</c:v>
                </c:pt>
                <c:pt idx="497">
                  <c:v>0.24800000000000019</c:v>
                </c:pt>
                <c:pt idx="498">
                  <c:v>0.24900000000000019</c:v>
                </c:pt>
                <c:pt idx="499">
                  <c:v>0.24900000000000019</c:v>
                </c:pt>
                <c:pt idx="500">
                  <c:v>0.25000000000000017</c:v>
                </c:pt>
                <c:pt idx="501">
                  <c:v>0.25000000000000017</c:v>
                </c:pt>
                <c:pt idx="502">
                  <c:v>0.25100000000000017</c:v>
                </c:pt>
                <c:pt idx="503">
                  <c:v>0.25100000000000017</c:v>
                </c:pt>
                <c:pt idx="504">
                  <c:v>0.25200000000000017</c:v>
                </c:pt>
                <c:pt idx="505">
                  <c:v>0.25200000000000017</c:v>
                </c:pt>
                <c:pt idx="506">
                  <c:v>0.25300000000000017</c:v>
                </c:pt>
                <c:pt idx="507">
                  <c:v>0.25300000000000017</c:v>
                </c:pt>
                <c:pt idx="508">
                  <c:v>0.25400000000000017</c:v>
                </c:pt>
                <c:pt idx="509">
                  <c:v>0.25400000000000017</c:v>
                </c:pt>
                <c:pt idx="510">
                  <c:v>0.25500000000000017</c:v>
                </c:pt>
                <c:pt idx="511">
                  <c:v>0.25500000000000017</c:v>
                </c:pt>
                <c:pt idx="512">
                  <c:v>0.25600000000000017</c:v>
                </c:pt>
                <c:pt idx="513">
                  <c:v>0.25600000000000017</c:v>
                </c:pt>
                <c:pt idx="514">
                  <c:v>0.25700000000000017</c:v>
                </c:pt>
                <c:pt idx="515">
                  <c:v>0.25700000000000017</c:v>
                </c:pt>
                <c:pt idx="516">
                  <c:v>0.25800000000000017</c:v>
                </c:pt>
                <c:pt idx="517">
                  <c:v>0.25800000000000017</c:v>
                </c:pt>
                <c:pt idx="518">
                  <c:v>0.25900000000000017</c:v>
                </c:pt>
                <c:pt idx="519">
                  <c:v>0.25900000000000017</c:v>
                </c:pt>
                <c:pt idx="520">
                  <c:v>0.26000000000000018</c:v>
                </c:pt>
                <c:pt idx="521">
                  <c:v>0.26000000000000018</c:v>
                </c:pt>
                <c:pt idx="522">
                  <c:v>0.26100000000000018</c:v>
                </c:pt>
                <c:pt idx="523">
                  <c:v>0.26100000000000018</c:v>
                </c:pt>
                <c:pt idx="524">
                  <c:v>0.26200000000000018</c:v>
                </c:pt>
                <c:pt idx="525">
                  <c:v>0.26200000000000018</c:v>
                </c:pt>
                <c:pt idx="526">
                  <c:v>0.26300000000000018</c:v>
                </c:pt>
                <c:pt idx="527">
                  <c:v>0.26300000000000018</c:v>
                </c:pt>
                <c:pt idx="528">
                  <c:v>0.26400000000000018</c:v>
                </c:pt>
                <c:pt idx="529">
                  <c:v>0.26400000000000018</c:v>
                </c:pt>
                <c:pt idx="530">
                  <c:v>0.26500000000000018</c:v>
                </c:pt>
                <c:pt idx="531">
                  <c:v>0.26500000000000018</c:v>
                </c:pt>
                <c:pt idx="532">
                  <c:v>0.26600000000000018</c:v>
                </c:pt>
                <c:pt idx="533">
                  <c:v>0.26600000000000018</c:v>
                </c:pt>
                <c:pt idx="534">
                  <c:v>0.26700000000000018</c:v>
                </c:pt>
                <c:pt idx="535">
                  <c:v>0.26700000000000018</c:v>
                </c:pt>
                <c:pt idx="536">
                  <c:v>0.26800000000000018</c:v>
                </c:pt>
                <c:pt idx="537">
                  <c:v>0.26800000000000018</c:v>
                </c:pt>
                <c:pt idx="538">
                  <c:v>0.26900000000000018</c:v>
                </c:pt>
                <c:pt idx="539">
                  <c:v>0.26900000000000018</c:v>
                </c:pt>
                <c:pt idx="540">
                  <c:v>0.27000000000000018</c:v>
                </c:pt>
                <c:pt idx="541">
                  <c:v>0.27000000000000018</c:v>
                </c:pt>
                <c:pt idx="542">
                  <c:v>0.27100000000000019</c:v>
                </c:pt>
                <c:pt idx="543">
                  <c:v>0.27100000000000019</c:v>
                </c:pt>
                <c:pt idx="544">
                  <c:v>0.27200000000000019</c:v>
                </c:pt>
                <c:pt idx="545">
                  <c:v>0.27200000000000019</c:v>
                </c:pt>
                <c:pt idx="546">
                  <c:v>0.27300000000000019</c:v>
                </c:pt>
                <c:pt idx="547">
                  <c:v>0.27300000000000019</c:v>
                </c:pt>
                <c:pt idx="548">
                  <c:v>0.27400000000000019</c:v>
                </c:pt>
                <c:pt idx="549">
                  <c:v>0.27400000000000019</c:v>
                </c:pt>
                <c:pt idx="550">
                  <c:v>0.27500000000000019</c:v>
                </c:pt>
                <c:pt idx="551">
                  <c:v>0.27500000000000019</c:v>
                </c:pt>
                <c:pt idx="552">
                  <c:v>0.27600000000000019</c:v>
                </c:pt>
                <c:pt idx="553">
                  <c:v>0.27600000000000019</c:v>
                </c:pt>
                <c:pt idx="554">
                  <c:v>0.27700000000000019</c:v>
                </c:pt>
                <c:pt idx="555">
                  <c:v>0.27700000000000019</c:v>
                </c:pt>
                <c:pt idx="556">
                  <c:v>0.27800000000000019</c:v>
                </c:pt>
                <c:pt idx="557">
                  <c:v>0.27800000000000019</c:v>
                </c:pt>
                <c:pt idx="558">
                  <c:v>0.27900000000000019</c:v>
                </c:pt>
                <c:pt idx="559">
                  <c:v>0.27900000000000019</c:v>
                </c:pt>
                <c:pt idx="560">
                  <c:v>0.28000000000000019</c:v>
                </c:pt>
                <c:pt idx="561">
                  <c:v>0.28000000000000019</c:v>
                </c:pt>
                <c:pt idx="562">
                  <c:v>0.28100000000000019</c:v>
                </c:pt>
                <c:pt idx="563">
                  <c:v>0.28100000000000019</c:v>
                </c:pt>
                <c:pt idx="564">
                  <c:v>0.28200000000000019</c:v>
                </c:pt>
                <c:pt idx="565">
                  <c:v>0.28200000000000019</c:v>
                </c:pt>
                <c:pt idx="566">
                  <c:v>0.2830000000000002</c:v>
                </c:pt>
                <c:pt idx="567">
                  <c:v>0.2830000000000002</c:v>
                </c:pt>
                <c:pt idx="568">
                  <c:v>0.2840000000000002</c:v>
                </c:pt>
                <c:pt idx="569">
                  <c:v>0.2840000000000002</c:v>
                </c:pt>
                <c:pt idx="570">
                  <c:v>0.2850000000000002</c:v>
                </c:pt>
                <c:pt idx="571">
                  <c:v>0.2850000000000002</c:v>
                </c:pt>
                <c:pt idx="572">
                  <c:v>0.2860000000000002</c:v>
                </c:pt>
                <c:pt idx="573">
                  <c:v>0.2860000000000002</c:v>
                </c:pt>
                <c:pt idx="574">
                  <c:v>0.2870000000000002</c:v>
                </c:pt>
                <c:pt idx="575">
                  <c:v>0.2870000000000002</c:v>
                </c:pt>
                <c:pt idx="576">
                  <c:v>0.2880000000000002</c:v>
                </c:pt>
                <c:pt idx="577">
                  <c:v>0.2880000000000002</c:v>
                </c:pt>
                <c:pt idx="578">
                  <c:v>0.2890000000000002</c:v>
                </c:pt>
                <c:pt idx="579">
                  <c:v>0.2890000000000002</c:v>
                </c:pt>
                <c:pt idx="580">
                  <c:v>0.2900000000000002</c:v>
                </c:pt>
                <c:pt idx="581">
                  <c:v>0.2900000000000002</c:v>
                </c:pt>
                <c:pt idx="582">
                  <c:v>0.2910000000000002</c:v>
                </c:pt>
                <c:pt idx="583">
                  <c:v>0.2910000000000002</c:v>
                </c:pt>
                <c:pt idx="584">
                  <c:v>0.2920000000000002</c:v>
                </c:pt>
                <c:pt idx="585">
                  <c:v>0.2920000000000002</c:v>
                </c:pt>
                <c:pt idx="586">
                  <c:v>0.2930000000000002</c:v>
                </c:pt>
                <c:pt idx="587">
                  <c:v>0.2930000000000002</c:v>
                </c:pt>
                <c:pt idx="588">
                  <c:v>0.29400000000000021</c:v>
                </c:pt>
                <c:pt idx="589">
                  <c:v>0.29400000000000021</c:v>
                </c:pt>
                <c:pt idx="590">
                  <c:v>0.29500000000000021</c:v>
                </c:pt>
                <c:pt idx="591">
                  <c:v>0.29500000000000021</c:v>
                </c:pt>
                <c:pt idx="592">
                  <c:v>0.29600000000000021</c:v>
                </c:pt>
                <c:pt idx="593">
                  <c:v>0.29600000000000021</c:v>
                </c:pt>
                <c:pt idx="594">
                  <c:v>0.29700000000000021</c:v>
                </c:pt>
                <c:pt idx="595">
                  <c:v>0.29700000000000021</c:v>
                </c:pt>
                <c:pt idx="596">
                  <c:v>0.29800000000000021</c:v>
                </c:pt>
                <c:pt idx="597">
                  <c:v>0.29800000000000021</c:v>
                </c:pt>
                <c:pt idx="598">
                  <c:v>0.29900000000000021</c:v>
                </c:pt>
                <c:pt idx="599">
                  <c:v>0.29900000000000021</c:v>
                </c:pt>
                <c:pt idx="600">
                  <c:v>0.30000000000000021</c:v>
                </c:pt>
                <c:pt idx="601">
                  <c:v>0.30000000000000021</c:v>
                </c:pt>
                <c:pt idx="602">
                  <c:v>0.30100000000000021</c:v>
                </c:pt>
                <c:pt idx="603">
                  <c:v>0.30100000000000021</c:v>
                </c:pt>
                <c:pt idx="604">
                  <c:v>0.30200000000000021</c:v>
                </c:pt>
                <c:pt idx="605">
                  <c:v>0.30200000000000021</c:v>
                </c:pt>
                <c:pt idx="606">
                  <c:v>0.30300000000000021</c:v>
                </c:pt>
                <c:pt idx="607">
                  <c:v>0.30300000000000021</c:v>
                </c:pt>
                <c:pt idx="608">
                  <c:v>0.30400000000000021</c:v>
                </c:pt>
                <c:pt idx="609">
                  <c:v>0.30400000000000021</c:v>
                </c:pt>
                <c:pt idx="610">
                  <c:v>0.30500000000000022</c:v>
                </c:pt>
                <c:pt idx="611">
                  <c:v>0.30500000000000022</c:v>
                </c:pt>
                <c:pt idx="612">
                  <c:v>0.30600000000000022</c:v>
                </c:pt>
                <c:pt idx="613">
                  <c:v>0.30600000000000022</c:v>
                </c:pt>
                <c:pt idx="614">
                  <c:v>0.30700000000000022</c:v>
                </c:pt>
                <c:pt idx="615">
                  <c:v>0.30700000000000022</c:v>
                </c:pt>
                <c:pt idx="616">
                  <c:v>0.30800000000000022</c:v>
                </c:pt>
                <c:pt idx="617">
                  <c:v>0.30800000000000022</c:v>
                </c:pt>
                <c:pt idx="618">
                  <c:v>0.30900000000000022</c:v>
                </c:pt>
                <c:pt idx="619">
                  <c:v>0.30900000000000022</c:v>
                </c:pt>
                <c:pt idx="620">
                  <c:v>0.31000000000000022</c:v>
                </c:pt>
                <c:pt idx="621">
                  <c:v>0.31000000000000022</c:v>
                </c:pt>
                <c:pt idx="622">
                  <c:v>0.31100000000000022</c:v>
                </c:pt>
                <c:pt idx="623">
                  <c:v>0.31100000000000022</c:v>
                </c:pt>
                <c:pt idx="624">
                  <c:v>0.31200000000000022</c:v>
                </c:pt>
                <c:pt idx="625">
                  <c:v>0.31200000000000022</c:v>
                </c:pt>
                <c:pt idx="626">
                  <c:v>0.31300000000000022</c:v>
                </c:pt>
                <c:pt idx="627">
                  <c:v>0.31300000000000022</c:v>
                </c:pt>
                <c:pt idx="628">
                  <c:v>0.31400000000000022</c:v>
                </c:pt>
                <c:pt idx="629">
                  <c:v>0.31400000000000022</c:v>
                </c:pt>
                <c:pt idx="630">
                  <c:v>0.31500000000000022</c:v>
                </c:pt>
                <c:pt idx="631">
                  <c:v>0.31500000000000022</c:v>
                </c:pt>
                <c:pt idx="632">
                  <c:v>0.31600000000000023</c:v>
                </c:pt>
                <c:pt idx="633">
                  <c:v>0.31600000000000023</c:v>
                </c:pt>
                <c:pt idx="634">
                  <c:v>0.31700000000000023</c:v>
                </c:pt>
                <c:pt idx="635">
                  <c:v>0.31700000000000023</c:v>
                </c:pt>
                <c:pt idx="636">
                  <c:v>0.31800000000000023</c:v>
                </c:pt>
                <c:pt idx="637">
                  <c:v>0.31800000000000023</c:v>
                </c:pt>
                <c:pt idx="638">
                  <c:v>0.31900000000000023</c:v>
                </c:pt>
                <c:pt idx="639">
                  <c:v>0.31900000000000023</c:v>
                </c:pt>
                <c:pt idx="640">
                  <c:v>0.32000000000000023</c:v>
                </c:pt>
                <c:pt idx="641">
                  <c:v>0.32000000000000023</c:v>
                </c:pt>
                <c:pt idx="642">
                  <c:v>0.32100000000000023</c:v>
                </c:pt>
                <c:pt idx="643">
                  <c:v>0.32100000000000023</c:v>
                </c:pt>
                <c:pt idx="644">
                  <c:v>0.32200000000000023</c:v>
                </c:pt>
                <c:pt idx="645">
                  <c:v>0.32200000000000023</c:v>
                </c:pt>
                <c:pt idx="646">
                  <c:v>0.32300000000000023</c:v>
                </c:pt>
                <c:pt idx="647">
                  <c:v>0.32300000000000023</c:v>
                </c:pt>
                <c:pt idx="648">
                  <c:v>0.32400000000000023</c:v>
                </c:pt>
                <c:pt idx="649">
                  <c:v>0.32400000000000023</c:v>
                </c:pt>
                <c:pt idx="650">
                  <c:v>0.32500000000000023</c:v>
                </c:pt>
                <c:pt idx="651">
                  <c:v>0.32500000000000023</c:v>
                </c:pt>
                <c:pt idx="652">
                  <c:v>0.32600000000000023</c:v>
                </c:pt>
                <c:pt idx="653">
                  <c:v>0.32600000000000023</c:v>
                </c:pt>
                <c:pt idx="654">
                  <c:v>0.32700000000000023</c:v>
                </c:pt>
                <c:pt idx="655">
                  <c:v>0.32700000000000023</c:v>
                </c:pt>
                <c:pt idx="656">
                  <c:v>0.32800000000000024</c:v>
                </c:pt>
                <c:pt idx="657">
                  <c:v>0.32800000000000024</c:v>
                </c:pt>
                <c:pt idx="658">
                  <c:v>0.32900000000000024</c:v>
                </c:pt>
                <c:pt idx="659">
                  <c:v>0.32900000000000024</c:v>
                </c:pt>
                <c:pt idx="660">
                  <c:v>0.33000000000000024</c:v>
                </c:pt>
                <c:pt idx="661">
                  <c:v>0.33000000000000024</c:v>
                </c:pt>
                <c:pt idx="662">
                  <c:v>0.33100000000000024</c:v>
                </c:pt>
                <c:pt idx="663">
                  <c:v>0.33100000000000024</c:v>
                </c:pt>
                <c:pt idx="664">
                  <c:v>0.33200000000000024</c:v>
                </c:pt>
                <c:pt idx="665">
                  <c:v>0.33200000000000024</c:v>
                </c:pt>
                <c:pt idx="666">
                  <c:v>0.33300000000000024</c:v>
                </c:pt>
                <c:pt idx="667">
                  <c:v>0.33300000000000024</c:v>
                </c:pt>
                <c:pt idx="668">
                  <c:v>0.33400000000000024</c:v>
                </c:pt>
                <c:pt idx="669">
                  <c:v>0.33400000000000024</c:v>
                </c:pt>
                <c:pt idx="670">
                  <c:v>0.33500000000000024</c:v>
                </c:pt>
                <c:pt idx="671">
                  <c:v>0.33500000000000024</c:v>
                </c:pt>
                <c:pt idx="672">
                  <c:v>0.33600000000000024</c:v>
                </c:pt>
                <c:pt idx="673">
                  <c:v>0.33600000000000024</c:v>
                </c:pt>
                <c:pt idx="674">
                  <c:v>0.33700000000000024</c:v>
                </c:pt>
                <c:pt idx="675">
                  <c:v>0.33700000000000024</c:v>
                </c:pt>
                <c:pt idx="676">
                  <c:v>0.33800000000000024</c:v>
                </c:pt>
                <c:pt idx="677">
                  <c:v>0.33800000000000024</c:v>
                </c:pt>
                <c:pt idx="678">
                  <c:v>0.33900000000000025</c:v>
                </c:pt>
                <c:pt idx="679">
                  <c:v>0.33900000000000025</c:v>
                </c:pt>
                <c:pt idx="680">
                  <c:v>0.34000000000000025</c:v>
                </c:pt>
                <c:pt idx="681">
                  <c:v>0.34000000000000025</c:v>
                </c:pt>
                <c:pt idx="682">
                  <c:v>0.34100000000000025</c:v>
                </c:pt>
                <c:pt idx="683">
                  <c:v>0.34100000000000025</c:v>
                </c:pt>
                <c:pt idx="684">
                  <c:v>0.34200000000000025</c:v>
                </c:pt>
                <c:pt idx="685">
                  <c:v>0.34200000000000025</c:v>
                </c:pt>
                <c:pt idx="686">
                  <c:v>0.34300000000000025</c:v>
                </c:pt>
                <c:pt idx="687">
                  <c:v>0.34300000000000025</c:v>
                </c:pt>
                <c:pt idx="688">
                  <c:v>0.34400000000000025</c:v>
                </c:pt>
                <c:pt idx="689">
                  <c:v>0.34400000000000025</c:v>
                </c:pt>
                <c:pt idx="690">
                  <c:v>0.34500000000000025</c:v>
                </c:pt>
                <c:pt idx="691">
                  <c:v>0.34500000000000025</c:v>
                </c:pt>
                <c:pt idx="692">
                  <c:v>0.34600000000000025</c:v>
                </c:pt>
                <c:pt idx="693">
                  <c:v>0.34600000000000025</c:v>
                </c:pt>
                <c:pt idx="694">
                  <c:v>0.34700000000000025</c:v>
                </c:pt>
                <c:pt idx="695">
                  <c:v>0.34700000000000025</c:v>
                </c:pt>
                <c:pt idx="696">
                  <c:v>0.34800000000000025</c:v>
                </c:pt>
                <c:pt idx="697">
                  <c:v>0.34800000000000025</c:v>
                </c:pt>
                <c:pt idx="698">
                  <c:v>0.34900000000000025</c:v>
                </c:pt>
                <c:pt idx="699">
                  <c:v>0.34900000000000025</c:v>
                </c:pt>
                <c:pt idx="700">
                  <c:v>0.35000000000000026</c:v>
                </c:pt>
                <c:pt idx="701">
                  <c:v>0.35000000000000026</c:v>
                </c:pt>
                <c:pt idx="702">
                  <c:v>0.35100000000000026</c:v>
                </c:pt>
                <c:pt idx="703">
                  <c:v>0.35100000000000026</c:v>
                </c:pt>
                <c:pt idx="704">
                  <c:v>0.35200000000000026</c:v>
                </c:pt>
                <c:pt idx="705">
                  <c:v>0.35200000000000026</c:v>
                </c:pt>
                <c:pt idx="706">
                  <c:v>0.35300000000000026</c:v>
                </c:pt>
                <c:pt idx="707">
                  <c:v>0.35300000000000026</c:v>
                </c:pt>
                <c:pt idx="708">
                  <c:v>0.35400000000000026</c:v>
                </c:pt>
                <c:pt idx="709">
                  <c:v>0.35400000000000026</c:v>
                </c:pt>
                <c:pt idx="710">
                  <c:v>0.35500000000000026</c:v>
                </c:pt>
                <c:pt idx="711">
                  <c:v>0.35500000000000026</c:v>
                </c:pt>
                <c:pt idx="712">
                  <c:v>0.35600000000000026</c:v>
                </c:pt>
                <c:pt idx="713">
                  <c:v>0.35600000000000026</c:v>
                </c:pt>
                <c:pt idx="714">
                  <c:v>0.35700000000000026</c:v>
                </c:pt>
                <c:pt idx="715">
                  <c:v>0.35700000000000026</c:v>
                </c:pt>
                <c:pt idx="716">
                  <c:v>0.35800000000000026</c:v>
                </c:pt>
                <c:pt idx="717">
                  <c:v>0.35800000000000026</c:v>
                </c:pt>
                <c:pt idx="718">
                  <c:v>0.35900000000000026</c:v>
                </c:pt>
                <c:pt idx="719">
                  <c:v>0.35900000000000026</c:v>
                </c:pt>
                <c:pt idx="720">
                  <c:v>0.36000000000000026</c:v>
                </c:pt>
                <c:pt idx="721">
                  <c:v>0.36000000000000026</c:v>
                </c:pt>
                <c:pt idx="722">
                  <c:v>0.36100000000000027</c:v>
                </c:pt>
                <c:pt idx="723">
                  <c:v>0.36100000000000027</c:v>
                </c:pt>
                <c:pt idx="724">
                  <c:v>0.36200000000000027</c:v>
                </c:pt>
                <c:pt idx="725">
                  <c:v>0.36200000000000027</c:v>
                </c:pt>
                <c:pt idx="726">
                  <c:v>0.36300000000000027</c:v>
                </c:pt>
                <c:pt idx="727">
                  <c:v>0.36300000000000027</c:v>
                </c:pt>
                <c:pt idx="728">
                  <c:v>0.36400000000000027</c:v>
                </c:pt>
                <c:pt idx="729">
                  <c:v>0.36400000000000027</c:v>
                </c:pt>
                <c:pt idx="730">
                  <c:v>0.36500000000000027</c:v>
                </c:pt>
                <c:pt idx="731">
                  <c:v>0.36500000000000027</c:v>
                </c:pt>
                <c:pt idx="732">
                  <c:v>0.36600000000000027</c:v>
                </c:pt>
                <c:pt idx="733">
                  <c:v>0.36600000000000027</c:v>
                </c:pt>
                <c:pt idx="734">
                  <c:v>0.36700000000000027</c:v>
                </c:pt>
                <c:pt idx="735">
                  <c:v>0.36700000000000027</c:v>
                </c:pt>
                <c:pt idx="736">
                  <c:v>0.36800000000000027</c:v>
                </c:pt>
                <c:pt idx="737">
                  <c:v>0.36800000000000027</c:v>
                </c:pt>
                <c:pt idx="738">
                  <c:v>0.36900000000000027</c:v>
                </c:pt>
                <c:pt idx="739">
                  <c:v>0.36900000000000027</c:v>
                </c:pt>
                <c:pt idx="740">
                  <c:v>0.37000000000000027</c:v>
                </c:pt>
                <c:pt idx="741">
                  <c:v>0.37000000000000027</c:v>
                </c:pt>
                <c:pt idx="742">
                  <c:v>0.37100000000000027</c:v>
                </c:pt>
                <c:pt idx="743">
                  <c:v>0.37100000000000027</c:v>
                </c:pt>
                <c:pt idx="744">
                  <c:v>0.37200000000000027</c:v>
                </c:pt>
                <c:pt idx="745">
                  <c:v>0.37200000000000027</c:v>
                </c:pt>
                <c:pt idx="746">
                  <c:v>0.37300000000000028</c:v>
                </c:pt>
                <c:pt idx="747">
                  <c:v>0.37300000000000028</c:v>
                </c:pt>
                <c:pt idx="748">
                  <c:v>0.37400000000000028</c:v>
                </c:pt>
                <c:pt idx="749">
                  <c:v>0.37400000000000028</c:v>
                </c:pt>
                <c:pt idx="750">
                  <c:v>0.37500000000000028</c:v>
                </c:pt>
                <c:pt idx="751">
                  <c:v>0.37500000000000028</c:v>
                </c:pt>
                <c:pt idx="752">
                  <c:v>0.37600000000000028</c:v>
                </c:pt>
                <c:pt idx="753">
                  <c:v>0.37600000000000028</c:v>
                </c:pt>
                <c:pt idx="754">
                  <c:v>0.37700000000000028</c:v>
                </c:pt>
                <c:pt idx="755">
                  <c:v>0.37700000000000028</c:v>
                </c:pt>
                <c:pt idx="756">
                  <c:v>0.37800000000000028</c:v>
                </c:pt>
                <c:pt idx="757">
                  <c:v>0.37800000000000028</c:v>
                </c:pt>
                <c:pt idx="758">
                  <c:v>0.37900000000000028</c:v>
                </c:pt>
                <c:pt idx="759">
                  <c:v>0.37900000000000028</c:v>
                </c:pt>
                <c:pt idx="760">
                  <c:v>0.38000000000000028</c:v>
                </c:pt>
                <c:pt idx="761">
                  <c:v>0.38000000000000028</c:v>
                </c:pt>
                <c:pt idx="762">
                  <c:v>0.38100000000000028</c:v>
                </c:pt>
                <c:pt idx="763">
                  <c:v>0.38100000000000028</c:v>
                </c:pt>
                <c:pt idx="764">
                  <c:v>0.38200000000000028</c:v>
                </c:pt>
                <c:pt idx="765">
                  <c:v>0.38200000000000028</c:v>
                </c:pt>
                <c:pt idx="766">
                  <c:v>0.38300000000000028</c:v>
                </c:pt>
                <c:pt idx="767">
                  <c:v>0.38300000000000028</c:v>
                </c:pt>
                <c:pt idx="768">
                  <c:v>0.38400000000000029</c:v>
                </c:pt>
                <c:pt idx="769">
                  <c:v>0.38400000000000029</c:v>
                </c:pt>
                <c:pt idx="770">
                  <c:v>0.38500000000000029</c:v>
                </c:pt>
                <c:pt idx="771">
                  <c:v>0.38500000000000029</c:v>
                </c:pt>
                <c:pt idx="772">
                  <c:v>0.38600000000000029</c:v>
                </c:pt>
                <c:pt idx="773">
                  <c:v>0.38600000000000029</c:v>
                </c:pt>
                <c:pt idx="774">
                  <c:v>0.38700000000000029</c:v>
                </c:pt>
                <c:pt idx="775">
                  <c:v>0.38700000000000029</c:v>
                </c:pt>
                <c:pt idx="776">
                  <c:v>0.38800000000000029</c:v>
                </c:pt>
                <c:pt idx="777">
                  <c:v>0.38800000000000029</c:v>
                </c:pt>
                <c:pt idx="778">
                  <c:v>0.38900000000000029</c:v>
                </c:pt>
                <c:pt idx="779">
                  <c:v>0.38900000000000029</c:v>
                </c:pt>
                <c:pt idx="780">
                  <c:v>0.39000000000000029</c:v>
                </c:pt>
                <c:pt idx="781">
                  <c:v>0.39000000000000029</c:v>
                </c:pt>
                <c:pt idx="782">
                  <c:v>0.39100000000000029</c:v>
                </c:pt>
                <c:pt idx="783">
                  <c:v>0.39100000000000029</c:v>
                </c:pt>
                <c:pt idx="784">
                  <c:v>0.39200000000000029</c:v>
                </c:pt>
                <c:pt idx="785">
                  <c:v>0.39200000000000029</c:v>
                </c:pt>
                <c:pt idx="786">
                  <c:v>0.39300000000000029</c:v>
                </c:pt>
                <c:pt idx="787">
                  <c:v>0.39300000000000029</c:v>
                </c:pt>
                <c:pt idx="788">
                  <c:v>0.39400000000000029</c:v>
                </c:pt>
                <c:pt idx="789">
                  <c:v>0.39400000000000029</c:v>
                </c:pt>
                <c:pt idx="790">
                  <c:v>0.3950000000000003</c:v>
                </c:pt>
                <c:pt idx="791">
                  <c:v>0.3950000000000003</c:v>
                </c:pt>
                <c:pt idx="792">
                  <c:v>0.3960000000000003</c:v>
                </c:pt>
                <c:pt idx="793">
                  <c:v>0.3960000000000003</c:v>
                </c:pt>
                <c:pt idx="794">
                  <c:v>0.3970000000000003</c:v>
                </c:pt>
                <c:pt idx="795">
                  <c:v>0.3970000000000003</c:v>
                </c:pt>
                <c:pt idx="796">
                  <c:v>0.3980000000000003</c:v>
                </c:pt>
                <c:pt idx="797">
                  <c:v>0.3980000000000003</c:v>
                </c:pt>
                <c:pt idx="798">
                  <c:v>0.3990000000000003</c:v>
                </c:pt>
                <c:pt idx="799">
                  <c:v>0.3990000000000003</c:v>
                </c:pt>
                <c:pt idx="800">
                  <c:v>0.4000000000000003</c:v>
                </c:pt>
                <c:pt idx="801">
                  <c:v>0.4000000000000003</c:v>
                </c:pt>
                <c:pt idx="802">
                  <c:v>0.4010000000000003</c:v>
                </c:pt>
                <c:pt idx="803">
                  <c:v>0.4010000000000003</c:v>
                </c:pt>
                <c:pt idx="804">
                  <c:v>0.4020000000000003</c:v>
                </c:pt>
                <c:pt idx="805">
                  <c:v>0.4020000000000003</c:v>
                </c:pt>
                <c:pt idx="806">
                  <c:v>0.4030000000000003</c:v>
                </c:pt>
                <c:pt idx="807">
                  <c:v>0.4030000000000003</c:v>
                </c:pt>
                <c:pt idx="808">
                  <c:v>0.4040000000000003</c:v>
                </c:pt>
                <c:pt idx="809">
                  <c:v>0.4040000000000003</c:v>
                </c:pt>
                <c:pt idx="810">
                  <c:v>0.4050000000000003</c:v>
                </c:pt>
                <c:pt idx="811">
                  <c:v>0.4050000000000003</c:v>
                </c:pt>
                <c:pt idx="812">
                  <c:v>0.40600000000000031</c:v>
                </c:pt>
                <c:pt idx="813">
                  <c:v>0.40600000000000031</c:v>
                </c:pt>
                <c:pt idx="814">
                  <c:v>0.40700000000000031</c:v>
                </c:pt>
                <c:pt idx="815">
                  <c:v>0.40700000000000031</c:v>
                </c:pt>
                <c:pt idx="816">
                  <c:v>0.40800000000000031</c:v>
                </c:pt>
                <c:pt idx="817">
                  <c:v>0.40800000000000031</c:v>
                </c:pt>
                <c:pt idx="818">
                  <c:v>0.40900000000000031</c:v>
                </c:pt>
                <c:pt idx="819">
                  <c:v>0.40900000000000031</c:v>
                </c:pt>
                <c:pt idx="820">
                  <c:v>0.41000000000000031</c:v>
                </c:pt>
                <c:pt idx="821">
                  <c:v>0.41000000000000031</c:v>
                </c:pt>
                <c:pt idx="822">
                  <c:v>0.41100000000000031</c:v>
                </c:pt>
                <c:pt idx="823">
                  <c:v>0.41100000000000031</c:v>
                </c:pt>
                <c:pt idx="824">
                  <c:v>0.41200000000000031</c:v>
                </c:pt>
                <c:pt idx="825">
                  <c:v>0.41200000000000031</c:v>
                </c:pt>
                <c:pt idx="826">
                  <c:v>0.41300000000000031</c:v>
                </c:pt>
                <c:pt idx="827">
                  <c:v>0.41300000000000031</c:v>
                </c:pt>
                <c:pt idx="828">
                  <c:v>0.41400000000000031</c:v>
                </c:pt>
                <c:pt idx="829">
                  <c:v>0.41400000000000031</c:v>
                </c:pt>
                <c:pt idx="830">
                  <c:v>0.41500000000000031</c:v>
                </c:pt>
                <c:pt idx="831">
                  <c:v>0.41500000000000031</c:v>
                </c:pt>
                <c:pt idx="832">
                  <c:v>0.41600000000000031</c:v>
                </c:pt>
                <c:pt idx="833">
                  <c:v>0.41600000000000031</c:v>
                </c:pt>
                <c:pt idx="834">
                  <c:v>0.41700000000000031</c:v>
                </c:pt>
                <c:pt idx="835">
                  <c:v>0.41700000000000031</c:v>
                </c:pt>
                <c:pt idx="836">
                  <c:v>0.41800000000000032</c:v>
                </c:pt>
                <c:pt idx="837">
                  <c:v>0.41800000000000032</c:v>
                </c:pt>
                <c:pt idx="838">
                  <c:v>0.41900000000000032</c:v>
                </c:pt>
                <c:pt idx="839">
                  <c:v>0.41900000000000032</c:v>
                </c:pt>
                <c:pt idx="840">
                  <c:v>0.42000000000000032</c:v>
                </c:pt>
                <c:pt idx="841">
                  <c:v>0.42000000000000032</c:v>
                </c:pt>
                <c:pt idx="842">
                  <c:v>0.42100000000000032</c:v>
                </c:pt>
                <c:pt idx="843">
                  <c:v>0.42100000000000032</c:v>
                </c:pt>
                <c:pt idx="844">
                  <c:v>0.42200000000000032</c:v>
                </c:pt>
                <c:pt idx="845">
                  <c:v>0.42200000000000032</c:v>
                </c:pt>
                <c:pt idx="846">
                  <c:v>0.42300000000000032</c:v>
                </c:pt>
                <c:pt idx="847">
                  <c:v>0.42300000000000032</c:v>
                </c:pt>
                <c:pt idx="848">
                  <c:v>0.42400000000000032</c:v>
                </c:pt>
                <c:pt idx="849">
                  <c:v>0.42400000000000032</c:v>
                </c:pt>
                <c:pt idx="850">
                  <c:v>0.42500000000000032</c:v>
                </c:pt>
                <c:pt idx="851">
                  <c:v>0.42500000000000032</c:v>
                </c:pt>
                <c:pt idx="852">
                  <c:v>0.42600000000000032</c:v>
                </c:pt>
                <c:pt idx="853">
                  <c:v>0.42600000000000032</c:v>
                </c:pt>
                <c:pt idx="854">
                  <c:v>0.42700000000000032</c:v>
                </c:pt>
                <c:pt idx="855">
                  <c:v>0.42700000000000032</c:v>
                </c:pt>
                <c:pt idx="856">
                  <c:v>0.42800000000000032</c:v>
                </c:pt>
                <c:pt idx="857">
                  <c:v>0.42800000000000032</c:v>
                </c:pt>
                <c:pt idx="858">
                  <c:v>0.42900000000000033</c:v>
                </c:pt>
                <c:pt idx="859">
                  <c:v>0.42900000000000033</c:v>
                </c:pt>
                <c:pt idx="860">
                  <c:v>0.43000000000000033</c:v>
                </c:pt>
                <c:pt idx="861">
                  <c:v>0.43000000000000033</c:v>
                </c:pt>
                <c:pt idx="862">
                  <c:v>0.43100000000000033</c:v>
                </c:pt>
                <c:pt idx="863">
                  <c:v>0.43100000000000033</c:v>
                </c:pt>
                <c:pt idx="864">
                  <c:v>0.43200000000000033</c:v>
                </c:pt>
                <c:pt idx="865">
                  <c:v>0.43200000000000033</c:v>
                </c:pt>
                <c:pt idx="866">
                  <c:v>0.43300000000000033</c:v>
                </c:pt>
                <c:pt idx="867">
                  <c:v>0.43300000000000033</c:v>
                </c:pt>
                <c:pt idx="868">
                  <c:v>0.43400000000000033</c:v>
                </c:pt>
                <c:pt idx="869">
                  <c:v>0.43400000000000033</c:v>
                </c:pt>
                <c:pt idx="870">
                  <c:v>0.43500000000000033</c:v>
                </c:pt>
                <c:pt idx="871">
                  <c:v>0.43500000000000033</c:v>
                </c:pt>
                <c:pt idx="872">
                  <c:v>0.43600000000000033</c:v>
                </c:pt>
                <c:pt idx="873">
                  <c:v>0.43600000000000033</c:v>
                </c:pt>
                <c:pt idx="874">
                  <c:v>0.43700000000000033</c:v>
                </c:pt>
                <c:pt idx="875">
                  <c:v>0.43700000000000033</c:v>
                </c:pt>
                <c:pt idx="876">
                  <c:v>0.43800000000000033</c:v>
                </c:pt>
                <c:pt idx="877">
                  <c:v>0.43800000000000033</c:v>
                </c:pt>
                <c:pt idx="878">
                  <c:v>0.43900000000000033</c:v>
                </c:pt>
                <c:pt idx="879">
                  <c:v>0.43900000000000033</c:v>
                </c:pt>
                <c:pt idx="880">
                  <c:v>0.44000000000000034</c:v>
                </c:pt>
                <c:pt idx="881">
                  <c:v>0.44000000000000034</c:v>
                </c:pt>
                <c:pt idx="882">
                  <c:v>0.44100000000000034</c:v>
                </c:pt>
                <c:pt idx="883">
                  <c:v>0.44100000000000034</c:v>
                </c:pt>
                <c:pt idx="884">
                  <c:v>0.44200000000000034</c:v>
                </c:pt>
                <c:pt idx="885">
                  <c:v>0.44200000000000034</c:v>
                </c:pt>
                <c:pt idx="886">
                  <c:v>0.44300000000000034</c:v>
                </c:pt>
                <c:pt idx="887">
                  <c:v>0.44300000000000034</c:v>
                </c:pt>
                <c:pt idx="888">
                  <c:v>0.44400000000000034</c:v>
                </c:pt>
                <c:pt idx="889">
                  <c:v>0.44400000000000034</c:v>
                </c:pt>
                <c:pt idx="890">
                  <c:v>0.44500000000000034</c:v>
                </c:pt>
                <c:pt idx="891">
                  <c:v>0.44500000000000034</c:v>
                </c:pt>
                <c:pt idx="892">
                  <c:v>0.44600000000000034</c:v>
                </c:pt>
                <c:pt idx="893">
                  <c:v>0.44600000000000034</c:v>
                </c:pt>
                <c:pt idx="894">
                  <c:v>0.44700000000000034</c:v>
                </c:pt>
                <c:pt idx="895">
                  <c:v>0.44700000000000034</c:v>
                </c:pt>
                <c:pt idx="896">
                  <c:v>0.44800000000000034</c:v>
                </c:pt>
                <c:pt idx="897">
                  <c:v>0.44800000000000034</c:v>
                </c:pt>
                <c:pt idx="898">
                  <c:v>0.44900000000000034</c:v>
                </c:pt>
                <c:pt idx="899">
                  <c:v>0.44900000000000034</c:v>
                </c:pt>
                <c:pt idx="900">
                  <c:v>0.45000000000000034</c:v>
                </c:pt>
                <c:pt idx="901">
                  <c:v>0.45000000000000034</c:v>
                </c:pt>
                <c:pt idx="902">
                  <c:v>0.45100000000000035</c:v>
                </c:pt>
                <c:pt idx="903">
                  <c:v>0.45100000000000035</c:v>
                </c:pt>
                <c:pt idx="904">
                  <c:v>0.45200000000000035</c:v>
                </c:pt>
                <c:pt idx="905">
                  <c:v>0.45200000000000035</c:v>
                </c:pt>
                <c:pt idx="906">
                  <c:v>0.45300000000000035</c:v>
                </c:pt>
                <c:pt idx="907">
                  <c:v>0.45300000000000035</c:v>
                </c:pt>
                <c:pt idx="908">
                  <c:v>0.45400000000000035</c:v>
                </c:pt>
                <c:pt idx="909">
                  <c:v>0.45400000000000035</c:v>
                </c:pt>
                <c:pt idx="910">
                  <c:v>0.45500000000000035</c:v>
                </c:pt>
                <c:pt idx="911">
                  <c:v>0.45500000000000035</c:v>
                </c:pt>
                <c:pt idx="912">
                  <c:v>0.45600000000000035</c:v>
                </c:pt>
                <c:pt idx="913">
                  <c:v>0.45600000000000035</c:v>
                </c:pt>
                <c:pt idx="914">
                  <c:v>0.45700000000000035</c:v>
                </c:pt>
                <c:pt idx="915">
                  <c:v>0.45700000000000035</c:v>
                </c:pt>
                <c:pt idx="916">
                  <c:v>0.45800000000000035</c:v>
                </c:pt>
                <c:pt idx="917">
                  <c:v>0.45800000000000035</c:v>
                </c:pt>
                <c:pt idx="918">
                  <c:v>0.45900000000000035</c:v>
                </c:pt>
                <c:pt idx="919">
                  <c:v>0.45900000000000035</c:v>
                </c:pt>
                <c:pt idx="920">
                  <c:v>0.46000000000000035</c:v>
                </c:pt>
                <c:pt idx="921">
                  <c:v>0.46000000000000035</c:v>
                </c:pt>
                <c:pt idx="922">
                  <c:v>0.46100000000000035</c:v>
                </c:pt>
                <c:pt idx="923">
                  <c:v>0.46100000000000035</c:v>
                </c:pt>
                <c:pt idx="924">
                  <c:v>0.46200000000000035</c:v>
                </c:pt>
                <c:pt idx="925">
                  <c:v>0.46200000000000035</c:v>
                </c:pt>
                <c:pt idx="926">
                  <c:v>0.46300000000000036</c:v>
                </c:pt>
                <c:pt idx="927">
                  <c:v>0.46300000000000036</c:v>
                </c:pt>
                <c:pt idx="928">
                  <c:v>0.46400000000000036</c:v>
                </c:pt>
                <c:pt idx="929">
                  <c:v>0.46400000000000036</c:v>
                </c:pt>
                <c:pt idx="930">
                  <c:v>0.46500000000000036</c:v>
                </c:pt>
                <c:pt idx="931">
                  <c:v>0.46500000000000036</c:v>
                </c:pt>
                <c:pt idx="932">
                  <c:v>0.46600000000000036</c:v>
                </c:pt>
                <c:pt idx="933">
                  <c:v>0.46600000000000036</c:v>
                </c:pt>
                <c:pt idx="934">
                  <c:v>0.46700000000000036</c:v>
                </c:pt>
                <c:pt idx="935">
                  <c:v>0.46700000000000036</c:v>
                </c:pt>
                <c:pt idx="936">
                  <c:v>0.46800000000000036</c:v>
                </c:pt>
                <c:pt idx="937">
                  <c:v>0.46800000000000036</c:v>
                </c:pt>
                <c:pt idx="938">
                  <c:v>0.46900000000000036</c:v>
                </c:pt>
                <c:pt idx="939">
                  <c:v>0.46900000000000036</c:v>
                </c:pt>
                <c:pt idx="940">
                  <c:v>0.47000000000000036</c:v>
                </c:pt>
                <c:pt idx="941">
                  <c:v>0.47000000000000036</c:v>
                </c:pt>
                <c:pt idx="942">
                  <c:v>0.47100000000000036</c:v>
                </c:pt>
                <c:pt idx="943">
                  <c:v>0.47100000000000036</c:v>
                </c:pt>
                <c:pt idx="944">
                  <c:v>0.47200000000000036</c:v>
                </c:pt>
                <c:pt idx="945">
                  <c:v>0.47200000000000036</c:v>
                </c:pt>
                <c:pt idx="946">
                  <c:v>0.47300000000000036</c:v>
                </c:pt>
                <c:pt idx="947">
                  <c:v>0.47300000000000036</c:v>
                </c:pt>
                <c:pt idx="948">
                  <c:v>0.47400000000000037</c:v>
                </c:pt>
                <c:pt idx="949">
                  <c:v>0.47400000000000037</c:v>
                </c:pt>
                <c:pt idx="950">
                  <c:v>0.47500000000000037</c:v>
                </c:pt>
                <c:pt idx="951">
                  <c:v>0.47500000000000037</c:v>
                </c:pt>
                <c:pt idx="952">
                  <c:v>0.47600000000000037</c:v>
                </c:pt>
                <c:pt idx="953">
                  <c:v>0.47600000000000037</c:v>
                </c:pt>
                <c:pt idx="954">
                  <c:v>0.47700000000000037</c:v>
                </c:pt>
                <c:pt idx="955">
                  <c:v>0.47700000000000037</c:v>
                </c:pt>
                <c:pt idx="956">
                  <c:v>0.47800000000000037</c:v>
                </c:pt>
                <c:pt idx="957">
                  <c:v>0.47800000000000037</c:v>
                </c:pt>
                <c:pt idx="958">
                  <c:v>0.47900000000000037</c:v>
                </c:pt>
                <c:pt idx="959">
                  <c:v>0.47900000000000037</c:v>
                </c:pt>
                <c:pt idx="960">
                  <c:v>0.48000000000000037</c:v>
                </c:pt>
                <c:pt idx="961">
                  <c:v>0.48000000000000037</c:v>
                </c:pt>
                <c:pt idx="962">
                  <c:v>0.48100000000000037</c:v>
                </c:pt>
                <c:pt idx="963">
                  <c:v>0.48100000000000037</c:v>
                </c:pt>
                <c:pt idx="964">
                  <c:v>0.48200000000000037</c:v>
                </c:pt>
                <c:pt idx="965">
                  <c:v>0.48200000000000037</c:v>
                </c:pt>
                <c:pt idx="966">
                  <c:v>0.48300000000000037</c:v>
                </c:pt>
                <c:pt idx="967">
                  <c:v>0.48300000000000037</c:v>
                </c:pt>
                <c:pt idx="968">
                  <c:v>0.48400000000000037</c:v>
                </c:pt>
                <c:pt idx="969">
                  <c:v>0.48400000000000037</c:v>
                </c:pt>
                <c:pt idx="970">
                  <c:v>0.48500000000000038</c:v>
                </c:pt>
                <c:pt idx="971">
                  <c:v>0.48500000000000038</c:v>
                </c:pt>
                <c:pt idx="972">
                  <c:v>0.48600000000000038</c:v>
                </c:pt>
                <c:pt idx="973">
                  <c:v>0.48600000000000038</c:v>
                </c:pt>
                <c:pt idx="974">
                  <c:v>0.48700000000000038</c:v>
                </c:pt>
                <c:pt idx="975">
                  <c:v>0.48700000000000038</c:v>
                </c:pt>
                <c:pt idx="976">
                  <c:v>0.48800000000000038</c:v>
                </c:pt>
                <c:pt idx="977">
                  <c:v>0.48800000000000038</c:v>
                </c:pt>
                <c:pt idx="978">
                  <c:v>0.48900000000000038</c:v>
                </c:pt>
                <c:pt idx="979">
                  <c:v>0.48900000000000038</c:v>
                </c:pt>
                <c:pt idx="980">
                  <c:v>0.49000000000000038</c:v>
                </c:pt>
                <c:pt idx="981">
                  <c:v>0.49000000000000038</c:v>
                </c:pt>
                <c:pt idx="982">
                  <c:v>0.49100000000000038</c:v>
                </c:pt>
                <c:pt idx="983">
                  <c:v>0.49100000000000038</c:v>
                </c:pt>
                <c:pt idx="984">
                  <c:v>0.49200000000000038</c:v>
                </c:pt>
                <c:pt idx="985">
                  <c:v>0.49200000000000038</c:v>
                </c:pt>
                <c:pt idx="986">
                  <c:v>0.49300000000000038</c:v>
                </c:pt>
                <c:pt idx="987">
                  <c:v>0.49300000000000038</c:v>
                </c:pt>
                <c:pt idx="988">
                  <c:v>0.49400000000000038</c:v>
                </c:pt>
                <c:pt idx="989">
                  <c:v>0.49400000000000038</c:v>
                </c:pt>
                <c:pt idx="990">
                  <c:v>0.49500000000000038</c:v>
                </c:pt>
                <c:pt idx="991">
                  <c:v>0.49500000000000038</c:v>
                </c:pt>
                <c:pt idx="992">
                  <c:v>0.49600000000000039</c:v>
                </c:pt>
                <c:pt idx="993">
                  <c:v>0.49600000000000039</c:v>
                </c:pt>
                <c:pt idx="994">
                  <c:v>0.49700000000000039</c:v>
                </c:pt>
                <c:pt idx="995">
                  <c:v>0.49700000000000039</c:v>
                </c:pt>
                <c:pt idx="996">
                  <c:v>0.49800000000000039</c:v>
                </c:pt>
                <c:pt idx="997">
                  <c:v>0.49800000000000039</c:v>
                </c:pt>
                <c:pt idx="998">
                  <c:v>0.49900000000000039</c:v>
                </c:pt>
                <c:pt idx="999">
                  <c:v>0.49900000000000039</c:v>
                </c:pt>
                <c:pt idx="1000">
                  <c:v>0.50000000000000033</c:v>
                </c:pt>
                <c:pt idx="1001">
                  <c:v>0.50000000000000033</c:v>
                </c:pt>
                <c:pt idx="1002">
                  <c:v>0.50100000000000033</c:v>
                </c:pt>
                <c:pt idx="1003">
                  <c:v>0.50100000000000033</c:v>
                </c:pt>
                <c:pt idx="1004">
                  <c:v>0.50200000000000033</c:v>
                </c:pt>
                <c:pt idx="1005">
                  <c:v>0.50200000000000033</c:v>
                </c:pt>
                <c:pt idx="1006">
                  <c:v>0.50300000000000034</c:v>
                </c:pt>
                <c:pt idx="1007">
                  <c:v>0.50300000000000034</c:v>
                </c:pt>
                <c:pt idx="1008">
                  <c:v>0.50400000000000034</c:v>
                </c:pt>
                <c:pt idx="1009">
                  <c:v>0.50400000000000034</c:v>
                </c:pt>
                <c:pt idx="1010">
                  <c:v>0.50500000000000034</c:v>
                </c:pt>
                <c:pt idx="1011">
                  <c:v>0.50500000000000034</c:v>
                </c:pt>
                <c:pt idx="1012">
                  <c:v>0.50600000000000034</c:v>
                </c:pt>
                <c:pt idx="1013">
                  <c:v>0.50600000000000034</c:v>
                </c:pt>
                <c:pt idx="1014">
                  <c:v>0.50700000000000034</c:v>
                </c:pt>
                <c:pt idx="1015">
                  <c:v>0.50700000000000034</c:v>
                </c:pt>
                <c:pt idx="1016">
                  <c:v>0.50800000000000034</c:v>
                </c:pt>
                <c:pt idx="1017">
                  <c:v>0.50800000000000034</c:v>
                </c:pt>
                <c:pt idx="1018">
                  <c:v>0.50900000000000034</c:v>
                </c:pt>
                <c:pt idx="1019">
                  <c:v>0.50900000000000034</c:v>
                </c:pt>
                <c:pt idx="1020">
                  <c:v>0.51000000000000034</c:v>
                </c:pt>
                <c:pt idx="1021">
                  <c:v>0.51000000000000034</c:v>
                </c:pt>
                <c:pt idx="1022">
                  <c:v>0.51100000000000034</c:v>
                </c:pt>
                <c:pt idx="1023">
                  <c:v>0.51100000000000034</c:v>
                </c:pt>
                <c:pt idx="1024">
                  <c:v>0.51200000000000034</c:v>
                </c:pt>
                <c:pt idx="1025">
                  <c:v>0.51200000000000034</c:v>
                </c:pt>
                <c:pt idx="1026">
                  <c:v>0.51300000000000034</c:v>
                </c:pt>
                <c:pt idx="1027">
                  <c:v>0.51300000000000034</c:v>
                </c:pt>
                <c:pt idx="1028">
                  <c:v>0.51400000000000035</c:v>
                </c:pt>
                <c:pt idx="1029">
                  <c:v>0.51400000000000035</c:v>
                </c:pt>
                <c:pt idx="1030">
                  <c:v>0.51500000000000035</c:v>
                </c:pt>
                <c:pt idx="1031">
                  <c:v>0.51500000000000035</c:v>
                </c:pt>
                <c:pt idx="1032">
                  <c:v>0.51600000000000035</c:v>
                </c:pt>
                <c:pt idx="1033">
                  <c:v>0.51600000000000035</c:v>
                </c:pt>
                <c:pt idx="1034">
                  <c:v>0.51700000000000035</c:v>
                </c:pt>
                <c:pt idx="1035">
                  <c:v>0.51700000000000035</c:v>
                </c:pt>
                <c:pt idx="1036">
                  <c:v>0.51800000000000035</c:v>
                </c:pt>
                <c:pt idx="1037">
                  <c:v>0.51800000000000035</c:v>
                </c:pt>
                <c:pt idx="1038">
                  <c:v>0.51900000000000035</c:v>
                </c:pt>
                <c:pt idx="1039">
                  <c:v>0.51900000000000035</c:v>
                </c:pt>
                <c:pt idx="1040">
                  <c:v>0.52000000000000035</c:v>
                </c:pt>
                <c:pt idx="1041">
                  <c:v>0.52000000000000035</c:v>
                </c:pt>
                <c:pt idx="1042">
                  <c:v>0.52100000000000035</c:v>
                </c:pt>
                <c:pt idx="1043">
                  <c:v>0.52100000000000035</c:v>
                </c:pt>
                <c:pt idx="1044">
                  <c:v>0.52200000000000035</c:v>
                </c:pt>
                <c:pt idx="1045">
                  <c:v>0.52200000000000035</c:v>
                </c:pt>
                <c:pt idx="1046">
                  <c:v>0.52300000000000035</c:v>
                </c:pt>
                <c:pt idx="1047">
                  <c:v>0.52300000000000035</c:v>
                </c:pt>
                <c:pt idx="1048">
                  <c:v>0.52400000000000035</c:v>
                </c:pt>
                <c:pt idx="1049">
                  <c:v>0.52400000000000035</c:v>
                </c:pt>
                <c:pt idx="1050">
                  <c:v>0.52500000000000036</c:v>
                </c:pt>
                <c:pt idx="1051">
                  <c:v>0.52500000000000036</c:v>
                </c:pt>
                <c:pt idx="1052">
                  <c:v>0.52600000000000036</c:v>
                </c:pt>
                <c:pt idx="1053">
                  <c:v>0.52600000000000036</c:v>
                </c:pt>
                <c:pt idx="1054">
                  <c:v>0.52700000000000036</c:v>
                </c:pt>
                <c:pt idx="1055">
                  <c:v>0.52700000000000036</c:v>
                </c:pt>
                <c:pt idx="1056">
                  <c:v>0.52800000000000036</c:v>
                </c:pt>
                <c:pt idx="1057">
                  <c:v>0.52800000000000036</c:v>
                </c:pt>
                <c:pt idx="1058">
                  <c:v>0.52900000000000036</c:v>
                </c:pt>
                <c:pt idx="1059">
                  <c:v>0.52900000000000036</c:v>
                </c:pt>
                <c:pt idx="1060">
                  <c:v>0.53000000000000036</c:v>
                </c:pt>
                <c:pt idx="1061">
                  <c:v>0.53000000000000036</c:v>
                </c:pt>
                <c:pt idx="1062">
                  <c:v>0.53100000000000036</c:v>
                </c:pt>
                <c:pt idx="1063">
                  <c:v>0.53100000000000036</c:v>
                </c:pt>
                <c:pt idx="1064">
                  <c:v>0.53200000000000036</c:v>
                </c:pt>
                <c:pt idx="1065">
                  <c:v>0.53200000000000036</c:v>
                </c:pt>
                <c:pt idx="1066">
                  <c:v>0.53300000000000036</c:v>
                </c:pt>
                <c:pt idx="1067">
                  <c:v>0.53300000000000036</c:v>
                </c:pt>
                <c:pt idx="1068">
                  <c:v>0.53400000000000036</c:v>
                </c:pt>
                <c:pt idx="1069">
                  <c:v>0.53400000000000036</c:v>
                </c:pt>
                <c:pt idx="1070">
                  <c:v>0.53500000000000036</c:v>
                </c:pt>
                <c:pt idx="1071">
                  <c:v>0.53500000000000036</c:v>
                </c:pt>
                <c:pt idx="1072">
                  <c:v>0.53600000000000037</c:v>
                </c:pt>
                <c:pt idx="1073">
                  <c:v>0.53600000000000037</c:v>
                </c:pt>
                <c:pt idx="1074">
                  <c:v>0.53700000000000037</c:v>
                </c:pt>
                <c:pt idx="1075">
                  <c:v>0.53700000000000037</c:v>
                </c:pt>
                <c:pt idx="1076">
                  <c:v>0.53800000000000037</c:v>
                </c:pt>
                <c:pt idx="1077">
                  <c:v>0.53800000000000037</c:v>
                </c:pt>
                <c:pt idx="1078">
                  <c:v>0.53900000000000037</c:v>
                </c:pt>
                <c:pt idx="1079">
                  <c:v>0.53900000000000037</c:v>
                </c:pt>
                <c:pt idx="1080">
                  <c:v>0.54000000000000037</c:v>
                </c:pt>
                <c:pt idx="1081">
                  <c:v>0.54000000000000037</c:v>
                </c:pt>
                <c:pt idx="1082">
                  <c:v>0.54100000000000037</c:v>
                </c:pt>
                <c:pt idx="1083">
                  <c:v>0.54100000000000037</c:v>
                </c:pt>
                <c:pt idx="1084">
                  <c:v>0.54200000000000037</c:v>
                </c:pt>
                <c:pt idx="1085">
                  <c:v>0.54200000000000037</c:v>
                </c:pt>
                <c:pt idx="1086">
                  <c:v>0.54300000000000037</c:v>
                </c:pt>
                <c:pt idx="1087">
                  <c:v>0.54300000000000037</c:v>
                </c:pt>
                <c:pt idx="1088">
                  <c:v>0.54400000000000037</c:v>
                </c:pt>
                <c:pt idx="1089">
                  <c:v>0.54400000000000037</c:v>
                </c:pt>
                <c:pt idx="1090">
                  <c:v>0.54500000000000037</c:v>
                </c:pt>
                <c:pt idx="1091">
                  <c:v>0.54500000000000037</c:v>
                </c:pt>
                <c:pt idx="1092">
                  <c:v>0.54600000000000037</c:v>
                </c:pt>
                <c:pt idx="1093">
                  <c:v>0.54600000000000037</c:v>
                </c:pt>
                <c:pt idx="1094">
                  <c:v>0.54700000000000037</c:v>
                </c:pt>
                <c:pt idx="1095">
                  <c:v>0.54700000000000037</c:v>
                </c:pt>
                <c:pt idx="1096">
                  <c:v>0.54800000000000038</c:v>
                </c:pt>
                <c:pt idx="1097">
                  <c:v>0.54800000000000038</c:v>
                </c:pt>
                <c:pt idx="1098">
                  <c:v>0.54900000000000038</c:v>
                </c:pt>
                <c:pt idx="1099">
                  <c:v>0.54900000000000038</c:v>
                </c:pt>
                <c:pt idx="1100">
                  <c:v>0.55000000000000038</c:v>
                </c:pt>
                <c:pt idx="1101">
                  <c:v>0.55000000000000038</c:v>
                </c:pt>
                <c:pt idx="1102">
                  <c:v>0.55100000000000038</c:v>
                </c:pt>
                <c:pt idx="1103">
                  <c:v>0.55100000000000038</c:v>
                </c:pt>
                <c:pt idx="1104">
                  <c:v>0.55200000000000038</c:v>
                </c:pt>
                <c:pt idx="1105">
                  <c:v>0.55200000000000038</c:v>
                </c:pt>
                <c:pt idx="1106">
                  <c:v>0.55300000000000038</c:v>
                </c:pt>
                <c:pt idx="1107">
                  <c:v>0.55300000000000038</c:v>
                </c:pt>
                <c:pt idx="1108">
                  <c:v>0.55400000000000038</c:v>
                </c:pt>
                <c:pt idx="1109">
                  <c:v>0.55400000000000038</c:v>
                </c:pt>
                <c:pt idx="1110">
                  <c:v>0.55500000000000038</c:v>
                </c:pt>
                <c:pt idx="1111">
                  <c:v>0.55500000000000038</c:v>
                </c:pt>
                <c:pt idx="1112">
                  <c:v>0.55600000000000038</c:v>
                </c:pt>
                <c:pt idx="1113">
                  <c:v>0.55600000000000038</c:v>
                </c:pt>
                <c:pt idx="1114">
                  <c:v>0.55700000000000038</c:v>
                </c:pt>
                <c:pt idx="1115">
                  <c:v>0.55700000000000038</c:v>
                </c:pt>
                <c:pt idx="1116">
                  <c:v>0.55800000000000038</c:v>
                </c:pt>
                <c:pt idx="1117">
                  <c:v>0.55800000000000038</c:v>
                </c:pt>
                <c:pt idx="1118">
                  <c:v>0.55900000000000039</c:v>
                </c:pt>
                <c:pt idx="1119">
                  <c:v>0.55900000000000039</c:v>
                </c:pt>
                <c:pt idx="1120">
                  <c:v>0.56000000000000039</c:v>
                </c:pt>
                <c:pt idx="1121">
                  <c:v>0.56000000000000039</c:v>
                </c:pt>
                <c:pt idx="1122">
                  <c:v>0.56100000000000039</c:v>
                </c:pt>
                <c:pt idx="1123">
                  <c:v>0.56100000000000039</c:v>
                </c:pt>
                <c:pt idx="1124">
                  <c:v>0.56200000000000039</c:v>
                </c:pt>
                <c:pt idx="1125">
                  <c:v>0.56200000000000039</c:v>
                </c:pt>
                <c:pt idx="1126">
                  <c:v>0.56300000000000039</c:v>
                </c:pt>
                <c:pt idx="1127">
                  <c:v>0.56300000000000039</c:v>
                </c:pt>
                <c:pt idx="1128">
                  <c:v>0.56400000000000039</c:v>
                </c:pt>
                <c:pt idx="1129">
                  <c:v>0.56400000000000039</c:v>
                </c:pt>
                <c:pt idx="1130">
                  <c:v>0.56500000000000039</c:v>
                </c:pt>
                <c:pt idx="1131">
                  <c:v>0.56500000000000039</c:v>
                </c:pt>
                <c:pt idx="1132">
                  <c:v>0.56600000000000039</c:v>
                </c:pt>
                <c:pt idx="1133">
                  <c:v>0.56600000000000039</c:v>
                </c:pt>
                <c:pt idx="1134">
                  <c:v>0.56700000000000039</c:v>
                </c:pt>
                <c:pt idx="1135">
                  <c:v>0.56700000000000039</c:v>
                </c:pt>
                <c:pt idx="1136">
                  <c:v>0.56800000000000039</c:v>
                </c:pt>
                <c:pt idx="1137">
                  <c:v>0.56800000000000039</c:v>
                </c:pt>
                <c:pt idx="1138">
                  <c:v>0.56900000000000039</c:v>
                </c:pt>
                <c:pt idx="1139">
                  <c:v>0.56900000000000039</c:v>
                </c:pt>
                <c:pt idx="1140">
                  <c:v>0.5700000000000004</c:v>
                </c:pt>
                <c:pt idx="1141">
                  <c:v>0.5700000000000004</c:v>
                </c:pt>
                <c:pt idx="1142">
                  <c:v>0.5710000000000004</c:v>
                </c:pt>
                <c:pt idx="1143">
                  <c:v>0.5710000000000004</c:v>
                </c:pt>
                <c:pt idx="1144">
                  <c:v>0.5720000000000004</c:v>
                </c:pt>
                <c:pt idx="1145">
                  <c:v>0.5720000000000004</c:v>
                </c:pt>
                <c:pt idx="1146">
                  <c:v>0.5730000000000004</c:v>
                </c:pt>
                <c:pt idx="1147">
                  <c:v>0.5730000000000004</c:v>
                </c:pt>
                <c:pt idx="1148">
                  <c:v>0.5740000000000004</c:v>
                </c:pt>
                <c:pt idx="1149">
                  <c:v>0.5740000000000004</c:v>
                </c:pt>
                <c:pt idx="1150">
                  <c:v>0.5750000000000004</c:v>
                </c:pt>
                <c:pt idx="1151">
                  <c:v>0.5750000000000004</c:v>
                </c:pt>
                <c:pt idx="1152">
                  <c:v>0.5760000000000004</c:v>
                </c:pt>
                <c:pt idx="1153">
                  <c:v>0.5760000000000004</c:v>
                </c:pt>
                <c:pt idx="1154">
                  <c:v>0.5770000000000004</c:v>
                </c:pt>
                <c:pt idx="1155">
                  <c:v>0.5770000000000004</c:v>
                </c:pt>
                <c:pt idx="1156">
                  <c:v>0.5780000000000004</c:v>
                </c:pt>
                <c:pt idx="1157">
                  <c:v>0.5780000000000004</c:v>
                </c:pt>
                <c:pt idx="1158">
                  <c:v>0.5790000000000004</c:v>
                </c:pt>
                <c:pt idx="1159">
                  <c:v>0.5790000000000004</c:v>
                </c:pt>
                <c:pt idx="1160">
                  <c:v>0.5800000000000004</c:v>
                </c:pt>
                <c:pt idx="1161">
                  <c:v>0.5800000000000004</c:v>
                </c:pt>
                <c:pt idx="1162">
                  <c:v>0.58100000000000041</c:v>
                </c:pt>
                <c:pt idx="1163">
                  <c:v>0.58100000000000041</c:v>
                </c:pt>
                <c:pt idx="1164">
                  <c:v>0.58200000000000041</c:v>
                </c:pt>
                <c:pt idx="1165">
                  <c:v>0.58200000000000041</c:v>
                </c:pt>
                <c:pt idx="1166">
                  <c:v>0.58300000000000041</c:v>
                </c:pt>
                <c:pt idx="1167">
                  <c:v>0.58300000000000041</c:v>
                </c:pt>
                <c:pt idx="1168">
                  <c:v>0.58400000000000041</c:v>
                </c:pt>
                <c:pt idx="1169">
                  <c:v>0.58400000000000041</c:v>
                </c:pt>
                <c:pt idx="1170">
                  <c:v>0.58500000000000041</c:v>
                </c:pt>
                <c:pt idx="1171">
                  <c:v>0.58500000000000041</c:v>
                </c:pt>
                <c:pt idx="1172">
                  <c:v>0.58600000000000041</c:v>
                </c:pt>
                <c:pt idx="1173">
                  <c:v>0.58600000000000041</c:v>
                </c:pt>
                <c:pt idx="1174">
                  <c:v>0.58700000000000041</c:v>
                </c:pt>
                <c:pt idx="1175">
                  <c:v>0.58700000000000041</c:v>
                </c:pt>
                <c:pt idx="1176">
                  <c:v>0.58800000000000041</c:v>
                </c:pt>
                <c:pt idx="1177">
                  <c:v>0.58800000000000041</c:v>
                </c:pt>
                <c:pt idx="1178">
                  <c:v>0.58900000000000041</c:v>
                </c:pt>
                <c:pt idx="1179">
                  <c:v>0.58900000000000041</c:v>
                </c:pt>
                <c:pt idx="1180">
                  <c:v>0.59000000000000041</c:v>
                </c:pt>
                <c:pt idx="1181">
                  <c:v>0.59000000000000041</c:v>
                </c:pt>
                <c:pt idx="1182">
                  <c:v>0.59100000000000041</c:v>
                </c:pt>
                <c:pt idx="1183">
                  <c:v>0.59100000000000041</c:v>
                </c:pt>
                <c:pt idx="1184">
                  <c:v>0.59200000000000041</c:v>
                </c:pt>
                <c:pt idx="1185">
                  <c:v>0.59200000000000041</c:v>
                </c:pt>
                <c:pt idx="1186">
                  <c:v>0.59300000000000042</c:v>
                </c:pt>
                <c:pt idx="1187">
                  <c:v>0.59300000000000042</c:v>
                </c:pt>
                <c:pt idx="1188">
                  <c:v>0.59400000000000042</c:v>
                </c:pt>
                <c:pt idx="1189">
                  <c:v>0.59400000000000042</c:v>
                </c:pt>
                <c:pt idx="1190">
                  <c:v>0.59500000000000042</c:v>
                </c:pt>
                <c:pt idx="1191">
                  <c:v>0.59500000000000042</c:v>
                </c:pt>
                <c:pt idx="1192">
                  <c:v>0.59600000000000042</c:v>
                </c:pt>
                <c:pt idx="1193">
                  <c:v>0.59600000000000042</c:v>
                </c:pt>
                <c:pt idx="1194">
                  <c:v>0.59700000000000042</c:v>
                </c:pt>
                <c:pt idx="1195">
                  <c:v>0.59700000000000042</c:v>
                </c:pt>
                <c:pt idx="1196">
                  <c:v>0.59800000000000042</c:v>
                </c:pt>
                <c:pt idx="1197">
                  <c:v>0.59800000000000042</c:v>
                </c:pt>
                <c:pt idx="1198">
                  <c:v>0.59900000000000042</c:v>
                </c:pt>
                <c:pt idx="1199">
                  <c:v>0.59900000000000042</c:v>
                </c:pt>
                <c:pt idx="1200">
                  <c:v>0.60000000000000042</c:v>
                </c:pt>
                <c:pt idx="1201">
                  <c:v>0.60000000000000042</c:v>
                </c:pt>
                <c:pt idx="1202">
                  <c:v>0.60100000000000042</c:v>
                </c:pt>
                <c:pt idx="1203">
                  <c:v>0.60100000000000042</c:v>
                </c:pt>
                <c:pt idx="1204">
                  <c:v>0.60200000000000042</c:v>
                </c:pt>
                <c:pt idx="1205">
                  <c:v>0.60200000000000042</c:v>
                </c:pt>
                <c:pt idx="1206">
                  <c:v>0.60300000000000042</c:v>
                </c:pt>
                <c:pt idx="1207">
                  <c:v>0.60300000000000042</c:v>
                </c:pt>
                <c:pt idx="1208">
                  <c:v>0.60400000000000043</c:v>
                </c:pt>
                <c:pt idx="1209">
                  <c:v>0.60400000000000043</c:v>
                </c:pt>
                <c:pt idx="1210">
                  <c:v>0.60500000000000043</c:v>
                </c:pt>
                <c:pt idx="1211">
                  <c:v>0.60500000000000043</c:v>
                </c:pt>
                <c:pt idx="1212">
                  <c:v>0.60600000000000043</c:v>
                </c:pt>
                <c:pt idx="1213">
                  <c:v>0.60600000000000043</c:v>
                </c:pt>
                <c:pt idx="1214">
                  <c:v>0.60700000000000043</c:v>
                </c:pt>
                <c:pt idx="1215">
                  <c:v>0.60700000000000043</c:v>
                </c:pt>
                <c:pt idx="1216">
                  <c:v>0.60800000000000043</c:v>
                </c:pt>
                <c:pt idx="1217">
                  <c:v>0.60800000000000043</c:v>
                </c:pt>
                <c:pt idx="1218">
                  <c:v>0.60900000000000043</c:v>
                </c:pt>
                <c:pt idx="1219">
                  <c:v>0.60900000000000043</c:v>
                </c:pt>
                <c:pt idx="1220">
                  <c:v>0.61000000000000043</c:v>
                </c:pt>
                <c:pt idx="1221">
                  <c:v>0.61000000000000043</c:v>
                </c:pt>
                <c:pt idx="1222">
                  <c:v>0.61100000000000043</c:v>
                </c:pt>
                <c:pt idx="1223">
                  <c:v>0.61100000000000043</c:v>
                </c:pt>
                <c:pt idx="1224">
                  <c:v>0.61200000000000043</c:v>
                </c:pt>
                <c:pt idx="1225">
                  <c:v>0.61200000000000043</c:v>
                </c:pt>
                <c:pt idx="1226">
                  <c:v>0.61300000000000043</c:v>
                </c:pt>
                <c:pt idx="1227">
                  <c:v>0.61300000000000043</c:v>
                </c:pt>
                <c:pt idx="1228">
                  <c:v>0.61400000000000043</c:v>
                </c:pt>
                <c:pt idx="1229">
                  <c:v>0.61400000000000043</c:v>
                </c:pt>
                <c:pt idx="1230">
                  <c:v>0.61500000000000044</c:v>
                </c:pt>
                <c:pt idx="1231">
                  <c:v>0.61500000000000044</c:v>
                </c:pt>
                <c:pt idx="1232">
                  <c:v>0.61600000000000044</c:v>
                </c:pt>
                <c:pt idx="1233">
                  <c:v>0.61600000000000044</c:v>
                </c:pt>
                <c:pt idx="1234">
                  <c:v>0.61700000000000044</c:v>
                </c:pt>
                <c:pt idx="1235">
                  <c:v>0.61700000000000044</c:v>
                </c:pt>
                <c:pt idx="1236">
                  <c:v>0.61800000000000044</c:v>
                </c:pt>
                <c:pt idx="1237">
                  <c:v>0.61800000000000044</c:v>
                </c:pt>
                <c:pt idx="1238">
                  <c:v>0.61900000000000044</c:v>
                </c:pt>
                <c:pt idx="1239">
                  <c:v>0.61900000000000044</c:v>
                </c:pt>
                <c:pt idx="1240">
                  <c:v>0.62000000000000044</c:v>
                </c:pt>
                <c:pt idx="1241">
                  <c:v>0.62000000000000044</c:v>
                </c:pt>
                <c:pt idx="1242">
                  <c:v>0.62100000000000044</c:v>
                </c:pt>
                <c:pt idx="1243">
                  <c:v>0.62100000000000044</c:v>
                </c:pt>
                <c:pt idx="1244">
                  <c:v>0.62200000000000044</c:v>
                </c:pt>
                <c:pt idx="1245">
                  <c:v>0.62200000000000044</c:v>
                </c:pt>
                <c:pt idx="1246">
                  <c:v>0.62300000000000044</c:v>
                </c:pt>
                <c:pt idx="1247">
                  <c:v>0.62300000000000044</c:v>
                </c:pt>
                <c:pt idx="1248">
                  <c:v>0.62400000000000044</c:v>
                </c:pt>
                <c:pt idx="1249">
                  <c:v>0.62400000000000044</c:v>
                </c:pt>
                <c:pt idx="1250">
                  <c:v>0.62500000000000044</c:v>
                </c:pt>
                <c:pt idx="1251">
                  <c:v>0.62500000000000044</c:v>
                </c:pt>
                <c:pt idx="1252">
                  <c:v>0.62600000000000044</c:v>
                </c:pt>
                <c:pt idx="1253">
                  <c:v>0.62600000000000044</c:v>
                </c:pt>
                <c:pt idx="1254">
                  <c:v>0.62700000000000045</c:v>
                </c:pt>
                <c:pt idx="1255">
                  <c:v>0.62700000000000045</c:v>
                </c:pt>
                <c:pt idx="1256">
                  <c:v>0.62800000000000045</c:v>
                </c:pt>
                <c:pt idx="1257">
                  <c:v>0.62800000000000045</c:v>
                </c:pt>
                <c:pt idx="1258">
                  <c:v>0.62900000000000045</c:v>
                </c:pt>
                <c:pt idx="1259">
                  <c:v>0.62900000000000045</c:v>
                </c:pt>
                <c:pt idx="1260">
                  <c:v>0.63000000000000045</c:v>
                </c:pt>
                <c:pt idx="1261">
                  <c:v>0.63000000000000045</c:v>
                </c:pt>
                <c:pt idx="1262">
                  <c:v>0.63100000000000045</c:v>
                </c:pt>
                <c:pt idx="1263">
                  <c:v>0.63100000000000045</c:v>
                </c:pt>
                <c:pt idx="1264">
                  <c:v>0.63200000000000045</c:v>
                </c:pt>
                <c:pt idx="1265">
                  <c:v>0.63200000000000045</c:v>
                </c:pt>
                <c:pt idx="1266">
                  <c:v>0.63300000000000045</c:v>
                </c:pt>
                <c:pt idx="1267">
                  <c:v>0.63300000000000045</c:v>
                </c:pt>
                <c:pt idx="1268">
                  <c:v>0.63400000000000045</c:v>
                </c:pt>
                <c:pt idx="1269">
                  <c:v>0.63400000000000045</c:v>
                </c:pt>
                <c:pt idx="1270">
                  <c:v>0.63500000000000045</c:v>
                </c:pt>
                <c:pt idx="1271">
                  <c:v>0.63500000000000045</c:v>
                </c:pt>
                <c:pt idx="1272">
                  <c:v>0.63600000000000045</c:v>
                </c:pt>
                <c:pt idx="1273">
                  <c:v>0.63600000000000045</c:v>
                </c:pt>
                <c:pt idx="1274">
                  <c:v>0.63700000000000045</c:v>
                </c:pt>
                <c:pt idx="1275">
                  <c:v>0.63700000000000045</c:v>
                </c:pt>
                <c:pt idx="1276">
                  <c:v>0.63800000000000046</c:v>
                </c:pt>
                <c:pt idx="1277">
                  <c:v>0.63800000000000046</c:v>
                </c:pt>
                <c:pt idx="1278">
                  <c:v>0.63900000000000046</c:v>
                </c:pt>
                <c:pt idx="1279">
                  <c:v>0.63900000000000046</c:v>
                </c:pt>
                <c:pt idx="1280">
                  <c:v>0.64000000000000046</c:v>
                </c:pt>
                <c:pt idx="1281">
                  <c:v>0.64000000000000046</c:v>
                </c:pt>
                <c:pt idx="1282">
                  <c:v>0.64100000000000046</c:v>
                </c:pt>
                <c:pt idx="1283">
                  <c:v>0.64100000000000046</c:v>
                </c:pt>
                <c:pt idx="1284">
                  <c:v>0.64200000000000046</c:v>
                </c:pt>
                <c:pt idx="1285">
                  <c:v>0.64200000000000046</c:v>
                </c:pt>
                <c:pt idx="1286">
                  <c:v>0.64300000000000046</c:v>
                </c:pt>
                <c:pt idx="1287">
                  <c:v>0.64300000000000046</c:v>
                </c:pt>
                <c:pt idx="1288">
                  <c:v>0.64400000000000046</c:v>
                </c:pt>
                <c:pt idx="1289">
                  <c:v>0.64400000000000046</c:v>
                </c:pt>
                <c:pt idx="1290">
                  <c:v>0.64500000000000046</c:v>
                </c:pt>
                <c:pt idx="1291">
                  <c:v>0.64500000000000046</c:v>
                </c:pt>
                <c:pt idx="1292">
                  <c:v>0.64600000000000046</c:v>
                </c:pt>
                <c:pt idx="1293">
                  <c:v>0.64600000000000046</c:v>
                </c:pt>
                <c:pt idx="1294">
                  <c:v>0.64700000000000046</c:v>
                </c:pt>
                <c:pt idx="1295">
                  <c:v>0.64700000000000046</c:v>
                </c:pt>
                <c:pt idx="1296">
                  <c:v>0.64800000000000046</c:v>
                </c:pt>
                <c:pt idx="1297">
                  <c:v>0.64800000000000046</c:v>
                </c:pt>
                <c:pt idx="1298">
                  <c:v>0.64900000000000047</c:v>
                </c:pt>
                <c:pt idx="1299">
                  <c:v>0.64900000000000047</c:v>
                </c:pt>
                <c:pt idx="1300">
                  <c:v>0.65000000000000047</c:v>
                </c:pt>
                <c:pt idx="1301">
                  <c:v>0.65000000000000047</c:v>
                </c:pt>
                <c:pt idx="1302">
                  <c:v>0.65100000000000047</c:v>
                </c:pt>
                <c:pt idx="1303">
                  <c:v>0.65100000000000047</c:v>
                </c:pt>
                <c:pt idx="1304">
                  <c:v>0.65200000000000047</c:v>
                </c:pt>
                <c:pt idx="1305">
                  <c:v>0.65200000000000047</c:v>
                </c:pt>
                <c:pt idx="1306">
                  <c:v>0.65300000000000047</c:v>
                </c:pt>
                <c:pt idx="1307">
                  <c:v>0.65300000000000047</c:v>
                </c:pt>
                <c:pt idx="1308">
                  <c:v>0.65400000000000047</c:v>
                </c:pt>
                <c:pt idx="1309">
                  <c:v>0.65400000000000047</c:v>
                </c:pt>
                <c:pt idx="1310">
                  <c:v>0.65500000000000047</c:v>
                </c:pt>
                <c:pt idx="1311">
                  <c:v>0.65500000000000047</c:v>
                </c:pt>
                <c:pt idx="1312">
                  <c:v>0.65600000000000047</c:v>
                </c:pt>
                <c:pt idx="1313">
                  <c:v>0.65600000000000047</c:v>
                </c:pt>
                <c:pt idx="1314">
                  <c:v>0.65700000000000047</c:v>
                </c:pt>
                <c:pt idx="1315">
                  <c:v>0.65700000000000047</c:v>
                </c:pt>
                <c:pt idx="1316">
                  <c:v>0.65800000000000047</c:v>
                </c:pt>
                <c:pt idx="1317">
                  <c:v>0.65800000000000047</c:v>
                </c:pt>
                <c:pt idx="1318">
                  <c:v>0.65900000000000047</c:v>
                </c:pt>
                <c:pt idx="1319">
                  <c:v>0.65900000000000047</c:v>
                </c:pt>
                <c:pt idx="1320">
                  <c:v>0.66000000000000048</c:v>
                </c:pt>
                <c:pt idx="1321">
                  <c:v>0.66000000000000048</c:v>
                </c:pt>
                <c:pt idx="1322">
                  <c:v>0.66100000000000048</c:v>
                </c:pt>
                <c:pt idx="1323">
                  <c:v>0.66100000000000048</c:v>
                </c:pt>
                <c:pt idx="1324">
                  <c:v>0.66200000000000048</c:v>
                </c:pt>
                <c:pt idx="1325">
                  <c:v>0.66200000000000048</c:v>
                </c:pt>
                <c:pt idx="1326">
                  <c:v>0.66300000000000048</c:v>
                </c:pt>
                <c:pt idx="1327">
                  <c:v>0.66300000000000048</c:v>
                </c:pt>
                <c:pt idx="1328">
                  <c:v>0.66400000000000048</c:v>
                </c:pt>
                <c:pt idx="1329">
                  <c:v>0.66400000000000048</c:v>
                </c:pt>
                <c:pt idx="1330">
                  <c:v>0.66500000000000048</c:v>
                </c:pt>
                <c:pt idx="1331">
                  <c:v>0.66500000000000048</c:v>
                </c:pt>
                <c:pt idx="1332">
                  <c:v>0.66600000000000048</c:v>
                </c:pt>
                <c:pt idx="1333">
                  <c:v>0.66600000000000048</c:v>
                </c:pt>
                <c:pt idx="1334">
                  <c:v>0.66700000000000048</c:v>
                </c:pt>
                <c:pt idx="1335">
                  <c:v>0.66700000000000048</c:v>
                </c:pt>
                <c:pt idx="1336">
                  <c:v>0.66800000000000048</c:v>
                </c:pt>
                <c:pt idx="1337">
                  <c:v>0.66800000000000048</c:v>
                </c:pt>
                <c:pt idx="1338">
                  <c:v>0.66900000000000048</c:v>
                </c:pt>
                <c:pt idx="1339">
                  <c:v>0.66900000000000048</c:v>
                </c:pt>
                <c:pt idx="1340">
                  <c:v>0.67000000000000048</c:v>
                </c:pt>
                <c:pt idx="1341">
                  <c:v>0.67000000000000048</c:v>
                </c:pt>
                <c:pt idx="1342">
                  <c:v>0.67100000000000048</c:v>
                </c:pt>
                <c:pt idx="1343">
                  <c:v>0.67100000000000048</c:v>
                </c:pt>
                <c:pt idx="1344">
                  <c:v>0.67200000000000049</c:v>
                </c:pt>
                <c:pt idx="1345">
                  <c:v>0.67200000000000049</c:v>
                </c:pt>
                <c:pt idx="1346">
                  <c:v>0.67300000000000049</c:v>
                </c:pt>
                <c:pt idx="1347">
                  <c:v>0.67300000000000049</c:v>
                </c:pt>
                <c:pt idx="1348">
                  <c:v>0.67400000000000049</c:v>
                </c:pt>
                <c:pt idx="1349">
                  <c:v>0.67400000000000049</c:v>
                </c:pt>
                <c:pt idx="1350">
                  <c:v>0.67500000000000049</c:v>
                </c:pt>
                <c:pt idx="1351">
                  <c:v>0.67500000000000049</c:v>
                </c:pt>
                <c:pt idx="1352">
                  <c:v>0.67600000000000049</c:v>
                </c:pt>
                <c:pt idx="1353">
                  <c:v>0.67600000000000049</c:v>
                </c:pt>
                <c:pt idx="1354">
                  <c:v>0.67700000000000049</c:v>
                </c:pt>
                <c:pt idx="1355">
                  <c:v>0.67700000000000049</c:v>
                </c:pt>
                <c:pt idx="1356">
                  <c:v>0.67800000000000049</c:v>
                </c:pt>
                <c:pt idx="1357">
                  <c:v>0.67800000000000049</c:v>
                </c:pt>
                <c:pt idx="1358">
                  <c:v>0.67900000000000049</c:v>
                </c:pt>
                <c:pt idx="1359">
                  <c:v>0.67900000000000049</c:v>
                </c:pt>
                <c:pt idx="1360">
                  <c:v>0.68000000000000049</c:v>
                </c:pt>
                <c:pt idx="1361">
                  <c:v>0.68000000000000049</c:v>
                </c:pt>
                <c:pt idx="1362">
                  <c:v>0.68100000000000049</c:v>
                </c:pt>
                <c:pt idx="1363">
                  <c:v>0.68100000000000049</c:v>
                </c:pt>
                <c:pt idx="1364">
                  <c:v>0.68200000000000049</c:v>
                </c:pt>
                <c:pt idx="1365">
                  <c:v>0.68200000000000049</c:v>
                </c:pt>
                <c:pt idx="1366">
                  <c:v>0.6830000000000005</c:v>
                </c:pt>
                <c:pt idx="1367">
                  <c:v>0.6830000000000005</c:v>
                </c:pt>
                <c:pt idx="1368">
                  <c:v>0.6840000000000005</c:v>
                </c:pt>
                <c:pt idx="1369">
                  <c:v>0.6840000000000005</c:v>
                </c:pt>
                <c:pt idx="1370">
                  <c:v>0.6850000000000005</c:v>
                </c:pt>
                <c:pt idx="1371">
                  <c:v>0.6850000000000005</c:v>
                </c:pt>
                <c:pt idx="1372">
                  <c:v>0.6860000000000005</c:v>
                </c:pt>
                <c:pt idx="1373">
                  <c:v>0.6860000000000005</c:v>
                </c:pt>
                <c:pt idx="1374">
                  <c:v>0.6870000000000005</c:v>
                </c:pt>
                <c:pt idx="1375">
                  <c:v>0.6870000000000005</c:v>
                </c:pt>
                <c:pt idx="1376">
                  <c:v>0.6880000000000005</c:v>
                </c:pt>
                <c:pt idx="1377">
                  <c:v>0.6880000000000005</c:v>
                </c:pt>
                <c:pt idx="1378">
                  <c:v>0.6890000000000005</c:v>
                </c:pt>
                <c:pt idx="1379">
                  <c:v>0.6890000000000005</c:v>
                </c:pt>
                <c:pt idx="1380">
                  <c:v>0.6900000000000005</c:v>
                </c:pt>
                <c:pt idx="1381">
                  <c:v>0.6900000000000005</c:v>
                </c:pt>
                <c:pt idx="1382">
                  <c:v>0.6910000000000005</c:v>
                </c:pt>
                <c:pt idx="1383">
                  <c:v>0.6910000000000005</c:v>
                </c:pt>
                <c:pt idx="1384">
                  <c:v>0.6920000000000005</c:v>
                </c:pt>
                <c:pt idx="1385">
                  <c:v>0.6920000000000005</c:v>
                </c:pt>
                <c:pt idx="1386">
                  <c:v>0.6930000000000005</c:v>
                </c:pt>
                <c:pt idx="1387">
                  <c:v>0.6930000000000005</c:v>
                </c:pt>
                <c:pt idx="1388">
                  <c:v>0.69400000000000051</c:v>
                </c:pt>
                <c:pt idx="1389">
                  <c:v>0.69400000000000051</c:v>
                </c:pt>
                <c:pt idx="1390">
                  <c:v>0.69500000000000051</c:v>
                </c:pt>
                <c:pt idx="1391">
                  <c:v>0.69500000000000051</c:v>
                </c:pt>
                <c:pt idx="1392">
                  <c:v>0.69600000000000051</c:v>
                </c:pt>
                <c:pt idx="1393">
                  <c:v>0.69600000000000051</c:v>
                </c:pt>
                <c:pt idx="1394">
                  <c:v>0.69700000000000051</c:v>
                </c:pt>
                <c:pt idx="1395">
                  <c:v>0.69700000000000051</c:v>
                </c:pt>
                <c:pt idx="1396">
                  <c:v>0.69800000000000051</c:v>
                </c:pt>
                <c:pt idx="1397">
                  <c:v>0.69800000000000051</c:v>
                </c:pt>
                <c:pt idx="1398">
                  <c:v>0.69900000000000051</c:v>
                </c:pt>
                <c:pt idx="1399">
                  <c:v>0.69900000000000051</c:v>
                </c:pt>
                <c:pt idx="1400">
                  <c:v>0.70000000000000051</c:v>
                </c:pt>
                <c:pt idx="1401">
                  <c:v>0.70000000000000051</c:v>
                </c:pt>
                <c:pt idx="1402">
                  <c:v>0.70100000000000051</c:v>
                </c:pt>
                <c:pt idx="1403">
                  <c:v>0.70100000000000051</c:v>
                </c:pt>
                <c:pt idx="1404">
                  <c:v>0.70200000000000051</c:v>
                </c:pt>
                <c:pt idx="1405">
                  <c:v>0.70200000000000051</c:v>
                </c:pt>
                <c:pt idx="1406">
                  <c:v>0.70300000000000051</c:v>
                </c:pt>
                <c:pt idx="1407">
                  <c:v>0.70300000000000051</c:v>
                </c:pt>
                <c:pt idx="1408">
                  <c:v>0.70400000000000051</c:v>
                </c:pt>
                <c:pt idx="1409">
                  <c:v>0.70400000000000051</c:v>
                </c:pt>
                <c:pt idx="1410">
                  <c:v>0.70500000000000052</c:v>
                </c:pt>
                <c:pt idx="1411">
                  <c:v>0.70500000000000052</c:v>
                </c:pt>
                <c:pt idx="1412">
                  <c:v>0.70600000000000052</c:v>
                </c:pt>
                <c:pt idx="1413">
                  <c:v>0.70600000000000052</c:v>
                </c:pt>
                <c:pt idx="1414">
                  <c:v>0.70700000000000052</c:v>
                </c:pt>
                <c:pt idx="1415">
                  <c:v>0.70700000000000052</c:v>
                </c:pt>
                <c:pt idx="1416">
                  <c:v>0.70800000000000052</c:v>
                </c:pt>
                <c:pt idx="1417">
                  <c:v>0.70800000000000052</c:v>
                </c:pt>
                <c:pt idx="1418">
                  <c:v>0.70900000000000052</c:v>
                </c:pt>
                <c:pt idx="1419">
                  <c:v>0.70900000000000052</c:v>
                </c:pt>
                <c:pt idx="1420">
                  <c:v>0.71000000000000052</c:v>
                </c:pt>
                <c:pt idx="1421">
                  <c:v>0.71000000000000052</c:v>
                </c:pt>
                <c:pt idx="1422">
                  <c:v>0.71100000000000052</c:v>
                </c:pt>
                <c:pt idx="1423">
                  <c:v>0.71100000000000052</c:v>
                </c:pt>
                <c:pt idx="1424">
                  <c:v>0.71200000000000052</c:v>
                </c:pt>
                <c:pt idx="1425">
                  <c:v>0.71200000000000052</c:v>
                </c:pt>
                <c:pt idx="1426">
                  <c:v>0.71300000000000052</c:v>
                </c:pt>
                <c:pt idx="1427">
                  <c:v>0.71300000000000052</c:v>
                </c:pt>
                <c:pt idx="1428">
                  <c:v>0.71400000000000052</c:v>
                </c:pt>
                <c:pt idx="1429">
                  <c:v>0.71400000000000052</c:v>
                </c:pt>
                <c:pt idx="1430">
                  <c:v>0.71500000000000052</c:v>
                </c:pt>
                <c:pt idx="1431">
                  <c:v>0.71500000000000052</c:v>
                </c:pt>
                <c:pt idx="1432">
                  <c:v>0.71600000000000052</c:v>
                </c:pt>
                <c:pt idx="1433">
                  <c:v>0.71600000000000052</c:v>
                </c:pt>
                <c:pt idx="1434">
                  <c:v>0.71700000000000053</c:v>
                </c:pt>
                <c:pt idx="1435">
                  <c:v>0.71700000000000053</c:v>
                </c:pt>
                <c:pt idx="1436">
                  <c:v>0.71800000000000053</c:v>
                </c:pt>
                <c:pt idx="1437">
                  <c:v>0.71800000000000053</c:v>
                </c:pt>
                <c:pt idx="1438">
                  <c:v>0.71900000000000053</c:v>
                </c:pt>
                <c:pt idx="1439">
                  <c:v>0.71900000000000053</c:v>
                </c:pt>
                <c:pt idx="1440">
                  <c:v>0.72000000000000053</c:v>
                </c:pt>
                <c:pt idx="1441">
                  <c:v>0.72000000000000053</c:v>
                </c:pt>
                <c:pt idx="1442">
                  <c:v>0.72100000000000053</c:v>
                </c:pt>
                <c:pt idx="1443">
                  <c:v>0.72100000000000053</c:v>
                </c:pt>
                <c:pt idx="1444">
                  <c:v>0.72200000000000053</c:v>
                </c:pt>
                <c:pt idx="1445">
                  <c:v>0.72200000000000053</c:v>
                </c:pt>
                <c:pt idx="1446">
                  <c:v>0.72300000000000053</c:v>
                </c:pt>
                <c:pt idx="1447">
                  <c:v>0.72300000000000053</c:v>
                </c:pt>
                <c:pt idx="1448">
                  <c:v>0.72400000000000053</c:v>
                </c:pt>
                <c:pt idx="1449">
                  <c:v>0.72400000000000053</c:v>
                </c:pt>
                <c:pt idx="1450">
                  <c:v>0.72500000000000053</c:v>
                </c:pt>
                <c:pt idx="1451">
                  <c:v>0.72500000000000053</c:v>
                </c:pt>
                <c:pt idx="1452">
                  <c:v>0.72600000000000053</c:v>
                </c:pt>
                <c:pt idx="1453">
                  <c:v>0.72600000000000053</c:v>
                </c:pt>
                <c:pt idx="1454">
                  <c:v>0.72700000000000053</c:v>
                </c:pt>
                <c:pt idx="1455">
                  <c:v>0.72700000000000053</c:v>
                </c:pt>
                <c:pt idx="1456">
                  <c:v>0.72800000000000054</c:v>
                </c:pt>
                <c:pt idx="1457">
                  <c:v>0.72800000000000054</c:v>
                </c:pt>
                <c:pt idx="1458">
                  <c:v>0.72900000000000054</c:v>
                </c:pt>
                <c:pt idx="1459">
                  <c:v>0.72900000000000054</c:v>
                </c:pt>
                <c:pt idx="1460">
                  <c:v>0.73000000000000054</c:v>
                </c:pt>
                <c:pt idx="1461">
                  <c:v>0.73000000000000054</c:v>
                </c:pt>
                <c:pt idx="1462">
                  <c:v>0.73100000000000054</c:v>
                </c:pt>
                <c:pt idx="1463">
                  <c:v>0.73100000000000054</c:v>
                </c:pt>
                <c:pt idx="1464">
                  <c:v>0.73200000000000054</c:v>
                </c:pt>
                <c:pt idx="1465">
                  <c:v>0.73200000000000054</c:v>
                </c:pt>
                <c:pt idx="1466">
                  <c:v>0.73300000000000054</c:v>
                </c:pt>
                <c:pt idx="1467">
                  <c:v>0.73300000000000054</c:v>
                </c:pt>
                <c:pt idx="1468">
                  <c:v>0.73400000000000054</c:v>
                </c:pt>
                <c:pt idx="1469">
                  <c:v>0.73400000000000054</c:v>
                </c:pt>
                <c:pt idx="1470">
                  <c:v>0.73500000000000054</c:v>
                </c:pt>
                <c:pt idx="1471">
                  <c:v>0.73500000000000054</c:v>
                </c:pt>
                <c:pt idx="1472">
                  <c:v>0.73600000000000054</c:v>
                </c:pt>
                <c:pt idx="1473">
                  <c:v>0.73600000000000054</c:v>
                </c:pt>
                <c:pt idx="1474">
                  <c:v>0.73700000000000054</c:v>
                </c:pt>
                <c:pt idx="1475">
                  <c:v>0.73700000000000054</c:v>
                </c:pt>
                <c:pt idx="1476">
                  <c:v>0.73800000000000054</c:v>
                </c:pt>
                <c:pt idx="1477">
                  <c:v>0.73800000000000054</c:v>
                </c:pt>
                <c:pt idx="1478">
                  <c:v>0.73900000000000055</c:v>
                </c:pt>
                <c:pt idx="1479">
                  <c:v>0.73900000000000055</c:v>
                </c:pt>
                <c:pt idx="1480">
                  <c:v>0.74000000000000055</c:v>
                </c:pt>
                <c:pt idx="1481">
                  <c:v>0.74000000000000055</c:v>
                </c:pt>
                <c:pt idx="1482">
                  <c:v>0.74100000000000055</c:v>
                </c:pt>
                <c:pt idx="1483">
                  <c:v>0.74100000000000055</c:v>
                </c:pt>
                <c:pt idx="1484">
                  <c:v>0.74200000000000055</c:v>
                </c:pt>
                <c:pt idx="1485">
                  <c:v>0.74200000000000055</c:v>
                </c:pt>
                <c:pt idx="1486">
                  <c:v>0.74300000000000055</c:v>
                </c:pt>
                <c:pt idx="1487">
                  <c:v>0.74300000000000055</c:v>
                </c:pt>
                <c:pt idx="1488">
                  <c:v>0.74400000000000055</c:v>
                </c:pt>
                <c:pt idx="1489">
                  <c:v>0.74400000000000055</c:v>
                </c:pt>
                <c:pt idx="1490">
                  <c:v>0.74500000000000055</c:v>
                </c:pt>
                <c:pt idx="1491">
                  <c:v>0.74500000000000055</c:v>
                </c:pt>
                <c:pt idx="1492">
                  <c:v>0.74600000000000055</c:v>
                </c:pt>
                <c:pt idx="1493">
                  <c:v>0.74600000000000055</c:v>
                </c:pt>
                <c:pt idx="1494">
                  <c:v>0.74700000000000055</c:v>
                </c:pt>
                <c:pt idx="1495">
                  <c:v>0.74700000000000055</c:v>
                </c:pt>
                <c:pt idx="1496">
                  <c:v>0.74800000000000055</c:v>
                </c:pt>
                <c:pt idx="1497">
                  <c:v>0.74800000000000055</c:v>
                </c:pt>
                <c:pt idx="1498">
                  <c:v>0.74900000000000055</c:v>
                </c:pt>
                <c:pt idx="1499">
                  <c:v>0.74900000000000055</c:v>
                </c:pt>
                <c:pt idx="1500">
                  <c:v>0.75000000000000056</c:v>
                </c:pt>
                <c:pt idx="1501">
                  <c:v>0.75000000000000056</c:v>
                </c:pt>
                <c:pt idx="1502">
                  <c:v>0.75100000000000056</c:v>
                </c:pt>
                <c:pt idx="1503">
                  <c:v>0.75100000000000056</c:v>
                </c:pt>
                <c:pt idx="1504">
                  <c:v>0.75200000000000056</c:v>
                </c:pt>
                <c:pt idx="1505">
                  <c:v>0.75200000000000056</c:v>
                </c:pt>
                <c:pt idx="1506">
                  <c:v>0.75300000000000056</c:v>
                </c:pt>
                <c:pt idx="1507">
                  <c:v>0.75300000000000056</c:v>
                </c:pt>
                <c:pt idx="1508">
                  <c:v>0.75400000000000056</c:v>
                </c:pt>
                <c:pt idx="1509">
                  <c:v>0.75400000000000056</c:v>
                </c:pt>
                <c:pt idx="1510">
                  <c:v>0.75500000000000056</c:v>
                </c:pt>
                <c:pt idx="1511">
                  <c:v>0.75500000000000056</c:v>
                </c:pt>
                <c:pt idx="1512">
                  <c:v>0.75600000000000056</c:v>
                </c:pt>
                <c:pt idx="1513">
                  <c:v>0.75600000000000056</c:v>
                </c:pt>
                <c:pt idx="1514">
                  <c:v>0.75700000000000056</c:v>
                </c:pt>
                <c:pt idx="1515">
                  <c:v>0.75700000000000056</c:v>
                </c:pt>
                <c:pt idx="1516">
                  <c:v>0.75800000000000056</c:v>
                </c:pt>
                <c:pt idx="1517">
                  <c:v>0.75800000000000056</c:v>
                </c:pt>
                <c:pt idx="1518">
                  <c:v>0.75900000000000056</c:v>
                </c:pt>
                <c:pt idx="1519">
                  <c:v>0.75900000000000056</c:v>
                </c:pt>
                <c:pt idx="1520">
                  <c:v>0.76000000000000056</c:v>
                </c:pt>
                <c:pt idx="1521">
                  <c:v>0.76000000000000056</c:v>
                </c:pt>
                <c:pt idx="1522">
                  <c:v>0.76100000000000056</c:v>
                </c:pt>
                <c:pt idx="1523">
                  <c:v>0.76100000000000056</c:v>
                </c:pt>
                <c:pt idx="1524">
                  <c:v>0.76200000000000057</c:v>
                </c:pt>
                <c:pt idx="1525">
                  <c:v>0.76200000000000057</c:v>
                </c:pt>
                <c:pt idx="1526">
                  <c:v>0.76300000000000057</c:v>
                </c:pt>
                <c:pt idx="1527">
                  <c:v>0.76300000000000057</c:v>
                </c:pt>
                <c:pt idx="1528">
                  <c:v>0.76400000000000057</c:v>
                </c:pt>
                <c:pt idx="1529">
                  <c:v>0.76400000000000057</c:v>
                </c:pt>
                <c:pt idx="1530">
                  <c:v>0.76500000000000057</c:v>
                </c:pt>
                <c:pt idx="1531">
                  <c:v>0.76500000000000057</c:v>
                </c:pt>
                <c:pt idx="1532">
                  <c:v>0.76600000000000057</c:v>
                </c:pt>
                <c:pt idx="1533">
                  <c:v>0.76600000000000057</c:v>
                </c:pt>
                <c:pt idx="1534">
                  <c:v>0.76700000000000057</c:v>
                </c:pt>
                <c:pt idx="1535">
                  <c:v>0.76700000000000057</c:v>
                </c:pt>
                <c:pt idx="1536">
                  <c:v>0.76800000000000057</c:v>
                </c:pt>
                <c:pt idx="1537">
                  <c:v>0.76800000000000057</c:v>
                </c:pt>
                <c:pt idx="1538">
                  <c:v>0.76900000000000057</c:v>
                </c:pt>
                <c:pt idx="1539">
                  <c:v>0.76900000000000057</c:v>
                </c:pt>
                <c:pt idx="1540">
                  <c:v>0.77000000000000057</c:v>
                </c:pt>
                <c:pt idx="1541">
                  <c:v>0.77000000000000057</c:v>
                </c:pt>
                <c:pt idx="1542">
                  <c:v>0.77100000000000057</c:v>
                </c:pt>
                <c:pt idx="1543">
                  <c:v>0.77100000000000057</c:v>
                </c:pt>
                <c:pt idx="1544">
                  <c:v>0.77200000000000057</c:v>
                </c:pt>
                <c:pt idx="1545">
                  <c:v>0.77200000000000057</c:v>
                </c:pt>
                <c:pt idx="1546">
                  <c:v>0.77300000000000058</c:v>
                </c:pt>
                <c:pt idx="1547">
                  <c:v>0.77300000000000058</c:v>
                </c:pt>
                <c:pt idx="1548">
                  <c:v>0.77400000000000058</c:v>
                </c:pt>
                <c:pt idx="1549">
                  <c:v>0.77400000000000058</c:v>
                </c:pt>
                <c:pt idx="1550">
                  <c:v>0.77500000000000058</c:v>
                </c:pt>
                <c:pt idx="1551">
                  <c:v>0.77500000000000058</c:v>
                </c:pt>
                <c:pt idx="1552">
                  <c:v>0.77600000000000058</c:v>
                </c:pt>
                <c:pt idx="1553">
                  <c:v>0.77600000000000058</c:v>
                </c:pt>
                <c:pt idx="1554">
                  <c:v>0.77700000000000058</c:v>
                </c:pt>
                <c:pt idx="1555">
                  <c:v>0.77700000000000058</c:v>
                </c:pt>
                <c:pt idx="1556">
                  <c:v>0.77800000000000058</c:v>
                </c:pt>
                <c:pt idx="1557">
                  <c:v>0.77800000000000058</c:v>
                </c:pt>
                <c:pt idx="1558">
                  <c:v>0.77900000000000058</c:v>
                </c:pt>
                <c:pt idx="1559">
                  <c:v>0.77900000000000058</c:v>
                </c:pt>
                <c:pt idx="1560">
                  <c:v>0.78000000000000058</c:v>
                </c:pt>
                <c:pt idx="1561">
                  <c:v>0.78000000000000058</c:v>
                </c:pt>
                <c:pt idx="1562">
                  <c:v>0.78100000000000058</c:v>
                </c:pt>
                <c:pt idx="1563">
                  <c:v>0.78100000000000058</c:v>
                </c:pt>
                <c:pt idx="1564">
                  <c:v>0.78200000000000058</c:v>
                </c:pt>
                <c:pt idx="1565">
                  <c:v>0.78200000000000058</c:v>
                </c:pt>
                <c:pt idx="1566">
                  <c:v>0.78300000000000058</c:v>
                </c:pt>
                <c:pt idx="1567">
                  <c:v>0.78300000000000058</c:v>
                </c:pt>
                <c:pt idx="1568">
                  <c:v>0.78400000000000059</c:v>
                </c:pt>
                <c:pt idx="1569">
                  <c:v>0.78400000000000059</c:v>
                </c:pt>
                <c:pt idx="1570">
                  <c:v>0.78500000000000059</c:v>
                </c:pt>
                <c:pt idx="1571">
                  <c:v>0.78500000000000059</c:v>
                </c:pt>
                <c:pt idx="1572">
                  <c:v>0.78600000000000059</c:v>
                </c:pt>
                <c:pt idx="1573">
                  <c:v>0.78600000000000059</c:v>
                </c:pt>
                <c:pt idx="1574">
                  <c:v>0.78700000000000059</c:v>
                </c:pt>
                <c:pt idx="1575">
                  <c:v>0.78700000000000059</c:v>
                </c:pt>
                <c:pt idx="1576">
                  <c:v>0.78800000000000059</c:v>
                </c:pt>
                <c:pt idx="1577">
                  <c:v>0.78800000000000059</c:v>
                </c:pt>
                <c:pt idx="1578">
                  <c:v>0.78900000000000059</c:v>
                </c:pt>
                <c:pt idx="1579">
                  <c:v>0.78900000000000059</c:v>
                </c:pt>
                <c:pt idx="1580">
                  <c:v>0.79000000000000059</c:v>
                </c:pt>
                <c:pt idx="1581">
                  <c:v>0.79000000000000059</c:v>
                </c:pt>
                <c:pt idx="1582">
                  <c:v>0.79100000000000059</c:v>
                </c:pt>
                <c:pt idx="1583">
                  <c:v>0.79100000000000059</c:v>
                </c:pt>
                <c:pt idx="1584">
                  <c:v>0.79200000000000059</c:v>
                </c:pt>
                <c:pt idx="1585">
                  <c:v>0.79200000000000059</c:v>
                </c:pt>
                <c:pt idx="1586">
                  <c:v>0.79300000000000059</c:v>
                </c:pt>
                <c:pt idx="1587">
                  <c:v>0.79300000000000059</c:v>
                </c:pt>
                <c:pt idx="1588">
                  <c:v>0.79400000000000059</c:v>
                </c:pt>
                <c:pt idx="1589">
                  <c:v>0.79400000000000059</c:v>
                </c:pt>
                <c:pt idx="1590">
                  <c:v>0.7950000000000006</c:v>
                </c:pt>
                <c:pt idx="1591">
                  <c:v>0.7950000000000006</c:v>
                </c:pt>
                <c:pt idx="1592">
                  <c:v>0.7960000000000006</c:v>
                </c:pt>
                <c:pt idx="1593">
                  <c:v>0.7960000000000006</c:v>
                </c:pt>
                <c:pt idx="1594">
                  <c:v>0.7970000000000006</c:v>
                </c:pt>
                <c:pt idx="1595">
                  <c:v>0.7970000000000006</c:v>
                </c:pt>
                <c:pt idx="1596">
                  <c:v>0.7980000000000006</c:v>
                </c:pt>
                <c:pt idx="1597">
                  <c:v>0.7980000000000006</c:v>
                </c:pt>
                <c:pt idx="1598">
                  <c:v>0.7990000000000006</c:v>
                </c:pt>
                <c:pt idx="1599">
                  <c:v>0.7990000000000006</c:v>
                </c:pt>
                <c:pt idx="1600">
                  <c:v>0.8000000000000006</c:v>
                </c:pt>
                <c:pt idx="1601">
                  <c:v>0.8000000000000006</c:v>
                </c:pt>
                <c:pt idx="1602">
                  <c:v>0.8010000000000006</c:v>
                </c:pt>
                <c:pt idx="1603">
                  <c:v>0.8010000000000006</c:v>
                </c:pt>
                <c:pt idx="1604">
                  <c:v>0.8020000000000006</c:v>
                </c:pt>
                <c:pt idx="1605">
                  <c:v>0.8020000000000006</c:v>
                </c:pt>
                <c:pt idx="1606">
                  <c:v>0.8030000000000006</c:v>
                </c:pt>
                <c:pt idx="1607">
                  <c:v>0.8030000000000006</c:v>
                </c:pt>
                <c:pt idx="1608">
                  <c:v>0.8040000000000006</c:v>
                </c:pt>
                <c:pt idx="1609">
                  <c:v>0.8040000000000006</c:v>
                </c:pt>
                <c:pt idx="1610">
                  <c:v>0.8050000000000006</c:v>
                </c:pt>
                <c:pt idx="1611">
                  <c:v>0.8050000000000006</c:v>
                </c:pt>
                <c:pt idx="1612">
                  <c:v>0.8060000000000006</c:v>
                </c:pt>
                <c:pt idx="1613">
                  <c:v>0.8060000000000006</c:v>
                </c:pt>
                <c:pt idx="1614">
                  <c:v>0.80700000000000061</c:v>
                </c:pt>
                <c:pt idx="1615">
                  <c:v>0.80700000000000061</c:v>
                </c:pt>
                <c:pt idx="1616">
                  <c:v>0.80800000000000061</c:v>
                </c:pt>
                <c:pt idx="1617">
                  <c:v>0.80800000000000061</c:v>
                </c:pt>
                <c:pt idx="1618">
                  <c:v>0.80900000000000061</c:v>
                </c:pt>
                <c:pt idx="1619">
                  <c:v>0.80900000000000061</c:v>
                </c:pt>
                <c:pt idx="1620">
                  <c:v>0.81000000000000061</c:v>
                </c:pt>
                <c:pt idx="1621">
                  <c:v>0.81000000000000061</c:v>
                </c:pt>
                <c:pt idx="1622">
                  <c:v>0.81100000000000061</c:v>
                </c:pt>
                <c:pt idx="1623">
                  <c:v>0.81100000000000061</c:v>
                </c:pt>
                <c:pt idx="1624">
                  <c:v>0.81200000000000061</c:v>
                </c:pt>
                <c:pt idx="1625">
                  <c:v>0.81200000000000061</c:v>
                </c:pt>
                <c:pt idx="1626">
                  <c:v>0.81300000000000061</c:v>
                </c:pt>
                <c:pt idx="1627">
                  <c:v>0.81300000000000061</c:v>
                </c:pt>
                <c:pt idx="1628">
                  <c:v>0.81400000000000061</c:v>
                </c:pt>
                <c:pt idx="1629">
                  <c:v>0.81400000000000061</c:v>
                </c:pt>
                <c:pt idx="1630">
                  <c:v>0.81500000000000061</c:v>
                </c:pt>
                <c:pt idx="1631">
                  <c:v>0.81500000000000061</c:v>
                </c:pt>
                <c:pt idx="1632">
                  <c:v>0.81600000000000061</c:v>
                </c:pt>
                <c:pt idx="1633">
                  <c:v>0.81600000000000061</c:v>
                </c:pt>
                <c:pt idx="1634">
                  <c:v>0.81700000000000061</c:v>
                </c:pt>
                <c:pt idx="1635">
                  <c:v>0.81700000000000061</c:v>
                </c:pt>
                <c:pt idx="1636">
                  <c:v>0.81800000000000062</c:v>
                </c:pt>
                <c:pt idx="1637">
                  <c:v>0.81800000000000062</c:v>
                </c:pt>
                <c:pt idx="1638">
                  <c:v>0.81900000000000062</c:v>
                </c:pt>
                <c:pt idx="1639">
                  <c:v>0.81900000000000062</c:v>
                </c:pt>
                <c:pt idx="1640">
                  <c:v>0.82000000000000062</c:v>
                </c:pt>
                <c:pt idx="1641">
                  <c:v>0.82000000000000062</c:v>
                </c:pt>
                <c:pt idx="1642">
                  <c:v>0.82100000000000062</c:v>
                </c:pt>
                <c:pt idx="1643">
                  <c:v>0.82100000000000062</c:v>
                </c:pt>
                <c:pt idx="1644">
                  <c:v>0.82200000000000062</c:v>
                </c:pt>
                <c:pt idx="1645">
                  <c:v>0.82200000000000062</c:v>
                </c:pt>
                <c:pt idx="1646">
                  <c:v>0.82300000000000062</c:v>
                </c:pt>
                <c:pt idx="1647">
                  <c:v>0.82300000000000062</c:v>
                </c:pt>
                <c:pt idx="1648">
                  <c:v>0.82400000000000062</c:v>
                </c:pt>
                <c:pt idx="1649">
                  <c:v>0.82400000000000062</c:v>
                </c:pt>
                <c:pt idx="1650">
                  <c:v>0.82500000000000062</c:v>
                </c:pt>
                <c:pt idx="1651">
                  <c:v>0.82500000000000062</c:v>
                </c:pt>
                <c:pt idx="1652">
                  <c:v>0.82600000000000062</c:v>
                </c:pt>
                <c:pt idx="1653">
                  <c:v>0.82600000000000062</c:v>
                </c:pt>
                <c:pt idx="1654">
                  <c:v>0.82700000000000062</c:v>
                </c:pt>
                <c:pt idx="1655">
                  <c:v>0.82700000000000062</c:v>
                </c:pt>
                <c:pt idx="1656">
                  <c:v>0.82800000000000062</c:v>
                </c:pt>
                <c:pt idx="1657">
                  <c:v>0.82800000000000062</c:v>
                </c:pt>
                <c:pt idx="1658">
                  <c:v>0.82900000000000063</c:v>
                </c:pt>
                <c:pt idx="1659">
                  <c:v>0.82900000000000063</c:v>
                </c:pt>
                <c:pt idx="1660">
                  <c:v>0.83000000000000063</c:v>
                </c:pt>
                <c:pt idx="1661">
                  <c:v>0.83000000000000063</c:v>
                </c:pt>
                <c:pt idx="1662">
                  <c:v>0.83100000000000063</c:v>
                </c:pt>
                <c:pt idx="1663">
                  <c:v>0.83100000000000063</c:v>
                </c:pt>
                <c:pt idx="1664">
                  <c:v>0.83200000000000063</c:v>
                </c:pt>
                <c:pt idx="1665">
                  <c:v>0.83200000000000063</c:v>
                </c:pt>
                <c:pt idx="1666">
                  <c:v>0.83300000000000063</c:v>
                </c:pt>
                <c:pt idx="1667">
                  <c:v>0.83300000000000063</c:v>
                </c:pt>
                <c:pt idx="1668">
                  <c:v>0.83400000000000063</c:v>
                </c:pt>
                <c:pt idx="1669">
                  <c:v>0.83400000000000063</c:v>
                </c:pt>
                <c:pt idx="1670">
                  <c:v>0.83500000000000063</c:v>
                </c:pt>
                <c:pt idx="1671">
                  <c:v>0.83500000000000063</c:v>
                </c:pt>
                <c:pt idx="1672">
                  <c:v>0.83600000000000063</c:v>
                </c:pt>
                <c:pt idx="1673">
                  <c:v>0.83600000000000063</c:v>
                </c:pt>
                <c:pt idx="1674">
                  <c:v>0.83700000000000063</c:v>
                </c:pt>
                <c:pt idx="1675">
                  <c:v>0.83700000000000063</c:v>
                </c:pt>
                <c:pt idx="1676">
                  <c:v>0.83800000000000063</c:v>
                </c:pt>
                <c:pt idx="1677">
                  <c:v>0.83800000000000063</c:v>
                </c:pt>
                <c:pt idx="1678">
                  <c:v>0.83900000000000063</c:v>
                </c:pt>
                <c:pt idx="1679">
                  <c:v>0.83900000000000063</c:v>
                </c:pt>
                <c:pt idx="1680">
                  <c:v>0.84000000000000064</c:v>
                </c:pt>
                <c:pt idx="1681">
                  <c:v>0.84000000000000064</c:v>
                </c:pt>
                <c:pt idx="1682">
                  <c:v>0.84100000000000064</c:v>
                </c:pt>
                <c:pt idx="1683">
                  <c:v>0.84100000000000064</c:v>
                </c:pt>
                <c:pt idx="1684">
                  <c:v>0.84200000000000064</c:v>
                </c:pt>
                <c:pt idx="1685">
                  <c:v>0.84200000000000064</c:v>
                </c:pt>
                <c:pt idx="1686">
                  <c:v>0.84300000000000064</c:v>
                </c:pt>
                <c:pt idx="1687">
                  <c:v>0.84300000000000064</c:v>
                </c:pt>
                <c:pt idx="1688">
                  <c:v>0.84400000000000064</c:v>
                </c:pt>
                <c:pt idx="1689">
                  <c:v>0.84400000000000064</c:v>
                </c:pt>
                <c:pt idx="1690">
                  <c:v>0.84500000000000064</c:v>
                </c:pt>
                <c:pt idx="1691">
                  <c:v>0.84500000000000064</c:v>
                </c:pt>
                <c:pt idx="1692">
                  <c:v>0.84600000000000064</c:v>
                </c:pt>
                <c:pt idx="1693">
                  <c:v>0.84600000000000064</c:v>
                </c:pt>
                <c:pt idx="1694">
                  <c:v>0.84700000000000064</c:v>
                </c:pt>
                <c:pt idx="1695">
                  <c:v>0.84700000000000064</c:v>
                </c:pt>
                <c:pt idx="1696">
                  <c:v>0.84800000000000064</c:v>
                </c:pt>
                <c:pt idx="1697">
                  <c:v>0.84800000000000064</c:v>
                </c:pt>
                <c:pt idx="1698">
                  <c:v>0.84900000000000064</c:v>
                </c:pt>
                <c:pt idx="1699">
                  <c:v>0.84900000000000064</c:v>
                </c:pt>
                <c:pt idx="1700">
                  <c:v>0.85000000000000064</c:v>
                </c:pt>
                <c:pt idx="1701">
                  <c:v>0.85000000000000064</c:v>
                </c:pt>
                <c:pt idx="1702">
                  <c:v>0.85100000000000064</c:v>
                </c:pt>
                <c:pt idx="1703">
                  <c:v>0.85100000000000064</c:v>
                </c:pt>
                <c:pt idx="1704">
                  <c:v>0.85200000000000065</c:v>
                </c:pt>
                <c:pt idx="1705">
                  <c:v>0.85200000000000065</c:v>
                </c:pt>
                <c:pt idx="1706">
                  <c:v>0.85300000000000065</c:v>
                </c:pt>
                <c:pt idx="1707">
                  <c:v>0.85300000000000065</c:v>
                </c:pt>
                <c:pt idx="1708">
                  <c:v>0.85400000000000065</c:v>
                </c:pt>
                <c:pt idx="1709">
                  <c:v>0.85400000000000065</c:v>
                </c:pt>
                <c:pt idx="1710">
                  <c:v>0.85500000000000065</c:v>
                </c:pt>
                <c:pt idx="1711">
                  <c:v>0.85500000000000065</c:v>
                </c:pt>
                <c:pt idx="1712">
                  <c:v>0.85600000000000065</c:v>
                </c:pt>
                <c:pt idx="1713">
                  <c:v>0.85600000000000065</c:v>
                </c:pt>
                <c:pt idx="1714">
                  <c:v>0.85700000000000065</c:v>
                </c:pt>
                <c:pt idx="1715">
                  <c:v>0.85700000000000065</c:v>
                </c:pt>
                <c:pt idx="1716">
                  <c:v>0.85800000000000065</c:v>
                </c:pt>
                <c:pt idx="1717">
                  <c:v>0.85800000000000065</c:v>
                </c:pt>
                <c:pt idx="1718">
                  <c:v>0.85900000000000065</c:v>
                </c:pt>
                <c:pt idx="1719">
                  <c:v>0.85900000000000065</c:v>
                </c:pt>
                <c:pt idx="1720">
                  <c:v>0.86000000000000065</c:v>
                </c:pt>
                <c:pt idx="1721">
                  <c:v>0.86000000000000065</c:v>
                </c:pt>
                <c:pt idx="1722">
                  <c:v>0.86100000000000065</c:v>
                </c:pt>
                <c:pt idx="1723">
                  <c:v>0.86100000000000065</c:v>
                </c:pt>
                <c:pt idx="1724">
                  <c:v>0.86200000000000065</c:v>
                </c:pt>
                <c:pt idx="1725">
                  <c:v>0.86200000000000065</c:v>
                </c:pt>
                <c:pt idx="1726">
                  <c:v>0.86300000000000066</c:v>
                </c:pt>
                <c:pt idx="1727">
                  <c:v>0.86300000000000066</c:v>
                </c:pt>
                <c:pt idx="1728">
                  <c:v>0.86400000000000066</c:v>
                </c:pt>
                <c:pt idx="1729">
                  <c:v>0.86400000000000066</c:v>
                </c:pt>
                <c:pt idx="1730">
                  <c:v>0.86500000000000066</c:v>
                </c:pt>
                <c:pt idx="1731">
                  <c:v>0.86500000000000066</c:v>
                </c:pt>
                <c:pt idx="1732">
                  <c:v>0.86600000000000066</c:v>
                </c:pt>
                <c:pt idx="1733">
                  <c:v>0.86600000000000066</c:v>
                </c:pt>
                <c:pt idx="1734">
                  <c:v>0.86700000000000066</c:v>
                </c:pt>
                <c:pt idx="1735">
                  <c:v>0.86700000000000066</c:v>
                </c:pt>
                <c:pt idx="1736">
                  <c:v>0.86800000000000066</c:v>
                </c:pt>
                <c:pt idx="1737">
                  <c:v>0.86800000000000066</c:v>
                </c:pt>
                <c:pt idx="1738">
                  <c:v>0.86900000000000066</c:v>
                </c:pt>
                <c:pt idx="1739">
                  <c:v>0.86900000000000066</c:v>
                </c:pt>
                <c:pt idx="1740">
                  <c:v>0.87000000000000066</c:v>
                </c:pt>
                <c:pt idx="1741">
                  <c:v>0.87000000000000066</c:v>
                </c:pt>
                <c:pt idx="1742">
                  <c:v>0.87100000000000066</c:v>
                </c:pt>
                <c:pt idx="1743">
                  <c:v>0.87100000000000066</c:v>
                </c:pt>
                <c:pt idx="1744">
                  <c:v>0.87200000000000066</c:v>
                </c:pt>
                <c:pt idx="1745">
                  <c:v>0.87200000000000066</c:v>
                </c:pt>
                <c:pt idx="1746">
                  <c:v>0.87300000000000066</c:v>
                </c:pt>
                <c:pt idx="1747">
                  <c:v>0.87300000000000066</c:v>
                </c:pt>
                <c:pt idx="1748">
                  <c:v>0.87400000000000067</c:v>
                </c:pt>
                <c:pt idx="1749">
                  <c:v>0.87400000000000067</c:v>
                </c:pt>
                <c:pt idx="1750">
                  <c:v>0.87500000000000067</c:v>
                </c:pt>
                <c:pt idx="1751">
                  <c:v>0.87500000000000067</c:v>
                </c:pt>
                <c:pt idx="1752">
                  <c:v>0.87600000000000067</c:v>
                </c:pt>
                <c:pt idx="1753">
                  <c:v>0.87600000000000067</c:v>
                </c:pt>
                <c:pt idx="1754">
                  <c:v>0.87700000000000067</c:v>
                </c:pt>
                <c:pt idx="1755">
                  <c:v>0.87700000000000067</c:v>
                </c:pt>
                <c:pt idx="1756">
                  <c:v>0.87800000000000067</c:v>
                </c:pt>
                <c:pt idx="1757">
                  <c:v>0.87800000000000067</c:v>
                </c:pt>
                <c:pt idx="1758">
                  <c:v>0.87900000000000067</c:v>
                </c:pt>
                <c:pt idx="1759">
                  <c:v>0.87900000000000067</c:v>
                </c:pt>
                <c:pt idx="1760">
                  <c:v>0.88000000000000067</c:v>
                </c:pt>
                <c:pt idx="1761">
                  <c:v>0.88000000000000067</c:v>
                </c:pt>
                <c:pt idx="1762">
                  <c:v>0.88100000000000067</c:v>
                </c:pt>
                <c:pt idx="1763">
                  <c:v>0.88100000000000067</c:v>
                </c:pt>
                <c:pt idx="1764">
                  <c:v>0.88200000000000067</c:v>
                </c:pt>
                <c:pt idx="1765">
                  <c:v>0.88200000000000067</c:v>
                </c:pt>
                <c:pt idx="1766">
                  <c:v>0.88300000000000067</c:v>
                </c:pt>
                <c:pt idx="1767">
                  <c:v>0.88300000000000067</c:v>
                </c:pt>
                <c:pt idx="1768">
                  <c:v>0.88400000000000067</c:v>
                </c:pt>
                <c:pt idx="1769">
                  <c:v>0.88400000000000067</c:v>
                </c:pt>
                <c:pt idx="1770">
                  <c:v>0.88500000000000068</c:v>
                </c:pt>
                <c:pt idx="1771">
                  <c:v>0.88500000000000068</c:v>
                </c:pt>
                <c:pt idx="1772">
                  <c:v>0.88600000000000068</c:v>
                </c:pt>
                <c:pt idx="1773">
                  <c:v>0.88600000000000068</c:v>
                </c:pt>
                <c:pt idx="1774">
                  <c:v>0.88700000000000068</c:v>
                </c:pt>
                <c:pt idx="1775">
                  <c:v>0.88700000000000068</c:v>
                </c:pt>
                <c:pt idx="1776">
                  <c:v>0.88800000000000068</c:v>
                </c:pt>
                <c:pt idx="1777">
                  <c:v>0.88800000000000068</c:v>
                </c:pt>
                <c:pt idx="1778">
                  <c:v>0.88900000000000068</c:v>
                </c:pt>
                <c:pt idx="1779">
                  <c:v>0.88900000000000068</c:v>
                </c:pt>
                <c:pt idx="1780">
                  <c:v>0.89000000000000068</c:v>
                </c:pt>
                <c:pt idx="1781">
                  <c:v>0.89000000000000068</c:v>
                </c:pt>
                <c:pt idx="1782">
                  <c:v>0.89100000000000068</c:v>
                </c:pt>
                <c:pt idx="1783">
                  <c:v>0.89100000000000068</c:v>
                </c:pt>
                <c:pt idx="1784">
                  <c:v>0.89200000000000068</c:v>
                </c:pt>
                <c:pt idx="1785">
                  <c:v>0.89200000000000068</c:v>
                </c:pt>
                <c:pt idx="1786">
                  <c:v>0.89300000000000068</c:v>
                </c:pt>
                <c:pt idx="1787">
                  <c:v>0.89300000000000068</c:v>
                </c:pt>
                <c:pt idx="1788">
                  <c:v>0.89400000000000068</c:v>
                </c:pt>
                <c:pt idx="1789">
                  <c:v>0.89400000000000068</c:v>
                </c:pt>
                <c:pt idx="1790">
                  <c:v>0.89500000000000068</c:v>
                </c:pt>
                <c:pt idx="1791">
                  <c:v>0.89500000000000068</c:v>
                </c:pt>
                <c:pt idx="1792">
                  <c:v>0.89600000000000068</c:v>
                </c:pt>
                <c:pt idx="1793">
                  <c:v>0.89600000000000068</c:v>
                </c:pt>
                <c:pt idx="1794">
                  <c:v>0.89700000000000069</c:v>
                </c:pt>
                <c:pt idx="1795">
                  <c:v>0.89700000000000069</c:v>
                </c:pt>
                <c:pt idx="1796">
                  <c:v>0.89800000000000069</c:v>
                </c:pt>
                <c:pt idx="1797">
                  <c:v>0.89800000000000069</c:v>
                </c:pt>
                <c:pt idx="1798">
                  <c:v>0.89900000000000069</c:v>
                </c:pt>
                <c:pt idx="1799">
                  <c:v>0.89900000000000069</c:v>
                </c:pt>
                <c:pt idx="1800">
                  <c:v>0.90000000000000069</c:v>
                </c:pt>
                <c:pt idx="1801">
                  <c:v>0.90000000000000069</c:v>
                </c:pt>
                <c:pt idx="1802">
                  <c:v>0.90100000000000069</c:v>
                </c:pt>
                <c:pt idx="1803">
                  <c:v>0.90100000000000069</c:v>
                </c:pt>
                <c:pt idx="1804">
                  <c:v>0.90200000000000069</c:v>
                </c:pt>
                <c:pt idx="1805">
                  <c:v>0.90200000000000069</c:v>
                </c:pt>
                <c:pt idx="1806">
                  <c:v>0.90300000000000069</c:v>
                </c:pt>
                <c:pt idx="1807">
                  <c:v>0.90300000000000069</c:v>
                </c:pt>
                <c:pt idx="1808">
                  <c:v>0.90400000000000069</c:v>
                </c:pt>
                <c:pt idx="1809">
                  <c:v>0.90400000000000069</c:v>
                </c:pt>
                <c:pt idx="1810">
                  <c:v>0.90500000000000069</c:v>
                </c:pt>
                <c:pt idx="1811">
                  <c:v>0.90500000000000069</c:v>
                </c:pt>
                <c:pt idx="1812">
                  <c:v>0.90600000000000069</c:v>
                </c:pt>
                <c:pt idx="1813">
                  <c:v>0.90600000000000069</c:v>
                </c:pt>
                <c:pt idx="1814">
                  <c:v>0.90700000000000069</c:v>
                </c:pt>
                <c:pt idx="1815">
                  <c:v>0.90700000000000069</c:v>
                </c:pt>
                <c:pt idx="1816">
                  <c:v>0.9080000000000007</c:v>
                </c:pt>
                <c:pt idx="1817">
                  <c:v>0.9080000000000007</c:v>
                </c:pt>
                <c:pt idx="1818">
                  <c:v>0.9090000000000007</c:v>
                </c:pt>
                <c:pt idx="1819">
                  <c:v>0.9090000000000007</c:v>
                </c:pt>
                <c:pt idx="1820">
                  <c:v>0.9100000000000007</c:v>
                </c:pt>
                <c:pt idx="1821">
                  <c:v>0.9100000000000007</c:v>
                </c:pt>
                <c:pt idx="1822">
                  <c:v>0.9110000000000007</c:v>
                </c:pt>
                <c:pt idx="1823">
                  <c:v>0.9110000000000007</c:v>
                </c:pt>
                <c:pt idx="1824">
                  <c:v>0.9120000000000007</c:v>
                </c:pt>
                <c:pt idx="1825">
                  <c:v>0.9120000000000007</c:v>
                </c:pt>
                <c:pt idx="1826">
                  <c:v>0.9130000000000007</c:v>
                </c:pt>
                <c:pt idx="1827">
                  <c:v>0.9130000000000007</c:v>
                </c:pt>
                <c:pt idx="1828">
                  <c:v>0.9140000000000007</c:v>
                </c:pt>
                <c:pt idx="1829">
                  <c:v>0.9140000000000007</c:v>
                </c:pt>
                <c:pt idx="1830">
                  <c:v>0.9150000000000007</c:v>
                </c:pt>
                <c:pt idx="1831">
                  <c:v>0.9150000000000007</c:v>
                </c:pt>
                <c:pt idx="1832">
                  <c:v>0.9160000000000007</c:v>
                </c:pt>
                <c:pt idx="1833">
                  <c:v>0.9160000000000007</c:v>
                </c:pt>
                <c:pt idx="1834">
                  <c:v>0.9170000000000007</c:v>
                </c:pt>
                <c:pt idx="1835">
                  <c:v>0.9170000000000007</c:v>
                </c:pt>
                <c:pt idx="1836">
                  <c:v>0.9180000000000007</c:v>
                </c:pt>
                <c:pt idx="1837">
                  <c:v>0.9180000000000007</c:v>
                </c:pt>
                <c:pt idx="1838">
                  <c:v>0.91900000000000071</c:v>
                </c:pt>
                <c:pt idx="1839">
                  <c:v>0.91900000000000071</c:v>
                </c:pt>
                <c:pt idx="1840">
                  <c:v>0.92000000000000071</c:v>
                </c:pt>
                <c:pt idx="1841">
                  <c:v>0.92000000000000071</c:v>
                </c:pt>
                <c:pt idx="1842">
                  <c:v>0.92100000000000071</c:v>
                </c:pt>
                <c:pt idx="1843">
                  <c:v>0.92100000000000071</c:v>
                </c:pt>
                <c:pt idx="1844">
                  <c:v>0.92200000000000071</c:v>
                </c:pt>
                <c:pt idx="1845">
                  <c:v>0.92200000000000071</c:v>
                </c:pt>
                <c:pt idx="1846">
                  <c:v>0.92300000000000071</c:v>
                </c:pt>
                <c:pt idx="1847">
                  <c:v>0.92300000000000071</c:v>
                </c:pt>
                <c:pt idx="1848">
                  <c:v>0.92400000000000071</c:v>
                </c:pt>
                <c:pt idx="1849">
                  <c:v>0.92400000000000071</c:v>
                </c:pt>
                <c:pt idx="1850">
                  <c:v>0.92500000000000071</c:v>
                </c:pt>
                <c:pt idx="1851">
                  <c:v>0.92500000000000071</c:v>
                </c:pt>
                <c:pt idx="1852">
                  <c:v>0.92600000000000071</c:v>
                </c:pt>
                <c:pt idx="1853">
                  <c:v>0.92600000000000071</c:v>
                </c:pt>
                <c:pt idx="1854">
                  <c:v>0.92700000000000071</c:v>
                </c:pt>
                <c:pt idx="1855">
                  <c:v>0.92700000000000071</c:v>
                </c:pt>
                <c:pt idx="1856">
                  <c:v>0.92800000000000071</c:v>
                </c:pt>
                <c:pt idx="1857">
                  <c:v>0.92800000000000071</c:v>
                </c:pt>
                <c:pt idx="1858">
                  <c:v>0.92900000000000071</c:v>
                </c:pt>
                <c:pt idx="1859">
                  <c:v>0.92900000000000071</c:v>
                </c:pt>
                <c:pt idx="1860">
                  <c:v>0.93000000000000071</c:v>
                </c:pt>
                <c:pt idx="1861">
                  <c:v>0.93000000000000071</c:v>
                </c:pt>
                <c:pt idx="1862">
                  <c:v>0.93100000000000072</c:v>
                </c:pt>
                <c:pt idx="1863">
                  <c:v>0.93100000000000072</c:v>
                </c:pt>
                <c:pt idx="1864">
                  <c:v>0.93200000000000072</c:v>
                </c:pt>
                <c:pt idx="1865">
                  <c:v>0.93200000000000072</c:v>
                </c:pt>
                <c:pt idx="1866">
                  <c:v>0.93300000000000072</c:v>
                </c:pt>
                <c:pt idx="1867">
                  <c:v>0.93300000000000072</c:v>
                </c:pt>
                <c:pt idx="1868">
                  <c:v>0.93400000000000072</c:v>
                </c:pt>
                <c:pt idx="1869">
                  <c:v>0.93400000000000072</c:v>
                </c:pt>
                <c:pt idx="1870">
                  <c:v>0.93500000000000072</c:v>
                </c:pt>
                <c:pt idx="1871">
                  <c:v>0.93500000000000072</c:v>
                </c:pt>
                <c:pt idx="1872">
                  <c:v>0.93600000000000072</c:v>
                </c:pt>
                <c:pt idx="1873">
                  <c:v>0.93600000000000072</c:v>
                </c:pt>
                <c:pt idx="1874">
                  <c:v>0.93700000000000072</c:v>
                </c:pt>
                <c:pt idx="1875">
                  <c:v>0.93700000000000072</c:v>
                </c:pt>
                <c:pt idx="1876">
                  <c:v>0.93800000000000072</c:v>
                </c:pt>
                <c:pt idx="1877">
                  <c:v>0.93800000000000072</c:v>
                </c:pt>
                <c:pt idx="1878">
                  <c:v>0.93900000000000072</c:v>
                </c:pt>
                <c:pt idx="1879">
                  <c:v>0.93900000000000072</c:v>
                </c:pt>
                <c:pt idx="1880">
                  <c:v>0.94000000000000072</c:v>
                </c:pt>
                <c:pt idx="1881">
                  <c:v>0.94000000000000072</c:v>
                </c:pt>
                <c:pt idx="1882">
                  <c:v>0.94100000000000072</c:v>
                </c:pt>
                <c:pt idx="1883">
                  <c:v>0.94100000000000072</c:v>
                </c:pt>
                <c:pt idx="1884">
                  <c:v>0.94200000000000073</c:v>
                </c:pt>
                <c:pt idx="1885">
                  <c:v>0.94200000000000073</c:v>
                </c:pt>
                <c:pt idx="1886">
                  <c:v>0.94300000000000073</c:v>
                </c:pt>
                <c:pt idx="1887">
                  <c:v>0.94300000000000073</c:v>
                </c:pt>
                <c:pt idx="1888">
                  <c:v>0.94400000000000073</c:v>
                </c:pt>
                <c:pt idx="1889">
                  <c:v>0.94400000000000073</c:v>
                </c:pt>
                <c:pt idx="1890">
                  <c:v>0.94500000000000073</c:v>
                </c:pt>
                <c:pt idx="1891">
                  <c:v>0.94500000000000073</c:v>
                </c:pt>
                <c:pt idx="1892">
                  <c:v>0.94600000000000073</c:v>
                </c:pt>
                <c:pt idx="1893">
                  <c:v>0.94600000000000073</c:v>
                </c:pt>
                <c:pt idx="1894">
                  <c:v>0.94700000000000073</c:v>
                </c:pt>
                <c:pt idx="1895">
                  <c:v>0.94700000000000073</c:v>
                </c:pt>
                <c:pt idx="1896">
                  <c:v>0.94800000000000073</c:v>
                </c:pt>
                <c:pt idx="1897">
                  <c:v>0.94800000000000073</c:v>
                </c:pt>
                <c:pt idx="1898">
                  <c:v>0.94900000000000073</c:v>
                </c:pt>
                <c:pt idx="1899">
                  <c:v>0.94900000000000073</c:v>
                </c:pt>
                <c:pt idx="1900">
                  <c:v>0.95000000000000073</c:v>
                </c:pt>
                <c:pt idx="1901">
                  <c:v>0.95000000000000073</c:v>
                </c:pt>
                <c:pt idx="1902">
                  <c:v>0.95100000000000073</c:v>
                </c:pt>
                <c:pt idx="1903">
                  <c:v>0.95100000000000073</c:v>
                </c:pt>
                <c:pt idx="1904">
                  <c:v>0.95200000000000073</c:v>
                </c:pt>
                <c:pt idx="1905">
                  <c:v>0.95200000000000073</c:v>
                </c:pt>
                <c:pt idx="1906">
                  <c:v>0.95300000000000074</c:v>
                </c:pt>
                <c:pt idx="1907">
                  <c:v>0.95300000000000074</c:v>
                </c:pt>
                <c:pt idx="1908">
                  <c:v>0.95400000000000074</c:v>
                </c:pt>
                <c:pt idx="1909">
                  <c:v>0.95400000000000074</c:v>
                </c:pt>
                <c:pt idx="1910">
                  <c:v>0.95500000000000074</c:v>
                </c:pt>
                <c:pt idx="1911">
                  <c:v>0.95500000000000074</c:v>
                </c:pt>
                <c:pt idx="1912">
                  <c:v>0.95600000000000074</c:v>
                </c:pt>
                <c:pt idx="1913">
                  <c:v>0.95600000000000074</c:v>
                </c:pt>
                <c:pt idx="1914">
                  <c:v>0.95700000000000074</c:v>
                </c:pt>
                <c:pt idx="1915">
                  <c:v>0.95700000000000074</c:v>
                </c:pt>
                <c:pt idx="1916">
                  <c:v>0.95800000000000074</c:v>
                </c:pt>
                <c:pt idx="1917">
                  <c:v>0.95800000000000074</c:v>
                </c:pt>
                <c:pt idx="1918">
                  <c:v>0.95900000000000074</c:v>
                </c:pt>
                <c:pt idx="1919">
                  <c:v>0.95900000000000074</c:v>
                </c:pt>
                <c:pt idx="1920">
                  <c:v>0.96000000000000074</c:v>
                </c:pt>
                <c:pt idx="1921">
                  <c:v>0.96000000000000074</c:v>
                </c:pt>
                <c:pt idx="1922">
                  <c:v>0.96100000000000074</c:v>
                </c:pt>
                <c:pt idx="1923">
                  <c:v>0.96100000000000074</c:v>
                </c:pt>
                <c:pt idx="1924">
                  <c:v>0.96200000000000074</c:v>
                </c:pt>
                <c:pt idx="1925">
                  <c:v>0.96200000000000074</c:v>
                </c:pt>
                <c:pt idx="1926">
                  <c:v>0.96300000000000074</c:v>
                </c:pt>
                <c:pt idx="1927">
                  <c:v>0.96300000000000074</c:v>
                </c:pt>
                <c:pt idx="1928">
                  <c:v>0.96400000000000075</c:v>
                </c:pt>
                <c:pt idx="1929">
                  <c:v>0.96400000000000075</c:v>
                </c:pt>
                <c:pt idx="1930">
                  <c:v>0.96500000000000075</c:v>
                </c:pt>
                <c:pt idx="1931">
                  <c:v>0.96500000000000075</c:v>
                </c:pt>
                <c:pt idx="1932">
                  <c:v>0.96600000000000075</c:v>
                </c:pt>
                <c:pt idx="1933">
                  <c:v>0.96600000000000075</c:v>
                </c:pt>
                <c:pt idx="1934">
                  <c:v>0.96700000000000075</c:v>
                </c:pt>
                <c:pt idx="1935">
                  <c:v>0.96700000000000075</c:v>
                </c:pt>
                <c:pt idx="1936">
                  <c:v>0.96800000000000075</c:v>
                </c:pt>
                <c:pt idx="1937">
                  <c:v>0.96800000000000075</c:v>
                </c:pt>
                <c:pt idx="1938">
                  <c:v>0.96900000000000075</c:v>
                </c:pt>
                <c:pt idx="1939">
                  <c:v>0.96900000000000075</c:v>
                </c:pt>
                <c:pt idx="1940">
                  <c:v>0.97000000000000075</c:v>
                </c:pt>
                <c:pt idx="1941">
                  <c:v>0.97000000000000075</c:v>
                </c:pt>
                <c:pt idx="1942">
                  <c:v>0.97100000000000075</c:v>
                </c:pt>
                <c:pt idx="1943">
                  <c:v>0.97100000000000075</c:v>
                </c:pt>
                <c:pt idx="1944">
                  <c:v>0.97200000000000075</c:v>
                </c:pt>
                <c:pt idx="1945">
                  <c:v>0.97200000000000075</c:v>
                </c:pt>
                <c:pt idx="1946">
                  <c:v>0.97300000000000075</c:v>
                </c:pt>
                <c:pt idx="1947">
                  <c:v>0.97300000000000075</c:v>
                </c:pt>
                <c:pt idx="1948">
                  <c:v>0.97400000000000075</c:v>
                </c:pt>
                <c:pt idx="1949">
                  <c:v>0.97400000000000075</c:v>
                </c:pt>
                <c:pt idx="1950">
                  <c:v>0.97500000000000075</c:v>
                </c:pt>
                <c:pt idx="1951">
                  <c:v>0.97500000000000075</c:v>
                </c:pt>
                <c:pt idx="1952">
                  <c:v>0.97600000000000076</c:v>
                </c:pt>
                <c:pt idx="1953">
                  <c:v>0.97600000000000076</c:v>
                </c:pt>
                <c:pt idx="1954">
                  <c:v>0.97700000000000076</c:v>
                </c:pt>
                <c:pt idx="1955">
                  <c:v>0.97700000000000076</c:v>
                </c:pt>
                <c:pt idx="1956">
                  <c:v>0.97800000000000076</c:v>
                </c:pt>
                <c:pt idx="1957">
                  <c:v>0.97800000000000076</c:v>
                </c:pt>
                <c:pt idx="1958">
                  <c:v>0.97900000000000076</c:v>
                </c:pt>
                <c:pt idx="1959">
                  <c:v>0.97900000000000076</c:v>
                </c:pt>
                <c:pt idx="1960">
                  <c:v>0.98000000000000076</c:v>
                </c:pt>
                <c:pt idx="1961">
                  <c:v>0.98000000000000076</c:v>
                </c:pt>
                <c:pt idx="1962">
                  <c:v>0.98100000000000076</c:v>
                </c:pt>
                <c:pt idx="1963">
                  <c:v>0.98100000000000076</c:v>
                </c:pt>
                <c:pt idx="1964">
                  <c:v>0.98200000000000076</c:v>
                </c:pt>
                <c:pt idx="1965">
                  <c:v>0.98200000000000076</c:v>
                </c:pt>
                <c:pt idx="1966">
                  <c:v>0.98300000000000076</c:v>
                </c:pt>
                <c:pt idx="1967">
                  <c:v>0.98300000000000076</c:v>
                </c:pt>
                <c:pt idx="1968">
                  <c:v>0.98400000000000076</c:v>
                </c:pt>
                <c:pt idx="1969">
                  <c:v>0.98400000000000076</c:v>
                </c:pt>
                <c:pt idx="1970">
                  <c:v>0.98500000000000076</c:v>
                </c:pt>
                <c:pt idx="1971">
                  <c:v>0.98500000000000076</c:v>
                </c:pt>
                <c:pt idx="1972">
                  <c:v>0.98600000000000076</c:v>
                </c:pt>
                <c:pt idx="1973">
                  <c:v>0.98600000000000076</c:v>
                </c:pt>
                <c:pt idx="1974">
                  <c:v>0.98700000000000077</c:v>
                </c:pt>
                <c:pt idx="1975">
                  <c:v>0.98700000000000077</c:v>
                </c:pt>
                <c:pt idx="1976">
                  <c:v>0.98800000000000077</c:v>
                </c:pt>
                <c:pt idx="1977">
                  <c:v>0.98800000000000077</c:v>
                </c:pt>
                <c:pt idx="1978">
                  <c:v>0.98900000000000077</c:v>
                </c:pt>
                <c:pt idx="1979">
                  <c:v>0.98900000000000077</c:v>
                </c:pt>
                <c:pt idx="1980">
                  <c:v>0.99000000000000077</c:v>
                </c:pt>
                <c:pt idx="1981">
                  <c:v>0.99000000000000077</c:v>
                </c:pt>
                <c:pt idx="1982">
                  <c:v>0.99100000000000077</c:v>
                </c:pt>
                <c:pt idx="1983">
                  <c:v>0.99100000000000077</c:v>
                </c:pt>
                <c:pt idx="1984">
                  <c:v>0.99200000000000077</c:v>
                </c:pt>
                <c:pt idx="1985">
                  <c:v>0.99200000000000077</c:v>
                </c:pt>
                <c:pt idx="1986">
                  <c:v>0.99300000000000077</c:v>
                </c:pt>
                <c:pt idx="1987">
                  <c:v>0.99300000000000077</c:v>
                </c:pt>
                <c:pt idx="1988">
                  <c:v>0.99400000000000077</c:v>
                </c:pt>
                <c:pt idx="1989">
                  <c:v>0.99400000000000077</c:v>
                </c:pt>
                <c:pt idx="1990">
                  <c:v>0.99500000000000077</c:v>
                </c:pt>
                <c:pt idx="1991">
                  <c:v>0.99500000000000077</c:v>
                </c:pt>
                <c:pt idx="1992">
                  <c:v>0.99600000000000077</c:v>
                </c:pt>
                <c:pt idx="1993">
                  <c:v>0.99600000000000077</c:v>
                </c:pt>
                <c:pt idx="1994">
                  <c:v>0.99700000000000077</c:v>
                </c:pt>
                <c:pt idx="1995">
                  <c:v>0.99700000000000077</c:v>
                </c:pt>
                <c:pt idx="1996">
                  <c:v>0.99800000000000078</c:v>
                </c:pt>
                <c:pt idx="1997">
                  <c:v>0.99800000000000078</c:v>
                </c:pt>
                <c:pt idx="1998">
                  <c:v>0.99900000000000078</c:v>
                </c:pt>
                <c:pt idx="1999">
                  <c:v>0.99900000000000078</c:v>
                </c:pt>
                <c:pt idx="2000">
                  <c:v>1.0000000000000007</c:v>
                </c:pt>
                <c:pt idx="2001">
                  <c:v>1.0000000000000007</c:v>
                </c:pt>
              </c:numCache>
            </c:numRef>
          </c:xVal>
          <c:yVal>
            <c:numRef>
              <c:f>'Back-End'!$M$4:$M$2005</c:f>
              <c:numCache>
                <c:formatCode>General</c:formatCode>
                <c:ptCount val="2002"/>
                <c:pt idx="0">
                  <c:v>0.48</c:v>
                </c:pt>
                <c:pt idx="1">
                  <c:v>0.48</c:v>
                </c:pt>
                <c:pt idx="2">
                  <c:v>0.48</c:v>
                </c:pt>
                <c:pt idx="3">
                  <c:v>0.48</c:v>
                </c:pt>
                <c:pt idx="4">
                  <c:v>0.48</c:v>
                </c:pt>
                <c:pt idx="5">
                  <c:v>0.48</c:v>
                </c:pt>
                <c:pt idx="6">
                  <c:v>0.48</c:v>
                </c:pt>
                <c:pt idx="7">
                  <c:v>0.48</c:v>
                </c:pt>
                <c:pt idx="8">
                  <c:v>0.48</c:v>
                </c:pt>
                <c:pt idx="9">
                  <c:v>0.48</c:v>
                </c:pt>
                <c:pt idx="10">
                  <c:v>0.48</c:v>
                </c:pt>
                <c:pt idx="11">
                  <c:v>0.48</c:v>
                </c:pt>
                <c:pt idx="12">
                  <c:v>0.48</c:v>
                </c:pt>
                <c:pt idx="13">
                  <c:v>0.48</c:v>
                </c:pt>
                <c:pt idx="14">
                  <c:v>0.48</c:v>
                </c:pt>
                <c:pt idx="15">
                  <c:v>0.48</c:v>
                </c:pt>
                <c:pt idx="16">
                  <c:v>0.48</c:v>
                </c:pt>
                <c:pt idx="17">
                  <c:v>0.48</c:v>
                </c:pt>
                <c:pt idx="18">
                  <c:v>0.48</c:v>
                </c:pt>
                <c:pt idx="19">
                  <c:v>0.48</c:v>
                </c:pt>
                <c:pt idx="20">
                  <c:v>0.48</c:v>
                </c:pt>
                <c:pt idx="21">
                  <c:v>0.48</c:v>
                </c:pt>
                <c:pt idx="22">
                  <c:v>0.48</c:v>
                </c:pt>
                <c:pt idx="23">
                  <c:v>0.48</c:v>
                </c:pt>
                <c:pt idx="24">
                  <c:v>0.48</c:v>
                </c:pt>
                <c:pt idx="25">
                  <c:v>0.48</c:v>
                </c:pt>
                <c:pt idx="26">
                  <c:v>0.48</c:v>
                </c:pt>
                <c:pt idx="27">
                  <c:v>0.48</c:v>
                </c:pt>
                <c:pt idx="28">
                  <c:v>0.48</c:v>
                </c:pt>
                <c:pt idx="29">
                  <c:v>0.48</c:v>
                </c:pt>
                <c:pt idx="30">
                  <c:v>0.48</c:v>
                </c:pt>
                <c:pt idx="31">
                  <c:v>0.48</c:v>
                </c:pt>
                <c:pt idx="32">
                  <c:v>0.48</c:v>
                </c:pt>
                <c:pt idx="33">
                  <c:v>0.48</c:v>
                </c:pt>
                <c:pt idx="34">
                  <c:v>0.48</c:v>
                </c:pt>
                <c:pt idx="35">
                  <c:v>0.48</c:v>
                </c:pt>
                <c:pt idx="36">
                  <c:v>0.48</c:v>
                </c:pt>
                <c:pt idx="37">
                  <c:v>0.48</c:v>
                </c:pt>
                <c:pt idx="38">
                  <c:v>0.48</c:v>
                </c:pt>
                <c:pt idx="39">
                  <c:v>0.48</c:v>
                </c:pt>
                <c:pt idx="40">
                  <c:v>0.48</c:v>
                </c:pt>
                <c:pt idx="41">
                  <c:v>0.48</c:v>
                </c:pt>
                <c:pt idx="42">
                  <c:v>0.48</c:v>
                </c:pt>
                <c:pt idx="43">
                  <c:v>0.48</c:v>
                </c:pt>
                <c:pt idx="44">
                  <c:v>0.48</c:v>
                </c:pt>
                <c:pt idx="45">
                  <c:v>0.48</c:v>
                </c:pt>
                <c:pt idx="46">
                  <c:v>0.48</c:v>
                </c:pt>
                <c:pt idx="47">
                  <c:v>0.48</c:v>
                </c:pt>
                <c:pt idx="48">
                  <c:v>0.48</c:v>
                </c:pt>
                <c:pt idx="49">
                  <c:v>0.48</c:v>
                </c:pt>
                <c:pt idx="50">
                  <c:v>0.48</c:v>
                </c:pt>
                <c:pt idx="51">
                  <c:v>0.48</c:v>
                </c:pt>
                <c:pt idx="52">
                  <c:v>0.48</c:v>
                </c:pt>
                <c:pt idx="53">
                  <c:v>0.48</c:v>
                </c:pt>
                <c:pt idx="54">
                  <c:v>0.48</c:v>
                </c:pt>
                <c:pt idx="55">
                  <c:v>0.48</c:v>
                </c:pt>
                <c:pt idx="56">
                  <c:v>0.48</c:v>
                </c:pt>
                <c:pt idx="57">
                  <c:v>0.48</c:v>
                </c:pt>
                <c:pt idx="58">
                  <c:v>0.48</c:v>
                </c:pt>
                <c:pt idx="59">
                  <c:v>0.48</c:v>
                </c:pt>
                <c:pt idx="60">
                  <c:v>0.48</c:v>
                </c:pt>
                <c:pt idx="61">
                  <c:v>0.48</c:v>
                </c:pt>
                <c:pt idx="62">
                  <c:v>0.48</c:v>
                </c:pt>
                <c:pt idx="63">
                  <c:v>0.48</c:v>
                </c:pt>
                <c:pt idx="64">
                  <c:v>0.48</c:v>
                </c:pt>
                <c:pt idx="65">
                  <c:v>0.48</c:v>
                </c:pt>
                <c:pt idx="66">
                  <c:v>0.48</c:v>
                </c:pt>
                <c:pt idx="67">
                  <c:v>0.48</c:v>
                </c:pt>
                <c:pt idx="68">
                  <c:v>0.48</c:v>
                </c:pt>
                <c:pt idx="69">
                  <c:v>0.48</c:v>
                </c:pt>
                <c:pt idx="70">
                  <c:v>0.48</c:v>
                </c:pt>
                <c:pt idx="71">
                  <c:v>0.48</c:v>
                </c:pt>
                <c:pt idx="72">
                  <c:v>0.48</c:v>
                </c:pt>
                <c:pt idx="73">
                  <c:v>0.48</c:v>
                </c:pt>
                <c:pt idx="74">
                  <c:v>0.48</c:v>
                </c:pt>
                <c:pt idx="75">
                  <c:v>0.48</c:v>
                </c:pt>
                <c:pt idx="76">
                  <c:v>0.48</c:v>
                </c:pt>
                <c:pt idx="77">
                  <c:v>0.48</c:v>
                </c:pt>
                <c:pt idx="78">
                  <c:v>0.48</c:v>
                </c:pt>
                <c:pt idx="79">
                  <c:v>0.48</c:v>
                </c:pt>
                <c:pt idx="80">
                  <c:v>0.48</c:v>
                </c:pt>
                <c:pt idx="81">
                  <c:v>0.48</c:v>
                </c:pt>
                <c:pt idx="82">
                  <c:v>0.48</c:v>
                </c:pt>
                <c:pt idx="83">
                  <c:v>0.48</c:v>
                </c:pt>
                <c:pt idx="84">
                  <c:v>0.48</c:v>
                </c:pt>
                <c:pt idx="85">
                  <c:v>0.48</c:v>
                </c:pt>
                <c:pt idx="86">
                  <c:v>0.48</c:v>
                </c:pt>
                <c:pt idx="87">
                  <c:v>0.48</c:v>
                </c:pt>
                <c:pt idx="88">
                  <c:v>0.48</c:v>
                </c:pt>
                <c:pt idx="89">
                  <c:v>0.48</c:v>
                </c:pt>
                <c:pt idx="90">
                  <c:v>0.48</c:v>
                </c:pt>
                <c:pt idx="91">
                  <c:v>0.48</c:v>
                </c:pt>
                <c:pt idx="92">
                  <c:v>0.48</c:v>
                </c:pt>
                <c:pt idx="93">
                  <c:v>0.48</c:v>
                </c:pt>
                <c:pt idx="94">
                  <c:v>0.48</c:v>
                </c:pt>
                <c:pt idx="95">
                  <c:v>0.48</c:v>
                </c:pt>
                <c:pt idx="96">
                  <c:v>0.48</c:v>
                </c:pt>
                <c:pt idx="97">
                  <c:v>0.48</c:v>
                </c:pt>
                <c:pt idx="98">
                  <c:v>0.48</c:v>
                </c:pt>
                <c:pt idx="99">
                  <c:v>0.48</c:v>
                </c:pt>
                <c:pt idx="100">
                  <c:v>0.48</c:v>
                </c:pt>
                <c:pt idx="101">
                  <c:v>0.48</c:v>
                </c:pt>
                <c:pt idx="102">
                  <c:v>0.48</c:v>
                </c:pt>
                <c:pt idx="103">
                  <c:v>0.48</c:v>
                </c:pt>
                <c:pt idx="104">
                  <c:v>0.48</c:v>
                </c:pt>
                <c:pt idx="105">
                  <c:v>0.48</c:v>
                </c:pt>
                <c:pt idx="106">
                  <c:v>0.48</c:v>
                </c:pt>
                <c:pt idx="107">
                  <c:v>0.48</c:v>
                </c:pt>
                <c:pt idx="108">
                  <c:v>0.48</c:v>
                </c:pt>
                <c:pt idx="109">
                  <c:v>0.48</c:v>
                </c:pt>
                <c:pt idx="110">
                  <c:v>0.48</c:v>
                </c:pt>
                <c:pt idx="111">
                  <c:v>0.48</c:v>
                </c:pt>
                <c:pt idx="112">
                  <c:v>0.48</c:v>
                </c:pt>
                <c:pt idx="113">
                  <c:v>0.48</c:v>
                </c:pt>
                <c:pt idx="114">
                  <c:v>0.48</c:v>
                </c:pt>
                <c:pt idx="115">
                  <c:v>0.48</c:v>
                </c:pt>
                <c:pt idx="116">
                  <c:v>0.48</c:v>
                </c:pt>
                <c:pt idx="117">
                  <c:v>0.48</c:v>
                </c:pt>
                <c:pt idx="118">
                  <c:v>0.48</c:v>
                </c:pt>
                <c:pt idx="119">
                  <c:v>0.48</c:v>
                </c:pt>
                <c:pt idx="120">
                  <c:v>0.48</c:v>
                </c:pt>
                <c:pt idx="121">
                  <c:v>0.48</c:v>
                </c:pt>
                <c:pt idx="122">
                  <c:v>0.48</c:v>
                </c:pt>
                <c:pt idx="123">
                  <c:v>0.48</c:v>
                </c:pt>
                <c:pt idx="124">
                  <c:v>0.48</c:v>
                </c:pt>
                <c:pt idx="125">
                  <c:v>0.48</c:v>
                </c:pt>
                <c:pt idx="126">
                  <c:v>0.48</c:v>
                </c:pt>
                <c:pt idx="127">
                  <c:v>0.48</c:v>
                </c:pt>
                <c:pt idx="128">
                  <c:v>0.48</c:v>
                </c:pt>
                <c:pt idx="129">
                  <c:v>0.48</c:v>
                </c:pt>
                <c:pt idx="130">
                  <c:v>0.48</c:v>
                </c:pt>
                <c:pt idx="131">
                  <c:v>0.48</c:v>
                </c:pt>
                <c:pt idx="132">
                  <c:v>0.48</c:v>
                </c:pt>
                <c:pt idx="133">
                  <c:v>0.48</c:v>
                </c:pt>
                <c:pt idx="134">
                  <c:v>0.48</c:v>
                </c:pt>
                <c:pt idx="135">
                  <c:v>0.48</c:v>
                </c:pt>
                <c:pt idx="136">
                  <c:v>0.48</c:v>
                </c:pt>
                <c:pt idx="137">
                  <c:v>0.48</c:v>
                </c:pt>
                <c:pt idx="138">
                  <c:v>0.48</c:v>
                </c:pt>
                <c:pt idx="139">
                  <c:v>0.48</c:v>
                </c:pt>
                <c:pt idx="140">
                  <c:v>0.48</c:v>
                </c:pt>
                <c:pt idx="141">
                  <c:v>0.48</c:v>
                </c:pt>
                <c:pt idx="142">
                  <c:v>0.48</c:v>
                </c:pt>
                <c:pt idx="143">
                  <c:v>0.48</c:v>
                </c:pt>
                <c:pt idx="144">
                  <c:v>0.48</c:v>
                </c:pt>
                <c:pt idx="145">
                  <c:v>0.48</c:v>
                </c:pt>
                <c:pt idx="146">
                  <c:v>0.48</c:v>
                </c:pt>
                <c:pt idx="147">
                  <c:v>0.48</c:v>
                </c:pt>
                <c:pt idx="148">
                  <c:v>0.48</c:v>
                </c:pt>
                <c:pt idx="149">
                  <c:v>0.48</c:v>
                </c:pt>
                <c:pt idx="150">
                  <c:v>0.48</c:v>
                </c:pt>
                <c:pt idx="151">
                  <c:v>0.48</c:v>
                </c:pt>
                <c:pt idx="152">
                  <c:v>0.48</c:v>
                </c:pt>
                <c:pt idx="153">
                  <c:v>0.48</c:v>
                </c:pt>
                <c:pt idx="154">
                  <c:v>0.48</c:v>
                </c:pt>
                <c:pt idx="155">
                  <c:v>0.48</c:v>
                </c:pt>
                <c:pt idx="156">
                  <c:v>0.48</c:v>
                </c:pt>
                <c:pt idx="157">
                  <c:v>0.48</c:v>
                </c:pt>
                <c:pt idx="158">
                  <c:v>0.48</c:v>
                </c:pt>
                <c:pt idx="159">
                  <c:v>0.48</c:v>
                </c:pt>
                <c:pt idx="160">
                  <c:v>0.48</c:v>
                </c:pt>
                <c:pt idx="161">
                  <c:v>0.48</c:v>
                </c:pt>
                <c:pt idx="162">
                  <c:v>0.48</c:v>
                </c:pt>
                <c:pt idx="163">
                  <c:v>0.48</c:v>
                </c:pt>
                <c:pt idx="164">
                  <c:v>0.48</c:v>
                </c:pt>
                <c:pt idx="165">
                  <c:v>0.48</c:v>
                </c:pt>
                <c:pt idx="166">
                  <c:v>0.48</c:v>
                </c:pt>
                <c:pt idx="167">
                  <c:v>0.48</c:v>
                </c:pt>
                <c:pt idx="168">
                  <c:v>0.48</c:v>
                </c:pt>
                <c:pt idx="169">
                  <c:v>0.48</c:v>
                </c:pt>
                <c:pt idx="170">
                  <c:v>0.48</c:v>
                </c:pt>
                <c:pt idx="171">
                  <c:v>0.48</c:v>
                </c:pt>
                <c:pt idx="172">
                  <c:v>0.48</c:v>
                </c:pt>
                <c:pt idx="173">
                  <c:v>0.48</c:v>
                </c:pt>
                <c:pt idx="174">
                  <c:v>0.48</c:v>
                </c:pt>
                <c:pt idx="175">
                  <c:v>0.48</c:v>
                </c:pt>
                <c:pt idx="176">
                  <c:v>0.48</c:v>
                </c:pt>
                <c:pt idx="177">
                  <c:v>0.48</c:v>
                </c:pt>
                <c:pt idx="178">
                  <c:v>0.48</c:v>
                </c:pt>
                <c:pt idx="179">
                  <c:v>0.48</c:v>
                </c:pt>
                <c:pt idx="180">
                  <c:v>0.48</c:v>
                </c:pt>
                <c:pt idx="181">
                  <c:v>0.48</c:v>
                </c:pt>
                <c:pt idx="182">
                  <c:v>0.48</c:v>
                </c:pt>
                <c:pt idx="183">
                  <c:v>0.48</c:v>
                </c:pt>
                <c:pt idx="184">
                  <c:v>0.48</c:v>
                </c:pt>
                <c:pt idx="185">
                  <c:v>0.48</c:v>
                </c:pt>
                <c:pt idx="186">
                  <c:v>0.48</c:v>
                </c:pt>
                <c:pt idx="187">
                  <c:v>0.48</c:v>
                </c:pt>
                <c:pt idx="188">
                  <c:v>0.48</c:v>
                </c:pt>
                <c:pt idx="189">
                  <c:v>0.48</c:v>
                </c:pt>
                <c:pt idx="190">
                  <c:v>0.48</c:v>
                </c:pt>
                <c:pt idx="191">
                  <c:v>0.48</c:v>
                </c:pt>
                <c:pt idx="192">
                  <c:v>0.48</c:v>
                </c:pt>
                <c:pt idx="193">
                  <c:v>0.48</c:v>
                </c:pt>
                <c:pt idx="194">
                  <c:v>0.48</c:v>
                </c:pt>
                <c:pt idx="195">
                  <c:v>0.48</c:v>
                </c:pt>
                <c:pt idx="196">
                  <c:v>0.48</c:v>
                </c:pt>
                <c:pt idx="197">
                  <c:v>0.48</c:v>
                </c:pt>
                <c:pt idx="198">
                  <c:v>0.48</c:v>
                </c:pt>
                <c:pt idx="199">
                  <c:v>0.48</c:v>
                </c:pt>
                <c:pt idx="200">
                  <c:v>0.48</c:v>
                </c:pt>
                <c:pt idx="201">
                  <c:v>0.48</c:v>
                </c:pt>
                <c:pt idx="202">
                  <c:v>0.48</c:v>
                </c:pt>
                <c:pt idx="203">
                  <c:v>0.48</c:v>
                </c:pt>
                <c:pt idx="204">
                  <c:v>0.48</c:v>
                </c:pt>
                <c:pt idx="205">
                  <c:v>0.48</c:v>
                </c:pt>
                <c:pt idx="206">
                  <c:v>0.48</c:v>
                </c:pt>
                <c:pt idx="207">
                  <c:v>0.48</c:v>
                </c:pt>
                <c:pt idx="208">
                  <c:v>0.48</c:v>
                </c:pt>
                <c:pt idx="209">
                  <c:v>0.48</c:v>
                </c:pt>
                <c:pt idx="210">
                  <c:v>0.48</c:v>
                </c:pt>
                <c:pt idx="211">
                  <c:v>0.48</c:v>
                </c:pt>
                <c:pt idx="212">
                  <c:v>0.48</c:v>
                </c:pt>
                <c:pt idx="213">
                  <c:v>0.48</c:v>
                </c:pt>
                <c:pt idx="214">
                  <c:v>0.48</c:v>
                </c:pt>
                <c:pt idx="215">
                  <c:v>0.48</c:v>
                </c:pt>
                <c:pt idx="216">
                  <c:v>0.48</c:v>
                </c:pt>
                <c:pt idx="217">
                  <c:v>0.48</c:v>
                </c:pt>
                <c:pt idx="218">
                  <c:v>0.48</c:v>
                </c:pt>
                <c:pt idx="219">
                  <c:v>0.48</c:v>
                </c:pt>
                <c:pt idx="220">
                  <c:v>0.48</c:v>
                </c:pt>
                <c:pt idx="221">
                  <c:v>0.48</c:v>
                </c:pt>
                <c:pt idx="222">
                  <c:v>0.48</c:v>
                </c:pt>
                <c:pt idx="223">
                  <c:v>0.48</c:v>
                </c:pt>
                <c:pt idx="224">
                  <c:v>0.48</c:v>
                </c:pt>
                <c:pt idx="225">
                  <c:v>0.48</c:v>
                </c:pt>
                <c:pt idx="226">
                  <c:v>0.48</c:v>
                </c:pt>
                <c:pt idx="227">
                  <c:v>0.48</c:v>
                </c:pt>
                <c:pt idx="228">
                  <c:v>0.48</c:v>
                </c:pt>
                <c:pt idx="229">
                  <c:v>0.48</c:v>
                </c:pt>
                <c:pt idx="230">
                  <c:v>0.48</c:v>
                </c:pt>
                <c:pt idx="231">
                  <c:v>0.48</c:v>
                </c:pt>
                <c:pt idx="232">
                  <c:v>0.48</c:v>
                </c:pt>
                <c:pt idx="233">
                  <c:v>0.48</c:v>
                </c:pt>
                <c:pt idx="234">
                  <c:v>0.48</c:v>
                </c:pt>
                <c:pt idx="235">
                  <c:v>0.48</c:v>
                </c:pt>
                <c:pt idx="236">
                  <c:v>0.48</c:v>
                </c:pt>
                <c:pt idx="237">
                  <c:v>0.48</c:v>
                </c:pt>
                <c:pt idx="238">
                  <c:v>0.48</c:v>
                </c:pt>
                <c:pt idx="239">
                  <c:v>0.48</c:v>
                </c:pt>
                <c:pt idx="240">
                  <c:v>0.48</c:v>
                </c:pt>
                <c:pt idx="241">
                  <c:v>0.48</c:v>
                </c:pt>
                <c:pt idx="242">
                  <c:v>0.48</c:v>
                </c:pt>
                <c:pt idx="243">
                  <c:v>0.48</c:v>
                </c:pt>
                <c:pt idx="244">
                  <c:v>0.48</c:v>
                </c:pt>
                <c:pt idx="245">
                  <c:v>0.48</c:v>
                </c:pt>
                <c:pt idx="246">
                  <c:v>0.48</c:v>
                </c:pt>
                <c:pt idx="247">
                  <c:v>0.48</c:v>
                </c:pt>
                <c:pt idx="248">
                  <c:v>0.48</c:v>
                </c:pt>
                <c:pt idx="249">
                  <c:v>0.48</c:v>
                </c:pt>
                <c:pt idx="250">
                  <c:v>0.48</c:v>
                </c:pt>
                <c:pt idx="251">
                  <c:v>0.48</c:v>
                </c:pt>
                <c:pt idx="252">
                  <c:v>0.48</c:v>
                </c:pt>
                <c:pt idx="253">
                  <c:v>0.48</c:v>
                </c:pt>
                <c:pt idx="254">
                  <c:v>0.48</c:v>
                </c:pt>
                <c:pt idx="255">
                  <c:v>0.48</c:v>
                </c:pt>
                <c:pt idx="256">
                  <c:v>0.48</c:v>
                </c:pt>
                <c:pt idx="257">
                  <c:v>0.48</c:v>
                </c:pt>
                <c:pt idx="258">
                  <c:v>0.48</c:v>
                </c:pt>
                <c:pt idx="259">
                  <c:v>0.48</c:v>
                </c:pt>
                <c:pt idx="260">
                  <c:v>0.48</c:v>
                </c:pt>
                <c:pt idx="261">
                  <c:v>0.48</c:v>
                </c:pt>
                <c:pt idx="262">
                  <c:v>0.48</c:v>
                </c:pt>
                <c:pt idx="263">
                  <c:v>0.48</c:v>
                </c:pt>
                <c:pt idx="264">
                  <c:v>0.48</c:v>
                </c:pt>
                <c:pt idx="265">
                  <c:v>0.48</c:v>
                </c:pt>
                <c:pt idx="266">
                  <c:v>0.48</c:v>
                </c:pt>
                <c:pt idx="267">
                  <c:v>0.48</c:v>
                </c:pt>
                <c:pt idx="268">
                  <c:v>0.48</c:v>
                </c:pt>
                <c:pt idx="269">
                  <c:v>0.48</c:v>
                </c:pt>
                <c:pt idx="270">
                  <c:v>0.48</c:v>
                </c:pt>
                <c:pt idx="271">
                  <c:v>0.48</c:v>
                </c:pt>
                <c:pt idx="272">
                  <c:v>0.48</c:v>
                </c:pt>
                <c:pt idx="273">
                  <c:v>0.48</c:v>
                </c:pt>
                <c:pt idx="274">
                  <c:v>0.48</c:v>
                </c:pt>
                <c:pt idx="275">
                  <c:v>0.48</c:v>
                </c:pt>
                <c:pt idx="276">
                  <c:v>0.48</c:v>
                </c:pt>
                <c:pt idx="277">
                  <c:v>0.48</c:v>
                </c:pt>
                <c:pt idx="278">
                  <c:v>0.48</c:v>
                </c:pt>
                <c:pt idx="279">
                  <c:v>0.48</c:v>
                </c:pt>
                <c:pt idx="280">
                  <c:v>0.48</c:v>
                </c:pt>
                <c:pt idx="281">
                  <c:v>0.48</c:v>
                </c:pt>
                <c:pt idx="282">
                  <c:v>0.48</c:v>
                </c:pt>
                <c:pt idx="283">
                  <c:v>0.48</c:v>
                </c:pt>
                <c:pt idx="284">
                  <c:v>0.48</c:v>
                </c:pt>
                <c:pt idx="285">
                  <c:v>0.48</c:v>
                </c:pt>
                <c:pt idx="286">
                  <c:v>0.48</c:v>
                </c:pt>
                <c:pt idx="287">
                  <c:v>0.48</c:v>
                </c:pt>
                <c:pt idx="288">
                  <c:v>0.48</c:v>
                </c:pt>
                <c:pt idx="289">
                  <c:v>0.48</c:v>
                </c:pt>
                <c:pt idx="290">
                  <c:v>0.48</c:v>
                </c:pt>
                <c:pt idx="291">
                  <c:v>0.48</c:v>
                </c:pt>
                <c:pt idx="292">
                  <c:v>0.48</c:v>
                </c:pt>
                <c:pt idx="293">
                  <c:v>0.48</c:v>
                </c:pt>
                <c:pt idx="294">
                  <c:v>0.48</c:v>
                </c:pt>
                <c:pt idx="295">
                  <c:v>0.48</c:v>
                </c:pt>
                <c:pt idx="296">
                  <c:v>0.48</c:v>
                </c:pt>
                <c:pt idx="297">
                  <c:v>0.48</c:v>
                </c:pt>
                <c:pt idx="298">
                  <c:v>0.48</c:v>
                </c:pt>
                <c:pt idx="299">
                  <c:v>0.48</c:v>
                </c:pt>
                <c:pt idx="300">
                  <c:v>0.48</c:v>
                </c:pt>
                <c:pt idx="301">
                  <c:v>0.48</c:v>
                </c:pt>
                <c:pt idx="302">
                  <c:v>0.48</c:v>
                </c:pt>
                <c:pt idx="303">
                  <c:v>0.48</c:v>
                </c:pt>
                <c:pt idx="304">
                  <c:v>0.48</c:v>
                </c:pt>
                <c:pt idx="305">
                  <c:v>0.48</c:v>
                </c:pt>
                <c:pt idx="306">
                  <c:v>0.48</c:v>
                </c:pt>
                <c:pt idx="307">
                  <c:v>0.48</c:v>
                </c:pt>
                <c:pt idx="308">
                  <c:v>0.48</c:v>
                </c:pt>
                <c:pt idx="309">
                  <c:v>0.48</c:v>
                </c:pt>
                <c:pt idx="310">
                  <c:v>0.48</c:v>
                </c:pt>
                <c:pt idx="311">
                  <c:v>0.48</c:v>
                </c:pt>
                <c:pt idx="312">
                  <c:v>0.48</c:v>
                </c:pt>
                <c:pt idx="313">
                  <c:v>0.48</c:v>
                </c:pt>
                <c:pt idx="314">
                  <c:v>0.48</c:v>
                </c:pt>
                <c:pt idx="315">
                  <c:v>0.48</c:v>
                </c:pt>
                <c:pt idx="316">
                  <c:v>0.48</c:v>
                </c:pt>
                <c:pt idx="317">
                  <c:v>0.48</c:v>
                </c:pt>
                <c:pt idx="318">
                  <c:v>0.48</c:v>
                </c:pt>
                <c:pt idx="319">
                  <c:v>0.48</c:v>
                </c:pt>
                <c:pt idx="320">
                  <c:v>0.48</c:v>
                </c:pt>
                <c:pt idx="321">
                  <c:v>0.48</c:v>
                </c:pt>
                <c:pt idx="322">
                  <c:v>0.48</c:v>
                </c:pt>
                <c:pt idx="323">
                  <c:v>0.48</c:v>
                </c:pt>
                <c:pt idx="324">
                  <c:v>0.48</c:v>
                </c:pt>
                <c:pt idx="325">
                  <c:v>0.48</c:v>
                </c:pt>
                <c:pt idx="326">
                  <c:v>0.48</c:v>
                </c:pt>
                <c:pt idx="327">
                  <c:v>0.48</c:v>
                </c:pt>
                <c:pt idx="328">
                  <c:v>0.48</c:v>
                </c:pt>
                <c:pt idx="329">
                  <c:v>0.48</c:v>
                </c:pt>
                <c:pt idx="330">
                  <c:v>0.48</c:v>
                </c:pt>
                <c:pt idx="331">
                  <c:v>0.48</c:v>
                </c:pt>
                <c:pt idx="332">
                  <c:v>0.48</c:v>
                </c:pt>
                <c:pt idx="333">
                  <c:v>0.48</c:v>
                </c:pt>
                <c:pt idx="334">
                  <c:v>0.48</c:v>
                </c:pt>
                <c:pt idx="335">
                  <c:v>0.48</c:v>
                </c:pt>
                <c:pt idx="336">
                  <c:v>0.48</c:v>
                </c:pt>
                <c:pt idx="337">
                  <c:v>0.48</c:v>
                </c:pt>
                <c:pt idx="338">
                  <c:v>0.48</c:v>
                </c:pt>
                <c:pt idx="339">
                  <c:v>0.48</c:v>
                </c:pt>
                <c:pt idx="340">
                  <c:v>0.48</c:v>
                </c:pt>
                <c:pt idx="341">
                  <c:v>0.48</c:v>
                </c:pt>
                <c:pt idx="342">
                  <c:v>0.48</c:v>
                </c:pt>
                <c:pt idx="343">
                  <c:v>0.48</c:v>
                </c:pt>
                <c:pt idx="344">
                  <c:v>0.48</c:v>
                </c:pt>
                <c:pt idx="345">
                  <c:v>0.48</c:v>
                </c:pt>
                <c:pt idx="346">
                  <c:v>0.48</c:v>
                </c:pt>
                <c:pt idx="347">
                  <c:v>0.48</c:v>
                </c:pt>
                <c:pt idx="348">
                  <c:v>0.48</c:v>
                </c:pt>
                <c:pt idx="349">
                  <c:v>0.48</c:v>
                </c:pt>
                <c:pt idx="350">
                  <c:v>0.48</c:v>
                </c:pt>
                <c:pt idx="351">
                  <c:v>0.48</c:v>
                </c:pt>
                <c:pt idx="352">
                  <c:v>0.48</c:v>
                </c:pt>
                <c:pt idx="353">
                  <c:v>0.48</c:v>
                </c:pt>
                <c:pt idx="354">
                  <c:v>0.48</c:v>
                </c:pt>
                <c:pt idx="355">
                  <c:v>0.48</c:v>
                </c:pt>
                <c:pt idx="356">
                  <c:v>0.48</c:v>
                </c:pt>
                <c:pt idx="357">
                  <c:v>0.48</c:v>
                </c:pt>
                <c:pt idx="358">
                  <c:v>0.48</c:v>
                </c:pt>
                <c:pt idx="359">
                  <c:v>0.48</c:v>
                </c:pt>
                <c:pt idx="360">
                  <c:v>0.48</c:v>
                </c:pt>
                <c:pt idx="361">
                  <c:v>0.48</c:v>
                </c:pt>
                <c:pt idx="362">
                  <c:v>0.48</c:v>
                </c:pt>
                <c:pt idx="363">
                  <c:v>0.48</c:v>
                </c:pt>
                <c:pt idx="364">
                  <c:v>0.48</c:v>
                </c:pt>
                <c:pt idx="365">
                  <c:v>0.48</c:v>
                </c:pt>
                <c:pt idx="366">
                  <c:v>0.48</c:v>
                </c:pt>
                <c:pt idx="367">
                  <c:v>0.48</c:v>
                </c:pt>
                <c:pt idx="368">
                  <c:v>0.48</c:v>
                </c:pt>
                <c:pt idx="369">
                  <c:v>0.48</c:v>
                </c:pt>
                <c:pt idx="370">
                  <c:v>0.48</c:v>
                </c:pt>
                <c:pt idx="371">
                  <c:v>0.48</c:v>
                </c:pt>
                <c:pt idx="372">
                  <c:v>0.48</c:v>
                </c:pt>
                <c:pt idx="373">
                  <c:v>0.48</c:v>
                </c:pt>
                <c:pt idx="374">
                  <c:v>0.48</c:v>
                </c:pt>
                <c:pt idx="375">
                  <c:v>0.48</c:v>
                </c:pt>
                <c:pt idx="376">
                  <c:v>0.48</c:v>
                </c:pt>
                <c:pt idx="377">
                  <c:v>0.48</c:v>
                </c:pt>
                <c:pt idx="378">
                  <c:v>0.48</c:v>
                </c:pt>
                <c:pt idx="379">
                  <c:v>0.48</c:v>
                </c:pt>
                <c:pt idx="380">
                  <c:v>0.48</c:v>
                </c:pt>
                <c:pt idx="381">
                  <c:v>0.48</c:v>
                </c:pt>
                <c:pt idx="382">
                  <c:v>0.48</c:v>
                </c:pt>
                <c:pt idx="383">
                  <c:v>0.48</c:v>
                </c:pt>
                <c:pt idx="384">
                  <c:v>0.48</c:v>
                </c:pt>
                <c:pt idx="385">
                  <c:v>0.48</c:v>
                </c:pt>
                <c:pt idx="386">
                  <c:v>0.48</c:v>
                </c:pt>
                <c:pt idx="387">
                  <c:v>0.48</c:v>
                </c:pt>
                <c:pt idx="388">
                  <c:v>0.48</c:v>
                </c:pt>
                <c:pt idx="389">
                  <c:v>0.48</c:v>
                </c:pt>
                <c:pt idx="390">
                  <c:v>0.48</c:v>
                </c:pt>
                <c:pt idx="391">
                  <c:v>0.48</c:v>
                </c:pt>
                <c:pt idx="392">
                  <c:v>0.48</c:v>
                </c:pt>
                <c:pt idx="393">
                  <c:v>0.48</c:v>
                </c:pt>
                <c:pt idx="394">
                  <c:v>0.48</c:v>
                </c:pt>
                <c:pt idx="395">
                  <c:v>0.48</c:v>
                </c:pt>
                <c:pt idx="396">
                  <c:v>0.48</c:v>
                </c:pt>
                <c:pt idx="397">
                  <c:v>0.48</c:v>
                </c:pt>
                <c:pt idx="398">
                  <c:v>0.48</c:v>
                </c:pt>
                <c:pt idx="399">
                  <c:v>0.48</c:v>
                </c:pt>
                <c:pt idx="400">
                  <c:v>0.48000000000000032</c:v>
                </c:pt>
                <c:pt idx="401">
                  <c:v>0.48000000000000032</c:v>
                </c:pt>
                <c:pt idx="402">
                  <c:v>0.48240000000000033</c:v>
                </c:pt>
                <c:pt idx="403">
                  <c:v>0.48240000000000033</c:v>
                </c:pt>
                <c:pt idx="404">
                  <c:v>0.48480000000000034</c:v>
                </c:pt>
                <c:pt idx="405">
                  <c:v>0.48480000000000034</c:v>
                </c:pt>
                <c:pt idx="406">
                  <c:v>0.48720000000000036</c:v>
                </c:pt>
                <c:pt idx="407">
                  <c:v>0.48720000000000036</c:v>
                </c:pt>
                <c:pt idx="408">
                  <c:v>0.48960000000000037</c:v>
                </c:pt>
                <c:pt idx="409">
                  <c:v>0.48960000000000037</c:v>
                </c:pt>
                <c:pt idx="410">
                  <c:v>0.49200000000000033</c:v>
                </c:pt>
                <c:pt idx="411">
                  <c:v>0.49200000000000033</c:v>
                </c:pt>
                <c:pt idx="412">
                  <c:v>0.49440000000000034</c:v>
                </c:pt>
                <c:pt idx="413">
                  <c:v>0.49440000000000034</c:v>
                </c:pt>
                <c:pt idx="414">
                  <c:v>0.49680000000000035</c:v>
                </c:pt>
                <c:pt idx="415">
                  <c:v>0.49680000000000035</c:v>
                </c:pt>
                <c:pt idx="416">
                  <c:v>0.49920000000000037</c:v>
                </c:pt>
                <c:pt idx="417">
                  <c:v>0.49920000000000037</c:v>
                </c:pt>
                <c:pt idx="418">
                  <c:v>0.50160000000000038</c:v>
                </c:pt>
                <c:pt idx="419">
                  <c:v>0.50160000000000038</c:v>
                </c:pt>
                <c:pt idx="420">
                  <c:v>0.50400000000000034</c:v>
                </c:pt>
                <c:pt idx="421">
                  <c:v>0.50400000000000034</c:v>
                </c:pt>
                <c:pt idx="422">
                  <c:v>0.50640000000000041</c:v>
                </c:pt>
                <c:pt idx="423">
                  <c:v>0.50640000000000041</c:v>
                </c:pt>
                <c:pt idx="424">
                  <c:v>0.50880000000000036</c:v>
                </c:pt>
                <c:pt idx="425">
                  <c:v>0.50880000000000036</c:v>
                </c:pt>
                <c:pt idx="426">
                  <c:v>0.51120000000000032</c:v>
                </c:pt>
                <c:pt idx="427">
                  <c:v>0.51120000000000032</c:v>
                </c:pt>
                <c:pt idx="428">
                  <c:v>0.51360000000000039</c:v>
                </c:pt>
                <c:pt idx="429">
                  <c:v>0.51360000000000039</c:v>
                </c:pt>
                <c:pt idx="430">
                  <c:v>0.51600000000000035</c:v>
                </c:pt>
                <c:pt idx="431">
                  <c:v>0.51600000000000035</c:v>
                </c:pt>
                <c:pt idx="432">
                  <c:v>0.51840000000000042</c:v>
                </c:pt>
                <c:pt idx="433">
                  <c:v>0.51840000000000042</c:v>
                </c:pt>
                <c:pt idx="434">
                  <c:v>0.52080000000000037</c:v>
                </c:pt>
                <c:pt idx="435">
                  <c:v>0.52080000000000037</c:v>
                </c:pt>
                <c:pt idx="436">
                  <c:v>0.52320000000000033</c:v>
                </c:pt>
                <c:pt idx="437">
                  <c:v>0.52320000000000033</c:v>
                </c:pt>
                <c:pt idx="438">
                  <c:v>0.5256000000000004</c:v>
                </c:pt>
                <c:pt idx="439">
                  <c:v>0.5256000000000004</c:v>
                </c:pt>
                <c:pt idx="440">
                  <c:v>0.52800000000000036</c:v>
                </c:pt>
                <c:pt idx="441">
                  <c:v>0.52800000000000036</c:v>
                </c:pt>
                <c:pt idx="442">
                  <c:v>0.53040000000000043</c:v>
                </c:pt>
                <c:pt idx="443">
                  <c:v>0.53040000000000043</c:v>
                </c:pt>
                <c:pt idx="444">
                  <c:v>0.53280000000000038</c:v>
                </c:pt>
                <c:pt idx="445">
                  <c:v>0.53280000000000038</c:v>
                </c:pt>
                <c:pt idx="446">
                  <c:v>0.53520000000000034</c:v>
                </c:pt>
                <c:pt idx="447">
                  <c:v>0.53520000000000034</c:v>
                </c:pt>
                <c:pt idx="448">
                  <c:v>0.53760000000000041</c:v>
                </c:pt>
                <c:pt idx="449">
                  <c:v>0.53760000000000041</c:v>
                </c:pt>
                <c:pt idx="450">
                  <c:v>0.54000000000000037</c:v>
                </c:pt>
                <c:pt idx="451">
                  <c:v>0.54000000000000037</c:v>
                </c:pt>
                <c:pt idx="452">
                  <c:v>0.54240000000000044</c:v>
                </c:pt>
                <c:pt idx="453">
                  <c:v>0.54240000000000044</c:v>
                </c:pt>
                <c:pt idx="454">
                  <c:v>0.5448000000000004</c:v>
                </c:pt>
                <c:pt idx="455">
                  <c:v>0.5448000000000004</c:v>
                </c:pt>
                <c:pt idx="456">
                  <c:v>0.54720000000000035</c:v>
                </c:pt>
                <c:pt idx="457">
                  <c:v>0.54720000000000035</c:v>
                </c:pt>
                <c:pt idx="458">
                  <c:v>0.54960000000000042</c:v>
                </c:pt>
                <c:pt idx="459">
                  <c:v>0.54960000000000042</c:v>
                </c:pt>
                <c:pt idx="460">
                  <c:v>0.55200000000000038</c:v>
                </c:pt>
                <c:pt idx="461">
                  <c:v>0.55200000000000038</c:v>
                </c:pt>
                <c:pt idx="462">
                  <c:v>0.55440000000000045</c:v>
                </c:pt>
                <c:pt idx="463">
                  <c:v>0.55440000000000045</c:v>
                </c:pt>
                <c:pt idx="464">
                  <c:v>0.55680000000000041</c:v>
                </c:pt>
                <c:pt idx="465">
                  <c:v>0.55680000000000041</c:v>
                </c:pt>
                <c:pt idx="466">
                  <c:v>0.55920000000000036</c:v>
                </c:pt>
                <c:pt idx="467">
                  <c:v>0.55920000000000036</c:v>
                </c:pt>
                <c:pt idx="468">
                  <c:v>0.56160000000000043</c:v>
                </c:pt>
                <c:pt idx="469">
                  <c:v>0.56160000000000043</c:v>
                </c:pt>
                <c:pt idx="470">
                  <c:v>0.56400000000000039</c:v>
                </c:pt>
                <c:pt idx="471">
                  <c:v>0.56400000000000039</c:v>
                </c:pt>
                <c:pt idx="472">
                  <c:v>0.56640000000000046</c:v>
                </c:pt>
                <c:pt idx="473">
                  <c:v>0.56640000000000046</c:v>
                </c:pt>
                <c:pt idx="474">
                  <c:v>0.56880000000000042</c:v>
                </c:pt>
                <c:pt idx="475">
                  <c:v>0.56880000000000042</c:v>
                </c:pt>
                <c:pt idx="476">
                  <c:v>0.57120000000000037</c:v>
                </c:pt>
                <c:pt idx="477">
                  <c:v>0.57120000000000037</c:v>
                </c:pt>
                <c:pt idx="478">
                  <c:v>0.57360000000000044</c:v>
                </c:pt>
                <c:pt idx="479">
                  <c:v>0.57360000000000044</c:v>
                </c:pt>
                <c:pt idx="480">
                  <c:v>0.5760000000000004</c:v>
                </c:pt>
                <c:pt idx="481">
                  <c:v>0.5760000000000004</c:v>
                </c:pt>
                <c:pt idx="482">
                  <c:v>0.57840000000000047</c:v>
                </c:pt>
                <c:pt idx="483">
                  <c:v>0.57840000000000047</c:v>
                </c:pt>
                <c:pt idx="484">
                  <c:v>0.58080000000000043</c:v>
                </c:pt>
                <c:pt idx="485">
                  <c:v>0.58080000000000043</c:v>
                </c:pt>
                <c:pt idx="486">
                  <c:v>0.58320000000000038</c:v>
                </c:pt>
                <c:pt idx="487">
                  <c:v>0.58320000000000038</c:v>
                </c:pt>
                <c:pt idx="488">
                  <c:v>0.58560000000000045</c:v>
                </c:pt>
                <c:pt idx="489">
                  <c:v>0.58560000000000045</c:v>
                </c:pt>
                <c:pt idx="490">
                  <c:v>0.58800000000000041</c:v>
                </c:pt>
                <c:pt idx="491">
                  <c:v>0.58800000000000041</c:v>
                </c:pt>
                <c:pt idx="492">
                  <c:v>0.59040000000000048</c:v>
                </c:pt>
                <c:pt idx="493">
                  <c:v>0.59040000000000048</c:v>
                </c:pt>
                <c:pt idx="494">
                  <c:v>0.59280000000000044</c:v>
                </c:pt>
                <c:pt idx="495">
                  <c:v>0.59280000000000044</c:v>
                </c:pt>
                <c:pt idx="496">
                  <c:v>0.5952000000000004</c:v>
                </c:pt>
                <c:pt idx="497">
                  <c:v>0.5952000000000004</c:v>
                </c:pt>
                <c:pt idx="498">
                  <c:v>0.59760000000000046</c:v>
                </c:pt>
                <c:pt idx="499">
                  <c:v>0.59760000000000046</c:v>
                </c:pt>
                <c:pt idx="500">
                  <c:v>0.60000000000000042</c:v>
                </c:pt>
                <c:pt idx="501">
                  <c:v>0.60000000000000042</c:v>
                </c:pt>
                <c:pt idx="502">
                  <c:v>0.60240000000000038</c:v>
                </c:pt>
                <c:pt idx="503">
                  <c:v>0.60240000000000038</c:v>
                </c:pt>
                <c:pt idx="504">
                  <c:v>0.60480000000000034</c:v>
                </c:pt>
                <c:pt idx="505">
                  <c:v>0.60480000000000034</c:v>
                </c:pt>
                <c:pt idx="506">
                  <c:v>0.60720000000000041</c:v>
                </c:pt>
                <c:pt idx="507">
                  <c:v>0.60720000000000041</c:v>
                </c:pt>
                <c:pt idx="508">
                  <c:v>0.60960000000000036</c:v>
                </c:pt>
                <c:pt idx="509">
                  <c:v>0.60960000000000036</c:v>
                </c:pt>
                <c:pt idx="510">
                  <c:v>0.61200000000000043</c:v>
                </c:pt>
                <c:pt idx="511">
                  <c:v>0.61200000000000043</c:v>
                </c:pt>
                <c:pt idx="512">
                  <c:v>0.61440000000000039</c:v>
                </c:pt>
                <c:pt idx="513">
                  <c:v>0.61440000000000039</c:v>
                </c:pt>
                <c:pt idx="514">
                  <c:v>0.61680000000000035</c:v>
                </c:pt>
                <c:pt idx="515">
                  <c:v>0.61680000000000035</c:v>
                </c:pt>
                <c:pt idx="516">
                  <c:v>0.61920000000000042</c:v>
                </c:pt>
                <c:pt idx="517">
                  <c:v>0.61920000000000042</c:v>
                </c:pt>
                <c:pt idx="518">
                  <c:v>0.62160000000000037</c:v>
                </c:pt>
                <c:pt idx="519">
                  <c:v>0.62160000000000037</c:v>
                </c:pt>
                <c:pt idx="520">
                  <c:v>0.62400000000000044</c:v>
                </c:pt>
                <c:pt idx="521">
                  <c:v>0.62400000000000044</c:v>
                </c:pt>
                <c:pt idx="522">
                  <c:v>0.6264000000000004</c:v>
                </c:pt>
                <c:pt idx="523">
                  <c:v>0.6264000000000004</c:v>
                </c:pt>
                <c:pt idx="524">
                  <c:v>0.62880000000000036</c:v>
                </c:pt>
                <c:pt idx="525">
                  <c:v>0.62880000000000036</c:v>
                </c:pt>
                <c:pt idx="526">
                  <c:v>0.63120000000000043</c:v>
                </c:pt>
                <c:pt idx="527">
                  <c:v>0.63120000000000043</c:v>
                </c:pt>
                <c:pt idx="528">
                  <c:v>0.63360000000000039</c:v>
                </c:pt>
                <c:pt idx="529">
                  <c:v>0.63360000000000039</c:v>
                </c:pt>
                <c:pt idx="530">
                  <c:v>0.63600000000000045</c:v>
                </c:pt>
                <c:pt idx="531">
                  <c:v>0.63600000000000045</c:v>
                </c:pt>
                <c:pt idx="532">
                  <c:v>0.63840000000000041</c:v>
                </c:pt>
                <c:pt idx="533">
                  <c:v>0.63840000000000041</c:v>
                </c:pt>
                <c:pt idx="534">
                  <c:v>0.64080000000000037</c:v>
                </c:pt>
                <c:pt idx="535">
                  <c:v>0.64080000000000037</c:v>
                </c:pt>
                <c:pt idx="536">
                  <c:v>0.64320000000000044</c:v>
                </c:pt>
                <c:pt idx="537">
                  <c:v>0.64320000000000044</c:v>
                </c:pt>
                <c:pt idx="538">
                  <c:v>0.6456000000000004</c:v>
                </c:pt>
                <c:pt idx="539">
                  <c:v>0.6456000000000004</c:v>
                </c:pt>
                <c:pt idx="540">
                  <c:v>0.64800000000000046</c:v>
                </c:pt>
                <c:pt idx="541">
                  <c:v>0.64800000000000046</c:v>
                </c:pt>
                <c:pt idx="542">
                  <c:v>0.65040000000000042</c:v>
                </c:pt>
                <c:pt idx="543">
                  <c:v>0.65040000000000042</c:v>
                </c:pt>
                <c:pt idx="544">
                  <c:v>0.65280000000000038</c:v>
                </c:pt>
                <c:pt idx="545">
                  <c:v>0.65280000000000038</c:v>
                </c:pt>
                <c:pt idx="546">
                  <c:v>0.65520000000000045</c:v>
                </c:pt>
                <c:pt idx="547">
                  <c:v>0.65520000000000045</c:v>
                </c:pt>
                <c:pt idx="548">
                  <c:v>0.65760000000000041</c:v>
                </c:pt>
                <c:pt idx="549">
                  <c:v>0.65760000000000041</c:v>
                </c:pt>
                <c:pt idx="550">
                  <c:v>0.66000000000000048</c:v>
                </c:pt>
                <c:pt idx="551">
                  <c:v>0.66000000000000048</c:v>
                </c:pt>
                <c:pt idx="552">
                  <c:v>0.66240000000000043</c:v>
                </c:pt>
                <c:pt idx="553">
                  <c:v>0.66240000000000043</c:v>
                </c:pt>
                <c:pt idx="554">
                  <c:v>0.66480000000000039</c:v>
                </c:pt>
                <c:pt idx="555">
                  <c:v>0.66480000000000039</c:v>
                </c:pt>
                <c:pt idx="556">
                  <c:v>0.66720000000000046</c:v>
                </c:pt>
                <c:pt idx="557">
                  <c:v>0.66720000000000046</c:v>
                </c:pt>
                <c:pt idx="558">
                  <c:v>0.66960000000000042</c:v>
                </c:pt>
                <c:pt idx="559">
                  <c:v>0.66960000000000042</c:v>
                </c:pt>
                <c:pt idx="560">
                  <c:v>0.67200000000000049</c:v>
                </c:pt>
                <c:pt idx="561">
                  <c:v>0.67200000000000049</c:v>
                </c:pt>
                <c:pt idx="562">
                  <c:v>0.67440000000000044</c:v>
                </c:pt>
                <c:pt idx="563">
                  <c:v>0.67440000000000044</c:v>
                </c:pt>
                <c:pt idx="564">
                  <c:v>0.6768000000000004</c:v>
                </c:pt>
                <c:pt idx="565">
                  <c:v>0.6768000000000004</c:v>
                </c:pt>
                <c:pt idx="566">
                  <c:v>0.67920000000000047</c:v>
                </c:pt>
                <c:pt idx="567">
                  <c:v>0.67920000000000047</c:v>
                </c:pt>
                <c:pt idx="568">
                  <c:v>0.68160000000000043</c:v>
                </c:pt>
                <c:pt idx="569">
                  <c:v>0.68160000000000043</c:v>
                </c:pt>
                <c:pt idx="570">
                  <c:v>0.6840000000000005</c:v>
                </c:pt>
                <c:pt idx="571">
                  <c:v>0.6840000000000005</c:v>
                </c:pt>
                <c:pt idx="572">
                  <c:v>0.68640000000000045</c:v>
                </c:pt>
                <c:pt idx="573">
                  <c:v>0.68640000000000045</c:v>
                </c:pt>
                <c:pt idx="574">
                  <c:v>0.68880000000000041</c:v>
                </c:pt>
                <c:pt idx="575">
                  <c:v>0.68880000000000041</c:v>
                </c:pt>
                <c:pt idx="576">
                  <c:v>0.69120000000000048</c:v>
                </c:pt>
                <c:pt idx="577">
                  <c:v>0.69120000000000048</c:v>
                </c:pt>
                <c:pt idx="578">
                  <c:v>0.69360000000000044</c:v>
                </c:pt>
                <c:pt idx="579">
                  <c:v>0.69360000000000044</c:v>
                </c:pt>
                <c:pt idx="580">
                  <c:v>0.69600000000000051</c:v>
                </c:pt>
                <c:pt idx="581">
                  <c:v>0.69600000000000051</c:v>
                </c:pt>
                <c:pt idx="582">
                  <c:v>0.69840000000000046</c:v>
                </c:pt>
                <c:pt idx="583">
                  <c:v>0.69840000000000046</c:v>
                </c:pt>
                <c:pt idx="584">
                  <c:v>0.70080000000000042</c:v>
                </c:pt>
                <c:pt idx="585">
                  <c:v>0.70080000000000042</c:v>
                </c:pt>
                <c:pt idx="586">
                  <c:v>0.70320000000000049</c:v>
                </c:pt>
                <c:pt idx="587">
                  <c:v>0.70320000000000049</c:v>
                </c:pt>
                <c:pt idx="588">
                  <c:v>0.70560000000000045</c:v>
                </c:pt>
                <c:pt idx="589">
                  <c:v>0.70560000000000045</c:v>
                </c:pt>
                <c:pt idx="590">
                  <c:v>0.70800000000000052</c:v>
                </c:pt>
                <c:pt idx="591">
                  <c:v>0.70800000000000052</c:v>
                </c:pt>
                <c:pt idx="592">
                  <c:v>0.71040000000000048</c:v>
                </c:pt>
                <c:pt idx="593">
                  <c:v>0.71040000000000048</c:v>
                </c:pt>
                <c:pt idx="594">
                  <c:v>0.71280000000000043</c:v>
                </c:pt>
                <c:pt idx="595">
                  <c:v>0.71280000000000043</c:v>
                </c:pt>
                <c:pt idx="596">
                  <c:v>0.7152000000000005</c:v>
                </c:pt>
                <c:pt idx="597">
                  <c:v>0.7152000000000005</c:v>
                </c:pt>
                <c:pt idx="598">
                  <c:v>0.71760000000000046</c:v>
                </c:pt>
                <c:pt idx="599">
                  <c:v>0.71760000000000046</c:v>
                </c:pt>
                <c:pt idx="600">
                  <c:v>0.72000000000000053</c:v>
                </c:pt>
                <c:pt idx="601">
                  <c:v>0.72000000000000053</c:v>
                </c:pt>
                <c:pt idx="602">
                  <c:v>0.72240000000000049</c:v>
                </c:pt>
                <c:pt idx="603">
                  <c:v>0.72240000000000049</c:v>
                </c:pt>
                <c:pt idx="604">
                  <c:v>0.72480000000000044</c:v>
                </c:pt>
                <c:pt idx="605">
                  <c:v>0.72480000000000044</c:v>
                </c:pt>
                <c:pt idx="606">
                  <c:v>0.72720000000000051</c:v>
                </c:pt>
                <c:pt idx="607">
                  <c:v>0.72720000000000051</c:v>
                </c:pt>
                <c:pt idx="608">
                  <c:v>0.72960000000000047</c:v>
                </c:pt>
                <c:pt idx="609">
                  <c:v>0.72960000000000047</c:v>
                </c:pt>
                <c:pt idx="610">
                  <c:v>0.73200000000000054</c:v>
                </c:pt>
                <c:pt idx="611">
                  <c:v>0.73200000000000054</c:v>
                </c:pt>
                <c:pt idx="612">
                  <c:v>0.7344000000000005</c:v>
                </c:pt>
                <c:pt idx="613">
                  <c:v>0.7344000000000005</c:v>
                </c:pt>
                <c:pt idx="614">
                  <c:v>0.73680000000000045</c:v>
                </c:pt>
                <c:pt idx="615">
                  <c:v>0.73680000000000045</c:v>
                </c:pt>
                <c:pt idx="616">
                  <c:v>0.73920000000000052</c:v>
                </c:pt>
                <c:pt idx="617">
                  <c:v>0.73920000000000052</c:v>
                </c:pt>
                <c:pt idx="618">
                  <c:v>0.74160000000000048</c:v>
                </c:pt>
                <c:pt idx="619">
                  <c:v>0.74160000000000048</c:v>
                </c:pt>
                <c:pt idx="620">
                  <c:v>0.74400000000000055</c:v>
                </c:pt>
                <c:pt idx="621">
                  <c:v>0.74400000000000055</c:v>
                </c:pt>
                <c:pt idx="622">
                  <c:v>0.74640000000000051</c:v>
                </c:pt>
                <c:pt idx="623">
                  <c:v>0.74640000000000051</c:v>
                </c:pt>
                <c:pt idx="624">
                  <c:v>0.74880000000000047</c:v>
                </c:pt>
                <c:pt idx="625">
                  <c:v>0.74880000000000047</c:v>
                </c:pt>
                <c:pt idx="626">
                  <c:v>0.75120000000000053</c:v>
                </c:pt>
                <c:pt idx="627">
                  <c:v>0.75120000000000053</c:v>
                </c:pt>
                <c:pt idx="628">
                  <c:v>0.75360000000000049</c:v>
                </c:pt>
                <c:pt idx="629">
                  <c:v>0.75360000000000049</c:v>
                </c:pt>
                <c:pt idx="630">
                  <c:v>0.75600000000000056</c:v>
                </c:pt>
                <c:pt idx="631">
                  <c:v>0.75600000000000056</c:v>
                </c:pt>
                <c:pt idx="632">
                  <c:v>0.75840000000000052</c:v>
                </c:pt>
                <c:pt idx="633">
                  <c:v>0.75840000000000052</c:v>
                </c:pt>
                <c:pt idx="634">
                  <c:v>0.76080000000000048</c:v>
                </c:pt>
                <c:pt idx="635">
                  <c:v>0.76080000000000048</c:v>
                </c:pt>
                <c:pt idx="636">
                  <c:v>0.76320000000000054</c:v>
                </c:pt>
                <c:pt idx="637">
                  <c:v>0.76320000000000054</c:v>
                </c:pt>
                <c:pt idx="638">
                  <c:v>0.7656000000000005</c:v>
                </c:pt>
                <c:pt idx="639">
                  <c:v>0.7656000000000005</c:v>
                </c:pt>
                <c:pt idx="640">
                  <c:v>0.76800000000000057</c:v>
                </c:pt>
                <c:pt idx="641">
                  <c:v>0.76800000000000057</c:v>
                </c:pt>
                <c:pt idx="642">
                  <c:v>0.77040000000000053</c:v>
                </c:pt>
                <c:pt idx="643">
                  <c:v>0.77040000000000053</c:v>
                </c:pt>
                <c:pt idx="644">
                  <c:v>0.77280000000000049</c:v>
                </c:pt>
                <c:pt idx="645">
                  <c:v>0.77280000000000049</c:v>
                </c:pt>
                <c:pt idx="646">
                  <c:v>0.77520000000000056</c:v>
                </c:pt>
                <c:pt idx="647">
                  <c:v>0.77520000000000056</c:v>
                </c:pt>
                <c:pt idx="648">
                  <c:v>0.77760000000000051</c:v>
                </c:pt>
                <c:pt idx="649">
                  <c:v>0.77760000000000051</c:v>
                </c:pt>
                <c:pt idx="650">
                  <c:v>0.78000000000000058</c:v>
                </c:pt>
                <c:pt idx="651">
                  <c:v>0.78000000000000058</c:v>
                </c:pt>
                <c:pt idx="652">
                  <c:v>0.78240000000000054</c:v>
                </c:pt>
                <c:pt idx="653">
                  <c:v>0.78240000000000054</c:v>
                </c:pt>
                <c:pt idx="654">
                  <c:v>0.7848000000000005</c:v>
                </c:pt>
                <c:pt idx="655">
                  <c:v>0.7848000000000005</c:v>
                </c:pt>
                <c:pt idx="656">
                  <c:v>0.78720000000000057</c:v>
                </c:pt>
                <c:pt idx="657">
                  <c:v>0.78720000000000057</c:v>
                </c:pt>
                <c:pt idx="658">
                  <c:v>0.78960000000000052</c:v>
                </c:pt>
                <c:pt idx="659">
                  <c:v>0.78960000000000052</c:v>
                </c:pt>
                <c:pt idx="660">
                  <c:v>0.79200000000000059</c:v>
                </c:pt>
                <c:pt idx="661">
                  <c:v>0.79200000000000059</c:v>
                </c:pt>
                <c:pt idx="662">
                  <c:v>0.79440000000000055</c:v>
                </c:pt>
                <c:pt idx="663">
                  <c:v>0.79440000000000055</c:v>
                </c:pt>
                <c:pt idx="664">
                  <c:v>0.79680000000000051</c:v>
                </c:pt>
                <c:pt idx="665">
                  <c:v>0.79680000000000051</c:v>
                </c:pt>
                <c:pt idx="666">
                  <c:v>0.79920000000000058</c:v>
                </c:pt>
                <c:pt idx="667">
                  <c:v>0.79920000000000058</c:v>
                </c:pt>
                <c:pt idx="668">
                  <c:v>0.80160000000000053</c:v>
                </c:pt>
                <c:pt idx="669">
                  <c:v>0.80160000000000053</c:v>
                </c:pt>
                <c:pt idx="670">
                  <c:v>0.8040000000000006</c:v>
                </c:pt>
                <c:pt idx="671">
                  <c:v>0.8040000000000006</c:v>
                </c:pt>
                <c:pt idx="672">
                  <c:v>0.80640000000000056</c:v>
                </c:pt>
                <c:pt idx="673">
                  <c:v>0.80640000000000056</c:v>
                </c:pt>
                <c:pt idx="674">
                  <c:v>0.80880000000000052</c:v>
                </c:pt>
                <c:pt idx="675">
                  <c:v>0.80880000000000052</c:v>
                </c:pt>
                <c:pt idx="676">
                  <c:v>0.81120000000000059</c:v>
                </c:pt>
                <c:pt idx="677">
                  <c:v>0.81120000000000059</c:v>
                </c:pt>
                <c:pt idx="678">
                  <c:v>0.81360000000000054</c:v>
                </c:pt>
                <c:pt idx="679">
                  <c:v>0.81360000000000054</c:v>
                </c:pt>
                <c:pt idx="680">
                  <c:v>0.81600000000000061</c:v>
                </c:pt>
                <c:pt idx="681">
                  <c:v>0.81600000000000061</c:v>
                </c:pt>
                <c:pt idx="682">
                  <c:v>0.81840000000000057</c:v>
                </c:pt>
                <c:pt idx="683">
                  <c:v>0.81840000000000057</c:v>
                </c:pt>
                <c:pt idx="684">
                  <c:v>0.82080000000000053</c:v>
                </c:pt>
                <c:pt idx="685">
                  <c:v>0.82080000000000053</c:v>
                </c:pt>
                <c:pt idx="686">
                  <c:v>0.8232000000000006</c:v>
                </c:pt>
                <c:pt idx="687">
                  <c:v>0.8232000000000006</c:v>
                </c:pt>
                <c:pt idx="688">
                  <c:v>0.82560000000000056</c:v>
                </c:pt>
                <c:pt idx="689">
                  <c:v>0.82560000000000056</c:v>
                </c:pt>
                <c:pt idx="690">
                  <c:v>0.82800000000000062</c:v>
                </c:pt>
                <c:pt idx="691">
                  <c:v>0.82800000000000062</c:v>
                </c:pt>
                <c:pt idx="692">
                  <c:v>0.83040000000000058</c:v>
                </c:pt>
                <c:pt idx="693">
                  <c:v>0.83040000000000058</c:v>
                </c:pt>
                <c:pt idx="694">
                  <c:v>0.83280000000000054</c:v>
                </c:pt>
                <c:pt idx="695">
                  <c:v>0.83280000000000054</c:v>
                </c:pt>
                <c:pt idx="696">
                  <c:v>0.83520000000000061</c:v>
                </c:pt>
                <c:pt idx="697">
                  <c:v>0.83520000000000061</c:v>
                </c:pt>
                <c:pt idx="698">
                  <c:v>0.83760000000000057</c:v>
                </c:pt>
                <c:pt idx="699">
                  <c:v>0.83760000000000057</c:v>
                </c:pt>
                <c:pt idx="700">
                  <c:v>0.84000000000000064</c:v>
                </c:pt>
                <c:pt idx="701">
                  <c:v>0.84000000000000064</c:v>
                </c:pt>
                <c:pt idx="702">
                  <c:v>0.84240000000000059</c:v>
                </c:pt>
                <c:pt idx="703">
                  <c:v>0.84240000000000059</c:v>
                </c:pt>
                <c:pt idx="704">
                  <c:v>0.84480000000000055</c:v>
                </c:pt>
                <c:pt idx="705">
                  <c:v>0.84480000000000055</c:v>
                </c:pt>
                <c:pt idx="706">
                  <c:v>0.84720000000000062</c:v>
                </c:pt>
                <c:pt idx="707">
                  <c:v>0.84720000000000062</c:v>
                </c:pt>
                <c:pt idx="708">
                  <c:v>0.84960000000000058</c:v>
                </c:pt>
                <c:pt idx="709">
                  <c:v>0.84960000000000058</c:v>
                </c:pt>
                <c:pt idx="710">
                  <c:v>0.85200000000000065</c:v>
                </c:pt>
                <c:pt idx="711">
                  <c:v>0.85200000000000065</c:v>
                </c:pt>
                <c:pt idx="712">
                  <c:v>0.8544000000000006</c:v>
                </c:pt>
                <c:pt idx="713">
                  <c:v>0.8544000000000006</c:v>
                </c:pt>
                <c:pt idx="714">
                  <c:v>0.85680000000000056</c:v>
                </c:pt>
                <c:pt idx="715">
                  <c:v>0.85680000000000056</c:v>
                </c:pt>
                <c:pt idx="716">
                  <c:v>0.85920000000000063</c:v>
                </c:pt>
                <c:pt idx="717">
                  <c:v>0.85920000000000063</c:v>
                </c:pt>
                <c:pt idx="718">
                  <c:v>0.86160000000000059</c:v>
                </c:pt>
                <c:pt idx="719">
                  <c:v>0.86160000000000059</c:v>
                </c:pt>
                <c:pt idx="720">
                  <c:v>0.86400000000000066</c:v>
                </c:pt>
                <c:pt idx="721">
                  <c:v>0.86400000000000066</c:v>
                </c:pt>
                <c:pt idx="722">
                  <c:v>0.86640000000000061</c:v>
                </c:pt>
                <c:pt idx="723">
                  <c:v>0.86640000000000061</c:v>
                </c:pt>
                <c:pt idx="724">
                  <c:v>0.86880000000000057</c:v>
                </c:pt>
                <c:pt idx="725">
                  <c:v>0.86880000000000057</c:v>
                </c:pt>
                <c:pt idx="726">
                  <c:v>0.87120000000000064</c:v>
                </c:pt>
                <c:pt idx="727">
                  <c:v>0.87120000000000064</c:v>
                </c:pt>
                <c:pt idx="728">
                  <c:v>0.8736000000000006</c:v>
                </c:pt>
                <c:pt idx="729">
                  <c:v>0.8736000000000006</c:v>
                </c:pt>
                <c:pt idx="730">
                  <c:v>0.87600000000000067</c:v>
                </c:pt>
                <c:pt idx="731">
                  <c:v>0.87600000000000067</c:v>
                </c:pt>
                <c:pt idx="732">
                  <c:v>0.87840000000000062</c:v>
                </c:pt>
                <c:pt idx="733">
                  <c:v>0.87840000000000062</c:v>
                </c:pt>
                <c:pt idx="734">
                  <c:v>0.88080000000000058</c:v>
                </c:pt>
                <c:pt idx="735">
                  <c:v>0.88080000000000058</c:v>
                </c:pt>
                <c:pt idx="736">
                  <c:v>0.88320000000000065</c:v>
                </c:pt>
                <c:pt idx="737">
                  <c:v>0.88320000000000065</c:v>
                </c:pt>
                <c:pt idx="738">
                  <c:v>0.88560000000000061</c:v>
                </c:pt>
                <c:pt idx="739">
                  <c:v>0.88560000000000061</c:v>
                </c:pt>
                <c:pt idx="740">
                  <c:v>0.88800000000000068</c:v>
                </c:pt>
                <c:pt idx="741">
                  <c:v>0.88800000000000068</c:v>
                </c:pt>
                <c:pt idx="742">
                  <c:v>0.89040000000000064</c:v>
                </c:pt>
                <c:pt idx="743">
                  <c:v>0.89040000000000064</c:v>
                </c:pt>
                <c:pt idx="744">
                  <c:v>0.89280000000000059</c:v>
                </c:pt>
                <c:pt idx="745">
                  <c:v>0.89280000000000059</c:v>
                </c:pt>
                <c:pt idx="746">
                  <c:v>0.89520000000000066</c:v>
                </c:pt>
                <c:pt idx="747">
                  <c:v>0.89520000000000066</c:v>
                </c:pt>
                <c:pt idx="748">
                  <c:v>0.89760000000000062</c:v>
                </c:pt>
                <c:pt idx="749">
                  <c:v>0.89760000000000062</c:v>
                </c:pt>
                <c:pt idx="750">
                  <c:v>0.90000000000000058</c:v>
                </c:pt>
                <c:pt idx="751">
                  <c:v>0.90000000000000058</c:v>
                </c:pt>
                <c:pt idx="752">
                  <c:v>0.90240000000000065</c:v>
                </c:pt>
                <c:pt idx="753">
                  <c:v>0.90240000000000065</c:v>
                </c:pt>
                <c:pt idx="754">
                  <c:v>0.9048000000000006</c:v>
                </c:pt>
                <c:pt idx="755">
                  <c:v>0.9048000000000006</c:v>
                </c:pt>
                <c:pt idx="756">
                  <c:v>0.90720000000000067</c:v>
                </c:pt>
                <c:pt idx="757">
                  <c:v>0.90720000000000067</c:v>
                </c:pt>
                <c:pt idx="758">
                  <c:v>0.90960000000000063</c:v>
                </c:pt>
                <c:pt idx="759">
                  <c:v>0.90960000000000063</c:v>
                </c:pt>
                <c:pt idx="760">
                  <c:v>0.91200000000000059</c:v>
                </c:pt>
                <c:pt idx="761">
                  <c:v>0.91200000000000059</c:v>
                </c:pt>
                <c:pt idx="762">
                  <c:v>0.91440000000000066</c:v>
                </c:pt>
                <c:pt idx="763">
                  <c:v>0.91440000000000066</c:v>
                </c:pt>
                <c:pt idx="764">
                  <c:v>0.91680000000000061</c:v>
                </c:pt>
                <c:pt idx="765">
                  <c:v>0.91680000000000061</c:v>
                </c:pt>
                <c:pt idx="766">
                  <c:v>0.91920000000000068</c:v>
                </c:pt>
                <c:pt idx="767">
                  <c:v>0.91920000000000068</c:v>
                </c:pt>
                <c:pt idx="768">
                  <c:v>0.92160000000000064</c:v>
                </c:pt>
                <c:pt idx="769">
                  <c:v>0.92160000000000064</c:v>
                </c:pt>
                <c:pt idx="770">
                  <c:v>0.9240000000000006</c:v>
                </c:pt>
                <c:pt idx="771">
                  <c:v>0.9240000000000006</c:v>
                </c:pt>
                <c:pt idx="772">
                  <c:v>0.92640000000000067</c:v>
                </c:pt>
                <c:pt idx="773">
                  <c:v>0.92640000000000067</c:v>
                </c:pt>
                <c:pt idx="774">
                  <c:v>0.92880000000000063</c:v>
                </c:pt>
                <c:pt idx="775">
                  <c:v>0.92880000000000063</c:v>
                </c:pt>
                <c:pt idx="776">
                  <c:v>0.93120000000000069</c:v>
                </c:pt>
                <c:pt idx="777">
                  <c:v>0.93120000000000069</c:v>
                </c:pt>
                <c:pt idx="778">
                  <c:v>0.93360000000000065</c:v>
                </c:pt>
                <c:pt idx="779">
                  <c:v>0.93360000000000065</c:v>
                </c:pt>
                <c:pt idx="780">
                  <c:v>0.93600000000000061</c:v>
                </c:pt>
                <c:pt idx="781">
                  <c:v>0.93600000000000061</c:v>
                </c:pt>
                <c:pt idx="782">
                  <c:v>0.93840000000000068</c:v>
                </c:pt>
                <c:pt idx="783">
                  <c:v>0.93840000000000068</c:v>
                </c:pt>
                <c:pt idx="784">
                  <c:v>0.94080000000000064</c:v>
                </c:pt>
                <c:pt idx="785">
                  <c:v>0.94080000000000064</c:v>
                </c:pt>
                <c:pt idx="786">
                  <c:v>0.9432000000000007</c:v>
                </c:pt>
                <c:pt idx="787">
                  <c:v>0.9432000000000007</c:v>
                </c:pt>
                <c:pt idx="788">
                  <c:v>0.94560000000000066</c:v>
                </c:pt>
                <c:pt idx="789">
                  <c:v>0.94560000000000066</c:v>
                </c:pt>
                <c:pt idx="790">
                  <c:v>0.94800000000000062</c:v>
                </c:pt>
                <c:pt idx="791">
                  <c:v>0.94800000000000062</c:v>
                </c:pt>
                <c:pt idx="792">
                  <c:v>0.95040000000000069</c:v>
                </c:pt>
                <c:pt idx="793">
                  <c:v>0.95040000000000069</c:v>
                </c:pt>
                <c:pt idx="794">
                  <c:v>0.95280000000000065</c:v>
                </c:pt>
                <c:pt idx="795">
                  <c:v>0.95280000000000065</c:v>
                </c:pt>
                <c:pt idx="796">
                  <c:v>0.95520000000000072</c:v>
                </c:pt>
                <c:pt idx="797">
                  <c:v>0.95520000000000072</c:v>
                </c:pt>
                <c:pt idx="798">
                  <c:v>0.95760000000000067</c:v>
                </c:pt>
                <c:pt idx="799">
                  <c:v>0.95760000000000067</c:v>
                </c:pt>
                <c:pt idx="800">
                  <c:v>0.96000000000000063</c:v>
                </c:pt>
                <c:pt idx="801">
                  <c:v>0.96000000000000063</c:v>
                </c:pt>
                <c:pt idx="802">
                  <c:v>0.9624000000000007</c:v>
                </c:pt>
                <c:pt idx="803">
                  <c:v>0.9624000000000007</c:v>
                </c:pt>
                <c:pt idx="804">
                  <c:v>0.96480000000000066</c:v>
                </c:pt>
                <c:pt idx="805">
                  <c:v>0.96480000000000066</c:v>
                </c:pt>
                <c:pt idx="806">
                  <c:v>0.96720000000000073</c:v>
                </c:pt>
                <c:pt idx="807">
                  <c:v>0.96720000000000073</c:v>
                </c:pt>
                <c:pt idx="808">
                  <c:v>0.96960000000000068</c:v>
                </c:pt>
                <c:pt idx="809">
                  <c:v>0.96960000000000068</c:v>
                </c:pt>
                <c:pt idx="810">
                  <c:v>0.97200000000000064</c:v>
                </c:pt>
                <c:pt idx="811">
                  <c:v>0.97200000000000064</c:v>
                </c:pt>
                <c:pt idx="812">
                  <c:v>0.97440000000000071</c:v>
                </c:pt>
                <c:pt idx="813">
                  <c:v>0.97440000000000071</c:v>
                </c:pt>
                <c:pt idx="814">
                  <c:v>0.97680000000000067</c:v>
                </c:pt>
                <c:pt idx="815">
                  <c:v>0.97680000000000067</c:v>
                </c:pt>
                <c:pt idx="816">
                  <c:v>0.97920000000000074</c:v>
                </c:pt>
                <c:pt idx="817">
                  <c:v>0.97920000000000074</c:v>
                </c:pt>
                <c:pt idx="818">
                  <c:v>0.98160000000000069</c:v>
                </c:pt>
                <c:pt idx="819">
                  <c:v>0.98160000000000069</c:v>
                </c:pt>
                <c:pt idx="820">
                  <c:v>0.98400000000000065</c:v>
                </c:pt>
                <c:pt idx="821">
                  <c:v>0.98400000000000065</c:v>
                </c:pt>
                <c:pt idx="822">
                  <c:v>0.98640000000000072</c:v>
                </c:pt>
                <c:pt idx="823">
                  <c:v>0.98640000000000072</c:v>
                </c:pt>
                <c:pt idx="824">
                  <c:v>0.98880000000000068</c:v>
                </c:pt>
                <c:pt idx="825">
                  <c:v>0.98880000000000068</c:v>
                </c:pt>
                <c:pt idx="826">
                  <c:v>0.99120000000000075</c:v>
                </c:pt>
                <c:pt idx="827">
                  <c:v>0.99120000000000075</c:v>
                </c:pt>
                <c:pt idx="828">
                  <c:v>0.9936000000000007</c:v>
                </c:pt>
                <c:pt idx="829">
                  <c:v>0.9936000000000007</c:v>
                </c:pt>
                <c:pt idx="830">
                  <c:v>0.99600000000000066</c:v>
                </c:pt>
                <c:pt idx="831">
                  <c:v>0.99600000000000066</c:v>
                </c:pt>
                <c:pt idx="832">
                  <c:v>0.99840000000000073</c:v>
                </c:pt>
                <c:pt idx="833">
                  <c:v>0.99840000000000073</c:v>
                </c:pt>
                <c:pt idx="834">
                  <c:v>1.0008000000000008</c:v>
                </c:pt>
                <c:pt idx="835">
                  <c:v>1.0008000000000008</c:v>
                </c:pt>
                <c:pt idx="836">
                  <c:v>1.0032000000000008</c:v>
                </c:pt>
                <c:pt idx="837">
                  <c:v>1.0032000000000008</c:v>
                </c:pt>
                <c:pt idx="838">
                  <c:v>1.0056000000000007</c:v>
                </c:pt>
                <c:pt idx="839">
                  <c:v>1.0056000000000007</c:v>
                </c:pt>
                <c:pt idx="840">
                  <c:v>1.0080000000000007</c:v>
                </c:pt>
                <c:pt idx="841">
                  <c:v>1.0080000000000007</c:v>
                </c:pt>
                <c:pt idx="842">
                  <c:v>1.0104000000000006</c:v>
                </c:pt>
                <c:pt idx="843">
                  <c:v>1.0104000000000006</c:v>
                </c:pt>
                <c:pt idx="844">
                  <c:v>1.0128000000000008</c:v>
                </c:pt>
                <c:pt idx="845">
                  <c:v>1.0128000000000008</c:v>
                </c:pt>
                <c:pt idx="846">
                  <c:v>1.0152000000000008</c:v>
                </c:pt>
                <c:pt idx="847">
                  <c:v>1.0152000000000008</c:v>
                </c:pt>
                <c:pt idx="848">
                  <c:v>1.0176000000000007</c:v>
                </c:pt>
                <c:pt idx="849">
                  <c:v>1.0176000000000007</c:v>
                </c:pt>
                <c:pt idx="850">
                  <c:v>1.0200000000000007</c:v>
                </c:pt>
                <c:pt idx="851">
                  <c:v>1.0200000000000007</c:v>
                </c:pt>
                <c:pt idx="852">
                  <c:v>1.0224000000000006</c:v>
                </c:pt>
                <c:pt idx="853">
                  <c:v>1.0224000000000006</c:v>
                </c:pt>
                <c:pt idx="854">
                  <c:v>1.0248000000000008</c:v>
                </c:pt>
                <c:pt idx="855">
                  <c:v>1.0248000000000008</c:v>
                </c:pt>
                <c:pt idx="856">
                  <c:v>1.0272000000000008</c:v>
                </c:pt>
                <c:pt idx="857">
                  <c:v>1.0272000000000008</c:v>
                </c:pt>
                <c:pt idx="858">
                  <c:v>1.0296000000000007</c:v>
                </c:pt>
                <c:pt idx="859">
                  <c:v>1.0296000000000007</c:v>
                </c:pt>
                <c:pt idx="860">
                  <c:v>1.0320000000000007</c:v>
                </c:pt>
                <c:pt idx="861">
                  <c:v>1.0320000000000007</c:v>
                </c:pt>
                <c:pt idx="862">
                  <c:v>1.0344000000000007</c:v>
                </c:pt>
                <c:pt idx="863">
                  <c:v>1.0344000000000007</c:v>
                </c:pt>
                <c:pt idx="864">
                  <c:v>1.0368000000000008</c:v>
                </c:pt>
                <c:pt idx="865">
                  <c:v>1.0368000000000008</c:v>
                </c:pt>
                <c:pt idx="866">
                  <c:v>1.0392000000000008</c:v>
                </c:pt>
                <c:pt idx="867">
                  <c:v>1.0392000000000008</c:v>
                </c:pt>
                <c:pt idx="868">
                  <c:v>1.0416000000000007</c:v>
                </c:pt>
                <c:pt idx="869">
                  <c:v>1.0416000000000007</c:v>
                </c:pt>
                <c:pt idx="870">
                  <c:v>1.0440000000000007</c:v>
                </c:pt>
                <c:pt idx="871">
                  <c:v>1.0440000000000007</c:v>
                </c:pt>
                <c:pt idx="872">
                  <c:v>1.0464000000000007</c:v>
                </c:pt>
                <c:pt idx="873">
                  <c:v>1.0464000000000007</c:v>
                </c:pt>
                <c:pt idx="874">
                  <c:v>1.0488000000000008</c:v>
                </c:pt>
                <c:pt idx="875">
                  <c:v>1.0488000000000008</c:v>
                </c:pt>
                <c:pt idx="876">
                  <c:v>1.0512000000000008</c:v>
                </c:pt>
                <c:pt idx="877">
                  <c:v>1.0512000000000008</c:v>
                </c:pt>
                <c:pt idx="878">
                  <c:v>1.0536000000000008</c:v>
                </c:pt>
                <c:pt idx="879">
                  <c:v>1.0536000000000008</c:v>
                </c:pt>
                <c:pt idx="880">
                  <c:v>1.0560000000000007</c:v>
                </c:pt>
                <c:pt idx="881">
                  <c:v>1.0560000000000007</c:v>
                </c:pt>
                <c:pt idx="882">
                  <c:v>1.0584000000000007</c:v>
                </c:pt>
                <c:pt idx="883">
                  <c:v>1.0584000000000007</c:v>
                </c:pt>
                <c:pt idx="884">
                  <c:v>1.0608000000000009</c:v>
                </c:pt>
                <c:pt idx="885">
                  <c:v>1.0608000000000009</c:v>
                </c:pt>
                <c:pt idx="886">
                  <c:v>1.0632000000000008</c:v>
                </c:pt>
                <c:pt idx="887">
                  <c:v>1.0632000000000008</c:v>
                </c:pt>
                <c:pt idx="888">
                  <c:v>1.0656000000000008</c:v>
                </c:pt>
                <c:pt idx="889">
                  <c:v>1.0656000000000008</c:v>
                </c:pt>
                <c:pt idx="890">
                  <c:v>1.0680000000000007</c:v>
                </c:pt>
                <c:pt idx="891">
                  <c:v>1.0680000000000007</c:v>
                </c:pt>
                <c:pt idx="892">
                  <c:v>1.0704000000000007</c:v>
                </c:pt>
                <c:pt idx="893">
                  <c:v>1.0704000000000007</c:v>
                </c:pt>
                <c:pt idx="894">
                  <c:v>1.0728000000000009</c:v>
                </c:pt>
                <c:pt idx="895">
                  <c:v>1.0728000000000009</c:v>
                </c:pt>
                <c:pt idx="896">
                  <c:v>1.0752000000000008</c:v>
                </c:pt>
                <c:pt idx="897">
                  <c:v>1.0752000000000008</c:v>
                </c:pt>
                <c:pt idx="898">
                  <c:v>1.0776000000000008</c:v>
                </c:pt>
                <c:pt idx="899">
                  <c:v>1.0776000000000008</c:v>
                </c:pt>
                <c:pt idx="900">
                  <c:v>1.0800000000000007</c:v>
                </c:pt>
                <c:pt idx="901">
                  <c:v>1.0800000000000007</c:v>
                </c:pt>
                <c:pt idx="902">
                  <c:v>1.0824000000000007</c:v>
                </c:pt>
                <c:pt idx="903">
                  <c:v>1.0824000000000007</c:v>
                </c:pt>
                <c:pt idx="904">
                  <c:v>1.0848000000000009</c:v>
                </c:pt>
                <c:pt idx="905">
                  <c:v>1.0848000000000009</c:v>
                </c:pt>
                <c:pt idx="906">
                  <c:v>1.0872000000000008</c:v>
                </c:pt>
                <c:pt idx="907">
                  <c:v>1.0872000000000008</c:v>
                </c:pt>
                <c:pt idx="908">
                  <c:v>1.0896000000000008</c:v>
                </c:pt>
                <c:pt idx="909">
                  <c:v>1.0896000000000008</c:v>
                </c:pt>
                <c:pt idx="910">
                  <c:v>1.0920000000000007</c:v>
                </c:pt>
                <c:pt idx="911">
                  <c:v>1.0920000000000007</c:v>
                </c:pt>
                <c:pt idx="912">
                  <c:v>1.0944000000000007</c:v>
                </c:pt>
                <c:pt idx="913">
                  <c:v>1.0944000000000007</c:v>
                </c:pt>
                <c:pt idx="914">
                  <c:v>1.0968000000000009</c:v>
                </c:pt>
                <c:pt idx="915">
                  <c:v>1.0968000000000009</c:v>
                </c:pt>
                <c:pt idx="916">
                  <c:v>1.0992000000000008</c:v>
                </c:pt>
                <c:pt idx="917">
                  <c:v>1.0992000000000008</c:v>
                </c:pt>
                <c:pt idx="918">
                  <c:v>1.1016000000000008</c:v>
                </c:pt>
                <c:pt idx="919">
                  <c:v>1.1016000000000008</c:v>
                </c:pt>
                <c:pt idx="920">
                  <c:v>1.1040000000000008</c:v>
                </c:pt>
                <c:pt idx="921">
                  <c:v>1.1040000000000008</c:v>
                </c:pt>
                <c:pt idx="922">
                  <c:v>1.1064000000000007</c:v>
                </c:pt>
                <c:pt idx="923">
                  <c:v>1.1064000000000007</c:v>
                </c:pt>
                <c:pt idx="924">
                  <c:v>1.1088000000000009</c:v>
                </c:pt>
                <c:pt idx="925">
                  <c:v>1.1088000000000009</c:v>
                </c:pt>
                <c:pt idx="926">
                  <c:v>1.1112000000000009</c:v>
                </c:pt>
                <c:pt idx="927">
                  <c:v>1.1112000000000009</c:v>
                </c:pt>
                <c:pt idx="928">
                  <c:v>1.1136000000000008</c:v>
                </c:pt>
                <c:pt idx="929">
                  <c:v>1.1136000000000008</c:v>
                </c:pt>
                <c:pt idx="930">
                  <c:v>1.1160000000000008</c:v>
                </c:pt>
                <c:pt idx="931">
                  <c:v>1.1160000000000008</c:v>
                </c:pt>
                <c:pt idx="932">
                  <c:v>1.1184000000000007</c:v>
                </c:pt>
                <c:pt idx="933">
                  <c:v>1.1184000000000007</c:v>
                </c:pt>
                <c:pt idx="934">
                  <c:v>1.1208000000000009</c:v>
                </c:pt>
                <c:pt idx="935">
                  <c:v>1.1208000000000009</c:v>
                </c:pt>
                <c:pt idx="936">
                  <c:v>1.1232000000000009</c:v>
                </c:pt>
                <c:pt idx="937">
                  <c:v>1.1232000000000009</c:v>
                </c:pt>
                <c:pt idx="938">
                  <c:v>1.1256000000000008</c:v>
                </c:pt>
                <c:pt idx="939">
                  <c:v>1.1256000000000008</c:v>
                </c:pt>
                <c:pt idx="940">
                  <c:v>1.1280000000000008</c:v>
                </c:pt>
                <c:pt idx="941">
                  <c:v>1.1280000000000008</c:v>
                </c:pt>
                <c:pt idx="942">
                  <c:v>1.1304000000000007</c:v>
                </c:pt>
                <c:pt idx="943">
                  <c:v>1.1304000000000007</c:v>
                </c:pt>
                <c:pt idx="944">
                  <c:v>1.1328000000000009</c:v>
                </c:pt>
                <c:pt idx="945">
                  <c:v>1.1328000000000009</c:v>
                </c:pt>
                <c:pt idx="946">
                  <c:v>1.1352000000000009</c:v>
                </c:pt>
                <c:pt idx="947">
                  <c:v>1.1352000000000009</c:v>
                </c:pt>
                <c:pt idx="948">
                  <c:v>1.1376000000000008</c:v>
                </c:pt>
                <c:pt idx="949">
                  <c:v>1.1376000000000008</c:v>
                </c:pt>
                <c:pt idx="950">
                  <c:v>1.1400000000000008</c:v>
                </c:pt>
                <c:pt idx="951">
                  <c:v>1.1400000000000008</c:v>
                </c:pt>
                <c:pt idx="952">
                  <c:v>1.1424000000000007</c:v>
                </c:pt>
                <c:pt idx="953">
                  <c:v>1.1424000000000007</c:v>
                </c:pt>
                <c:pt idx="954">
                  <c:v>1.1448000000000009</c:v>
                </c:pt>
                <c:pt idx="955">
                  <c:v>1.1448000000000009</c:v>
                </c:pt>
                <c:pt idx="956">
                  <c:v>1.1472000000000009</c:v>
                </c:pt>
                <c:pt idx="957">
                  <c:v>1.1472000000000009</c:v>
                </c:pt>
                <c:pt idx="958">
                  <c:v>1.1496000000000008</c:v>
                </c:pt>
                <c:pt idx="959">
                  <c:v>1.1496000000000008</c:v>
                </c:pt>
                <c:pt idx="960">
                  <c:v>1.1520000000000008</c:v>
                </c:pt>
                <c:pt idx="961">
                  <c:v>1.1520000000000008</c:v>
                </c:pt>
                <c:pt idx="962">
                  <c:v>1.1544000000000008</c:v>
                </c:pt>
                <c:pt idx="963">
                  <c:v>1.1544000000000008</c:v>
                </c:pt>
                <c:pt idx="964">
                  <c:v>1.1568000000000009</c:v>
                </c:pt>
                <c:pt idx="965">
                  <c:v>1.1568000000000009</c:v>
                </c:pt>
                <c:pt idx="966">
                  <c:v>1.1592000000000009</c:v>
                </c:pt>
                <c:pt idx="967">
                  <c:v>1.1592000000000009</c:v>
                </c:pt>
                <c:pt idx="968">
                  <c:v>1.1616000000000009</c:v>
                </c:pt>
                <c:pt idx="969">
                  <c:v>1.1616000000000009</c:v>
                </c:pt>
                <c:pt idx="970">
                  <c:v>1.1640000000000008</c:v>
                </c:pt>
                <c:pt idx="971">
                  <c:v>1.1640000000000008</c:v>
                </c:pt>
                <c:pt idx="972">
                  <c:v>1.1664000000000008</c:v>
                </c:pt>
                <c:pt idx="973">
                  <c:v>1.1664000000000008</c:v>
                </c:pt>
                <c:pt idx="974">
                  <c:v>1.1688000000000009</c:v>
                </c:pt>
                <c:pt idx="975">
                  <c:v>1.1688000000000009</c:v>
                </c:pt>
                <c:pt idx="976">
                  <c:v>1.1712000000000009</c:v>
                </c:pt>
                <c:pt idx="977">
                  <c:v>1.1712000000000009</c:v>
                </c:pt>
                <c:pt idx="978">
                  <c:v>1.1736000000000009</c:v>
                </c:pt>
                <c:pt idx="979">
                  <c:v>1.1736000000000009</c:v>
                </c:pt>
                <c:pt idx="980">
                  <c:v>1.1760000000000008</c:v>
                </c:pt>
                <c:pt idx="981">
                  <c:v>1.1760000000000008</c:v>
                </c:pt>
                <c:pt idx="982">
                  <c:v>1.1784000000000008</c:v>
                </c:pt>
                <c:pt idx="983">
                  <c:v>1.1784000000000008</c:v>
                </c:pt>
                <c:pt idx="984">
                  <c:v>1.180800000000001</c:v>
                </c:pt>
                <c:pt idx="985">
                  <c:v>1.180800000000001</c:v>
                </c:pt>
                <c:pt idx="986">
                  <c:v>1.1832000000000009</c:v>
                </c:pt>
                <c:pt idx="987">
                  <c:v>1.1832000000000009</c:v>
                </c:pt>
                <c:pt idx="988">
                  <c:v>1.1856000000000009</c:v>
                </c:pt>
                <c:pt idx="989">
                  <c:v>1.1856000000000009</c:v>
                </c:pt>
                <c:pt idx="990">
                  <c:v>1.1880000000000008</c:v>
                </c:pt>
                <c:pt idx="991">
                  <c:v>1.1880000000000008</c:v>
                </c:pt>
                <c:pt idx="992">
                  <c:v>1.1904000000000008</c:v>
                </c:pt>
                <c:pt idx="993">
                  <c:v>1.1904000000000008</c:v>
                </c:pt>
                <c:pt idx="994">
                  <c:v>1.192800000000001</c:v>
                </c:pt>
                <c:pt idx="995">
                  <c:v>1.192800000000001</c:v>
                </c:pt>
                <c:pt idx="996">
                  <c:v>1.1952000000000009</c:v>
                </c:pt>
                <c:pt idx="997">
                  <c:v>1.1952000000000009</c:v>
                </c:pt>
                <c:pt idx="998">
                  <c:v>1.1976000000000009</c:v>
                </c:pt>
                <c:pt idx="999">
                  <c:v>1.1976000000000009</c:v>
                </c:pt>
                <c:pt idx="1000">
                  <c:v>1.2000000000000008</c:v>
                </c:pt>
                <c:pt idx="1001">
                  <c:v>1.2000000000000008</c:v>
                </c:pt>
                <c:pt idx="1002">
                  <c:v>1.2024000000000008</c:v>
                </c:pt>
                <c:pt idx="1003">
                  <c:v>1.2024000000000008</c:v>
                </c:pt>
                <c:pt idx="1004">
                  <c:v>1.2048000000000008</c:v>
                </c:pt>
                <c:pt idx="1005">
                  <c:v>1.2048000000000008</c:v>
                </c:pt>
                <c:pt idx="1006">
                  <c:v>1.2072000000000007</c:v>
                </c:pt>
                <c:pt idx="1007">
                  <c:v>1.2072000000000007</c:v>
                </c:pt>
                <c:pt idx="1008">
                  <c:v>1.2096000000000007</c:v>
                </c:pt>
                <c:pt idx="1009">
                  <c:v>1.2096000000000007</c:v>
                </c:pt>
                <c:pt idx="1010">
                  <c:v>1.2120000000000009</c:v>
                </c:pt>
                <c:pt idx="1011">
                  <c:v>1.2120000000000009</c:v>
                </c:pt>
                <c:pt idx="1012">
                  <c:v>1.2144000000000008</c:v>
                </c:pt>
                <c:pt idx="1013">
                  <c:v>1.2144000000000008</c:v>
                </c:pt>
                <c:pt idx="1014">
                  <c:v>1.2168000000000008</c:v>
                </c:pt>
                <c:pt idx="1015">
                  <c:v>1.2168000000000008</c:v>
                </c:pt>
                <c:pt idx="1016">
                  <c:v>1.2192000000000007</c:v>
                </c:pt>
                <c:pt idx="1017">
                  <c:v>1.2192000000000007</c:v>
                </c:pt>
                <c:pt idx="1018">
                  <c:v>1.2216000000000007</c:v>
                </c:pt>
                <c:pt idx="1019">
                  <c:v>1.2216000000000007</c:v>
                </c:pt>
                <c:pt idx="1020">
                  <c:v>1.2240000000000009</c:v>
                </c:pt>
                <c:pt idx="1021">
                  <c:v>1.2240000000000009</c:v>
                </c:pt>
                <c:pt idx="1022">
                  <c:v>1.2264000000000008</c:v>
                </c:pt>
                <c:pt idx="1023">
                  <c:v>1.2264000000000008</c:v>
                </c:pt>
                <c:pt idx="1024">
                  <c:v>1.2288000000000008</c:v>
                </c:pt>
                <c:pt idx="1025">
                  <c:v>1.2288000000000008</c:v>
                </c:pt>
                <c:pt idx="1026">
                  <c:v>1.2312000000000007</c:v>
                </c:pt>
                <c:pt idx="1027">
                  <c:v>1.2312000000000007</c:v>
                </c:pt>
                <c:pt idx="1028">
                  <c:v>1.2336000000000007</c:v>
                </c:pt>
                <c:pt idx="1029">
                  <c:v>1.2336000000000007</c:v>
                </c:pt>
                <c:pt idx="1030">
                  <c:v>1.2360000000000009</c:v>
                </c:pt>
                <c:pt idx="1031">
                  <c:v>1.2360000000000009</c:v>
                </c:pt>
                <c:pt idx="1032">
                  <c:v>1.2384000000000008</c:v>
                </c:pt>
                <c:pt idx="1033">
                  <c:v>1.2384000000000008</c:v>
                </c:pt>
                <c:pt idx="1034">
                  <c:v>1.2408000000000008</c:v>
                </c:pt>
                <c:pt idx="1035">
                  <c:v>1.2408000000000008</c:v>
                </c:pt>
                <c:pt idx="1036">
                  <c:v>1.2432000000000007</c:v>
                </c:pt>
                <c:pt idx="1037">
                  <c:v>1.2432000000000007</c:v>
                </c:pt>
                <c:pt idx="1038">
                  <c:v>1.2456000000000007</c:v>
                </c:pt>
                <c:pt idx="1039">
                  <c:v>1.2456000000000007</c:v>
                </c:pt>
                <c:pt idx="1040">
                  <c:v>1.2480000000000009</c:v>
                </c:pt>
                <c:pt idx="1041">
                  <c:v>1.2480000000000009</c:v>
                </c:pt>
                <c:pt idx="1042">
                  <c:v>1.2504000000000008</c:v>
                </c:pt>
                <c:pt idx="1043">
                  <c:v>1.2504000000000008</c:v>
                </c:pt>
                <c:pt idx="1044">
                  <c:v>1.2528000000000008</c:v>
                </c:pt>
                <c:pt idx="1045">
                  <c:v>1.2528000000000008</c:v>
                </c:pt>
                <c:pt idx="1046">
                  <c:v>1.2552000000000008</c:v>
                </c:pt>
                <c:pt idx="1047">
                  <c:v>1.2552000000000008</c:v>
                </c:pt>
                <c:pt idx="1048">
                  <c:v>1.2576000000000007</c:v>
                </c:pt>
                <c:pt idx="1049">
                  <c:v>1.2576000000000007</c:v>
                </c:pt>
                <c:pt idx="1050">
                  <c:v>1.2600000000000009</c:v>
                </c:pt>
                <c:pt idx="1051">
                  <c:v>1.2600000000000009</c:v>
                </c:pt>
                <c:pt idx="1052">
                  <c:v>1.2624000000000009</c:v>
                </c:pt>
                <c:pt idx="1053">
                  <c:v>1.2624000000000009</c:v>
                </c:pt>
                <c:pt idx="1054">
                  <c:v>1.2648000000000008</c:v>
                </c:pt>
                <c:pt idx="1055">
                  <c:v>1.2648000000000008</c:v>
                </c:pt>
                <c:pt idx="1056">
                  <c:v>1.2672000000000008</c:v>
                </c:pt>
                <c:pt idx="1057">
                  <c:v>1.2672000000000008</c:v>
                </c:pt>
                <c:pt idx="1058">
                  <c:v>1.2696000000000007</c:v>
                </c:pt>
                <c:pt idx="1059">
                  <c:v>1.2696000000000007</c:v>
                </c:pt>
                <c:pt idx="1060">
                  <c:v>1.2720000000000009</c:v>
                </c:pt>
                <c:pt idx="1061">
                  <c:v>1.2720000000000009</c:v>
                </c:pt>
                <c:pt idx="1062">
                  <c:v>1.2744000000000009</c:v>
                </c:pt>
                <c:pt idx="1063">
                  <c:v>1.2744000000000009</c:v>
                </c:pt>
                <c:pt idx="1064">
                  <c:v>1.2768000000000008</c:v>
                </c:pt>
                <c:pt idx="1065">
                  <c:v>1.2768000000000008</c:v>
                </c:pt>
                <c:pt idx="1066">
                  <c:v>1.2792000000000008</c:v>
                </c:pt>
                <c:pt idx="1067">
                  <c:v>1.2792000000000008</c:v>
                </c:pt>
                <c:pt idx="1068">
                  <c:v>1.2816000000000007</c:v>
                </c:pt>
                <c:pt idx="1069">
                  <c:v>1.2816000000000007</c:v>
                </c:pt>
                <c:pt idx="1070">
                  <c:v>1.2840000000000009</c:v>
                </c:pt>
                <c:pt idx="1071">
                  <c:v>1.2840000000000009</c:v>
                </c:pt>
                <c:pt idx="1072">
                  <c:v>1.2864000000000009</c:v>
                </c:pt>
                <c:pt idx="1073">
                  <c:v>1.2864000000000009</c:v>
                </c:pt>
                <c:pt idx="1074">
                  <c:v>1.2888000000000008</c:v>
                </c:pt>
                <c:pt idx="1075">
                  <c:v>1.2888000000000008</c:v>
                </c:pt>
                <c:pt idx="1076">
                  <c:v>1.2912000000000008</c:v>
                </c:pt>
                <c:pt idx="1077">
                  <c:v>1.2912000000000008</c:v>
                </c:pt>
                <c:pt idx="1078">
                  <c:v>1.2936000000000007</c:v>
                </c:pt>
                <c:pt idx="1079">
                  <c:v>1.2936000000000007</c:v>
                </c:pt>
                <c:pt idx="1080">
                  <c:v>1.2960000000000009</c:v>
                </c:pt>
                <c:pt idx="1081">
                  <c:v>1.2960000000000009</c:v>
                </c:pt>
                <c:pt idx="1082">
                  <c:v>1.2984000000000009</c:v>
                </c:pt>
                <c:pt idx="1083">
                  <c:v>1.2984000000000009</c:v>
                </c:pt>
                <c:pt idx="1084">
                  <c:v>1.3008000000000008</c:v>
                </c:pt>
                <c:pt idx="1085">
                  <c:v>1.3008000000000008</c:v>
                </c:pt>
                <c:pt idx="1086">
                  <c:v>1.3032000000000008</c:v>
                </c:pt>
                <c:pt idx="1087">
                  <c:v>1.3032000000000008</c:v>
                </c:pt>
                <c:pt idx="1088">
                  <c:v>1.3056000000000008</c:v>
                </c:pt>
                <c:pt idx="1089">
                  <c:v>1.3056000000000008</c:v>
                </c:pt>
                <c:pt idx="1090">
                  <c:v>1.3080000000000009</c:v>
                </c:pt>
                <c:pt idx="1091">
                  <c:v>1.3080000000000009</c:v>
                </c:pt>
                <c:pt idx="1092">
                  <c:v>1.3104000000000009</c:v>
                </c:pt>
                <c:pt idx="1093">
                  <c:v>1.3104000000000009</c:v>
                </c:pt>
                <c:pt idx="1094">
                  <c:v>1.3128000000000009</c:v>
                </c:pt>
                <c:pt idx="1095">
                  <c:v>1.3128000000000009</c:v>
                </c:pt>
                <c:pt idx="1096">
                  <c:v>1.3152000000000008</c:v>
                </c:pt>
                <c:pt idx="1097">
                  <c:v>1.3152000000000008</c:v>
                </c:pt>
                <c:pt idx="1098">
                  <c:v>1.3176000000000008</c:v>
                </c:pt>
                <c:pt idx="1099">
                  <c:v>1.3176000000000008</c:v>
                </c:pt>
                <c:pt idx="1100">
                  <c:v>1.320000000000001</c:v>
                </c:pt>
                <c:pt idx="1101">
                  <c:v>1.320000000000001</c:v>
                </c:pt>
                <c:pt idx="1102">
                  <c:v>1.3224000000000009</c:v>
                </c:pt>
                <c:pt idx="1103">
                  <c:v>1.3224000000000009</c:v>
                </c:pt>
                <c:pt idx="1104">
                  <c:v>1.3248000000000009</c:v>
                </c:pt>
                <c:pt idx="1105">
                  <c:v>1.3248000000000009</c:v>
                </c:pt>
                <c:pt idx="1106">
                  <c:v>1.3272000000000008</c:v>
                </c:pt>
                <c:pt idx="1107">
                  <c:v>1.3272000000000008</c:v>
                </c:pt>
                <c:pt idx="1108">
                  <c:v>1.3296000000000008</c:v>
                </c:pt>
                <c:pt idx="1109">
                  <c:v>1.3296000000000008</c:v>
                </c:pt>
                <c:pt idx="1110">
                  <c:v>1.332000000000001</c:v>
                </c:pt>
                <c:pt idx="1111">
                  <c:v>1.332000000000001</c:v>
                </c:pt>
                <c:pt idx="1112">
                  <c:v>1.3344000000000009</c:v>
                </c:pt>
                <c:pt idx="1113">
                  <c:v>1.3344000000000009</c:v>
                </c:pt>
                <c:pt idx="1114">
                  <c:v>1.3368000000000009</c:v>
                </c:pt>
                <c:pt idx="1115">
                  <c:v>1.3368000000000009</c:v>
                </c:pt>
                <c:pt idx="1116">
                  <c:v>1.3392000000000008</c:v>
                </c:pt>
                <c:pt idx="1117">
                  <c:v>1.3392000000000008</c:v>
                </c:pt>
                <c:pt idx="1118">
                  <c:v>1.3416000000000008</c:v>
                </c:pt>
                <c:pt idx="1119">
                  <c:v>1.3416000000000008</c:v>
                </c:pt>
                <c:pt idx="1120">
                  <c:v>1.344000000000001</c:v>
                </c:pt>
                <c:pt idx="1121">
                  <c:v>1.344000000000001</c:v>
                </c:pt>
                <c:pt idx="1122">
                  <c:v>1.3464000000000009</c:v>
                </c:pt>
                <c:pt idx="1123">
                  <c:v>1.3464000000000009</c:v>
                </c:pt>
                <c:pt idx="1124">
                  <c:v>1.3488000000000009</c:v>
                </c:pt>
                <c:pt idx="1125">
                  <c:v>1.3488000000000009</c:v>
                </c:pt>
                <c:pt idx="1126">
                  <c:v>1.3512000000000008</c:v>
                </c:pt>
                <c:pt idx="1127">
                  <c:v>1.3512000000000008</c:v>
                </c:pt>
                <c:pt idx="1128">
                  <c:v>1.3536000000000008</c:v>
                </c:pt>
                <c:pt idx="1129">
                  <c:v>1.3536000000000008</c:v>
                </c:pt>
                <c:pt idx="1130">
                  <c:v>1.356000000000001</c:v>
                </c:pt>
                <c:pt idx="1131">
                  <c:v>1.356000000000001</c:v>
                </c:pt>
                <c:pt idx="1132">
                  <c:v>1.3584000000000009</c:v>
                </c:pt>
                <c:pt idx="1133">
                  <c:v>1.3584000000000009</c:v>
                </c:pt>
                <c:pt idx="1134">
                  <c:v>1.3608000000000009</c:v>
                </c:pt>
                <c:pt idx="1135">
                  <c:v>1.3608000000000009</c:v>
                </c:pt>
                <c:pt idx="1136">
                  <c:v>1.3632000000000009</c:v>
                </c:pt>
                <c:pt idx="1137">
                  <c:v>1.3632000000000009</c:v>
                </c:pt>
                <c:pt idx="1138">
                  <c:v>1.3656000000000008</c:v>
                </c:pt>
                <c:pt idx="1139">
                  <c:v>1.3656000000000008</c:v>
                </c:pt>
                <c:pt idx="1140">
                  <c:v>1.368000000000001</c:v>
                </c:pt>
                <c:pt idx="1141">
                  <c:v>1.368000000000001</c:v>
                </c:pt>
                <c:pt idx="1142">
                  <c:v>1.370400000000001</c:v>
                </c:pt>
                <c:pt idx="1143">
                  <c:v>1.370400000000001</c:v>
                </c:pt>
                <c:pt idx="1144">
                  <c:v>1.3728000000000009</c:v>
                </c:pt>
                <c:pt idx="1145">
                  <c:v>1.3728000000000009</c:v>
                </c:pt>
                <c:pt idx="1146">
                  <c:v>1.3752000000000009</c:v>
                </c:pt>
                <c:pt idx="1147">
                  <c:v>1.3752000000000009</c:v>
                </c:pt>
                <c:pt idx="1148">
                  <c:v>1.3776000000000008</c:v>
                </c:pt>
                <c:pt idx="1149">
                  <c:v>1.3776000000000008</c:v>
                </c:pt>
                <c:pt idx="1150">
                  <c:v>1.380000000000001</c:v>
                </c:pt>
                <c:pt idx="1151">
                  <c:v>1.380000000000001</c:v>
                </c:pt>
                <c:pt idx="1152">
                  <c:v>1.382400000000001</c:v>
                </c:pt>
                <c:pt idx="1153">
                  <c:v>1.382400000000001</c:v>
                </c:pt>
                <c:pt idx="1154">
                  <c:v>1.3848000000000009</c:v>
                </c:pt>
                <c:pt idx="1155">
                  <c:v>1.3848000000000009</c:v>
                </c:pt>
                <c:pt idx="1156">
                  <c:v>1.3872000000000009</c:v>
                </c:pt>
                <c:pt idx="1157">
                  <c:v>1.3872000000000009</c:v>
                </c:pt>
                <c:pt idx="1158">
                  <c:v>1.3896000000000008</c:v>
                </c:pt>
                <c:pt idx="1159">
                  <c:v>1.3896000000000008</c:v>
                </c:pt>
                <c:pt idx="1160">
                  <c:v>1.392000000000001</c:v>
                </c:pt>
                <c:pt idx="1161">
                  <c:v>1.392000000000001</c:v>
                </c:pt>
                <c:pt idx="1162">
                  <c:v>1.394400000000001</c:v>
                </c:pt>
                <c:pt idx="1163">
                  <c:v>1.394400000000001</c:v>
                </c:pt>
                <c:pt idx="1164">
                  <c:v>1.3968000000000009</c:v>
                </c:pt>
                <c:pt idx="1165">
                  <c:v>1.3968000000000009</c:v>
                </c:pt>
                <c:pt idx="1166">
                  <c:v>1.3992000000000009</c:v>
                </c:pt>
                <c:pt idx="1167">
                  <c:v>1.3992000000000009</c:v>
                </c:pt>
                <c:pt idx="1168">
                  <c:v>1.4016000000000008</c:v>
                </c:pt>
                <c:pt idx="1169">
                  <c:v>1.4016000000000008</c:v>
                </c:pt>
                <c:pt idx="1170">
                  <c:v>1.404000000000001</c:v>
                </c:pt>
                <c:pt idx="1171">
                  <c:v>1.404000000000001</c:v>
                </c:pt>
                <c:pt idx="1172">
                  <c:v>1.406400000000001</c:v>
                </c:pt>
                <c:pt idx="1173">
                  <c:v>1.406400000000001</c:v>
                </c:pt>
                <c:pt idx="1174">
                  <c:v>1.4088000000000009</c:v>
                </c:pt>
                <c:pt idx="1175">
                  <c:v>1.4088000000000009</c:v>
                </c:pt>
                <c:pt idx="1176">
                  <c:v>1.4112000000000009</c:v>
                </c:pt>
                <c:pt idx="1177">
                  <c:v>1.4112000000000009</c:v>
                </c:pt>
                <c:pt idx="1178">
                  <c:v>1.4136000000000009</c:v>
                </c:pt>
                <c:pt idx="1179">
                  <c:v>1.4136000000000009</c:v>
                </c:pt>
                <c:pt idx="1180">
                  <c:v>1.416000000000001</c:v>
                </c:pt>
                <c:pt idx="1181">
                  <c:v>1.416000000000001</c:v>
                </c:pt>
                <c:pt idx="1182">
                  <c:v>1.418400000000001</c:v>
                </c:pt>
                <c:pt idx="1183">
                  <c:v>1.418400000000001</c:v>
                </c:pt>
                <c:pt idx="1184">
                  <c:v>1.420800000000001</c:v>
                </c:pt>
                <c:pt idx="1185">
                  <c:v>1.420800000000001</c:v>
                </c:pt>
                <c:pt idx="1186">
                  <c:v>1.4232000000000009</c:v>
                </c:pt>
                <c:pt idx="1187">
                  <c:v>1.4232000000000009</c:v>
                </c:pt>
                <c:pt idx="1188">
                  <c:v>1.4256000000000009</c:v>
                </c:pt>
                <c:pt idx="1189">
                  <c:v>1.4256000000000009</c:v>
                </c:pt>
                <c:pt idx="1190">
                  <c:v>1.428000000000001</c:v>
                </c:pt>
                <c:pt idx="1191">
                  <c:v>1.428000000000001</c:v>
                </c:pt>
                <c:pt idx="1192">
                  <c:v>1.430400000000001</c:v>
                </c:pt>
                <c:pt idx="1193">
                  <c:v>1.430400000000001</c:v>
                </c:pt>
                <c:pt idx="1194">
                  <c:v>1.432800000000001</c:v>
                </c:pt>
                <c:pt idx="1195">
                  <c:v>1.432800000000001</c:v>
                </c:pt>
                <c:pt idx="1196">
                  <c:v>1.4352000000000009</c:v>
                </c:pt>
                <c:pt idx="1197">
                  <c:v>1.4352000000000009</c:v>
                </c:pt>
                <c:pt idx="1198">
                  <c:v>1.4376000000000009</c:v>
                </c:pt>
                <c:pt idx="1199">
                  <c:v>1.4376000000000009</c:v>
                </c:pt>
                <c:pt idx="1200">
                  <c:v>1.4400000000000011</c:v>
                </c:pt>
                <c:pt idx="1201">
                  <c:v>1.4400000000000011</c:v>
                </c:pt>
                <c:pt idx="1202">
                  <c:v>1.442400000000001</c:v>
                </c:pt>
                <c:pt idx="1203">
                  <c:v>1.442400000000001</c:v>
                </c:pt>
                <c:pt idx="1204">
                  <c:v>1.444800000000001</c:v>
                </c:pt>
                <c:pt idx="1205">
                  <c:v>1.444800000000001</c:v>
                </c:pt>
                <c:pt idx="1206">
                  <c:v>1.4472000000000009</c:v>
                </c:pt>
                <c:pt idx="1207">
                  <c:v>1.4472000000000009</c:v>
                </c:pt>
                <c:pt idx="1208">
                  <c:v>1.4496000000000009</c:v>
                </c:pt>
                <c:pt idx="1209">
                  <c:v>1.4496000000000009</c:v>
                </c:pt>
                <c:pt idx="1210">
                  <c:v>1.4520000000000011</c:v>
                </c:pt>
                <c:pt idx="1211">
                  <c:v>1.4520000000000011</c:v>
                </c:pt>
                <c:pt idx="1212">
                  <c:v>1.454400000000001</c:v>
                </c:pt>
                <c:pt idx="1213">
                  <c:v>1.454400000000001</c:v>
                </c:pt>
                <c:pt idx="1214">
                  <c:v>1.456800000000001</c:v>
                </c:pt>
                <c:pt idx="1215">
                  <c:v>1.456800000000001</c:v>
                </c:pt>
                <c:pt idx="1216">
                  <c:v>1.4592000000000009</c:v>
                </c:pt>
                <c:pt idx="1217">
                  <c:v>1.4592000000000009</c:v>
                </c:pt>
                <c:pt idx="1218">
                  <c:v>1.4616000000000009</c:v>
                </c:pt>
                <c:pt idx="1219">
                  <c:v>1.4616000000000009</c:v>
                </c:pt>
                <c:pt idx="1220">
                  <c:v>1.4640000000000011</c:v>
                </c:pt>
                <c:pt idx="1221">
                  <c:v>1.4640000000000011</c:v>
                </c:pt>
                <c:pt idx="1222">
                  <c:v>1.466400000000001</c:v>
                </c:pt>
                <c:pt idx="1223">
                  <c:v>1.466400000000001</c:v>
                </c:pt>
                <c:pt idx="1224">
                  <c:v>1.468800000000001</c:v>
                </c:pt>
                <c:pt idx="1225">
                  <c:v>1.468800000000001</c:v>
                </c:pt>
                <c:pt idx="1226">
                  <c:v>1.471200000000001</c:v>
                </c:pt>
                <c:pt idx="1227">
                  <c:v>1.471200000000001</c:v>
                </c:pt>
                <c:pt idx="1228">
                  <c:v>1.4736000000000009</c:v>
                </c:pt>
                <c:pt idx="1229">
                  <c:v>1.4736000000000009</c:v>
                </c:pt>
                <c:pt idx="1230">
                  <c:v>1.4760000000000011</c:v>
                </c:pt>
                <c:pt idx="1231">
                  <c:v>1.4760000000000011</c:v>
                </c:pt>
                <c:pt idx="1232">
                  <c:v>1.478400000000001</c:v>
                </c:pt>
                <c:pt idx="1233">
                  <c:v>1.478400000000001</c:v>
                </c:pt>
                <c:pt idx="1234">
                  <c:v>1.480800000000001</c:v>
                </c:pt>
                <c:pt idx="1235">
                  <c:v>1.480800000000001</c:v>
                </c:pt>
                <c:pt idx="1236">
                  <c:v>1.483200000000001</c:v>
                </c:pt>
                <c:pt idx="1237">
                  <c:v>1.483200000000001</c:v>
                </c:pt>
                <c:pt idx="1238">
                  <c:v>1.4856000000000009</c:v>
                </c:pt>
                <c:pt idx="1239">
                  <c:v>1.4856000000000009</c:v>
                </c:pt>
                <c:pt idx="1240">
                  <c:v>1.4880000000000011</c:v>
                </c:pt>
                <c:pt idx="1241">
                  <c:v>1.4880000000000011</c:v>
                </c:pt>
                <c:pt idx="1242">
                  <c:v>1.4904000000000011</c:v>
                </c:pt>
                <c:pt idx="1243">
                  <c:v>1.4904000000000011</c:v>
                </c:pt>
                <c:pt idx="1244">
                  <c:v>1.492800000000001</c:v>
                </c:pt>
                <c:pt idx="1245">
                  <c:v>1.492800000000001</c:v>
                </c:pt>
                <c:pt idx="1246">
                  <c:v>1.495200000000001</c:v>
                </c:pt>
                <c:pt idx="1247">
                  <c:v>1.495200000000001</c:v>
                </c:pt>
                <c:pt idx="1248">
                  <c:v>1.4976000000000009</c:v>
                </c:pt>
                <c:pt idx="1249">
                  <c:v>1.4976000000000009</c:v>
                </c:pt>
                <c:pt idx="1250">
                  <c:v>1.5000000000000011</c:v>
                </c:pt>
                <c:pt idx="1251">
                  <c:v>1.5000000000000011</c:v>
                </c:pt>
                <c:pt idx="1252">
                  <c:v>1.5024000000000011</c:v>
                </c:pt>
                <c:pt idx="1253">
                  <c:v>1.5024000000000011</c:v>
                </c:pt>
                <c:pt idx="1254">
                  <c:v>1.504800000000001</c:v>
                </c:pt>
                <c:pt idx="1255">
                  <c:v>1.504800000000001</c:v>
                </c:pt>
                <c:pt idx="1256">
                  <c:v>1.507200000000001</c:v>
                </c:pt>
                <c:pt idx="1257">
                  <c:v>1.507200000000001</c:v>
                </c:pt>
                <c:pt idx="1258">
                  <c:v>1.5096000000000009</c:v>
                </c:pt>
                <c:pt idx="1259">
                  <c:v>1.5096000000000009</c:v>
                </c:pt>
                <c:pt idx="1260">
                  <c:v>1.5120000000000011</c:v>
                </c:pt>
                <c:pt idx="1261">
                  <c:v>1.5120000000000011</c:v>
                </c:pt>
                <c:pt idx="1262">
                  <c:v>1.5144000000000011</c:v>
                </c:pt>
                <c:pt idx="1263">
                  <c:v>1.5144000000000011</c:v>
                </c:pt>
                <c:pt idx="1264">
                  <c:v>1.516800000000001</c:v>
                </c:pt>
                <c:pt idx="1265">
                  <c:v>1.516800000000001</c:v>
                </c:pt>
                <c:pt idx="1266">
                  <c:v>1.519200000000001</c:v>
                </c:pt>
                <c:pt idx="1267">
                  <c:v>1.519200000000001</c:v>
                </c:pt>
                <c:pt idx="1268">
                  <c:v>1.521600000000001</c:v>
                </c:pt>
                <c:pt idx="1269">
                  <c:v>1.521600000000001</c:v>
                </c:pt>
                <c:pt idx="1270">
                  <c:v>1.5240000000000011</c:v>
                </c:pt>
                <c:pt idx="1271">
                  <c:v>1.5240000000000011</c:v>
                </c:pt>
                <c:pt idx="1272">
                  <c:v>1.5264000000000011</c:v>
                </c:pt>
                <c:pt idx="1273">
                  <c:v>1.5264000000000011</c:v>
                </c:pt>
                <c:pt idx="1274">
                  <c:v>1.528800000000001</c:v>
                </c:pt>
                <c:pt idx="1275">
                  <c:v>1.528800000000001</c:v>
                </c:pt>
                <c:pt idx="1276">
                  <c:v>1.531200000000001</c:v>
                </c:pt>
                <c:pt idx="1277">
                  <c:v>1.531200000000001</c:v>
                </c:pt>
                <c:pt idx="1278">
                  <c:v>1.533600000000001</c:v>
                </c:pt>
                <c:pt idx="1279">
                  <c:v>1.533600000000001</c:v>
                </c:pt>
                <c:pt idx="1280">
                  <c:v>1.5360000000000011</c:v>
                </c:pt>
                <c:pt idx="1281">
                  <c:v>1.5360000000000011</c:v>
                </c:pt>
                <c:pt idx="1282">
                  <c:v>1.5384000000000011</c:v>
                </c:pt>
                <c:pt idx="1283">
                  <c:v>1.5384000000000011</c:v>
                </c:pt>
                <c:pt idx="1284">
                  <c:v>1.5408000000000011</c:v>
                </c:pt>
                <c:pt idx="1285">
                  <c:v>1.5408000000000011</c:v>
                </c:pt>
                <c:pt idx="1286">
                  <c:v>1.543200000000001</c:v>
                </c:pt>
                <c:pt idx="1287">
                  <c:v>1.543200000000001</c:v>
                </c:pt>
                <c:pt idx="1288">
                  <c:v>1.545600000000001</c:v>
                </c:pt>
                <c:pt idx="1289">
                  <c:v>1.545600000000001</c:v>
                </c:pt>
                <c:pt idx="1290">
                  <c:v>1.5480000000000012</c:v>
                </c:pt>
                <c:pt idx="1291">
                  <c:v>1.5480000000000012</c:v>
                </c:pt>
                <c:pt idx="1292">
                  <c:v>1.5504000000000011</c:v>
                </c:pt>
                <c:pt idx="1293">
                  <c:v>1.5504000000000011</c:v>
                </c:pt>
                <c:pt idx="1294">
                  <c:v>1.5528000000000011</c:v>
                </c:pt>
                <c:pt idx="1295">
                  <c:v>1.5528000000000011</c:v>
                </c:pt>
                <c:pt idx="1296">
                  <c:v>1.555200000000001</c:v>
                </c:pt>
                <c:pt idx="1297">
                  <c:v>1.555200000000001</c:v>
                </c:pt>
                <c:pt idx="1298">
                  <c:v>1.557600000000001</c:v>
                </c:pt>
                <c:pt idx="1299">
                  <c:v>1.557600000000001</c:v>
                </c:pt>
                <c:pt idx="1300">
                  <c:v>1.5600000000000012</c:v>
                </c:pt>
                <c:pt idx="1301">
                  <c:v>1.5600000000000012</c:v>
                </c:pt>
                <c:pt idx="1302">
                  <c:v>1.5624000000000011</c:v>
                </c:pt>
                <c:pt idx="1303">
                  <c:v>1.5624000000000011</c:v>
                </c:pt>
                <c:pt idx="1304">
                  <c:v>1.5648000000000011</c:v>
                </c:pt>
                <c:pt idx="1305">
                  <c:v>1.5648000000000011</c:v>
                </c:pt>
                <c:pt idx="1306">
                  <c:v>1.567200000000001</c:v>
                </c:pt>
                <c:pt idx="1307">
                  <c:v>1.567200000000001</c:v>
                </c:pt>
                <c:pt idx="1308">
                  <c:v>1.569600000000001</c:v>
                </c:pt>
                <c:pt idx="1309">
                  <c:v>1.569600000000001</c:v>
                </c:pt>
                <c:pt idx="1310">
                  <c:v>1.5720000000000012</c:v>
                </c:pt>
                <c:pt idx="1311">
                  <c:v>1.5720000000000012</c:v>
                </c:pt>
                <c:pt idx="1312">
                  <c:v>1.5744000000000011</c:v>
                </c:pt>
                <c:pt idx="1313">
                  <c:v>1.5744000000000011</c:v>
                </c:pt>
                <c:pt idx="1314">
                  <c:v>1.5768000000000011</c:v>
                </c:pt>
                <c:pt idx="1315">
                  <c:v>1.5768000000000011</c:v>
                </c:pt>
                <c:pt idx="1316">
                  <c:v>1.579200000000001</c:v>
                </c:pt>
                <c:pt idx="1317">
                  <c:v>1.579200000000001</c:v>
                </c:pt>
                <c:pt idx="1318">
                  <c:v>1.581600000000001</c:v>
                </c:pt>
                <c:pt idx="1319">
                  <c:v>1.581600000000001</c:v>
                </c:pt>
                <c:pt idx="1320">
                  <c:v>1.5840000000000012</c:v>
                </c:pt>
                <c:pt idx="1321">
                  <c:v>1.5840000000000012</c:v>
                </c:pt>
                <c:pt idx="1322">
                  <c:v>1.5864000000000011</c:v>
                </c:pt>
                <c:pt idx="1323">
                  <c:v>1.5864000000000011</c:v>
                </c:pt>
                <c:pt idx="1324">
                  <c:v>1.5888000000000011</c:v>
                </c:pt>
                <c:pt idx="1325">
                  <c:v>1.5888000000000011</c:v>
                </c:pt>
                <c:pt idx="1326">
                  <c:v>1.5912000000000011</c:v>
                </c:pt>
                <c:pt idx="1327">
                  <c:v>1.5912000000000011</c:v>
                </c:pt>
                <c:pt idx="1328">
                  <c:v>1.593600000000001</c:v>
                </c:pt>
                <c:pt idx="1329">
                  <c:v>1.593600000000001</c:v>
                </c:pt>
                <c:pt idx="1330">
                  <c:v>1.5960000000000012</c:v>
                </c:pt>
                <c:pt idx="1331">
                  <c:v>1.5960000000000012</c:v>
                </c:pt>
                <c:pt idx="1332">
                  <c:v>1.5984000000000012</c:v>
                </c:pt>
                <c:pt idx="1333">
                  <c:v>1.5984000000000012</c:v>
                </c:pt>
                <c:pt idx="1334">
                  <c:v>1.6008000000000011</c:v>
                </c:pt>
                <c:pt idx="1335">
                  <c:v>1.6008000000000011</c:v>
                </c:pt>
                <c:pt idx="1336">
                  <c:v>1.6032000000000011</c:v>
                </c:pt>
                <c:pt idx="1337">
                  <c:v>1.6032000000000011</c:v>
                </c:pt>
                <c:pt idx="1338">
                  <c:v>1.605600000000001</c:v>
                </c:pt>
                <c:pt idx="1339">
                  <c:v>1.605600000000001</c:v>
                </c:pt>
                <c:pt idx="1340">
                  <c:v>1.6080000000000012</c:v>
                </c:pt>
                <c:pt idx="1341">
                  <c:v>1.6080000000000012</c:v>
                </c:pt>
                <c:pt idx="1342">
                  <c:v>1.6104000000000012</c:v>
                </c:pt>
                <c:pt idx="1343">
                  <c:v>1.6104000000000012</c:v>
                </c:pt>
                <c:pt idx="1344">
                  <c:v>1.6128000000000011</c:v>
                </c:pt>
                <c:pt idx="1345">
                  <c:v>1.6128000000000011</c:v>
                </c:pt>
                <c:pt idx="1346">
                  <c:v>1.6152000000000011</c:v>
                </c:pt>
                <c:pt idx="1347">
                  <c:v>1.6152000000000011</c:v>
                </c:pt>
                <c:pt idx="1348">
                  <c:v>1.617600000000001</c:v>
                </c:pt>
                <c:pt idx="1349">
                  <c:v>1.617600000000001</c:v>
                </c:pt>
                <c:pt idx="1350">
                  <c:v>1.6200000000000012</c:v>
                </c:pt>
                <c:pt idx="1351">
                  <c:v>1.6200000000000012</c:v>
                </c:pt>
                <c:pt idx="1352">
                  <c:v>1.6224000000000012</c:v>
                </c:pt>
                <c:pt idx="1353">
                  <c:v>1.6224000000000012</c:v>
                </c:pt>
                <c:pt idx="1354">
                  <c:v>1.6248000000000011</c:v>
                </c:pt>
                <c:pt idx="1355">
                  <c:v>1.6248000000000011</c:v>
                </c:pt>
                <c:pt idx="1356">
                  <c:v>1.6272000000000011</c:v>
                </c:pt>
                <c:pt idx="1357">
                  <c:v>1.6272000000000011</c:v>
                </c:pt>
                <c:pt idx="1358">
                  <c:v>1.629600000000001</c:v>
                </c:pt>
                <c:pt idx="1359">
                  <c:v>1.629600000000001</c:v>
                </c:pt>
                <c:pt idx="1360">
                  <c:v>1.6320000000000012</c:v>
                </c:pt>
                <c:pt idx="1361">
                  <c:v>1.6320000000000012</c:v>
                </c:pt>
                <c:pt idx="1362">
                  <c:v>1.6344000000000012</c:v>
                </c:pt>
                <c:pt idx="1363">
                  <c:v>1.6344000000000012</c:v>
                </c:pt>
                <c:pt idx="1364">
                  <c:v>1.6368000000000011</c:v>
                </c:pt>
                <c:pt idx="1365">
                  <c:v>1.6368000000000011</c:v>
                </c:pt>
                <c:pt idx="1366">
                  <c:v>1.6392000000000011</c:v>
                </c:pt>
                <c:pt idx="1367">
                  <c:v>1.6392000000000011</c:v>
                </c:pt>
                <c:pt idx="1368">
                  <c:v>1.6416000000000011</c:v>
                </c:pt>
                <c:pt idx="1369">
                  <c:v>1.6416000000000011</c:v>
                </c:pt>
                <c:pt idx="1370">
                  <c:v>1.6440000000000012</c:v>
                </c:pt>
                <c:pt idx="1371">
                  <c:v>1.6440000000000012</c:v>
                </c:pt>
                <c:pt idx="1372">
                  <c:v>1.6464000000000012</c:v>
                </c:pt>
                <c:pt idx="1373">
                  <c:v>1.6464000000000012</c:v>
                </c:pt>
                <c:pt idx="1374">
                  <c:v>1.6488000000000012</c:v>
                </c:pt>
                <c:pt idx="1375">
                  <c:v>1.6488000000000012</c:v>
                </c:pt>
                <c:pt idx="1376">
                  <c:v>1.6512000000000011</c:v>
                </c:pt>
                <c:pt idx="1377">
                  <c:v>1.6512000000000011</c:v>
                </c:pt>
                <c:pt idx="1378">
                  <c:v>1.6536000000000011</c:v>
                </c:pt>
                <c:pt idx="1379">
                  <c:v>1.6536000000000011</c:v>
                </c:pt>
                <c:pt idx="1380">
                  <c:v>1.6560000000000012</c:v>
                </c:pt>
                <c:pt idx="1381">
                  <c:v>1.6560000000000012</c:v>
                </c:pt>
                <c:pt idx="1382">
                  <c:v>1.6584000000000012</c:v>
                </c:pt>
                <c:pt idx="1383">
                  <c:v>1.6584000000000012</c:v>
                </c:pt>
                <c:pt idx="1384">
                  <c:v>1.6608000000000012</c:v>
                </c:pt>
                <c:pt idx="1385">
                  <c:v>1.6608000000000012</c:v>
                </c:pt>
                <c:pt idx="1386">
                  <c:v>1.6632000000000011</c:v>
                </c:pt>
                <c:pt idx="1387">
                  <c:v>1.6632000000000011</c:v>
                </c:pt>
                <c:pt idx="1388">
                  <c:v>1.6656000000000011</c:v>
                </c:pt>
                <c:pt idx="1389">
                  <c:v>1.6656000000000011</c:v>
                </c:pt>
                <c:pt idx="1390">
                  <c:v>1.6680000000000013</c:v>
                </c:pt>
                <c:pt idx="1391">
                  <c:v>1.6680000000000013</c:v>
                </c:pt>
                <c:pt idx="1392">
                  <c:v>1.6704000000000012</c:v>
                </c:pt>
                <c:pt idx="1393">
                  <c:v>1.6704000000000012</c:v>
                </c:pt>
                <c:pt idx="1394">
                  <c:v>1.6728000000000012</c:v>
                </c:pt>
                <c:pt idx="1395">
                  <c:v>1.6728000000000012</c:v>
                </c:pt>
                <c:pt idx="1396">
                  <c:v>1.6752000000000011</c:v>
                </c:pt>
                <c:pt idx="1397">
                  <c:v>1.6752000000000011</c:v>
                </c:pt>
                <c:pt idx="1398">
                  <c:v>1.6776000000000011</c:v>
                </c:pt>
                <c:pt idx="1399">
                  <c:v>1.6776000000000011</c:v>
                </c:pt>
                <c:pt idx="1400">
                  <c:v>1.6800000000000013</c:v>
                </c:pt>
                <c:pt idx="1401">
                  <c:v>1.6800000000000013</c:v>
                </c:pt>
                <c:pt idx="1402">
                  <c:v>1.6824000000000012</c:v>
                </c:pt>
                <c:pt idx="1403">
                  <c:v>1.6824000000000012</c:v>
                </c:pt>
                <c:pt idx="1404">
                  <c:v>1.6848000000000012</c:v>
                </c:pt>
                <c:pt idx="1405">
                  <c:v>1.6848000000000012</c:v>
                </c:pt>
                <c:pt idx="1406">
                  <c:v>1.6872000000000011</c:v>
                </c:pt>
                <c:pt idx="1407">
                  <c:v>1.6872000000000011</c:v>
                </c:pt>
                <c:pt idx="1408">
                  <c:v>1.6896000000000011</c:v>
                </c:pt>
                <c:pt idx="1409">
                  <c:v>1.6896000000000011</c:v>
                </c:pt>
                <c:pt idx="1410">
                  <c:v>1.6920000000000013</c:v>
                </c:pt>
                <c:pt idx="1411">
                  <c:v>1.6920000000000013</c:v>
                </c:pt>
                <c:pt idx="1412">
                  <c:v>1.6944000000000012</c:v>
                </c:pt>
                <c:pt idx="1413">
                  <c:v>1.6944000000000012</c:v>
                </c:pt>
                <c:pt idx="1414">
                  <c:v>1.6968000000000012</c:v>
                </c:pt>
                <c:pt idx="1415">
                  <c:v>1.6968000000000012</c:v>
                </c:pt>
                <c:pt idx="1416">
                  <c:v>1.6992000000000012</c:v>
                </c:pt>
                <c:pt idx="1417">
                  <c:v>1.6992000000000012</c:v>
                </c:pt>
                <c:pt idx="1418">
                  <c:v>1.7016000000000011</c:v>
                </c:pt>
                <c:pt idx="1419">
                  <c:v>1.7016000000000011</c:v>
                </c:pt>
                <c:pt idx="1420">
                  <c:v>1.7040000000000013</c:v>
                </c:pt>
                <c:pt idx="1421">
                  <c:v>1.7040000000000013</c:v>
                </c:pt>
                <c:pt idx="1422">
                  <c:v>1.7064000000000012</c:v>
                </c:pt>
                <c:pt idx="1423">
                  <c:v>1.7064000000000012</c:v>
                </c:pt>
                <c:pt idx="1424">
                  <c:v>1.7088000000000012</c:v>
                </c:pt>
                <c:pt idx="1425">
                  <c:v>1.7088000000000012</c:v>
                </c:pt>
                <c:pt idx="1426">
                  <c:v>1.7112000000000012</c:v>
                </c:pt>
                <c:pt idx="1427">
                  <c:v>1.7112000000000012</c:v>
                </c:pt>
                <c:pt idx="1428">
                  <c:v>1.7136000000000011</c:v>
                </c:pt>
                <c:pt idx="1429">
                  <c:v>1.7136000000000011</c:v>
                </c:pt>
                <c:pt idx="1430">
                  <c:v>1.7160000000000013</c:v>
                </c:pt>
                <c:pt idx="1431">
                  <c:v>1.7160000000000013</c:v>
                </c:pt>
                <c:pt idx="1432">
                  <c:v>1.7184000000000013</c:v>
                </c:pt>
                <c:pt idx="1433">
                  <c:v>1.7184000000000013</c:v>
                </c:pt>
                <c:pt idx="1434">
                  <c:v>1.7208000000000012</c:v>
                </c:pt>
                <c:pt idx="1435">
                  <c:v>1.7208000000000012</c:v>
                </c:pt>
                <c:pt idx="1436">
                  <c:v>1.7232000000000012</c:v>
                </c:pt>
                <c:pt idx="1437">
                  <c:v>1.7232000000000012</c:v>
                </c:pt>
                <c:pt idx="1438">
                  <c:v>1.7256000000000011</c:v>
                </c:pt>
                <c:pt idx="1439">
                  <c:v>1.7256000000000011</c:v>
                </c:pt>
                <c:pt idx="1440">
                  <c:v>1.7280000000000013</c:v>
                </c:pt>
                <c:pt idx="1441">
                  <c:v>1.7280000000000013</c:v>
                </c:pt>
                <c:pt idx="1442">
                  <c:v>1.7304000000000013</c:v>
                </c:pt>
                <c:pt idx="1443">
                  <c:v>1.7304000000000013</c:v>
                </c:pt>
                <c:pt idx="1444">
                  <c:v>1.7328000000000012</c:v>
                </c:pt>
                <c:pt idx="1445">
                  <c:v>1.7328000000000012</c:v>
                </c:pt>
                <c:pt idx="1446">
                  <c:v>1.7352000000000012</c:v>
                </c:pt>
                <c:pt idx="1447">
                  <c:v>1.7352000000000012</c:v>
                </c:pt>
                <c:pt idx="1448">
                  <c:v>1.7376000000000011</c:v>
                </c:pt>
                <c:pt idx="1449">
                  <c:v>1.7376000000000011</c:v>
                </c:pt>
                <c:pt idx="1450">
                  <c:v>1.7400000000000013</c:v>
                </c:pt>
                <c:pt idx="1451">
                  <c:v>1.7400000000000013</c:v>
                </c:pt>
                <c:pt idx="1452">
                  <c:v>1.7424000000000013</c:v>
                </c:pt>
                <c:pt idx="1453">
                  <c:v>1.7424000000000013</c:v>
                </c:pt>
                <c:pt idx="1454">
                  <c:v>1.7448000000000012</c:v>
                </c:pt>
                <c:pt idx="1455">
                  <c:v>1.7448000000000012</c:v>
                </c:pt>
                <c:pt idx="1456">
                  <c:v>1.7472000000000012</c:v>
                </c:pt>
                <c:pt idx="1457">
                  <c:v>1.7472000000000012</c:v>
                </c:pt>
                <c:pt idx="1458">
                  <c:v>1.7496000000000012</c:v>
                </c:pt>
                <c:pt idx="1459">
                  <c:v>1.7496000000000012</c:v>
                </c:pt>
                <c:pt idx="1460">
                  <c:v>1.7520000000000013</c:v>
                </c:pt>
                <c:pt idx="1461">
                  <c:v>1.7520000000000013</c:v>
                </c:pt>
                <c:pt idx="1462">
                  <c:v>1.7544000000000013</c:v>
                </c:pt>
                <c:pt idx="1463">
                  <c:v>1.7544000000000013</c:v>
                </c:pt>
                <c:pt idx="1464">
                  <c:v>1.7568000000000012</c:v>
                </c:pt>
                <c:pt idx="1465">
                  <c:v>1.7568000000000012</c:v>
                </c:pt>
                <c:pt idx="1466">
                  <c:v>1.7592000000000012</c:v>
                </c:pt>
                <c:pt idx="1467">
                  <c:v>1.7592000000000012</c:v>
                </c:pt>
                <c:pt idx="1468">
                  <c:v>1.7616000000000012</c:v>
                </c:pt>
                <c:pt idx="1469">
                  <c:v>1.7616000000000012</c:v>
                </c:pt>
                <c:pt idx="1470">
                  <c:v>1.7640000000000013</c:v>
                </c:pt>
                <c:pt idx="1471">
                  <c:v>1.7640000000000013</c:v>
                </c:pt>
                <c:pt idx="1472">
                  <c:v>1.7664000000000013</c:v>
                </c:pt>
                <c:pt idx="1473">
                  <c:v>1.7664000000000013</c:v>
                </c:pt>
                <c:pt idx="1474">
                  <c:v>1.7688000000000013</c:v>
                </c:pt>
                <c:pt idx="1475">
                  <c:v>1.7688000000000013</c:v>
                </c:pt>
                <c:pt idx="1476">
                  <c:v>1.7712000000000012</c:v>
                </c:pt>
                <c:pt idx="1477">
                  <c:v>1.7712000000000012</c:v>
                </c:pt>
                <c:pt idx="1478">
                  <c:v>1.7736000000000012</c:v>
                </c:pt>
                <c:pt idx="1479">
                  <c:v>1.7736000000000012</c:v>
                </c:pt>
                <c:pt idx="1480">
                  <c:v>1.7760000000000014</c:v>
                </c:pt>
                <c:pt idx="1481">
                  <c:v>1.7760000000000014</c:v>
                </c:pt>
                <c:pt idx="1482">
                  <c:v>1.7784000000000013</c:v>
                </c:pt>
                <c:pt idx="1483">
                  <c:v>1.7784000000000013</c:v>
                </c:pt>
                <c:pt idx="1484">
                  <c:v>1.7808000000000013</c:v>
                </c:pt>
                <c:pt idx="1485">
                  <c:v>1.7808000000000013</c:v>
                </c:pt>
                <c:pt idx="1486">
                  <c:v>1.7832000000000012</c:v>
                </c:pt>
                <c:pt idx="1487">
                  <c:v>1.7832000000000012</c:v>
                </c:pt>
                <c:pt idx="1488">
                  <c:v>1.7856000000000012</c:v>
                </c:pt>
                <c:pt idx="1489">
                  <c:v>1.7856000000000012</c:v>
                </c:pt>
                <c:pt idx="1490">
                  <c:v>1.7880000000000014</c:v>
                </c:pt>
                <c:pt idx="1491">
                  <c:v>1.7880000000000014</c:v>
                </c:pt>
                <c:pt idx="1492">
                  <c:v>1.7904000000000013</c:v>
                </c:pt>
                <c:pt idx="1493">
                  <c:v>1.7904000000000013</c:v>
                </c:pt>
                <c:pt idx="1494">
                  <c:v>1.7928000000000013</c:v>
                </c:pt>
                <c:pt idx="1495">
                  <c:v>1.7928000000000013</c:v>
                </c:pt>
                <c:pt idx="1496">
                  <c:v>1.7952000000000012</c:v>
                </c:pt>
                <c:pt idx="1497">
                  <c:v>1.7952000000000012</c:v>
                </c:pt>
                <c:pt idx="1498">
                  <c:v>1.7976000000000012</c:v>
                </c:pt>
                <c:pt idx="1499">
                  <c:v>1.7976000000000012</c:v>
                </c:pt>
                <c:pt idx="1500">
                  <c:v>1.8000000000000012</c:v>
                </c:pt>
                <c:pt idx="1501">
                  <c:v>1.8000000000000012</c:v>
                </c:pt>
                <c:pt idx="1502">
                  <c:v>1.8024000000000013</c:v>
                </c:pt>
                <c:pt idx="1503">
                  <c:v>1.8024000000000013</c:v>
                </c:pt>
                <c:pt idx="1504">
                  <c:v>1.8048000000000013</c:v>
                </c:pt>
                <c:pt idx="1505">
                  <c:v>1.8048000000000013</c:v>
                </c:pt>
                <c:pt idx="1506">
                  <c:v>1.8072000000000012</c:v>
                </c:pt>
                <c:pt idx="1507">
                  <c:v>1.8072000000000012</c:v>
                </c:pt>
                <c:pt idx="1508">
                  <c:v>1.8096000000000012</c:v>
                </c:pt>
                <c:pt idx="1509">
                  <c:v>1.8096000000000012</c:v>
                </c:pt>
                <c:pt idx="1510">
                  <c:v>1.8120000000000012</c:v>
                </c:pt>
                <c:pt idx="1511">
                  <c:v>1.8120000000000012</c:v>
                </c:pt>
                <c:pt idx="1512">
                  <c:v>1.8144000000000013</c:v>
                </c:pt>
                <c:pt idx="1513">
                  <c:v>1.8144000000000013</c:v>
                </c:pt>
                <c:pt idx="1514">
                  <c:v>1.8168000000000013</c:v>
                </c:pt>
                <c:pt idx="1515">
                  <c:v>1.8168000000000013</c:v>
                </c:pt>
                <c:pt idx="1516">
                  <c:v>1.8192000000000013</c:v>
                </c:pt>
                <c:pt idx="1517">
                  <c:v>1.8192000000000013</c:v>
                </c:pt>
                <c:pt idx="1518">
                  <c:v>1.8216000000000012</c:v>
                </c:pt>
                <c:pt idx="1519">
                  <c:v>1.8216000000000012</c:v>
                </c:pt>
                <c:pt idx="1520">
                  <c:v>1.8240000000000012</c:v>
                </c:pt>
                <c:pt idx="1521">
                  <c:v>1.8240000000000012</c:v>
                </c:pt>
                <c:pt idx="1522">
                  <c:v>1.8264000000000014</c:v>
                </c:pt>
                <c:pt idx="1523">
                  <c:v>1.8264000000000014</c:v>
                </c:pt>
                <c:pt idx="1524">
                  <c:v>1.8288000000000013</c:v>
                </c:pt>
                <c:pt idx="1525">
                  <c:v>1.8288000000000013</c:v>
                </c:pt>
                <c:pt idx="1526">
                  <c:v>1.8312000000000013</c:v>
                </c:pt>
                <c:pt idx="1527">
                  <c:v>1.8312000000000013</c:v>
                </c:pt>
                <c:pt idx="1528">
                  <c:v>1.8336000000000012</c:v>
                </c:pt>
                <c:pt idx="1529">
                  <c:v>1.8336000000000012</c:v>
                </c:pt>
                <c:pt idx="1530">
                  <c:v>1.8360000000000012</c:v>
                </c:pt>
                <c:pt idx="1531">
                  <c:v>1.8360000000000012</c:v>
                </c:pt>
                <c:pt idx="1532">
                  <c:v>1.8384000000000014</c:v>
                </c:pt>
                <c:pt idx="1533">
                  <c:v>1.8384000000000014</c:v>
                </c:pt>
                <c:pt idx="1534">
                  <c:v>1.8408000000000013</c:v>
                </c:pt>
                <c:pt idx="1535">
                  <c:v>1.8408000000000013</c:v>
                </c:pt>
                <c:pt idx="1536">
                  <c:v>1.8432000000000013</c:v>
                </c:pt>
                <c:pt idx="1537">
                  <c:v>1.8432000000000013</c:v>
                </c:pt>
                <c:pt idx="1538">
                  <c:v>1.8456000000000012</c:v>
                </c:pt>
                <c:pt idx="1539">
                  <c:v>1.8456000000000012</c:v>
                </c:pt>
                <c:pt idx="1540">
                  <c:v>1.8480000000000012</c:v>
                </c:pt>
                <c:pt idx="1541">
                  <c:v>1.8480000000000012</c:v>
                </c:pt>
                <c:pt idx="1542">
                  <c:v>1.8504000000000014</c:v>
                </c:pt>
                <c:pt idx="1543">
                  <c:v>1.8504000000000014</c:v>
                </c:pt>
                <c:pt idx="1544">
                  <c:v>1.8528000000000013</c:v>
                </c:pt>
                <c:pt idx="1545">
                  <c:v>1.8528000000000013</c:v>
                </c:pt>
                <c:pt idx="1546">
                  <c:v>1.8552000000000013</c:v>
                </c:pt>
                <c:pt idx="1547">
                  <c:v>1.8552000000000013</c:v>
                </c:pt>
                <c:pt idx="1548">
                  <c:v>1.8576000000000013</c:v>
                </c:pt>
                <c:pt idx="1549">
                  <c:v>1.8576000000000013</c:v>
                </c:pt>
                <c:pt idx="1550">
                  <c:v>1.8600000000000012</c:v>
                </c:pt>
                <c:pt idx="1551">
                  <c:v>1.8600000000000012</c:v>
                </c:pt>
                <c:pt idx="1552">
                  <c:v>1.8624000000000014</c:v>
                </c:pt>
                <c:pt idx="1553">
                  <c:v>1.8624000000000014</c:v>
                </c:pt>
                <c:pt idx="1554">
                  <c:v>1.8648000000000013</c:v>
                </c:pt>
                <c:pt idx="1555">
                  <c:v>1.8648000000000013</c:v>
                </c:pt>
                <c:pt idx="1556">
                  <c:v>1.8672000000000013</c:v>
                </c:pt>
                <c:pt idx="1557">
                  <c:v>1.8672000000000013</c:v>
                </c:pt>
                <c:pt idx="1558">
                  <c:v>1.8696000000000013</c:v>
                </c:pt>
                <c:pt idx="1559">
                  <c:v>1.8696000000000013</c:v>
                </c:pt>
                <c:pt idx="1560">
                  <c:v>1.8720000000000012</c:v>
                </c:pt>
                <c:pt idx="1561">
                  <c:v>1.8720000000000012</c:v>
                </c:pt>
                <c:pt idx="1562">
                  <c:v>1.8744000000000014</c:v>
                </c:pt>
                <c:pt idx="1563">
                  <c:v>1.8744000000000014</c:v>
                </c:pt>
                <c:pt idx="1564">
                  <c:v>1.8768000000000014</c:v>
                </c:pt>
                <c:pt idx="1565">
                  <c:v>1.8768000000000014</c:v>
                </c:pt>
                <c:pt idx="1566">
                  <c:v>1.8792000000000013</c:v>
                </c:pt>
                <c:pt idx="1567">
                  <c:v>1.8792000000000013</c:v>
                </c:pt>
                <c:pt idx="1568">
                  <c:v>1.8816000000000013</c:v>
                </c:pt>
                <c:pt idx="1569">
                  <c:v>1.8816000000000013</c:v>
                </c:pt>
                <c:pt idx="1570">
                  <c:v>1.8840000000000012</c:v>
                </c:pt>
                <c:pt idx="1571">
                  <c:v>1.8840000000000012</c:v>
                </c:pt>
                <c:pt idx="1572">
                  <c:v>1.8864000000000014</c:v>
                </c:pt>
                <c:pt idx="1573">
                  <c:v>1.8864000000000014</c:v>
                </c:pt>
                <c:pt idx="1574">
                  <c:v>1.8888000000000014</c:v>
                </c:pt>
                <c:pt idx="1575">
                  <c:v>1.8888000000000014</c:v>
                </c:pt>
                <c:pt idx="1576">
                  <c:v>1.8912000000000013</c:v>
                </c:pt>
                <c:pt idx="1577">
                  <c:v>1.8912000000000013</c:v>
                </c:pt>
                <c:pt idx="1578">
                  <c:v>1.8936000000000013</c:v>
                </c:pt>
                <c:pt idx="1579">
                  <c:v>1.8936000000000013</c:v>
                </c:pt>
                <c:pt idx="1580">
                  <c:v>1.8960000000000012</c:v>
                </c:pt>
                <c:pt idx="1581">
                  <c:v>1.8960000000000012</c:v>
                </c:pt>
                <c:pt idx="1582">
                  <c:v>1.8984000000000014</c:v>
                </c:pt>
                <c:pt idx="1583">
                  <c:v>1.8984000000000014</c:v>
                </c:pt>
                <c:pt idx="1584">
                  <c:v>1.9008000000000014</c:v>
                </c:pt>
                <c:pt idx="1585">
                  <c:v>1.9008000000000014</c:v>
                </c:pt>
                <c:pt idx="1586">
                  <c:v>1.9032000000000013</c:v>
                </c:pt>
                <c:pt idx="1587">
                  <c:v>1.9032000000000013</c:v>
                </c:pt>
                <c:pt idx="1588">
                  <c:v>1.9056000000000013</c:v>
                </c:pt>
                <c:pt idx="1589">
                  <c:v>1.9056000000000013</c:v>
                </c:pt>
                <c:pt idx="1590">
                  <c:v>1.9080000000000013</c:v>
                </c:pt>
                <c:pt idx="1591">
                  <c:v>1.9080000000000013</c:v>
                </c:pt>
                <c:pt idx="1592">
                  <c:v>1.9104000000000014</c:v>
                </c:pt>
                <c:pt idx="1593">
                  <c:v>1.9104000000000014</c:v>
                </c:pt>
                <c:pt idx="1594">
                  <c:v>1.9128000000000014</c:v>
                </c:pt>
                <c:pt idx="1595">
                  <c:v>1.9128000000000014</c:v>
                </c:pt>
                <c:pt idx="1596">
                  <c:v>1.9152000000000013</c:v>
                </c:pt>
                <c:pt idx="1597">
                  <c:v>1.9152000000000013</c:v>
                </c:pt>
                <c:pt idx="1598">
                  <c:v>1.9176000000000013</c:v>
                </c:pt>
                <c:pt idx="1599">
                  <c:v>1.9176000000000013</c:v>
                </c:pt>
                <c:pt idx="1600">
                  <c:v>1.9200000000000013</c:v>
                </c:pt>
                <c:pt idx="1601">
                  <c:v>1.9200000000000013</c:v>
                </c:pt>
                <c:pt idx="1602">
                  <c:v>1.9224000000000014</c:v>
                </c:pt>
                <c:pt idx="1603">
                  <c:v>1.9224000000000014</c:v>
                </c:pt>
                <c:pt idx="1604">
                  <c:v>1.9248000000000014</c:v>
                </c:pt>
                <c:pt idx="1605">
                  <c:v>1.9248000000000014</c:v>
                </c:pt>
                <c:pt idx="1606">
                  <c:v>1.9272000000000014</c:v>
                </c:pt>
                <c:pt idx="1607">
                  <c:v>1.9272000000000014</c:v>
                </c:pt>
                <c:pt idx="1608">
                  <c:v>1.9296000000000013</c:v>
                </c:pt>
                <c:pt idx="1609">
                  <c:v>1.9296000000000013</c:v>
                </c:pt>
                <c:pt idx="1610">
                  <c:v>1.9320000000000013</c:v>
                </c:pt>
                <c:pt idx="1611">
                  <c:v>1.9320000000000013</c:v>
                </c:pt>
                <c:pt idx="1612">
                  <c:v>1.9344000000000015</c:v>
                </c:pt>
                <c:pt idx="1613">
                  <c:v>1.9344000000000015</c:v>
                </c:pt>
                <c:pt idx="1614">
                  <c:v>1.9368000000000014</c:v>
                </c:pt>
                <c:pt idx="1615">
                  <c:v>1.9368000000000014</c:v>
                </c:pt>
                <c:pt idx="1616">
                  <c:v>1.9392000000000014</c:v>
                </c:pt>
                <c:pt idx="1617">
                  <c:v>1.9392000000000014</c:v>
                </c:pt>
                <c:pt idx="1618">
                  <c:v>1.9416000000000013</c:v>
                </c:pt>
                <c:pt idx="1619">
                  <c:v>1.9416000000000013</c:v>
                </c:pt>
                <c:pt idx="1620">
                  <c:v>1.9440000000000013</c:v>
                </c:pt>
                <c:pt idx="1621">
                  <c:v>1.9440000000000013</c:v>
                </c:pt>
                <c:pt idx="1622">
                  <c:v>1.9464000000000015</c:v>
                </c:pt>
                <c:pt idx="1623">
                  <c:v>1.9464000000000015</c:v>
                </c:pt>
                <c:pt idx="1624">
                  <c:v>1.9488000000000014</c:v>
                </c:pt>
                <c:pt idx="1625">
                  <c:v>1.9488000000000014</c:v>
                </c:pt>
                <c:pt idx="1626">
                  <c:v>1.9512000000000014</c:v>
                </c:pt>
                <c:pt idx="1627">
                  <c:v>1.9512000000000014</c:v>
                </c:pt>
                <c:pt idx="1628">
                  <c:v>1.9536000000000013</c:v>
                </c:pt>
                <c:pt idx="1629">
                  <c:v>1.9536000000000013</c:v>
                </c:pt>
                <c:pt idx="1630">
                  <c:v>1.9560000000000013</c:v>
                </c:pt>
                <c:pt idx="1631">
                  <c:v>1.9560000000000013</c:v>
                </c:pt>
                <c:pt idx="1632">
                  <c:v>1.9584000000000015</c:v>
                </c:pt>
                <c:pt idx="1633">
                  <c:v>1.9584000000000015</c:v>
                </c:pt>
                <c:pt idx="1634">
                  <c:v>1.9608000000000014</c:v>
                </c:pt>
                <c:pt idx="1635">
                  <c:v>1.9608000000000014</c:v>
                </c:pt>
                <c:pt idx="1636">
                  <c:v>1.9632000000000014</c:v>
                </c:pt>
                <c:pt idx="1637">
                  <c:v>1.9632000000000014</c:v>
                </c:pt>
                <c:pt idx="1638">
                  <c:v>1.9656000000000013</c:v>
                </c:pt>
                <c:pt idx="1639">
                  <c:v>1.9656000000000013</c:v>
                </c:pt>
                <c:pt idx="1640">
                  <c:v>1.9680000000000013</c:v>
                </c:pt>
                <c:pt idx="1641">
                  <c:v>1.9680000000000013</c:v>
                </c:pt>
                <c:pt idx="1642">
                  <c:v>1.9704000000000015</c:v>
                </c:pt>
                <c:pt idx="1643">
                  <c:v>1.9704000000000015</c:v>
                </c:pt>
                <c:pt idx="1644">
                  <c:v>1.9728000000000014</c:v>
                </c:pt>
                <c:pt idx="1645">
                  <c:v>1.9728000000000014</c:v>
                </c:pt>
                <c:pt idx="1646">
                  <c:v>1.9752000000000014</c:v>
                </c:pt>
                <c:pt idx="1647">
                  <c:v>1.9752000000000014</c:v>
                </c:pt>
                <c:pt idx="1648">
                  <c:v>1.9776000000000014</c:v>
                </c:pt>
                <c:pt idx="1649">
                  <c:v>1.9776000000000014</c:v>
                </c:pt>
                <c:pt idx="1650">
                  <c:v>1.9800000000000013</c:v>
                </c:pt>
                <c:pt idx="1651">
                  <c:v>1.9800000000000013</c:v>
                </c:pt>
                <c:pt idx="1652">
                  <c:v>1.9824000000000015</c:v>
                </c:pt>
                <c:pt idx="1653">
                  <c:v>1.9824000000000015</c:v>
                </c:pt>
                <c:pt idx="1654">
                  <c:v>1.9848000000000015</c:v>
                </c:pt>
                <c:pt idx="1655">
                  <c:v>1.9848000000000015</c:v>
                </c:pt>
                <c:pt idx="1656">
                  <c:v>1.9872000000000014</c:v>
                </c:pt>
                <c:pt idx="1657">
                  <c:v>1.9872000000000014</c:v>
                </c:pt>
                <c:pt idx="1658">
                  <c:v>1.9896000000000014</c:v>
                </c:pt>
                <c:pt idx="1659">
                  <c:v>1.9896000000000014</c:v>
                </c:pt>
                <c:pt idx="1660">
                  <c:v>1.9920000000000013</c:v>
                </c:pt>
                <c:pt idx="1661">
                  <c:v>1.9920000000000013</c:v>
                </c:pt>
                <c:pt idx="1662">
                  <c:v>1.9944000000000015</c:v>
                </c:pt>
                <c:pt idx="1663">
                  <c:v>1.9944000000000015</c:v>
                </c:pt>
                <c:pt idx="1664">
                  <c:v>1.9968000000000015</c:v>
                </c:pt>
                <c:pt idx="1665">
                  <c:v>1.9968000000000015</c:v>
                </c:pt>
                <c:pt idx="1666">
                  <c:v>1.9992000000000014</c:v>
                </c:pt>
                <c:pt idx="1667">
                  <c:v>1.9992000000000014</c:v>
                </c:pt>
                <c:pt idx="1668">
                  <c:v>2.0016000000000016</c:v>
                </c:pt>
                <c:pt idx="1669">
                  <c:v>2.0016000000000016</c:v>
                </c:pt>
                <c:pt idx="1670">
                  <c:v>2.0040000000000013</c:v>
                </c:pt>
                <c:pt idx="1671">
                  <c:v>2.0040000000000013</c:v>
                </c:pt>
                <c:pt idx="1672">
                  <c:v>2.0064000000000015</c:v>
                </c:pt>
                <c:pt idx="1673">
                  <c:v>2.0064000000000015</c:v>
                </c:pt>
                <c:pt idx="1674">
                  <c:v>2.0088000000000013</c:v>
                </c:pt>
                <c:pt idx="1675">
                  <c:v>2.0088000000000013</c:v>
                </c:pt>
                <c:pt idx="1676">
                  <c:v>2.0112000000000014</c:v>
                </c:pt>
                <c:pt idx="1677">
                  <c:v>2.0112000000000014</c:v>
                </c:pt>
                <c:pt idx="1678">
                  <c:v>2.0136000000000016</c:v>
                </c:pt>
                <c:pt idx="1679">
                  <c:v>2.0136000000000016</c:v>
                </c:pt>
                <c:pt idx="1680">
                  <c:v>2.0160000000000013</c:v>
                </c:pt>
                <c:pt idx="1681">
                  <c:v>2.0160000000000013</c:v>
                </c:pt>
                <c:pt idx="1682">
                  <c:v>2.0184000000000015</c:v>
                </c:pt>
                <c:pt idx="1683">
                  <c:v>2.0184000000000015</c:v>
                </c:pt>
                <c:pt idx="1684">
                  <c:v>2.0208000000000013</c:v>
                </c:pt>
                <c:pt idx="1685">
                  <c:v>2.0208000000000013</c:v>
                </c:pt>
                <c:pt idx="1686">
                  <c:v>2.0232000000000014</c:v>
                </c:pt>
                <c:pt idx="1687">
                  <c:v>2.0232000000000014</c:v>
                </c:pt>
                <c:pt idx="1688">
                  <c:v>2.0256000000000016</c:v>
                </c:pt>
                <c:pt idx="1689">
                  <c:v>2.0256000000000016</c:v>
                </c:pt>
                <c:pt idx="1690">
                  <c:v>2.0280000000000014</c:v>
                </c:pt>
                <c:pt idx="1691">
                  <c:v>2.0280000000000014</c:v>
                </c:pt>
                <c:pt idx="1692">
                  <c:v>2.0304000000000015</c:v>
                </c:pt>
                <c:pt idx="1693">
                  <c:v>2.0304000000000015</c:v>
                </c:pt>
                <c:pt idx="1694">
                  <c:v>2.0328000000000013</c:v>
                </c:pt>
                <c:pt idx="1695">
                  <c:v>2.0328000000000013</c:v>
                </c:pt>
                <c:pt idx="1696">
                  <c:v>2.0352000000000015</c:v>
                </c:pt>
                <c:pt idx="1697">
                  <c:v>2.0352000000000015</c:v>
                </c:pt>
                <c:pt idx="1698">
                  <c:v>2.0376000000000016</c:v>
                </c:pt>
                <c:pt idx="1699">
                  <c:v>2.0376000000000016</c:v>
                </c:pt>
                <c:pt idx="1700">
                  <c:v>2.0400000000000014</c:v>
                </c:pt>
                <c:pt idx="1701">
                  <c:v>2.0400000000000014</c:v>
                </c:pt>
                <c:pt idx="1702">
                  <c:v>2.0424000000000015</c:v>
                </c:pt>
                <c:pt idx="1703">
                  <c:v>2.0424000000000015</c:v>
                </c:pt>
                <c:pt idx="1704">
                  <c:v>2.0448000000000013</c:v>
                </c:pt>
                <c:pt idx="1705">
                  <c:v>2.0448000000000013</c:v>
                </c:pt>
                <c:pt idx="1706">
                  <c:v>2.0472000000000015</c:v>
                </c:pt>
                <c:pt idx="1707">
                  <c:v>2.0472000000000015</c:v>
                </c:pt>
                <c:pt idx="1708">
                  <c:v>2.0496000000000016</c:v>
                </c:pt>
                <c:pt idx="1709">
                  <c:v>2.0496000000000016</c:v>
                </c:pt>
                <c:pt idx="1710">
                  <c:v>2.0520000000000014</c:v>
                </c:pt>
                <c:pt idx="1711">
                  <c:v>2.0520000000000014</c:v>
                </c:pt>
                <c:pt idx="1712">
                  <c:v>2.0544000000000016</c:v>
                </c:pt>
                <c:pt idx="1713">
                  <c:v>2.0544000000000016</c:v>
                </c:pt>
                <c:pt idx="1714">
                  <c:v>2.0568000000000013</c:v>
                </c:pt>
                <c:pt idx="1715">
                  <c:v>2.0568000000000013</c:v>
                </c:pt>
                <c:pt idx="1716">
                  <c:v>2.0592000000000015</c:v>
                </c:pt>
                <c:pt idx="1717">
                  <c:v>2.0592000000000015</c:v>
                </c:pt>
                <c:pt idx="1718">
                  <c:v>2.0616000000000017</c:v>
                </c:pt>
                <c:pt idx="1719">
                  <c:v>2.0616000000000017</c:v>
                </c:pt>
                <c:pt idx="1720">
                  <c:v>2.0640000000000014</c:v>
                </c:pt>
                <c:pt idx="1721">
                  <c:v>2.0640000000000014</c:v>
                </c:pt>
                <c:pt idx="1722">
                  <c:v>2.0664000000000016</c:v>
                </c:pt>
                <c:pt idx="1723">
                  <c:v>2.0664000000000016</c:v>
                </c:pt>
                <c:pt idx="1724">
                  <c:v>2.0688000000000013</c:v>
                </c:pt>
                <c:pt idx="1725">
                  <c:v>2.0688000000000013</c:v>
                </c:pt>
                <c:pt idx="1726">
                  <c:v>2.0712000000000015</c:v>
                </c:pt>
                <c:pt idx="1727">
                  <c:v>2.0712000000000015</c:v>
                </c:pt>
                <c:pt idx="1728">
                  <c:v>2.0736000000000017</c:v>
                </c:pt>
                <c:pt idx="1729">
                  <c:v>2.0736000000000017</c:v>
                </c:pt>
                <c:pt idx="1730">
                  <c:v>2.0760000000000014</c:v>
                </c:pt>
                <c:pt idx="1731">
                  <c:v>2.0760000000000014</c:v>
                </c:pt>
                <c:pt idx="1732">
                  <c:v>2.0784000000000016</c:v>
                </c:pt>
                <c:pt idx="1733">
                  <c:v>2.0784000000000016</c:v>
                </c:pt>
                <c:pt idx="1734">
                  <c:v>2.0808000000000013</c:v>
                </c:pt>
                <c:pt idx="1735">
                  <c:v>2.0808000000000013</c:v>
                </c:pt>
                <c:pt idx="1736">
                  <c:v>2.0832000000000015</c:v>
                </c:pt>
                <c:pt idx="1737">
                  <c:v>2.0832000000000015</c:v>
                </c:pt>
                <c:pt idx="1738">
                  <c:v>2.0856000000000017</c:v>
                </c:pt>
                <c:pt idx="1739">
                  <c:v>2.0856000000000017</c:v>
                </c:pt>
                <c:pt idx="1740">
                  <c:v>2.0880000000000014</c:v>
                </c:pt>
                <c:pt idx="1741">
                  <c:v>2.0880000000000014</c:v>
                </c:pt>
                <c:pt idx="1742">
                  <c:v>2.0904000000000016</c:v>
                </c:pt>
                <c:pt idx="1743">
                  <c:v>2.0904000000000016</c:v>
                </c:pt>
                <c:pt idx="1744">
                  <c:v>2.0928000000000013</c:v>
                </c:pt>
                <c:pt idx="1745">
                  <c:v>2.0928000000000013</c:v>
                </c:pt>
                <c:pt idx="1746">
                  <c:v>2.0952000000000015</c:v>
                </c:pt>
                <c:pt idx="1747">
                  <c:v>2.0952000000000015</c:v>
                </c:pt>
                <c:pt idx="1748">
                  <c:v>2.0976000000000017</c:v>
                </c:pt>
                <c:pt idx="1749">
                  <c:v>2.0976000000000017</c:v>
                </c:pt>
                <c:pt idx="1750">
                  <c:v>2.1000000000000014</c:v>
                </c:pt>
                <c:pt idx="1751">
                  <c:v>2.1000000000000014</c:v>
                </c:pt>
                <c:pt idx="1752">
                  <c:v>2.1024000000000016</c:v>
                </c:pt>
                <c:pt idx="1753">
                  <c:v>2.1024000000000016</c:v>
                </c:pt>
                <c:pt idx="1754">
                  <c:v>2.1048000000000013</c:v>
                </c:pt>
                <c:pt idx="1755">
                  <c:v>2.1048000000000013</c:v>
                </c:pt>
                <c:pt idx="1756">
                  <c:v>2.1072000000000015</c:v>
                </c:pt>
                <c:pt idx="1757">
                  <c:v>2.1072000000000015</c:v>
                </c:pt>
                <c:pt idx="1758">
                  <c:v>2.1096000000000017</c:v>
                </c:pt>
                <c:pt idx="1759">
                  <c:v>2.1096000000000017</c:v>
                </c:pt>
                <c:pt idx="1760">
                  <c:v>2.1120000000000014</c:v>
                </c:pt>
                <c:pt idx="1761">
                  <c:v>2.1120000000000014</c:v>
                </c:pt>
                <c:pt idx="1762">
                  <c:v>2.1144000000000016</c:v>
                </c:pt>
                <c:pt idx="1763">
                  <c:v>2.1144000000000016</c:v>
                </c:pt>
                <c:pt idx="1764">
                  <c:v>2.1168000000000013</c:v>
                </c:pt>
                <c:pt idx="1765">
                  <c:v>2.1168000000000013</c:v>
                </c:pt>
                <c:pt idx="1766">
                  <c:v>2.1192000000000015</c:v>
                </c:pt>
                <c:pt idx="1767">
                  <c:v>2.1192000000000015</c:v>
                </c:pt>
                <c:pt idx="1768">
                  <c:v>2.1216000000000017</c:v>
                </c:pt>
                <c:pt idx="1769">
                  <c:v>2.1216000000000017</c:v>
                </c:pt>
                <c:pt idx="1770">
                  <c:v>2.1240000000000014</c:v>
                </c:pt>
                <c:pt idx="1771">
                  <c:v>2.1240000000000014</c:v>
                </c:pt>
                <c:pt idx="1772">
                  <c:v>2.1264000000000016</c:v>
                </c:pt>
                <c:pt idx="1773">
                  <c:v>2.1264000000000016</c:v>
                </c:pt>
                <c:pt idx="1774">
                  <c:v>2.1288000000000014</c:v>
                </c:pt>
                <c:pt idx="1775">
                  <c:v>2.1288000000000014</c:v>
                </c:pt>
                <c:pt idx="1776">
                  <c:v>2.1312000000000015</c:v>
                </c:pt>
                <c:pt idx="1777">
                  <c:v>2.1312000000000015</c:v>
                </c:pt>
                <c:pt idx="1778">
                  <c:v>2.1336000000000017</c:v>
                </c:pt>
                <c:pt idx="1779">
                  <c:v>2.1336000000000017</c:v>
                </c:pt>
                <c:pt idx="1780">
                  <c:v>2.1360000000000015</c:v>
                </c:pt>
                <c:pt idx="1781">
                  <c:v>2.1360000000000015</c:v>
                </c:pt>
                <c:pt idx="1782">
                  <c:v>2.1384000000000016</c:v>
                </c:pt>
                <c:pt idx="1783">
                  <c:v>2.1384000000000016</c:v>
                </c:pt>
                <c:pt idx="1784">
                  <c:v>2.1408000000000014</c:v>
                </c:pt>
                <c:pt idx="1785">
                  <c:v>2.1408000000000014</c:v>
                </c:pt>
                <c:pt idx="1786">
                  <c:v>2.1432000000000015</c:v>
                </c:pt>
                <c:pt idx="1787">
                  <c:v>2.1432000000000015</c:v>
                </c:pt>
                <c:pt idx="1788">
                  <c:v>2.1456000000000017</c:v>
                </c:pt>
                <c:pt idx="1789">
                  <c:v>2.1456000000000017</c:v>
                </c:pt>
                <c:pt idx="1790">
                  <c:v>2.1480000000000015</c:v>
                </c:pt>
                <c:pt idx="1791">
                  <c:v>2.1480000000000015</c:v>
                </c:pt>
                <c:pt idx="1792">
                  <c:v>2.1504000000000016</c:v>
                </c:pt>
                <c:pt idx="1793">
                  <c:v>2.1504000000000016</c:v>
                </c:pt>
                <c:pt idx="1794">
                  <c:v>2.1528000000000014</c:v>
                </c:pt>
                <c:pt idx="1795">
                  <c:v>2.1528000000000014</c:v>
                </c:pt>
                <c:pt idx="1796">
                  <c:v>2.1552000000000016</c:v>
                </c:pt>
                <c:pt idx="1797">
                  <c:v>2.1552000000000016</c:v>
                </c:pt>
                <c:pt idx="1798">
                  <c:v>2.1576000000000017</c:v>
                </c:pt>
                <c:pt idx="1799">
                  <c:v>2.1576000000000017</c:v>
                </c:pt>
                <c:pt idx="1800">
                  <c:v>2.1600000000000015</c:v>
                </c:pt>
                <c:pt idx="1801">
                  <c:v>2.1600000000000015</c:v>
                </c:pt>
                <c:pt idx="1802">
                  <c:v>2.1624000000000017</c:v>
                </c:pt>
                <c:pt idx="1803">
                  <c:v>2.1624000000000017</c:v>
                </c:pt>
                <c:pt idx="1804">
                  <c:v>2.1648000000000014</c:v>
                </c:pt>
                <c:pt idx="1805">
                  <c:v>2.1648000000000014</c:v>
                </c:pt>
                <c:pt idx="1806">
                  <c:v>2.1672000000000016</c:v>
                </c:pt>
                <c:pt idx="1807">
                  <c:v>2.1672000000000016</c:v>
                </c:pt>
                <c:pt idx="1808">
                  <c:v>2.1696000000000017</c:v>
                </c:pt>
                <c:pt idx="1809">
                  <c:v>2.1696000000000017</c:v>
                </c:pt>
                <c:pt idx="1810">
                  <c:v>2.1720000000000015</c:v>
                </c:pt>
                <c:pt idx="1811">
                  <c:v>2.1720000000000015</c:v>
                </c:pt>
                <c:pt idx="1812">
                  <c:v>2.1744000000000017</c:v>
                </c:pt>
                <c:pt idx="1813">
                  <c:v>2.1744000000000017</c:v>
                </c:pt>
                <c:pt idx="1814">
                  <c:v>2.1768000000000014</c:v>
                </c:pt>
                <c:pt idx="1815">
                  <c:v>2.1768000000000014</c:v>
                </c:pt>
                <c:pt idx="1816">
                  <c:v>2.1792000000000016</c:v>
                </c:pt>
                <c:pt idx="1817">
                  <c:v>2.1792000000000016</c:v>
                </c:pt>
                <c:pt idx="1818">
                  <c:v>2.1816000000000018</c:v>
                </c:pt>
                <c:pt idx="1819">
                  <c:v>2.1816000000000018</c:v>
                </c:pt>
                <c:pt idx="1820">
                  <c:v>2.1840000000000015</c:v>
                </c:pt>
                <c:pt idx="1821">
                  <c:v>2.1840000000000015</c:v>
                </c:pt>
                <c:pt idx="1822">
                  <c:v>2.1864000000000017</c:v>
                </c:pt>
                <c:pt idx="1823">
                  <c:v>2.1864000000000017</c:v>
                </c:pt>
                <c:pt idx="1824">
                  <c:v>2.1888000000000014</c:v>
                </c:pt>
                <c:pt idx="1825">
                  <c:v>2.1888000000000014</c:v>
                </c:pt>
                <c:pt idx="1826">
                  <c:v>2.1912000000000016</c:v>
                </c:pt>
                <c:pt idx="1827">
                  <c:v>2.1912000000000016</c:v>
                </c:pt>
                <c:pt idx="1828">
                  <c:v>2.1936000000000018</c:v>
                </c:pt>
                <c:pt idx="1829">
                  <c:v>2.1936000000000018</c:v>
                </c:pt>
                <c:pt idx="1830">
                  <c:v>2.1960000000000015</c:v>
                </c:pt>
                <c:pt idx="1831">
                  <c:v>2.1960000000000015</c:v>
                </c:pt>
                <c:pt idx="1832">
                  <c:v>2.1984000000000017</c:v>
                </c:pt>
                <c:pt idx="1833">
                  <c:v>2.1984000000000017</c:v>
                </c:pt>
                <c:pt idx="1834">
                  <c:v>2.2008000000000014</c:v>
                </c:pt>
                <c:pt idx="1835">
                  <c:v>2.2008000000000014</c:v>
                </c:pt>
                <c:pt idx="1836">
                  <c:v>2.2032000000000016</c:v>
                </c:pt>
                <c:pt idx="1837">
                  <c:v>2.2032000000000016</c:v>
                </c:pt>
                <c:pt idx="1838">
                  <c:v>2.2056000000000018</c:v>
                </c:pt>
                <c:pt idx="1839">
                  <c:v>2.2056000000000018</c:v>
                </c:pt>
                <c:pt idx="1840">
                  <c:v>2.2080000000000015</c:v>
                </c:pt>
                <c:pt idx="1841">
                  <c:v>2.2080000000000015</c:v>
                </c:pt>
                <c:pt idx="1842">
                  <c:v>2.2104000000000017</c:v>
                </c:pt>
                <c:pt idx="1843">
                  <c:v>2.2104000000000017</c:v>
                </c:pt>
                <c:pt idx="1844">
                  <c:v>2.2128000000000014</c:v>
                </c:pt>
                <c:pt idx="1845">
                  <c:v>2.2128000000000014</c:v>
                </c:pt>
                <c:pt idx="1846">
                  <c:v>2.2152000000000016</c:v>
                </c:pt>
                <c:pt idx="1847">
                  <c:v>2.2152000000000016</c:v>
                </c:pt>
                <c:pt idx="1848">
                  <c:v>2.2176000000000018</c:v>
                </c:pt>
                <c:pt idx="1849">
                  <c:v>2.2176000000000018</c:v>
                </c:pt>
                <c:pt idx="1850">
                  <c:v>2.2200000000000015</c:v>
                </c:pt>
                <c:pt idx="1851">
                  <c:v>2.2200000000000015</c:v>
                </c:pt>
                <c:pt idx="1852">
                  <c:v>2.2224000000000017</c:v>
                </c:pt>
                <c:pt idx="1853">
                  <c:v>2.2224000000000017</c:v>
                </c:pt>
                <c:pt idx="1854">
                  <c:v>2.2248000000000014</c:v>
                </c:pt>
                <c:pt idx="1855">
                  <c:v>2.2248000000000014</c:v>
                </c:pt>
                <c:pt idx="1856">
                  <c:v>2.2272000000000016</c:v>
                </c:pt>
                <c:pt idx="1857">
                  <c:v>2.2272000000000016</c:v>
                </c:pt>
                <c:pt idx="1858">
                  <c:v>2.2296000000000018</c:v>
                </c:pt>
                <c:pt idx="1859">
                  <c:v>2.2296000000000018</c:v>
                </c:pt>
                <c:pt idx="1860">
                  <c:v>2.2320000000000015</c:v>
                </c:pt>
                <c:pt idx="1861">
                  <c:v>2.2320000000000015</c:v>
                </c:pt>
                <c:pt idx="1862">
                  <c:v>2.2344000000000017</c:v>
                </c:pt>
                <c:pt idx="1863">
                  <c:v>2.2344000000000017</c:v>
                </c:pt>
                <c:pt idx="1864">
                  <c:v>2.2368000000000015</c:v>
                </c:pt>
                <c:pt idx="1865">
                  <c:v>2.2368000000000015</c:v>
                </c:pt>
                <c:pt idx="1866">
                  <c:v>2.2392000000000016</c:v>
                </c:pt>
                <c:pt idx="1867">
                  <c:v>2.2392000000000016</c:v>
                </c:pt>
                <c:pt idx="1868">
                  <c:v>2.2416000000000018</c:v>
                </c:pt>
                <c:pt idx="1869">
                  <c:v>2.2416000000000018</c:v>
                </c:pt>
                <c:pt idx="1870">
                  <c:v>2.2440000000000015</c:v>
                </c:pt>
                <c:pt idx="1871">
                  <c:v>2.2440000000000015</c:v>
                </c:pt>
                <c:pt idx="1872">
                  <c:v>2.2464000000000017</c:v>
                </c:pt>
                <c:pt idx="1873">
                  <c:v>2.2464000000000017</c:v>
                </c:pt>
                <c:pt idx="1874">
                  <c:v>2.2488000000000015</c:v>
                </c:pt>
                <c:pt idx="1875">
                  <c:v>2.2488000000000015</c:v>
                </c:pt>
                <c:pt idx="1876">
                  <c:v>2.2512000000000016</c:v>
                </c:pt>
                <c:pt idx="1877">
                  <c:v>2.2512000000000016</c:v>
                </c:pt>
                <c:pt idx="1878">
                  <c:v>2.2536000000000018</c:v>
                </c:pt>
                <c:pt idx="1879">
                  <c:v>2.2536000000000018</c:v>
                </c:pt>
                <c:pt idx="1880">
                  <c:v>2.2560000000000016</c:v>
                </c:pt>
                <c:pt idx="1881">
                  <c:v>2.2560000000000016</c:v>
                </c:pt>
                <c:pt idx="1882">
                  <c:v>2.2584000000000017</c:v>
                </c:pt>
                <c:pt idx="1883">
                  <c:v>2.2584000000000017</c:v>
                </c:pt>
                <c:pt idx="1884">
                  <c:v>2.2608000000000015</c:v>
                </c:pt>
                <c:pt idx="1885">
                  <c:v>2.2608000000000015</c:v>
                </c:pt>
                <c:pt idx="1886">
                  <c:v>2.2632000000000017</c:v>
                </c:pt>
                <c:pt idx="1887">
                  <c:v>2.2632000000000017</c:v>
                </c:pt>
                <c:pt idx="1888">
                  <c:v>2.2656000000000018</c:v>
                </c:pt>
                <c:pt idx="1889">
                  <c:v>2.2656000000000018</c:v>
                </c:pt>
                <c:pt idx="1890">
                  <c:v>2.2680000000000016</c:v>
                </c:pt>
                <c:pt idx="1891">
                  <c:v>2.2680000000000016</c:v>
                </c:pt>
                <c:pt idx="1892">
                  <c:v>2.2704000000000018</c:v>
                </c:pt>
                <c:pt idx="1893">
                  <c:v>2.2704000000000018</c:v>
                </c:pt>
                <c:pt idx="1894">
                  <c:v>2.2728000000000015</c:v>
                </c:pt>
                <c:pt idx="1895">
                  <c:v>2.2728000000000015</c:v>
                </c:pt>
                <c:pt idx="1896">
                  <c:v>2.2752000000000017</c:v>
                </c:pt>
                <c:pt idx="1897">
                  <c:v>2.2752000000000017</c:v>
                </c:pt>
                <c:pt idx="1898">
                  <c:v>2.2776000000000018</c:v>
                </c:pt>
                <c:pt idx="1899">
                  <c:v>2.2776000000000018</c:v>
                </c:pt>
                <c:pt idx="1900">
                  <c:v>2.2800000000000016</c:v>
                </c:pt>
                <c:pt idx="1901">
                  <c:v>2.2800000000000016</c:v>
                </c:pt>
                <c:pt idx="1902">
                  <c:v>2.2824000000000018</c:v>
                </c:pt>
                <c:pt idx="1903">
                  <c:v>2.2824000000000018</c:v>
                </c:pt>
                <c:pt idx="1904">
                  <c:v>2.2848000000000015</c:v>
                </c:pt>
                <c:pt idx="1905">
                  <c:v>2.2848000000000015</c:v>
                </c:pt>
                <c:pt idx="1906">
                  <c:v>2.2872000000000017</c:v>
                </c:pt>
                <c:pt idx="1907">
                  <c:v>2.2872000000000017</c:v>
                </c:pt>
                <c:pt idx="1908">
                  <c:v>2.2896000000000019</c:v>
                </c:pt>
                <c:pt idx="1909">
                  <c:v>2.2896000000000019</c:v>
                </c:pt>
                <c:pt idx="1910">
                  <c:v>2.2920000000000016</c:v>
                </c:pt>
                <c:pt idx="1911">
                  <c:v>2.2920000000000016</c:v>
                </c:pt>
                <c:pt idx="1912">
                  <c:v>2.2944000000000018</c:v>
                </c:pt>
                <c:pt idx="1913">
                  <c:v>2.2944000000000018</c:v>
                </c:pt>
                <c:pt idx="1914">
                  <c:v>2.2968000000000015</c:v>
                </c:pt>
                <c:pt idx="1915">
                  <c:v>2.2968000000000015</c:v>
                </c:pt>
                <c:pt idx="1916">
                  <c:v>2.2992000000000017</c:v>
                </c:pt>
                <c:pt idx="1917">
                  <c:v>2.2992000000000017</c:v>
                </c:pt>
                <c:pt idx="1918">
                  <c:v>2.3016000000000019</c:v>
                </c:pt>
                <c:pt idx="1919">
                  <c:v>2.3016000000000019</c:v>
                </c:pt>
                <c:pt idx="1920">
                  <c:v>2.3040000000000016</c:v>
                </c:pt>
                <c:pt idx="1921">
                  <c:v>2.3040000000000016</c:v>
                </c:pt>
                <c:pt idx="1922">
                  <c:v>2.3064000000000018</c:v>
                </c:pt>
                <c:pt idx="1923">
                  <c:v>2.3064000000000018</c:v>
                </c:pt>
                <c:pt idx="1924">
                  <c:v>2.3088000000000015</c:v>
                </c:pt>
                <c:pt idx="1925">
                  <c:v>2.3088000000000015</c:v>
                </c:pt>
                <c:pt idx="1926">
                  <c:v>2.3112000000000017</c:v>
                </c:pt>
                <c:pt idx="1927">
                  <c:v>2.3112000000000017</c:v>
                </c:pt>
                <c:pt idx="1928">
                  <c:v>2.3136000000000019</c:v>
                </c:pt>
                <c:pt idx="1929">
                  <c:v>2.3136000000000019</c:v>
                </c:pt>
                <c:pt idx="1930">
                  <c:v>2.3160000000000016</c:v>
                </c:pt>
                <c:pt idx="1931">
                  <c:v>2.3160000000000016</c:v>
                </c:pt>
                <c:pt idx="1932">
                  <c:v>2.3184000000000018</c:v>
                </c:pt>
                <c:pt idx="1933">
                  <c:v>2.3184000000000018</c:v>
                </c:pt>
                <c:pt idx="1934">
                  <c:v>2.3208000000000015</c:v>
                </c:pt>
                <c:pt idx="1935">
                  <c:v>2.3208000000000015</c:v>
                </c:pt>
                <c:pt idx="1936">
                  <c:v>2.3232000000000017</c:v>
                </c:pt>
                <c:pt idx="1937">
                  <c:v>2.3232000000000017</c:v>
                </c:pt>
                <c:pt idx="1938">
                  <c:v>2.3256000000000019</c:v>
                </c:pt>
                <c:pt idx="1939">
                  <c:v>2.3256000000000019</c:v>
                </c:pt>
                <c:pt idx="1940">
                  <c:v>2.3280000000000016</c:v>
                </c:pt>
                <c:pt idx="1941">
                  <c:v>2.3280000000000016</c:v>
                </c:pt>
                <c:pt idx="1942">
                  <c:v>2.3304000000000018</c:v>
                </c:pt>
                <c:pt idx="1943">
                  <c:v>2.3304000000000018</c:v>
                </c:pt>
                <c:pt idx="1944">
                  <c:v>2.3328000000000015</c:v>
                </c:pt>
                <c:pt idx="1945">
                  <c:v>2.3328000000000015</c:v>
                </c:pt>
                <c:pt idx="1946">
                  <c:v>2.3352000000000017</c:v>
                </c:pt>
                <c:pt idx="1947">
                  <c:v>2.3352000000000017</c:v>
                </c:pt>
                <c:pt idx="1948">
                  <c:v>2.3376000000000019</c:v>
                </c:pt>
                <c:pt idx="1949">
                  <c:v>2.3376000000000019</c:v>
                </c:pt>
                <c:pt idx="1950">
                  <c:v>2.3400000000000016</c:v>
                </c:pt>
                <c:pt idx="1951">
                  <c:v>2.3400000000000016</c:v>
                </c:pt>
                <c:pt idx="1952">
                  <c:v>2.3424000000000018</c:v>
                </c:pt>
                <c:pt idx="1953">
                  <c:v>2.3424000000000018</c:v>
                </c:pt>
                <c:pt idx="1954">
                  <c:v>2.3448000000000015</c:v>
                </c:pt>
                <c:pt idx="1955">
                  <c:v>2.3448000000000015</c:v>
                </c:pt>
                <c:pt idx="1956">
                  <c:v>2.3472000000000017</c:v>
                </c:pt>
                <c:pt idx="1957">
                  <c:v>2.3472000000000017</c:v>
                </c:pt>
                <c:pt idx="1958">
                  <c:v>2.3496000000000019</c:v>
                </c:pt>
                <c:pt idx="1959">
                  <c:v>2.3496000000000019</c:v>
                </c:pt>
                <c:pt idx="1960">
                  <c:v>2.3520000000000016</c:v>
                </c:pt>
                <c:pt idx="1961">
                  <c:v>2.3520000000000016</c:v>
                </c:pt>
                <c:pt idx="1962">
                  <c:v>2.3544000000000018</c:v>
                </c:pt>
                <c:pt idx="1963">
                  <c:v>2.3544000000000018</c:v>
                </c:pt>
                <c:pt idx="1964">
                  <c:v>2.3568000000000016</c:v>
                </c:pt>
                <c:pt idx="1965">
                  <c:v>2.3568000000000016</c:v>
                </c:pt>
                <c:pt idx="1966">
                  <c:v>2.3592000000000017</c:v>
                </c:pt>
                <c:pt idx="1967">
                  <c:v>2.3592000000000017</c:v>
                </c:pt>
                <c:pt idx="1968">
                  <c:v>2.3616000000000019</c:v>
                </c:pt>
                <c:pt idx="1969">
                  <c:v>2.3616000000000019</c:v>
                </c:pt>
                <c:pt idx="1970">
                  <c:v>2.3640000000000017</c:v>
                </c:pt>
                <c:pt idx="1971">
                  <c:v>2.3640000000000017</c:v>
                </c:pt>
                <c:pt idx="1972">
                  <c:v>2.3664000000000018</c:v>
                </c:pt>
                <c:pt idx="1973">
                  <c:v>2.3664000000000018</c:v>
                </c:pt>
                <c:pt idx="1974">
                  <c:v>2.3688000000000016</c:v>
                </c:pt>
                <c:pt idx="1975">
                  <c:v>2.3688000000000016</c:v>
                </c:pt>
                <c:pt idx="1976">
                  <c:v>2.3712000000000018</c:v>
                </c:pt>
                <c:pt idx="1977">
                  <c:v>2.3712000000000018</c:v>
                </c:pt>
                <c:pt idx="1978">
                  <c:v>2.3736000000000019</c:v>
                </c:pt>
                <c:pt idx="1979">
                  <c:v>2.3736000000000019</c:v>
                </c:pt>
                <c:pt idx="1980">
                  <c:v>2.3760000000000017</c:v>
                </c:pt>
                <c:pt idx="1981">
                  <c:v>2.3760000000000017</c:v>
                </c:pt>
                <c:pt idx="1982">
                  <c:v>2.3784000000000018</c:v>
                </c:pt>
                <c:pt idx="1983">
                  <c:v>2.3784000000000018</c:v>
                </c:pt>
                <c:pt idx="1984">
                  <c:v>2.3808000000000016</c:v>
                </c:pt>
                <c:pt idx="1985">
                  <c:v>2.3808000000000016</c:v>
                </c:pt>
                <c:pt idx="1986">
                  <c:v>2.3832000000000018</c:v>
                </c:pt>
                <c:pt idx="1987">
                  <c:v>2.3832000000000018</c:v>
                </c:pt>
                <c:pt idx="1988">
                  <c:v>2.3856000000000019</c:v>
                </c:pt>
                <c:pt idx="1989">
                  <c:v>2.3856000000000019</c:v>
                </c:pt>
                <c:pt idx="1990">
                  <c:v>2.3880000000000017</c:v>
                </c:pt>
                <c:pt idx="1991">
                  <c:v>2.3880000000000017</c:v>
                </c:pt>
                <c:pt idx="1992">
                  <c:v>2.3904000000000019</c:v>
                </c:pt>
                <c:pt idx="1993">
                  <c:v>2.3904000000000019</c:v>
                </c:pt>
                <c:pt idx="1994">
                  <c:v>2.3928000000000016</c:v>
                </c:pt>
                <c:pt idx="1995">
                  <c:v>2.3928000000000016</c:v>
                </c:pt>
                <c:pt idx="1996">
                  <c:v>2.3952000000000018</c:v>
                </c:pt>
                <c:pt idx="1997">
                  <c:v>2.3952000000000018</c:v>
                </c:pt>
                <c:pt idx="1998">
                  <c:v>2.397600000000002</c:v>
                </c:pt>
                <c:pt idx="1999">
                  <c:v>2.397600000000002</c:v>
                </c:pt>
                <c:pt idx="2000">
                  <c:v>2.4000000000000017</c:v>
                </c:pt>
                <c:pt idx="2001">
                  <c:v>2.4000000000000017</c:v>
                </c:pt>
              </c:numCache>
            </c:numRef>
          </c:yVal>
          <c:smooth val="1"/>
        </c:ser>
        <c:ser>
          <c:idx val="1"/>
          <c:order val="1"/>
          <c:tx>
            <c:strRef>
              <c:f>'Back-End'!$N$3</c:f>
              <c:strCache>
                <c:ptCount val="1"/>
                <c:pt idx="0">
                  <c:v>Valley Current Command</c:v>
                </c:pt>
              </c:strCache>
            </c:strRef>
          </c:tx>
          <c:spPr>
            <a:ln>
              <a:solidFill>
                <a:schemeClr val="tx1">
                  <a:lumMod val="50000"/>
                  <a:lumOff val="50000"/>
                </a:schemeClr>
              </a:solidFill>
            </a:ln>
          </c:spPr>
          <c:marker>
            <c:symbol val="none"/>
          </c:marker>
          <c:xVal>
            <c:numRef>
              <c:f>'Back-End'!$L$4:$L$2005</c:f>
              <c:numCache>
                <c:formatCode>General</c:formatCode>
                <c:ptCount val="2002"/>
                <c:pt idx="0">
                  <c:v>0</c:v>
                </c:pt>
                <c:pt idx="1">
                  <c:v>0</c:v>
                </c:pt>
                <c:pt idx="2">
                  <c:v>1E-3</c:v>
                </c:pt>
                <c:pt idx="3">
                  <c:v>1E-3</c:v>
                </c:pt>
                <c:pt idx="4">
                  <c:v>2E-3</c:v>
                </c:pt>
                <c:pt idx="5">
                  <c:v>2E-3</c:v>
                </c:pt>
                <c:pt idx="6">
                  <c:v>3.0000000000000001E-3</c:v>
                </c:pt>
                <c:pt idx="7">
                  <c:v>3.0000000000000001E-3</c:v>
                </c:pt>
                <c:pt idx="8">
                  <c:v>4.0000000000000001E-3</c:v>
                </c:pt>
                <c:pt idx="9">
                  <c:v>4.0000000000000001E-3</c:v>
                </c:pt>
                <c:pt idx="10">
                  <c:v>5.0000000000000001E-3</c:v>
                </c:pt>
                <c:pt idx="11">
                  <c:v>5.0000000000000001E-3</c:v>
                </c:pt>
                <c:pt idx="12">
                  <c:v>6.0000000000000001E-3</c:v>
                </c:pt>
                <c:pt idx="13">
                  <c:v>6.0000000000000001E-3</c:v>
                </c:pt>
                <c:pt idx="14">
                  <c:v>7.0000000000000001E-3</c:v>
                </c:pt>
                <c:pt idx="15">
                  <c:v>7.0000000000000001E-3</c:v>
                </c:pt>
                <c:pt idx="16">
                  <c:v>8.0000000000000002E-3</c:v>
                </c:pt>
                <c:pt idx="17">
                  <c:v>8.0000000000000002E-3</c:v>
                </c:pt>
                <c:pt idx="18">
                  <c:v>9.0000000000000011E-3</c:v>
                </c:pt>
                <c:pt idx="19">
                  <c:v>9.0000000000000011E-3</c:v>
                </c:pt>
                <c:pt idx="20">
                  <c:v>1.0000000000000002E-2</c:v>
                </c:pt>
                <c:pt idx="21">
                  <c:v>1.0000000000000002E-2</c:v>
                </c:pt>
                <c:pt idx="22">
                  <c:v>1.1000000000000003E-2</c:v>
                </c:pt>
                <c:pt idx="23">
                  <c:v>1.1000000000000003E-2</c:v>
                </c:pt>
                <c:pt idx="24">
                  <c:v>1.2000000000000004E-2</c:v>
                </c:pt>
                <c:pt idx="25">
                  <c:v>1.2000000000000004E-2</c:v>
                </c:pt>
                <c:pt idx="26">
                  <c:v>1.3000000000000005E-2</c:v>
                </c:pt>
                <c:pt idx="27">
                  <c:v>1.3000000000000005E-2</c:v>
                </c:pt>
                <c:pt idx="28">
                  <c:v>1.4000000000000005E-2</c:v>
                </c:pt>
                <c:pt idx="29">
                  <c:v>1.4000000000000005E-2</c:v>
                </c:pt>
                <c:pt idx="30">
                  <c:v>1.5000000000000006E-2</c:v>
                </c:pt>
                <c:pt idx="31">
                  <c:v>1.5000000000000006E-2</c:v>
                </c:pt>
                <c:pt idx="32">
                  <c:v>1.6000000000000007E-2</c:v>
                </c:pt>
                <c:pt idx="33">
                  <c:v>1.6000000000000007E-2</c:v>
                </c:pt>
                <c:pt idx="34">
                  <c:v>1.7000000000000008E-2</c:v>
                </c:pt>
                <c:pt idx="35">
                  <c:v>1.7000000000000008E-2</c:v>
                </c:pt>
                <c:pt idx="36">
                  <c:v>1.8000000000000009E-2</c:v>
                </c:pt>
                <c:pt idx="37">
                  <c:v>1.8000000000000009E-2</c:v>
                </c:pt>
                <c:pt idx="38">
                  <c:v>1.900000000000001E-2</c:v>
                </c:pt>
                <c:pt idx="39">
                  <c:v>1.900000000000001E-2</c:v>
                </c:pt>
                <c:pt idx="40">
                  <c:v>2.0000000000000011E-2</c:v>
                </c:pt>
                <c:pt idx="41">
                  <c:v>2.0000000000000011E-2</c:v>
                </c:pt>
                <c:pt idx="42">
                  <c:v>2.1000000000000012E-2</c:v>
                </c:pt>
                <c:pt idx="43">
                  <c:v>2.1000000000000012E-2</c:v>
                </c:pt>
                <c:pt idx="44">
                  <c:v>2.2000000000000013E-2</c:v>
                </c:pt>
                <c:pt idx="45">
                  <c:v>2.2000000000000013E-2</c:v>
                </c:pt>
                <c:pt idx="46">
                  <c:v>2.3000000000000013E-2</c:v>
                </c:pt>
                <c:pt idx="47">
                  <c:v>2.3000000000000013E-2</c:v>
                </c:pt>
                <c:pt idx="48">
                  <c:v>2.4000000000000014E-2</c:v>
                </c:pt>
                <c:pt idx="49">
                  <c:v>2.4000000000000014E-2</c:v>
                </c:pt>
                <c:pt idx="50">
                  <c:v>2.5000000000000015E-2</c:v>
                </c:pt>
                <c:pt idx="51">
                  <c:v>2.5000000000000015E-2</c:v>
                </c:pt>
                <c:pt idx="52">
                  <c:v>2.6000000000000016E-2</c:v>
                </c:pt>
                <c:pt idx="53">
                  <c:v>2.6000000000000016E-2</c:v>
                </c:pt>
                <c:pt idx="54">
                  <c:v>2.7000000000000017E-2</c:v>
                </c:pt>
                <c:pt idx="55">
                  <c:v>2.7000000000000017E-2</c:v>
                </c:pt>
                <c:pt idx="56">
                  <c:v>2.8000000000000018E-2</c:v>
                </c:pt>
                <c:pt idx="57">
                  <c:v>2.8000000000000018E-2</c:v>
                </c:pt>
                <c:pt idx="58">
                  <c:v>2.9000000000000019E-2</c:v>
                </c:pt>
                <c:pt idx="59">
                  <c:v>2.9000000000000019E-2</c:v>
                </c:pt>
                <c:pt idx="60">
                  <c:v>3.000000000000002E-2</c:v>
                </c:pt>
                <c:pt idx="61">
                  <c:v>3.000000000000002E-2</c:v>
                </c:pt>
                <c:pt idx="62">
                  <c:v>3.1000000000000021E-2</c:v>
                </c:pt>
                <c:pt idx="63">
                  <c:v>3.1000000000000021E-2</c:v>
                </c:pt>
                <c:pt idx="64">
                  <c:v>3.2000000000000021E-2</c:v>
                </c:pt>
                <c:pt idx="65">
                  <c:v>3.2000000000000021E-2</c:v>
                </c:pt>
                <c:pt idx="66">
                  <c:v>3.3000000000000022E-2</c:v>
                </c:pt>
                <c:pt idx="67">
                  <c:v>3.3000000000000022E-2</c:v>
                </c:pt>
                <c:pt idx="68">
                  <c:v>3.4000000000000023E-2</c:v>
                </c:pt>
                <c:pt idx="69">
                  <c:v>3.4000000000000023E-2</c:v>
                </c:pt>
                <c:pt idx="70">
                  <c:v>3.5000000000000024E-2</c:v>
                </c:pt>
                <c:pt idx="71">
                  <c:v>3.5000000000000024E-2</c:v>
                </c:pt>
                <c:pt idx="72">
                  <c:v>3.6000000000000025E-2</c:v>
                </c:pt>
                <c:pt idx="73">
                  <c:v>3.6000000000000025E-2</c:v>
                </c:pt>
                <c:pt idx="74">
                  <c:v>3.7000000000000026E-2</c:v>
                </c:pt>
                <c:pt idx="75">
                  <c:v>3.7000000000000026E-2</c:v>
                </c:pt>
                <c:pt idx="76">
                  <c:v>3.8000000000000027E-2</c:v>
                </c:pt>
                <c:pt idx="77">
                  <c:v>3.8000000000000027E-2</c:v>
                </c:pt>
                <c:pt idx="78">
                  <c:v>3.9000000000000028E-2</c:v>
                </c:pt>
                <c:pt idx="79">
                  <c:v>3.9000000000000028E-2</c:v>
                </c:pt>
                <c:pt idx="80">
                  <c:v>4.0000000000000029E-2</c:v>
                </c:pt>
                <c:pt idx="81">
                  <c:v>4.0000000000000029E-2</c:v>
                </c:pt>
                <c:pt idx="82">
                  <c:v>4.1000000000000029E-2</c:v>
                </c:pt>
                <c:pt idx="83">
                  <c:v>4.1000000000000029E-2</c:v>
                </c:pt>
                <c:pt idx="84">
                  <c:v>4.200000000000003E-2</c:v>
                </c:pt>
                <c:pt idx="85">
                  <c:v>4.200000000000003E-2</c:v>
                </c:pt>
                <c:pt idx="86">
                  <c:v>4.3000000000000031E-2</c:v>
                </c:pt>
                <c:pt idx="87">
                  <c:v>4.3000000000000031E-2</c:v>
                </c:pt>
                <c:pt idx="88">
                  <c:v>4.4000000000000032E-2</c:v>
                </c:pt>
                <c:pt idx="89">
                  <c:v>4.4000000000000032E-2</c:v>
                </c:pt>
                <c:pt idx="90">
                  <c:v>4.5000000000000033E-2</c:v>
                </c:pt>
                <c:pt idx="91">
                  <c:v>4.5000000000000033E-2</c:v>
                </c:pt>
                <c:pt idx="92">
                  <c:v>4.6000000000000034E-2</c:v>
                </c:pt>
                <c:pt idx="93">
                  <c:v>4.6000000000000034E-2</c:v>
                </c:pt>
                <c:pt idx="94">
                  <c:v>4.7000000000000035E-2</c:v>
                </c:pt>
                <c:pt idx="95">
                  <c:v>4.7000000000000035E-2</c:v>
                </c:pt>
                <c:pt idx="96">
                  <c:v>4.8000000000000036E-2</c:v>
                </c:pt>
                <c:pt idx="97">
                  <c:v>4.8000000000000036E-2</c:v>
                </c:pt>
                <c:pt idx="98">
                  <c:v>4.9000000000000037E-2</c:v>
                </c:pt>
                <c:pt idx="99">
                  <c:v>4.9000000000000037E-2</c:v>
                </c:pt>
                <c:pt idx="100">
                  <c:v>5.0000000000000037E-2</c:v>
                </c:pt>
                <c:pt idx="101">
                  <c:v>5.0000000000000037E-2</c:v>
                </c:pt>
                <c:pt idx="102">
                  <c:v>5.1000000000000038E-2</c:v>
                </c:pt>
                <c:pt idx="103">
                  <c:v>5.1000000000000038E-2</c:v>
                </c:pt>
                <c:pt idx="104">
                  <c:v>5.2000000000000039E-2</c:v>
                </c:pt>
                <c:pt idx="105">
                  <c:v>5.2000000000000039E-2</c:v>
                </c:pt>
                <c:pt idx="106">
                  <c:v>5.300000000000004E-2</c:v>
                </c:pt>
                <c:pt idx="107">
                  <c:v>5.300000000000004E-2</c:v>
                </c:pt>
                <c:pt idx="108">
                  <c:v>5.4000000000000041E-2</c:v>
                </c:pt>
                <c:pt idx="109">
                  <c:v>5.4000000000000041E-2</c:v>
                </c:pt>
                <c:pt idx="110">
                  <c:v>5.5000000000000042E-2</c:v>
                </c:pt>
                <c:pt idx="111">
                  <c:v>5.5000000000000042E-2</c:v>
                </c:pt>
                <c:pt idx="112">
                  <c:v>5.6000000000000043E-2</c:v>
                </c:pt>
                <c:pt idx="113">
                  <c:v>5.6000000000000043E-2</c:v>
                </c:pt>
                <c:pt idx="114">
                  <c:v>5.7000000000000044E-2</c:v>
                </c:pt>
                <c:pt idx="115">
                  <c:v>5.7000000000000044E-2</c:v>
                </c:pt>
                <c:pt idx="116">
                  <c:v>5.8000000000000045E-2</c:v>
                </c:pt>
                <c:pt idx="117">
                  <c:v>5.8000000000000045E-2</c:v>
                </c:pt>
                <c:pt idx="118">
                  <c:v>5.9000000000000045E-2</c:v>
                </c:pt>
                <c:pt idx="119">
                  <c:v>5.9000000000000045E-2</c:v>
                </c:pt>
                <c:pt idx="120">
                  <c:v>6.0000000000000046E-2</c:v>
                </c:pt>
                <c:pt idx="121">
                  <c:v>6.0000000000000046E-2</c:v>
                </c:pt>
                <c:pt idx="122">
                  <c:v>6.1000000000000047E-2</c:v>
                </c:pt>
                <c:pt idx="123">
                  <c:v>6.1000000000000047E-2</c:v>
                </c:pt>
                <c:pt idx="124">
                  <c:v>6.2000000000000048E-2</c:v>
                </c:pt>
                <c:pt idx="125">
                  <c:v>6.2000000000000048E-2</c:v>
                </c:pt>
                <c:pt idx="126">
                  <c:v>6.3000000000000042E-2</c:v>
                </c:pt>
                <c:pt idx="127">
                  <c:v>6.3000000000000042E-2</c:v>
                </c:pt>
                <c:pt idx="128">
                  <c:v>6.4000000000000043E-2</c:v>
                </c:pt>
                <c:pt idx="129">
                  <c:v>6.4000000000000043E-2</c:v>
                </c:pt>
                <c:pt idx="130">
                  <c:v>6.5000000000000044E-2</c:v>
                </c:pt>
                <c:pt idx="131">
                  <c:v>6.5000000000000044E-2</c:v>
                </c:pt>
                <c:pt idx="132">
                  <c:v>6.6000000000000045E-2</c:v>
                </c:pt>
                <c:pt idx="133">
                  <c:v>6.6000000000000045E-2</c:v>
                </c:pt>
                <c:pt idx="134">
                  <c:v>6.7000000000000046E-2</c:v>
                </c:pt>
                <c:pt idx="135">
                  <c:v>6.7000000000000046E-2</c:v>
                </c:pt>
                <c:pt idx="136">
                  <c:v>6.8000000000000047E-2</c:v>
                </c:pt>
                <c:pt idx="137">
                  <c:v>6.8000000000000047E-2</c:v>
                </c:pt>
                <c:pt idx="138">
                  <c:v>6.9000000000000047E-2</c:v>
                </c:pt>
                <c:pt idx="139">
                  <c:v>6.9000000000000047E-2</c:v>
                </c:pt>
                <c:pt idx="140">
                  <c:v>7.0000000000000048E-2</c:v>
                </c:pt>
                <c:pt idx="141">
                  <c:v>7.0000000000000048E-2</c:v>
                </c:pt>
                <c:pt idx="142">
                  <c:v>7.1000000000000049E-2</c:v>
                </c:pt>
                <c:pt idx="143">
                  <c:v>7.1000000000000049E-2</c:v>
                </c:pt>
                <c:pt idx="144">
                  <c:v>7.200000000000005E-2</c:v>
                </c:pt>
                <c:pt idx="145">
                  <c:v>7.200000000000005E-2</c:v>
                </c:pt>
                <c:pt idx="146">
                  <c:v>7.3000000000000051E-2</c:v>
                </c:pt>
                <c:pt idx="147">
                  <c:v>7.3000000000000051E-2</c:v>
                </c:pt>
                <c:pt idx="148">
                  <c:v>7.4000000000000052E-2</c:v>
                </c:pt>
                <c:pt idx="149">
                  <c:v>7.4000000000000052E-2</c:v>
                </c:pt>
                <c:pt idx="150">
                  <c:v>7.5000000000000053E-2</c:v>
                </c:pt>
                <c:pt idx="151">
                  <c:v>7.5000000000000053E-2</c:v>
                </c:pt>
                <c:pt idx="152">
                  <c:v>7.6000000000000054E-2</c:v>
                </c:pt>
                <c:pt idx="153">
                  <c:v>7.6000000000000054E-2</c:v>
                </c:pt>
                <c:pt idx="154">
                  <c:v>7.7000000000000055E-2</c:v>
                </c:pt>
                <c:pt idx="155">
                  <c:v>7.7000000000000055E-2</c:v>
                </c:pt>
                <c:pt idx="156">
                  <c:v>7.8000000000000055E-2</c:v>
                </c:pt>
                <c:pt idx="157">
                  <c:v>7.8000000000000055E-2</c:v>
                </c:pt>
                <c:pt idx="158">
                  <c:v>7.9000000000000056E-2</c:v>
                </c:pt>
                <c:pt idx="159">
                  <c:v>7.9000000000000056E-2</c:v>
                </c:pt>
                <c:pt idx="160">
                  <c:v>8.0000000000000057E-2</c:v>
                </c:pt>
                <c:pt idx="161">
                  <c:v>8.0000000000000057E-2</c:v>
                </c:pt>
                <c:pt idx="162">
                  <c:v>8.1000000000000058E-2</c:v>
                </c:pt>
                <c:pt idx="163">
                  <c:v>8.1000000000000058E-2</c:v>
                </c:pt>
                <c:pt idx="164">
                  <c:v>8.2000000000000059E-2</c:v>
                </c:pt>
                <c:pt idx="165">
                  <c:v>8.2000000000000059E-2</c:v>
                </c:pt>
                <c:pt idx="166">
                  <c:v>8.300000000000006E-2</c:v>
                </c:pt>
                <c:pt idx="167">
                  <c:v>8.300000000000006E-2</c:v>
                </c:pt>
                <c:pt idx="168">
                  <c:v>8.4000000000000061E-2</c:v>
                </c:pt>
                <c:pt idx="169">
                  <c:v>8.4000000000000061E-2</c:v>
                </c:pt>
                <c:pt idx="170">
                  <c:v>8.5000000000000062E-2</c:v>
                </c:pt>
                <c:pt idx="171">
                  <c:v>8.5000000000000062E-2</c:v>
                </c:pt>
                <c:pt idx="172">
                  <c:v>8.6000000000000063E-2</c:v>
                </c:pt>
                <c:pt idx="173">
                  <c:v>8.6000000000000063E-2</c:v>
                </c:pt>
                <c:pt idx="174">
                  <c:v>8.7000000000000063E-2</c:v>
                </c:pt>
                <c:pt idx="175">
                  <c:v>8.7000000000000063E-2</c:v>
                </c:pt>
                <c:pt idx="176">
                  <c:v>8.8000000000000064E-2</c:v>
                </c:pt>
                <c:pt idx="177">
                  <c:v>8.8000000000000064E-2</c:v>
                </c:pt>
                <c:pt idx="178">
                  <c:v>8.9000000000000065E-2</c:v>
                </c:pt>
                <c:pt idx="179">
                  <c:v>8.9000000000000065E-2</c:v>
                </c:pt>
                <c:pt idx="180">
                  <c:v>9.0000000000000066E-2</c:v>
                </c:pt>
                <c:pt idx="181">
                  <c:v>9.0000000000000066E-2</c:v>
                </c:pt>
                <c:pt idx="182">
                  <c:v>9.1000000000000067E-2</c:v>
                </c:pt>
                <c:pt idx="183">
                  <c:v>9.1000000000000067E-2</c:v>
                </c:pt>
                <c:pt idx="184">
                  <c:v>9.2000000000000068E-2</c:v>
                </c:pt>
                <c:pt idx="185">
                  <c:v>9.2000000000000068E-2</c:v>
                </c:pt>
                <c:pt idx="186">
                  <c:v>9.3000000000000069E-2</c:v>
                </c:pt>
                <c:pt idx="187">
                  <c:v>9.3000000000000069E-2</c:v>
                </c:pt>
                <c:pt idx="188">
                  <c:v>9.400000000000007E-2</c:v>
                </c:pt>
                <c:pt idx="189">
                  <c:v>9.400000000000007E-2</c:v>
                </c:pt>
                <c:pt idx="190">
                  <c:v>9.500000000000007E-2</c:v>
                </c:pt>
                <c:pt idx="191">
                  <c:v>9.500000000000007E-2</c:v>
                </c:pt>
                <c:pt idx="192">
                  <c:v>9.6000000000000071E-2</c:v>
                </c:pt>
                <c:pt idx="193">
                  <c:v>9.6000000000000071E-2</c:v>
                </c:pt>
                <c:pt idx="194">
                  <c:v>9.7000000000000072E-2</c:v>
                </c:pt>
                <c:pt idx="195">
                  <c:v>9.7000000000000072E-2</c:v>
                </c:pt>
                <c:pt idx="196">
                  <c:v>9.8000000000000073E-2</c:v>
                </c:pt>
                <c:pt idx="197">
                  <c:v>9.8000000000000073E-2</c:v>
                </c:pt>
                <c:pt idx="198">
                  <c:v>9.9000000000000074E-2</c:v>
                </c:pt>
                <c:pt idx="199">
                  <c:v>9.9000000000000074E-2</c:v>
                </c:pt>
                <c:pt idx="200">
                  <c:v>0.10000000000000007</c:v>
                </c:pt>
                <c:pt idx="201">
                  <c:v>0.10000000000000007</c:v>
                </c:pt>
                <c:pt idx="202">
                  <c:v>0.10100000000000008</c:v>
                </c:pt>
                <c:pt idx="203">
                  <c:v>0.10100000000000008</c:v>
                </c:pt>
                <c:pt idx="204">
                  <c:v>0.10200000000000008</c:v>
                </c:pt>
                <c:pt idx="205">
                  <c:v>0.10200000000000008</c:v>
                </c:pt>
                <c:pt idx="206">
                  <c:v>0.10300000000000008</c:v>
                </c:pt>
                <c:pt idx="207">
                  <c:v>0.10300000000000008</c:v>
                </c:pt>
                <c:pt idx="208">
                  <c:v>0.10400000000000008</c:v>
                </c:pt>
                <c:pt idx="209">
                  <c:v>0.10400000000000008</c:v>
                </c:pt>
                <c:pt idx="210">
                  <c:v>0.10500000000000008</c:v>
                </c:pt>
                <c:pt idx="211">
                  <c:v>0.10500000000000008</c:v>
                </c:pt>
                <c:pt idx="212">
                  <c:v>0.10600000000000008</c:v>
                </c:pt>
                <c:pt idx="213">
                  <c:v>0.10600000000000008</c:v>
                </c:pt>
                <c:pt idx="214">
                  <c:v>0.10700000000000008</c:v>
                </c:pt>
                <c:pt idx="215">
                  <c:v>0.10700000000000008</c:v>
                </c:pt>
                <c:pt idx="216">
                  <c:v>0.10800000000000008</c:v>
                </c:pt>
                <c:pt idx="217">
                  <c:v>0.10800000000000008</c:v>
                </c:pt>
                <c:pt idx="218">
                  <c:v>0.10900000000000008</c:v>
                </c:pt>
                <c:pt idx="219">
                  <c:v>0.10900000000000008</c:v>
                </c:pt>
                <c:pt idx="220">
                  <c:v>0.11000000000000008</c:v>
                </c:pt>
                <c:pt idx="221">
                  <c:v>0.11000000000000008</c:v>
                </c:pt>
                <c:pt idx="222">
                  <c:v>0.11100000000000008</c:v>
                </c:pt>
                <c:pt idx="223">
                  <c:v>0.11100000000000008</c:v>
                </c:pt>
                <c:pt idx="224">
                  <c:v>0.11200000000000009</c:v>
                </c:pt>
                <c:pt idx="225">
                  <c:v>0.11200000000000009</c:v>
                </c:pt>
                <c:pt idx="226">
                  <c:v>0.11300000000000009</c:v>
                </c:pt>
                <c:pt idx="227">
                  <c:v>0.11300000000000009</c:v>
                </c:pt>
                <c:pt idx="228">
                  <c:v>0.11400000000000009</c:v>
                </c:pt>
                <c:pt idx="229">
                  <c:v>0.11400000000000009</c:v>
                </c:pt>
                <c:pt idx="230">
                  <c:v>0.11500000000000009</c:v>
                </c:pt>
                <c:pt idx="231">
                  <c:v>0.11500000000000009</c:v>
                </c:pt>
                <c:pt idx="232">
                  <c:v>0.11600000000000009</c:v>
                </c:pt>
                <c:pt idx="233">
                  <c:v>0.11600000000000009</c:v>
                </c:pt>
                <c:pt idx="234">
                  <c:v>0.11700000000000009</c:v>
                </c:pt>
                <c:pt idx="235">
                  <c:v>0.11700000000000009</c:v>
                </c:pt>
                <c:pt idx="236">
                  <c:v>0.11800000000000009</c:v>
                </c:pt>
                <c:pt idx="237">
                  <c:v>0.11800000000000009</c:v>
                </c:pt>
                <c:pt idx="238">
                  <c:v>0.11900000000000009</c:v>
                </c:pt>
                <c:pt idx="239">
                  <c:v>0.11900000000000009</c:v>
                </c:pt>
                <c:pt idx="240">
                  <c:v>0.12000000000000009</c:v>
                </c:pt>
                <c:pt idx="241">
                  <c:v>0.12000000000000009</c:v>
                </c:pt>
                <c:pt idx="242">
                  <c:v>0.12100000000000009</c:v>
                </c:pt>
                <c:pt idx="243">
                  <c:v>0.12100000000000009</c:v>
                </c:pt>
                <c:pt idx="244">
                  <c:v>0.12200000000000009</c:v>
                </c:pt>
                <c:pt idx="245">
                  <c:v>0.12200000000000009</c:v>
                </c:pt>
                <c:pt idx="246">
                  <c:v>0.1230000000000001</c:v>
                </c:pt>
                <c:pt idx="247">
                  <c:v>0.1230000000000001</c:v>
                </c:pt>
                <c:pt idx="248">
                  <c:v>0.1240000000000001</c:v>
                </c:pt>
                <c:pt idx="249">
                  <c:v>0.1240000000000001</c:v>
                </c:pt>
                <c:pt idx="250">
                  <c:v>0.12500000000000008</c:v>
                </c:pt>
                <c:pt idx="251">
                  <c:v>0.12500000000000008</c:v>
                </c:pt>
                <c:pt idx="252">
                  <c:v>0.12600000000000008</c:v>
                </c:pt>
                <c:pt idx="253">
                  <c:v>0.12600000000000008</c:v>
                </c:pt>
                <c:pt idx="254">
                  <c:v>0.12700000000000009</c:v>
                </c:pt>
                <c:pt idx="255">
                  <c:v>0.12700000000000009</c:v>
                </c:pt>
                <c:pt idx="256">
                  <c:v>0.12800000000000009</c:v>
                </c:pt>
                <c:pt idx="257">
                  <c:v>0.12800000000000009</c:v>
                </c:pt>
                <c:pt idx="258">
                  <c:v>0.12900000000000009</c:v>
                </c:pt>
                <c:pt idx="259">
                  <c:v>0.12900000000000009</c:v>
                </c:pt>
                <c:pt idx="260">
                  <c:v>0.13000000000000009</c:v>
                </c:pt>
                <c:pt idx="261">
                  <c:v>0.13000000000000009</c:v>
                </c:pt>
                <c:pt idx="262">
                  <c:v>0.13100000000000009</c:v>
                </c:pt>
                <c:pt idx="263">
                  <c:v>0.13100000000000009</c:v>
                </c:pt>
                <c:pt idx="264">
                  <c:v>0.13200000000000009</c:v>
                </c:pt>
                <c:pt idx="265">
                  <c:v>0.13200000000000009</c:v>
                </c:pt>
                <c:pt idx="266">
                  <c:v>0.13300000000000009</c:v>
                </c:pt>
                <c:pt idx="267">
                  <c:v>0.13300000000000009</c:v>
                </c:pt>
                <c:pt idx="268">
                  <c:v>0.13400000000000009</c:v>
                </c:pt>
                <c:pt idx="269">
                  <c:v>0.13400000000000009</c:v>
                </c:pt>
                <c:pt idx="270">
                  <c:v>0.13500000000000009</c:v>
                </c:pt>
                <c:pt idx="271">
                  <c:v>0.13500000000000009</c:v>
                </c:pt>
                <c:pt idx="272">
                  <c:v>0.13600000000000009</c:v>
                </c:pt>
                <c:pt idx="273">
                  <c:v>0.13600000000000009</c:v>
                </c:pt>
                <c:pt idx="274">
                  <c:v>0.13700000000000009</c:v>
                </c:pt>
                <c:pt idx="275">
                  <c:v>0.13700000000000009</c:v>
                </c:pt>
                <c:pt idx="276">
                  <c:v>0.13800000000000009</c:v>
                </c:pt>
                <c:pt idx="277">
                  <c:v>0.13800000000000009</c:v>
                </c:pt>
                <c:pt idx="278">
                  <c:v>0.1390000000000001</c:v>
                </c:pt>
                <c:pt idx="279">
                  <c:v>0.1390000000000001</c:v>
                </c:pt>
                <c:pt idx="280">
                  <c:v>0.1400000000000001</c:v>
                </c:pt>
                <c:pt idx="281">
                  <c:v>0.1400000000000001</c:v>
                </c:pt>
                <c:pt idx="282">
                  <c:v>0.1410000000000001</c:v>
                </c:pt>
                <c:pt idx="283">
                  <c:v>0.1410000000000001</c:v>
                </c:pt>
                <c:pt idx="284">
                  <c:v>0.1420000000000001</c:v>
                </c:pt>
                <c:pt idx="285">
                  <c:v>0.1420000000000001</c:v>
                </c:pt>
                <c:pt idx="286">
                  <c:v>0.1430000000000001</c:v>
                </c:pt>
                <c:pt idx="287">
                  <c:v>0.1430000000000001</c:v>
                </c:pt>
                <c:pt idx="288">
                  <c:v>0.1440000000000001</c:v>
                </c:pt>
                <c:pt idx="289">
                  <c:v>0.1440000000000001</c:v>
                </c:pt>
                <c:pt idx="290">
                  <c:v>0.1450000000000001</c:v>
                </c:pt>
                <c:pt idx="291">
                  <c:v>0.1450000000000001</c:v>
                </c:pt>
                <c:pt idx="292">
                  <c:v>0.1460000000000001</c:v>
                </c:pt>
                <c:pt idx="293">
                  <c:v>0.1460000000000001</c:v>
                </c:pt>
                <c:pt idx="294">
                  <c:v>0.1470000000000001</c:v>
                </c:pt>
                <c:pt idx="295">
                  <c:v>0.1470000000000001</c:v>
                </c:pt>
                <c:pt idx="296">
                  <c:v>0.1480000000000001</c:v>
                </c:pt>
                <c:pt idx="297">
                  <c:v>0.1480000000000001</c:v>
                </c:pt>
                <c:pt idx="298">
                  <c:v>0.1490000000000001</c:v>
                </c:pt>
                <c:pt idx="299">
                  <c:v>0.1490000000000001</c:v>
                </c:pt>
                <c:pt idx="300">
                  <c:v>0.15000000000000011</c:v>
                </c:pt>
                <c:pt idx="301">
                  <c:v>0.15000000000000011</c:v>
                </c:pt>
                <c:pt idx="302">
                  <c:v>0.15100000000000011</c:v>
                </c:pt>
                <c:pt idx="303">
                  <c:v>0.15100000000000011</c:v>
                </c:pt>
                <c:pt idx="304">
                  <c:v>0.15200000000000011</c:v>
                </c:pt>
                <c:pt idx="305">
                  <c:v>0.15200000000000011</c:v>
                </c:pt>
                <c:pt idx="306">
                  <c:v>0.15300000000000011</c:v>
                </c:pt>
                <c:pt idx="307">
                  <c:v>0.15300000000000011</c:v>
                </c:pt>
                <c:pt idx="308">
                  <c:v>0.15400000000000011</c:v>
                </c:pt>
                <c:pt idx="309">
                  <c:v>0.15400000000000011</c:v>
                </c:pt>
                <c:pt idx="310">
                  <c:v>0.15500000000000011</c:v>
                </c:pt>
                <c:pt idx="311">
                  <c:v>0.15500000000000011</c:v>
                </c:pt>
                <c:pt idx="312">
                  <c:v>0.15600000000000011</c:v>
                </c:pt>
                <c:pt idx="313">
                  <c:v>0.15600000000000011</c:v>
                </c:pt>
                <c:pt idx="314">
                  <c:v>0.15700000000000011</c:v>
                </c:pt>
                <c:pt idx="315">
                  <c:v>0.15700000000000011</c:v>
                </c:pt>
                <c:pt idx="316">
                  <c:v>0.15800000000000011</c:v>
                </c:pt>
                <c:pt idx="317">
                  <c:v>0.15800000000000011</c:v>
                </c:pt>
                <c:pt idx="318">
                  <c:v>0.15900000000000011</c:v>
                </c:pt>
                <c:pt idx="319">
                  <c:v>0.15900000000000011</c:v>
                </c:pt>
                <c:pt idx="320">
                  <c:v>0.16000000000000011</c:v>
                </c:pt>
                <c:pt idx="321">
                  <c:v>0.16000000000000011</c:v>
                </c:pt>
                <c:pt idx="322">
                  <c:v>0.16100000000000012</c:v>
                </c:pt>
                <c:pt idx="323">
                  <c:v>0.16100000000000012</c:v>
                </c:pt>
                <c:pt idx="324">
                  <c:v>0.16200000000000012</c:v>
                </c:pt>
                <c:pt idx="325">
                  <c:v>0.16200000000000012</c:v>
                </c:pt>
                <c:pt idx="326">
                  <c:v>0.16300000000000012</c:v>
                </c:pt>
                <c:pt idx="327">
                  <c:v>0.16300000000000012</c:v>
                </c:pt>
                <c:pt idx="328">
                  <c:v>0.16400000000000012</c:v>
                </c:pt>
                <c:pt idx="329">
                  <c:v>0.16400000000000012</c:v>
                </c:pt>
                <c:pt idx="330">
                  <c:v>0.16500000000000012</c:v>
                </c:pt>
                <c:pt idx="331">
                  <c:v>0.16500000000000012</c:v>
                </c:pt>
                <c:pt idx="332">
                  <c:v>0.16600000000000012</c:v>
                </c:pt>
                <c:pt idx="333">
                  <c:v>0.16600000000000012</c:v>
                </c:pt>
                <c:pt idx="334">
                  <c:v>0.16700000000000012</c:v>
                </c:pt>
                <c:pt idx="335">
                  <c:v>0.16700000000000012</c:v>
                </c:pt>
                <c:pt idx="336">
                  <c:v>0.16800000000000012</c:v>
                </c:pt>
                <c:pt idx="337">
                  <c:v>0.16800000000000012</c:v>
                </c:pt>
                <c:pt idx="338">
                  <c:v>0.16900000000000012</c:v>
                </c:pt>
                <c:pt idx="339">
                  <c:v>0.16900000000000012</c:v>
                </c:pt>
                <c:pt idx="340">
                  <c:v>0.17000000000000012</c:v>
                </c:pt>
                <c:pt idx="341">
                  <c:v>0.17000000000000012</c:v>
                </c:pt>
                <c:pt idx="342">
                  <c:v>0.17100000000000012</c:v>
                </c:pt>
                <c:pt idx="343">
                  <c:v>0.17100000000000012</c:v>
                </c:pt>
                <c:pt idx="344">
                  <c:v>0.17200000000000013</c:v>
                </c:pt>
                <c:pt idx="345">
                  <c:v>0.17200000000000013</c:v>
                </c:pt>
                <c:pt idx="346">
                  <c:v>0.17300000000000013</c:v>
                </c:pt>
                <c:pt idx="347">
                  <c:v>0.17300000000000013</c:v>
                </c:pt>
                <c:pt idx="348">
                  <c:v>0.17400000000000013</c:v>
                </c:pt>
                <c:pt idx="349">
                  <c:v>0.17400000000000013</c:v>
                </c:pt>
                <c:pt idx="350">
                  <c:v>0.17500000000000013</c:v>
                </c:pt>
                <c:pt idx="351">
                  <c:v>0.17500000000000013</c:v>
                </c:pt>
                <c:pt idx="352">
                  <c:v>0.17600000000000013</c:v>
                </c:pt>
                <c:pt idx="353">
                  <c:v>0.17600000000000013</c:v>
                </c:pt>
                <c:pt idx="354">
                  <c:v>0.17700000000000013</c:v>
                </c:pt>
                <c:pt idx="355">
                  <c:v>0.17700000000000013</c:v>
                </c:pt>
                <c:pt idx="356">
                  <c:v>0.17800000000000013</c:v>
                </c:pt>
                <c:pt idx="357">
                  <c:v>0.17800000000000013</c:v>
                </c:pt>
                <c:pt idx="358">
                  <c:v>0.17900000000000013</c:v>
                </c:pt>
                <c:pt idx="359">
                  <c:v>0.17900000000000013</c:v>
                </c:pt>
                <c:pt idx="360">
                  <c:v>0.18000000000000013</c:v>
                </c:pt>
                <c:pt idx="361">
                  <c:v>0.18000000000000013</c:v>
                </c:pt>
                <c:pt idx="362">
                  <c:v>0.18100000000000013</c:v>
                </c:pt>
                <c:pt idx="363">
                  <c:v>0.18100000000000013</c:v>
                </c:pt>
                <c:pt idx="364">
                  <c:v>0.18200000000000013</c:v>
                </c:pt>
                <c:pt idx="365">
                  <c:v>0.18200000000000013</c:v>
                </c:pt>
                <c:pt idx="366">
                  <c:v>0.18300000000000013</c:v>
                </c:pt>
                <c:pt idx="367">
                  <c:v>0.18300000000000013</c:v>
                </c:pt>
                <c:pt idx="368">
                  <c:v>0.18400000000000014</c:v>
                </c:pt>
                <c:pt idx="369">
                  <c:v>0.18400000000000014</c:v>
                </c:pt>
                <c:pt idx="370">
                  <c:v>0.18500000000000014</c:v>
                </c:pt>
                <c:pt idx="371">
                  <c:v>0.18500000000000014</c:v>
                </c:pt>
                <c:pt idx="372">
                  <c:v>0.18600000000000014</c:v>
                </c:pt>
                <c:pt idx="373">
                  <c:v>0.18600000000000014</c:v>
                </c:pt>
                <c:pt idx="374">
                  <c:v>0.18700000000000014</c:v>
                </c:pt>
                <c:pt idx="375">
                  <c:v>0.18700000000000014</c:v>
                </c:pt>
                <c:pt idx="376">
                  <c:v>0.18800000000000014</c:v>
                </c:pt>
                <c:pt idx="377">
                  <c:v>0.18800000000000014</c:v>
                </c:pt>
                <c:pt idx="378">
                  <c:v>0.18900000000000014</c:v>
                </c:pt>
                <c:pt idx="379">
                  <c:v>0.18900000000000014</c:v>
                </c:pt>
                <c:pt idx="380">
                  <c:v>0.19000000000000014</c:v>
                </c:pt>
                <c:pt idx="381">
                  <c:v>0.19000000000000014</c:v>
                </c:pt>
                <c:pt idx="382">
                  <c:v>0.19100000000000014</c:v>
                </c:pt>
                <c:pt idx="383">
                  <c:v>0.19100000000000014</c:v>
                </c:pt>
                <c:pt idx="384">
                  <c:v>0.19200000000000014</c:v>
                </c:pt>
                <c:pt idx="385">
                  <c:v>0.19200000000000014</c:v>
                </c:pt>
                <c:pt idx="386">
                  <c:v>0.19300000000000014</c:v>
                </c:pt>
                <c:pt idx="387">
                  <c:v>0.19300000000000014</c:v>
                </c:pt>
                <c:pt idx="388">
                  <c:v>0.19400000000000014</c:v>
                </c:pt>
                <c:pt idx="389">
                  <c:v>0.19400000000000014</c:v>
                </c:pt>
                <c:pt idx="390">
                  <c:v>0.19500000000000015</c:v>
                </c:pt>
                <c:pt idx="391">
                  <c:v>0.19500000000000015</c:v>
                </c:pt>
                <c:pt idx="392">
                  <c:v>0.19600000000000015</c:v>
                </c:pt>
                <c:pt idx="393">
                  <c:v>0.19600000000000015</c:v>
                </c:pt>
                <c:pt idx="394">
                  <c:v>0.19700000000000015</c:v>
                </c:pt>
                <c:pt idx="395">
                  <c:v>0.19700000000000015</c:v>
                </c:pt>
                <c:pt idx="396">
                  <c:v>0.19800000000000015</c:v>
                </c:pt>
                <c:pt idx="397">
                  <c:v>0.19800000000000015</c:v>
                </c:pt>
                <c:pt idx="398">
                  <c:v>0.19900000000000015</c:v>
                </c:pt>
                <c:pt idx="399">
                  <c:v>0.19900000000000015</c:v>
                </c:pt>
                <c:pt idx="400">
                  <c:v>0.20000000000000015</c:v>
                </c:pt>
                <c:pt idx="401">
                  <c:v>0.20000000000000015</c:v>
                </c:pt>
                <c:pt idx="402">
                  <c:v>0.20100000000000015</c:v>
                </c:pt>
                <c:pt idx="403">
                  <c:v>0.20100000000000015</c:v>
                </c:pt>
                <c:pt idx="404">
                  <c:v>0.20200000000000015</c:v>
                </c:pt>
                <c:pt idx="405">
                  <c:v>0.20200000000000015</c:v>
                </c:pt>
                <c:pt idx="406">
                  <c:v>0.20300000000000015</c:v>
                </c:pt>
                <c:pt idx="407">
                  <c:v>0.20300000000000015</c:v>
                </c:pt>
                <c:pt idx="408">
                  <c:v>0.20400000000000015</c:v>
                </c:pt>
                <c:pt idx="409">
                  <c:v>0.20400000000000015</c:v>
                </c:pt>
                <c:pt idx="410">
                  <c:v>0.20500000000000015</c:v>
                </c:pt>
                <c:pt idx="411">
                  <c:v>0.20500000000000015</c:v>
                </c:pt>
                <c:pt idx="412">
                  <c:v>0.20600000000000016</c:v>
                </c:pt>
                <c:pt idx="413">
                  <c:v>0.20600000000000016</c:v>
                </c:pt>
                <c:pt idx="414">
                  <c:v>0.20700000000000016</c:v>
                </c:pt>
                <c:pt idx="415">
                  <c:v>0.20700000000000016</c:v>
                </c:pt>
                <c:pt idx="416">
                  <c:v>0.20800000000000016</c:v>
                </c:pt>
                <c:pt idx="417">
                  <c:v>0.20800000000000016</c:v>
                </c:pt>
                <c:pt idx="418">
                  <c:v>0.20900000000000016</c:v>
                </c:pt>
                <c:pt idx="419">
                  <c:v>0.20900000000000016</c:v>
                </c:pt>
                <c:pt idx="420">
                  <c:v>0.21000000000000016</c:v>
                </c:pt>
                <c:pt idx="421">
                  <c:v>0.21000000000000016</c:v>
                </c:pt>
                <c:pt idx="422">
                  <c:v>0.21100000000000016</c:v>
                </c:pt>
                <c:pt idx="423">
                  <c:v>0.21100000000000016</c:v>
                </c:pt>
                <c:pt idx="424">
                  <c:v>0.21200000000000016</c:v>
                </c:pt>
                <c:pt idx="425">
                  <c:v>0.21200000000000016</c:v>
                </c:pt>
                <c:pt idx="426">
                  <c:v>0.21300000000000016</c:v>
                </c:pt>
                <c:pt idx="427">
                  <c:v>0.21300000000000016</c:v>
                </c:pt>
                <c:pt idx="428">
                  <c:v>0.21400000000000016</c:v>
                </c:pt>
                <c:pt idx="429">
                  <c:v>0.21400000000000016</c:v>
                </c:pt>
                <c:pt idx="430">
                  <c:v>0.21500000000000016</c:v>
                </c:pt>
                <c:pt idx="431">
                  <c:v>0.21500000000000016</c:v>
                </c:pt>
                <c:pt idx="432">
                  <c:v>0.21600000000000016</c:v>
                </c:pt>
                <c:pt idx="433">
                  <c:v>0.21600000000000016</c:v>
                </c:pt>
                <c:pt idx="434">
                  <c:v>0.21700000000000016</c:v>
                </c:pt>
                <c:pt idx="435">
                  <c:v>0.21700000000000016</c:v>
                </c:pt>
                <c:pt idx="436">
                  <c:v>0.21800000000000017</c:v>
                </c:pt>
                <c:pt idx="437">
                  <c:v>0.21800000000000017</c:v>
                </c:pt>
                <c:pt idx="438">
                  <c:v>0.21900000000000017</c:v>
                </c:pt>
                <c:pt idx="439">
                  <c:v>0.21900000000000017</c:v>
                </c:pt>
                <c:pt idx="440">
                  <c:v>0.22000000000000017</c:v>
                </c:pt>
                <c:pt idx="441">
                  <c:v>0.22000000000000017</c:v>
                </c:pt>
                <c:pt idx="442">
                  <c:v>0.22100000000000017</c:v>
                </c:pt>
                <c:pt idx="443">
                  <c:v>0.22100000000000017</c:v>
                </c:pt>
                <c:pt idx="444">
                  <c:v>0.22200000000000017</c:v>
                </c:pt>
                <c:pt idx="445">
                  <c:v>0.22200000000000017</c:v>
                </c:pt>
                <c:pt idx="446">
                  <c:v>0.22300000000000017</c:v>
                </c:pt>
                <c:pt idx="447">
                  <c:v>0.22300000000000017</c:v>
                </c:pt>
                <c:pt idx="448">
                  <c:v>0.22400000000000017</c:v>
                </c:pt>
                <c:pt idx="449">
                  <c:v>0.22400000000000017</c:v>
                </c:pt>
                <c:pt idx="450">
                  <c:v>0.22500000000000017</c:v>
                </c:pt>
                <c:pt idx="451">
                  <c:v>0.22500000000000017</c:v>
                </c:pt>
                <c:pt idx="452">
                  <c:v>0.22600000000000017</c:v>
                </c:pt>
                <c:pt idx="453">
                  <c:v>0.22600000000000017</c:v>
                </c:pt>
                <c:pt idx="454">
                  <c:v>0.22700000000000017</c:v>
                </c:pt>
                <c:pt idx="455">
                  <c:v>0.22700000000000017</c:v>
                </c:pt>
                <c:pt idx="456">
                  <c:v>0.22800000000000017</c:v>
                </c:pt>
                <c:pt idx="457">
                  <c:v>0.22800000000000017</c:v>
                </c:pt>
                <c:pt idx="458">
                  <c:v>0.22900000000000018</c:v>
                </c:pt>
                <c:pt idx="459">
                  <c:v>0.22900000000000018</c:v>
                </c:pt>
                <c:pt idx="460">
                  <c:v>0.23000000000000018</c:v>
                </c:pt>
                <c:pt idx="461">
                  <c:v>0.23000000000000018</c:v>
                </c:pt>
                <c:pt idx="462">
                  <c:v>0.23100000000000018</c:v>
                </c:pt>
                <c:pt idx="463">
                  <c:v>0.23100000000000018</c:v>
                </c:pt>
                <c:pt idx="464">
                  <c:v>0.23200000000000018</c:v>
                </c:pt>
                <c:pt idx="465">
                  <c:v>0.23200000000000018</c:v>
                </c:pt>
                <c:pt idx="466">
                  <c:v>0.23300000000000018</c:v>
                </c:pt>
                <c:pt idx="467">
                  <c:v>0.23300000000000018</c:v>
                </c:pt>
                <c:pt idx="468">
                  <c:v>0.23400000000000018</c:v>
                </c:pt>
                <c:pt idx="469">
                  <c:v>0.23400000000000018</c:v>
                </c:pt>
                <c:pt idx="470">
                  <c:v>0.23500000000000018</c:v>
                </c:pt>
                <c:pt idx="471">
                  <c:v>0.23500000000000018</c:v>
                </c:pt>
                <c:pt idx="472">
                  <c:v>0.23600000000000018</c:v>
                </c:pt>
                <c:pt idx="473">
                  <c:v>0.23600000000000018</c:v>
                </c:pt>
                <c:pt idx="474">
                  <c:v>0.23700000000000018</c:v>
                </c:pt>
                <c:pt idx="475">
                  <c:v>0.23700000000000018</c:v>
                </c:pt>
                <c:pt idx="476">
                  <c:v>0.23800000000000018</c:v>
                </c:pt>
                <c:pt idx="477">
                  <c:v>0.23800000000000018</c:v>
                </c:pt>
                <c:pt idx="478">
                  <c:v>0.23900000000000018</c:v>
                </c:pt>
                <c:pt idx="479">
                  <c:v>0.23900000000000018</c:v>
                </c:pt>
                <c:pt idx="480">
                  <c:v>0.24000000000000019</c:v>
                </c:pt>
                <c:pt idx="481">
                  <c:v>0.24000000000000019</c:v>
                </c:pt>
                <c:pt idx="482">
                  <c:v>0.24100000000000019</c:v>
                </c:pt>
                <c:pt idx="483">
                  <c:v>0.24100000000000019</c:v>
                </c:pt>
                <c:pt idx="484">
                  <c:v>0.24200000000000019</c:v>
                </c:pt>
                <c:pt idx="485">
                  <c:v>0.24200000000000019</c:v>
                </c:pt>
                <c:pt idx="486">
                  <c:v>0.24300000000000019</c:v>
                </c:pt>
                <c:pt idx="487">
                  <c:v>0.24300000000000019</c:v>
                </c:pt>
                <c:pt idx="488">
                  <c:v>0.24400000000000019</c:v>
                </c:pt>
                <c:pt idx="489">
                  <c:v>0.24400000000000019</c:v>
                </c:pt>
                <c:pt idx="490">
                  <c:v>0.24500000000000019</c:v>
                </c:pt>
                <c:pt idx="491">
                  <c:v>0.24500000000000019</c:v>
                </c:pt>
                <c:pt idx="492">
                  <c:v>0.24600000000000019</c:v>
                </c:pt>
                <c:pt idx="493">
                  <c:v>0.24600000000000019</c:v>
                </c:pt>
                <c:pt idx="494">
                  <c:v>0.24700000000000019</c:v>
                </c:pt>
                <c:pt idx="495">
                  <c:v>0.24700000000000019</c:v>
                </c:pt>
                <c:pt idx="496">
                  <c:v>0.24800000000000019</c:v>
                </c:pt>
                <c:pt idx="497">
                  <c:v>0.24800000000000019</c:v>
                </c:pt>
                <c:pt idx="498">
                  <c:v>0.24900000000000019</c:v>
                </c:pt>
                <c:pt idx="499">
                  <c:v>0.24900000000000019</c:v>
                </c:pt>
                <c:pt idx="500">
                  <c:v>0.25000000000000017</c:v>
                </c:pt>
                <c:pt idx="501">
                  <c:v>0.25000000000000017</c:v>
                </c:pt>
                <c:pt idx="502">
                  <c:v>0.25100000000000017</c:v>
                </c:pt>
                <c:pt idx="503">
                  <c:v>0.25100000000000017</c:v>
                </c:pt>
                <c:pt idx="504">
                  <c:v>0.25200000000000017</c:v>
                </c:pt>
                <c:pt idx="505">
                  <c:v>0.25200000000000017</c:v>
                </c:pt>
                <c:pt idx="506">
                  <c:v>0.25300000000000017</c:v>
                </c:pt>
                <c:pt idx="507">
                  <c:v>0.25300000000000017</c:v>
                </c:pt>
                <c:pt idx="508">
                  <c:v>0.25400000000000017</c:v>
                </c:pt>
                <c:pt idx="509">
                  <c:v>0.25400000000000017</c:v>
                </c:pt>
                <c:pt idx="510">
                  <c:v>0.25500000000000017</c:v>
                </c:pt>
                <c:pt idx="511">
                  <c:v>0.25500000000000017</c:v>
                </c:pt>
                <c:pt idx="512">
                  <c:v>0.25600000000000017</c:v>
                </c:pt>
                <c:pt idx="513">
                  <c:v>0.25600000000000017</c:v>
                </c:pt>
                <c:pt idx="514">
                  <c:v>0.25700000000000017</c:v>
                </c:pt>
                <c:pt idx="515">
                  <c:v>0.25700000000000017</c:v>
                </c:pt>
                <c:pt idx="516">
                  <c:v>0.25800000000000017</c:v>
                </c:pt>
                <c:pt idx="517">
                  <c:v>0.25800000000000017</c:v>
                </c:pt>
                <c:pt idx="518">
                  <c:v>0.25900000000000017</c:v>
                </c:pt>
                <c:pt idx="519">
                  <c:v>0.25900000000000017</c:v>
                </c:pt>
                <c:pt idx="520">
                  <c:v>0.26000000000000018</c:v>
                </c:pt>
                <c:pt idx="521">
                  <c:v>0.26000000000000018</c:v>
                </c:pt>
                <c:pt idx="522">
                  <c:v>0.26100000000000018</c:v>
                </c:pt>
                <c:pt idx="523">
                  <c:v>0.26100000000000018</c:v>
                </c:pt>
                <c:pt idx="524">
                  <c:v>0.26200000000000018</c:v>
                </c:pt>
                <c:pt idx="525">
                  <c:v>0.26200000000000018</c:v>
                </c:pt>
                <c:pt idx="526">
                  <c:v>0.26300000000000018</c:v>
                </c:pt>
                <c:pt idx="527">
                  <c:v>0.26300000000000018</c:v>
                </c:pt>
                <c:pt idx="528">
                  <c:v>0.26400000000000018</c:v>
                </c:pt>
                <c:pt idx="529">
                  <c:v>0.26400000000000018</c:v>
                </c:pt>
                <c:pt idx="530">
                  <c:v>0.26500000000000018</c:v>
                </c:pt>
                <c:pt idx="531">
                  <c:v>0.26500000000000018</c:v>
                </c:pt>
                <c:pt idx="532">
                  <c:v>0.26600000000000018</c:v>
                </c:pt>
                <c:pt idx="533">
                  <c:v>0.26600000000000018</c:v>
                </c:pt>
                <c:pt idx="534">
                  <c:v>0.26700000000000018</c:v>
                </c:pt>
                <c:pt idx="535">
                  <c:v>0.26700000000000018</c:v>
                </c:pt>
                <c:pt idx="536">
                  <c:v>0.26800000000000018</c:v>
                </c:pt>
                <c:pt idx="537">
                  <c:v>0.26800000000000018</c:v>
                </c:pt>
                <c:pt idx="538">
                  <c:v>0.26900000000000018</c:v>
                </c:pt>
                <c:pt idx="539">
                  <c:v>0.26900000000000018</c:v>
                </c:pt>
                <c:pt idx="540">
                  <c:v>0.27000000000000018</c:v>
                </c:pt>
                <c:pt idx="541">
                  <c:v>0.27000000000000018</c:v>
                </c:pt>
                <c:pt idx="542">
                  <c:v>0.27100000000000019</c:v>
                </c:pt>
                <c:pt idx="543">
                  <c:v>0.27100000000000019</c:v>
                </c:pt>
                <c:pt idx="544">
                  <c:v>0.27200000000000019</c:v>
                </c:pt>
                <c:pt idx="545">
                  <c:v>0.27200000000000019</c:v>
                </c:pt>
                <c:pt idx="546">
                  <c:v>0.27300000000000019</c:v>
                </c:pt>
                <c:pt idx="547">
                  <c:v>0.27300000000000019</c:v>
                </c:pt>
                <c:pt idx="548">
                  <c:v>0.27400000000000019</c:v>
                </c:pt>
                <c:pt idx="549">
                  <c:v>0.27400000000000019</c:v>
                </c:pt>
                <c:pt idx="550">
                  <c:v>0.27500000000000019</c:v>
                </c:pt>
                <c:pt idx="551">
                  <c:v>0.27500000000000019</c:v>
                </c:pt>
                <c:pt idx="552">
                  <c:v>0.27600000000000019</c:v>
                </c:pt>
                <c:pt idx="553">
                  <c:v>0.27600000000000019</c:v>
                </c:pt>
                <c:pt idx="554">
                  <c:v>0.27700000000000019</c:v>
                </c:pt>
                <c:pt idx="555">
                  <c:v>0.27700000000000019</c:v>
                </c:pt>
                <c:pt idx="556">
                  <c:v>0.27800000000000019</c:v>
                </c:pt>
                <c:pt idx="557">
                  <c:v>0.27800000000000019</c:v>
                </c:pt>
                <c:pt idx="558">
                  <c:v>0.27900000000000019</c:v>
                </c:pt>
                <c:pt idx="559">
                  <c:v>0.27900000000000019</c:v>
                </c:pt>
                <c:pt idx="560">
                  <c:v>0.28000000000000019</c:v>
                </c:pt>
                <c:pt idx="561">
                  <c:v>0.28000000000000019</c:v>
                </c:pt>
                <c:pt idx="562">
                  <c:v>0.28100000000000019</c:v>
                </c:pt>
                <c:pt idx="563">
                  <c:v>0.28100000000000019</c:v>
                </c:pt>
                <c:pt idx="564">
                  <c:v>0.28200000000000019</c:v>
                </c:pt>
                <c:pt idx="565">
                  <c:v>0.28200000000000019</c:v>
                </c:pt>
                <c:pt idx="566">
                  <c:v>0.2830000000000002</c:v>
                </c:pt>
                <c:pt idx="567">
                  <c:v>0.2830000000000002</c:v>
                </c:pt>
                <c:pt idx="568">
                  <c:v>0.2840000000000002</c:v>
                </c:pt>
                <c:pt idx="569">
                  <c:v>0.2840000000000002</c:v>
                </c:pt>
                <c:pt idx="570">
                  <c:v>0.2850000000000002</c:v>
                </c:pt>
                <c:pt idx="571">
                  <c:v>0.2850000000000002</c:v>
                </c:pt>
                <c:pt idx="572">
                  <c:v>0.2860000000000002</c:v>
                </c:pt>
                <c:pt idx="573">
                  <c:v>0.2860000000000002</c:v>
                </c:pt>
                <c:pt idx="574">
                  <c:v>0.2870000000000002</c:v>
                </c:pt>
                <c:pt idx="575">
                  <c:v>0.2870000000000002</c:v>
                </c:pt>
                <c:pt idx="576">
                  <c:v>0.2880000000000002</c:v>
                </c:pt>
                <c:pt idx="577">
                  <c:v>0.2880000000000002</c:v>
                </c:pt>
                <c:pt idx="578">
                  <c:v>0.2890000000000002</c:v>
                </c:pt>
                <c:pt idx="579">
                  <c:v>0.2890000000000002</c:v>
                </c:pt>
                <c:pt idx="580">
                  <c:v>0.2900000000000002</c:v>
                </c:pt>
                <c:pt idx="581">
                  <c:v>0.2900000000000002</c:v>
                </c:pt>
                <c:pt idx="582">
                  <c:v>0.2910000000000002</c:v>
                </c:pt>
                <c:pt idx="583">
                  <c:v>0.2910000000000002</c:v>
                </c:pt>
                <c:pt idx="584">
                  <c:v>0.2920000000000002</c:v>
                </c:pt>
                <c:pt idx="585">
                  <c:v>0.2920000000000002</c:v>
                </c:pt>
                <c:pt idx="586">
                  <c:v>0.2930000000000002</c:v>
                </c:pt>
                <c:pt idx="587">
                  <c:v>0.2930000000000002</c:v>
                </c:pt>
                <c:pt idx="588">
                  <c:v>0.29400000000000021</c:v>
                </c:pt>
                <c:pt idx="589">
                  <c:v>0.29400000000000021</c:v>
                </c:pt>
                <c:pt idx="590">
                  <c:v>0.29500000000000021</c:v>
                </c:pt>
                <c:pt idx="591">
                  <c:v>0.29500000000000021</c:v>
                </c:pt>
                <c:pt idx="592">
                  <c:v>0.29600000000000021</c:v>
                </c:pt>
                <c:pt idx="593">
                  <c:v>0.29600000000000021</c:v>
                </c:pt>
                <c:pt idx="594">
                  <c:v>0.29700000000000021</c:v>
                </c:pt>
                <c:pt idx="595">
                  <c:v>0.29700000000000021</c:v>
                </c:pt>
                <c:pt idx="596">
                  <c:v>0.29800000000000021</c:v>
                </c:pt>
                <c:pt idx="597">
                  <c:v>0.29800000000000021</c:v>
                </c:pt>
                <c:pt idx="598">
                  <c:v>0.29900000000000021</c:v>
                </c:pt>
                <c:pt idx="599">
                  <c:v>0.29900000000000021</c:v>
                </c:pt>
                <c:pt idx="600">
                  <c:v>0.30000000000000021</c:v>
                </c:pt>
                <c:pt idx="601">
                  <c:v>0.30000000000000021</c:v>
                </c:pt>
                <c:pt idx="602">
                  <c:v>0.30100000000000021</c:v>
                </c:pt>
                <c:pt idx="603">
                  <c:v>0.30100000000000021</c:v>
                </c:pt>
                <c:pt idx="604">
                  <c:v>0.30200000000000021</c:v>
                </c:pt>
                <c:pt idx="605">
                  <c:v>0.30200000000000021</c:v>
                </c:pt>
                <c:pt idx="606">
                  <c:v>0.30300000000000021</c:v>
                </c:pt>
                <c:pt idx="607">
                  <c:v>0.30300000000000021</c:v>
                </c:pt>
                <c:pt idx="608">
                  <c:v>0.30400000000000021</c:v>
                </c:pt>
                <c:pt idx="609">
                  <c:v>0.30400000000000021</c:v>
                </c:pt>
                <c:pt idx="610">
                  <c:v>0.30500000000000022</c:v>
                </c:pt>
                <c:pt idx="611">
                  <c:v>0.30500000000000022</c:v>
                </c:pt>
                <c:pt idx="612">
                  <c:v>0.30600000000000022</c:v>
                </c:pt>
                <c:pt idx="613">
                  <c:v>0.30600000000000022</c:v>
                </c:pt>
                <c:pt idx="614">
                  <c:v>0.30700000000000022</c:v>
                </c:pt>
                <c:pt idx="615">
                  <c:v>0.30700000000000022</c:v>
                </c:pt>
                <c:pt idx="616">
                  <c:v>0.30800000000000022</c:v>
                </c:pt>
                <c:pt idx="617">
                  <c:v>0.30800000000000022</c:v>
                </c:pt>
                <c:pt idx="618">
                  <c:v>0.30900000000000022</c:v>
                </c:pt>
                <c:pt idx="619">
                  <c:v>0.30900000000000022</c:v>
                </c:pt>
                <c:pt idx="620">
                  <c:v>0.31000000000000022</c:v>
                </c:pt>
                <c:pt idx="621">
                  <c:v>0.31000000000000022</c:v>
                </c:pt>
                <c:pt idx="622">
                  <c:v>0.31100000000000022</c:v>
                </c:pt>
                <c:pt idx="623">
                  <c:v>0.31100000000000022</c:v>
                </c:pt>
                <c:pt idx="624">
                  <c:v>0.31200000000000022</c:v>
                </c:pt>
                <c:pt idx="625">
                  <c:v>0.31200000000000022</c:v>
                </c:pt>
                <c:pt idx="626">
                  <c:v>0.31300000000000022</c:v>
                </c:pt>
                <c:pt idx="627">
                  <c:v>0.31300000000000022</c:v>
                </c:pt>
                <c:pt idx="628">
                  <c:v>0.31400000000000022</c:v>
                </c:pt>
                <c:pt idx="629">
                  <c:v>0.31400000000000022</c:v>
                </c:pt>
                <c:pt idx="630">
                  <c:v>0.31500000000000022</c:v>
                </c:pt>
                <c:pt idx="631">
                  <c:v>0.31500000000000022</c:v>
                </c:pt>
                <c:pt idx="632">
                  <c:v>0.31600000000000023</c:v>
                </c:pt>
                <c:pt idx="633">
                  <c:v>0.31600000000000023</c:v>
                </c:pt>
                <c:pt idx="634">
                  <c:v>0.31700000000000023</c:v>
                </c:pt>
                <c:pt idx="635">
                  <c:v>0.31700000000000023</c:v>
                </c:pt>
                <c:pt idx="636">
                  <c:v>0.31800000000000023</c:v>
                </c:pt>
                <c:pt idx="637">
                  <c:v>0.31800000000000023</c:v>
                </c:pt>
                <c:pt idx="638">
                  <c:v>0.31900000000000023</c:v>
                </c:pt>
                <c:pt idx="639">
                  <c:v>0.31900000000000023</c:v>
                </c:pt>
                <c:pt idx="640">
                  <c:v>0.32000000000000023</c:v>
                </c:pt>
                <c:pt idx="641">
                  <c:v>0.32000000000000023</c:v>
                </c:pt>
                <c:pt idx="642">
                  <c:v>0.32100000000000023</c:v>
                </c:pt>
                <c:pt idx="643">
                  <c:v>0.32100000000000023</c:v>
                </c:pt>
                <c:pt idx="644">
                  <c:v>0.32200000000000023</c:v>
                </c:pt>
                <c:pt idx="645">
                  <c:v>0.32200000000000023</c:v>
                </c:pt>
                <c:pt idx="646">
                  <c:v>0.32300000000000023</c:v>
                </c:pt>
                <c:pt idx="647">
                  <c:v>0.32300000000000023</c:v>
                </c:pt>
                <c:pt idx="648">
                  <c:v>0.32400000000000023</c:v>
                </c:pt>
                <c:pt idx="649">
                  <c:v>0.32400000000000023</c:v>
                </c:pt>
                <c:pt idx="650">
                  <c:v>0.32500000000000023</c:v>
                </c:pt>
                <c:pt idx="651">
                  <c:v>0.32500000000000023</c:v>
                </c:pt>
                <c:pt idx="652">
                  <c:v>0.32600000000000023</c:v>
                </c:pt>
                <c:pt idx="653">
                  <c:v>0.32600000000000023</c:v>
                </c:pt>
                <c:pt idx="654">
                  <c:v>0.32700000000000023</c:v>
                </c:pt>
                <c:pt idx="655">
                  <c:v>0.32700000000000023</c:v>
                </c:pt>
                <c:pt idx="656">
                  <c:v>0.32800000000000024</c:v>
                </c:pt>
                <c:pt idx="657">
                  <c:v>0.32800000000000024</c:v>
                </c:pt>
                <c:pt idx="658">
                  <c:v>0.32900000000000024</c:v>
                </c:pt>
                <c:pt idx="659">
                  <c:v>0.32900000000000024</c:v>
                </c:pt>
                <c:pt idx="660">
                  <c:v>0.33000000000000024</c:v>
                </c:pt>
                <c:pt idx="661">
                  <c:v>0.33000000000000024</c:v>
                </c:pt>
                <c:pt idx="662">
                  <c:v>0.33100000000000024</c:v>
                </c:pt>
                <c:pt idx="663">
                  <c:v>0.33100000000000024</c:v>
                </c:pt>
                <c:pt idx="664">
                  <c:v>0.33200000000000024</c:v>
                </c:pt>
                <c:pt idx="665">
                  <c:v>0.33200000000000024</c:v>
                </c:pt>
                <c:pt idx="666">
                  <c:v>0.33300000000000024</c:v>
                </c:pt>
                <c:pt idx="667">
                  <c:v>0.33300000000000024</c:v>
                </c:pt>
                <c:pt idx="668">
                  <c:v>0.33400000000000024</c:v>
                </c:pt>
                <c:pt idx="669">
                  <c:v>0.33400000000000024</c:v>
                </c:pt>
                <c:pt idx="670">
                  <c:v>0.33500000000000024</c:v>
                </c:pt>
                <c:pt idx="671">
                  <c:v>0.33500000000000024</c:v>
                </c:pt>
                <c:pt idx="672">
                  <c:v>0.33600000000000024</c:v>
                </c:pt>
                <c:pt idx="673">
                  <c:v>0.33600000000000024</c:v>
                </c:pt>
                <c:pt idx="674">
                  <c:v>0.33700000000000024</c:v>
                </c:pt>
                <c:pt idx="675">
                  <c:v>0.33700000000000024</c:v>
                </c:pt>
                <c:pt idx="676">
                  <c:v>0.33800000000000024</c:v>
                </c:pt>
                <c:pt idx="677">
                  <c:v>0.33800000000000024</c:v>
                </c:pt>
                <c:pt idx="678">
                  <c:v>0.33900000000000025</c:v>
                </c:pt>
                <c:pt idx="679">
                  <c:v>0.33900000000000025</c:v>
                </c:pt>
                <c:pt idx="680">
                  <c:v>0.34000000000000025</c:v>
                </c:pt>
                <c:pt idx="681">
                  <c:v>0.34000000000000025</c:v>
                </c:pt>
                <c:pt idx="682">
                  <c:v>0.34100000000000025</c:v>
                </c:pt>
                <c:pt idx="683">
                  <c:v>0.34100000000000025</c:v>
                </c:pt>
                <c:pt idx="684">
                  <c:v>0.34200000000000025</c:v>
                </c:pt>
                <c:pt idx="685">
                  <c:v>0.34200000000000025</c:v>
                </c:pt>
                <c:pt idx="686">
                  <c:v>0.34300000000000025</c:v>
                </c:pt>
                <c:pt idx="687">
                  <c:v>0.34300000000000025</c:v>
                </c:pt>
                <c:pt idx="688">
                  <c:v>0.34400000000000025</c:v>
                </c:pt>
                <c:pt idx="689">
                  <c:v>0.34400000000000025</c:v>
                </c:pt>
                <c:pt idx="690">
                  <c:v>0.34500000000000025</c:v>
                </c:pt>
                <c:pt idx="691">
                  <c:v>0.34500000000000025</c:v>
                </c:pt>
                <c:pt idx="692">
                  <c:v>0.34600000000000025</c:v>
                </c:pt>
                <c:pt idx="693">
                  <c:v>0.34600000000000025</c:v>
                </c:pt>
                <c:pt idx="694">
                  <c:v>0.34700000000000025</c:v>
                </c:pt>
                <c:pt idx="695">
                  <c:v>0.34700000000000025</c:v>
                </c:pt>
                <c:pt idx="696">
                  <c:v>0.34800000000000025</c:v>
                </c:pt>
                <c:pt idx="697">
                  <c:v>0.34800000000000025</c:v>
                </c:pt>
                <c:pt idx="698">
                  <c:v>0.34900000000000025</c:v>
                </c:pt>
                <c:pt idx="699">
                  <c:v>0.34900000000000025</c:v>
                </c:pt>
                <c:pt idx="700">
                  <c:v>0.35000000000000026</c:v>
                </c:pt>
                <c:pt idx="701">
                  <c:v>0.35000000000000026</c:v>
                </c:pt>
                <c:pt idx="702">
                  <c:v>0.35100000000000026</c:v>
                </c:pt>
                <c:pt idx="703">
                  <c:v>0.35100000000000026</c:v>
                </c:pt>
                <c:pt idx="704">
                  <c:v>0.35200000000000026</c:v>
                </c:pt>
                <c:pt idx="705">
                  <c:v>0.35200000000000026</c:v>
                </c:pt>
                <c:pt idx="706">
                  <c:v>0.35300000000000026</c:v>
                </c:pt>
                <c:pt idx="707">
                  <c:v>0.35300000000000026</c:v>
                </c:pt>
                <c:pt idx="708">
                  <c:v>0.35400000000000026</c:v>
                </c:pt>
                <c:pt idx="709">
                  <c:v>0.35400000000000026</c:v>
                </c:pt>
                <c:pt idx="710">
                  <c:v>0.35500000000000026</c:v>
                </c:pt>
                <c:pt idx="711">
                  <c:v>0.35500000000000026</c:v>
                </c:pt>
                <c:pt idx="712">
                  <c:v>0.35600000000000026</c:v>
                </c:pt>
                <c:pt idx="713">
                  <c:v>0.35600000000000026</c:v>
                </c:pt>
                <c:pt idx="714">
                  <c:v>0.35700000000000026</c:v>
                </c:pt>
                <c:pt idx="715">
                  <c:v>0.35700000000000026</c:v>
                </c:pt>
                <c:pt idx="716">
                  <c:v>0.35800000000000026</c:v>
                </c:pt>
                <c:pt idx="717">
                  <c:v>0.35800000000000026</c:v>
                </c:pt>
                <c:pt idx="718">
                  <c:v>0.35900000000000026</c:v>
                </c:pt>
                <c:pt idx="719">
                  <c:v>0.35900000000000026</c:v>
                </c:pt>
                <c:pt idx="720">
                  <c:v>0.36000000000000026</c:v>
                </c:pt>
                <c:pt idx="721">
                  <c:v>0.36000000000000026</c:v>
                </c:pt>
                <c:pt idx="722">
                  <c:v>0.36100000000000027</c:v>
                </c:pt>
                <c:pt idx="723">
                  <c:v>0.36100000000000027</c:v>
                </c:pt>
                <c:pt idx="724">
                  <c:v>0.36200000000000027</c:v>
                </c:pt>
                <c:pt idx="725">
                  <c:v>0.36200000000000027</c:v>
                </c:pt>
                <c:pt idx="726">
                  <c:v>0.36300000000000027</c:v>
                </c:pt>
                <c:pt idx="727">
                  <c:v>0.36300000000000027</c:v>
                </c:pt>
                <c:pt idx="728">
                  <c:v>0.36400000000000027</c:v>
                </c:pt>
                <c:pt idx="729">
                  <c:v>0.36400000000000027</c:v>
                </c:pt>
                <c:pt idx="730">
                  <c:v>0.36500000000000027</c:v>
                </c:pt>
                <c:pt idx="731">
                  <c:v>0.36500000000000027</c:v>
                </c:pt>
                <c:pt idx="732">
                  <c:v>0.36600000000000027</c:v>
                </c:pt>
                <c:pt idx="733">
                  <c:v>0.36600000000000027</c:v>
                </c:pt>
                <c:pt idx="734">
                  <c:v>0.36700000000000027</c:v>
                </c:pt>
                <c:pt idx="735">
                  <c:v>0.36700000000000027</c:v>
                </c:pt>
                <c:pt idx="736">
                  <c:v>0.36800000000000027</c:v>
                </c:pt>
                <c:pt idx="737">
                  <c:v>0.36800000000000027</c:v>
                </c:pt>
                <c:pt idx="738">
                  <c:v>0.36900000000000027</c:v>
                </c:pt>
                <c:pt idx="739">
                  <c:v>0.36900000000000027</c:v>
                </c:pt>
                <c:pt idx="740">
                  <c:v>0.37000000000000027</c:v>
                </c:pt>
                <c:pt idx="741">
                  <c:v>0.37000000000000027</c:v>
                </c:pt>
                <c:pt idx="742">
                  <c:v>0.37100000000000027</c:v>
                </c:pt>
                <c:pt idx="743">
                  <c:v>0.37100000000000027</c:v>
                </c:pt>
                <c:pt idx="744">
                  <c:v>0.37200000000000027</c:v>
                </c:pt>
                <c:pt idx="745">
                  <c:v>0.37200000000000027</c:v>
                </c:pt>
                <c:pt idx="746">
                  <c:v>0.37300000000000028</c:v>
                </c:pt>
                <c:pt idx="747">
                  <c:v>0.37300000000000028</c:v>
                </c:pt>
                <c:pt idx="748">
                  <c:v>0.37400000000000028</c:v>
                </c:pt>
                <c:pt idx="749">
                  <c:v>0.37400000000000028</c:v>
                </c:pt>
                <c:pt idx="750">
                  <c:v>0.37500000000000028</c:v>
                </c:pt>
                <c:pt idx="751">
                  <c:v>0.37500000000000028</c:v>
                </c:pt>
                <c:pt idx="752">
                  <c:v>0.37600000000000028</c:v>
                </c:pt>
                <c:pt idx="753">
                  <c:v>0.37600000000000028</c:v>
                </c:pt>
                <c:pt idx="754">
                  <c:v>0.37700000000000028</c:v>
                </c:pt>
                <c:pt idx="755">
                  <c:v>0.37700000000000028</c:v>
                </c:pt>
                <c:pt idx="756">
                  <c:v>0.37800000000000028</c:v>
                </c:pt>
                <c:pt idx="757">
                  <c:v>0.37800000000000028</c:v>
                </c:pt>
                <c:pt idx="758">
                  <c:v>0.37900000000000028</c:v>
                </c:pt>
                <c:pt idx="759">
                  <c:v>0.37900000000000028</c:v>
                </c:pt>
                <c:pt idx="760">
                  <c:v>0.38000000000000028</c:v>
                </c:pt>
                <c:pt idx="761">
                  <c:v>0.38000000000000028</c:v>
                </c:pt>
                <c:pt idx="762">
                  <c:v>0.38100000000000028</c:v>
                </c:pt>
                <c:pt idx="763">
                  <c:v>0.38100000000000028</c:v>
                </c:pt>
                <c:pt idx="764">
                  <c:v>0.38200000000000028</c:v>
                </c:pt>
                <c:pt idx="765">
                  <c:v>0.38200000000000028</c:v>
                </c:pt>
                <c:pt idx="766">
                  <c:v>0.38300000000000028</c:v>
                </c:pt>
                <c:pt idx="767">
                  <c:v>0.38300000000000028</c:v>
                </c:pt>
                <c:pt idx="768">
                  <c:v>0.38400000000000029</c:v>
                </c:pt>
                <c:pt idx="769">
                  <c:v>0.38400000000000029</c:v>
                </c:pt>
                <c:pt idx="770">
                  <c:v>0.38500000000000029</c:v>
                </c:pt>
                <c:pt idx="771">
                  <c:v>0.38500000000000029</c:v>
                </c:pt>
                <c:pt idx="772">
                  <c:v>0.38600000000000029</c:v>
                </c:pt>
                <c:pt idx="773">
                  <c:v>0.38600000000000029</c:v>
                </c:pt>
                <c:pt idx="774">
                  <c:v>0.38700000000000029</c:v>
                </c:pt>
                <c:pt idx="775">
                  <c:v>0.38700000000000029</c:v>
                </c:pt>
                <c:pt idx="776">
                  <c:v>0.38800000000000029</c:v>
                </c:pt>
                <c:pt idx="777">
                  <c:v>0.38800000000000029</c:v>
                </c:pt>
                <c:pt idx="778">
                  <c:v>0.38900000000000029</c:v>
                </c:pt>
                <c:pt idx="779">
                  <c:v>0.38900000000000029</c:v>
                </c:pt>
                <c:pt idx="780">
                  <c:v>0.39000000000000029</c:v>
                </c:pt>
                <c:pt idx="781">
                  <c:v>0.39000000000000029</c:v>
                </c:pt>
                <c:pt idx="782">
                  <c:v>0.39100000000000029</c:v>
                </c:pt>
                <c:pt idx="783">
                  <c:v>0.39100000000000029</c:v>
                </c:pt>
                <c:pt idx="784">
                  <c:v>0.39200000000000029</c:v>
                </c:pt>
                <c:pt idx="785">
                  <c:v>0.39200000000000029</c:v>
                </c:pt>
                <c:pt idx="786">
                  <c:v>0.39300000000000029</c:v>
                </c:pt>
                <c:pt idx="787">
                  <c:v>0.39300000000000029</c:v>
                </c:pt>
                <c:pt idx="788">
                  <c:v>0.39400000000000029</c:v>
                </c:pt>
                <c:pt idx="789">
                  <c:v>0.39400000000000029</c:v>
                </c:pt>
                <c:pt idx="790">
                  <c:v>0.3950000000000003</c:v>
                </c:pt>
                <c:pt idx="791">
                  <c:v>0.3950000000000003</c:v>
                </c:pt>
                <c:pt idx="792">
                  <c:v>0.3960000000000003</c:v>
                </c:pt>
                <c:pt idx="793">
                  <c:v>0.3960000000000003</c:v>
                </c:pt>
                <c:pt idx="794">
                  <c:v>0.3970000000000003</c:v>
                </c:pt>
                <c:pt idx="795">
                  <c:v>0.3970000000000003</c:v>
                </c:pt>
                <c:pt idx="796">
                  <c:v>0.3980000000000003</c:v>
                </c:pt>
                <c:pt idx="797">
                  <c:v>0.3980000000000003</c:v>
                </c:pt>
                <c:pt idx="798">
                  <c:v>0.3990000000000003</c:v>
                </c:pt>
                <c:pt idx="799">
                  <c:v>0.3990000000000003</c:v>
                </c:pt>
                <c:pt idx="800">
                  <c:v>0.4000000000000003</c:v>
                </c:pt>
                <c:pt idx="801">
                  <c:v>0.4000000000000003</c:v>
                </c:pt>
                <c:pt idx="802">
                  <c:v>0.4010000000000003</c:v>
                </c:pt>
                <c:pt idx="803">
                  <c:v>0.4010000000000003</c:v>
                </c:pt>
                <c:pt idx="804">
                  <c:v>0.4020000000000003</c:v>
                </c:pt>
                <c:pt idx="805">
                  <c:v>0.4020000000000003</c:v>
                </c:pt>
                <c:pt idx="806">
                  <c:v>0.4030000000000003</c:v>
                </c:pt>
                <c:pt idx="807">
                  <c:v>0.4030000000000003</c:v>
                </c:pt>
                <c:pt idx="808">
                  <c:v>0.4040000000000003</c:v>
                </c:pt>
                <c:pt idx="809">
                  <c:v>0.4040000000000003</c:v>
                </c:pt>
                <c:pt idx="810">
                  <c:v>0.4050000000000003</c:v>
                </c:pt>
                <c:pt idx="811">
                  <c:v>0.4050000000000003</c:v>
                </c:pt>
                <c:pt idx="812">
                  <c:v>0.40600000000000031</c:v>
                </c:pt>
                <c:pt idx="813">
                  <c:v>0.40600000000000031</c:v>
                </c:pt>
                <c:pt idx="814">
                  <c:v>0.40700000000000031</c:v>
                </c:pt>
                <c:pt idx="815">
                  <c:v>0.40700000000000031</c:v>
                </c:pt>
                <c:pt idx="816">
                  <c:v>0.40800000000000031</c:v>
                </c:pt>
                <c:pt idx="817">
                  <c:v>0.40800000000000031</c:v>
                </c:pt>
                <c:pt idx="818">
                  <c:v>0.40900000000000031</c:v>
                </c:pt>
                <c:pt idx="819">
                  <c:v>0.40900000000000031</c:v>
                </c:pt>
                <c:pt idx="820">
                  <c:v>0.41000000000000031</c:v>
                </c:pt>
                <c:pt idx="821">
                  <c:v>0.41000000000000031</c:v>
                </c:pt>
                <c:pt idx="822">
                  <c:v>0.41100000000000031</c:v>
                </c:pt>
                <c:pt idx="823">
                  <c:v>0.41100000000000031</c:v>
                </c:pt>
                <c:pt idx="824">
                  <c:v>0.41200000000000031</c:v>
                </c:pt>
                <c:pt idx="825">
                  <c:v>0.41200000000000031</c:v>
                </c:pt>
                <c:pt idx="826">
                  <c:v>0.41300000000000031</c:v>
                </c:pt>
                <c:pt idx="827">
                  <c:v>0.41300000000000031</c:v>
                </c:pt>
                <c:pt idx="828">
                  <c:v>0.41400000000000031</c:v>
                </c:pt>
                <c:pt idx="829">
                  <c:v>0.41400000000000031</c:v>
                </c:pt>
                <c:pt idx="830">
                  <c:v>0.41500000000000031</c:v>
                </c:pt>
                <c:pt idx="831">
                  <c:v>0.41500000000000031</c:v>
                </c:pt>
                <c:pt idx="832">
                  <c:v>0.41600000000000031</c:v>
                </c:pt>
                <c:pt idx="833">
                  <c:v>0.41600000000000031</c:v>
                </c:pt>
                <c:pt idx="834">
                  <c:v>0.41700000000000031</c:v>
                </c:pt>
                <c:pt idx="835">
                  <c:v>0.41700000000000031</c:v>
                </c:pt>
                <c:pt idx="836">
                  <c:v>0.41800000000000032</c:v>
                </c:pt>
                <c:pt idx="837">
                  <c:v>0.41800000000000032</c:v>
                </c:pt>
                <c:pt idx="838">
                  <c:v>0.41900000000000032</c:v>
                </c:pt>
                <c:pt idx="839">
                  <c:v>0.41900000000000032</c:v>
                </c:pt>
                <c:pt idx="840">
                  <c:v>0.42000000000000032</c:v>
                </c:pt>
                <c:pt idx="841">
                  <c:v>0.42000000000000032</c:v>
                </c:pt>
                <c:pt idx="842">
                  <c:v>0.42100000000000032</c:v>
                </c:pt>
                <c:pt idx="843">
                  <c:v>0.42100000000000032</c:v>
                </c:pt>
                <c:pt idx="844">
                  <c:v>0.42200000000000032</c:v>
                </c:pt>
                <c:pt idx="845">
                  <c:v>0.42200000000000032</c:v>
                </c:pt>
                <c:pt idx="846">
                  <c:v>0.42300000000000032</c:v>
                </c:pt>
                <c:pt idx="847">
                  <c:v>0.42300000000000032</c:v>
                </c:pt>
                <c:pt idx="848">
                  <c:v>0.42400000000000032</c:v>
                </c:pt>
                <c:pt idx="849">
                  <c:v>0.42400000000000032</c:v>
                </c:pt>
                <c:pt idx="850">
                  <c:v>0.42500000000000032</c:v>
                </c:pt>
                <c:pt idx="851">
                  <c:v>0.42500000000000032</c:v>
                </c:pt>
                <c:pt idx="852">
                  <c:v>0.42600000000000032</c:v>
                </c:pt>
                <c:pt idx="853">
                  <c:v>0.42600000000000032</c:v>
                </c:pt>
                <c:pt idx="854">
                  <c:v>0.42700000000000032</c:v>
                </c:pt>
                <c:pt idx="855">
                  <c:v>0.42700000000000032</c:v>
                </c:pt>
                <c:pt idx="856">
                  <c:v>0.42800000000000032</c:v>
                </c:pt>
                <c:pt idx="857">
                  <c:v>0.42800000000000032</c:v>
                </c:pt>
                <c:pt idx="858">
                  <c:v>0.42900000000000033</c:v>
                </c:pt>
                <c:pt idx="859">
                  <c:v>0.42900000000000033</c:v>
                </c:pt>
                <c:pt idx="860">
                  <c:v>0.43000000000000033</c:v>
                </c:pt>
                <c:pt idx="861">
                  <c:v>0.43000000000000033</c:v>
                </c:pt>
                <c:pt idx="862">
                  <c:v>0.43100000000000033</c:v>
                </c:pt>
                <c:pt idx="863">
                  <c:v>0.43100000000000033</c:v>
                </c:pt>
                <c:pt idx="864">
                  <c:v>0.43200000000000033</c:v>
                </c:pt>
                <c:pt idx="865">
                  <c:v>0.43200000000000033</c:v>
                </c:pt>
                <c:pt idx="866">
                  <c:v>0.43300000000000033</c:v>
                </c:pt>
                <c:pt idx="867">
                  <c:v>0.43300000000000033</c:v>
                </c:pt>
                <c:pt idx="868">
                  <c:v>0.43400000000000033</c:v>
                </c:pt>
                <c:pt idx="869">
                  <c:v>0.43400000000000033</c:v>
                </c:pt>
                <c:pt idx="870">
                  <c:v>0.43500000000000033</c:v>
                </c:pt>
                <c:pt idx="871">
                  <c:v>0.43500000000000033</c:v>
                </c:pt>
                <c:pt idx="872">
                  <c:v>0.43600000000000033</c:v>
                </c:pt>
                <c:pt idx="873">
                  <c:v>0.43600000000000033</c:v>
                </c:pt>
                <c:pt idx="874">
                  <c:v>0.43700000000000033</c:v>
                </c:pt>
                <c:pt idx="875">
                  <c:v>0.43700000000000033</c:v>
                </c:pt>
                <c:pt idx="876">
                  <c:v>0.43800000000000033</c:v>
                </c:pt>
                <c:pt idx="877">
                  <c:v>0.43800000000000033</c:v>
                </c:pt>
                <c:pt idx="878">
                  <c:v>0.43900000000000033</c:v>
                </c:pt>
                <c:pt idx="879">
                  <c:v>0.43900000000000033</c:v>
                </c:pt>
                <c:pt idx="880">
                  <c:v>0.44000000000000034</c:v>
                </c:pt>
                <c:pt idx="881">
                  <c:v>0.44000000000000034</c:v>
                </c:pt>
                <c:pt idx="882">
                  <c:v>0.44100000000000034</c:v>
                </c:pt>
                <c:pt idx="883">
                  <c:v>0.44100000000000034</c:v>
                </c:pt>
                <c:pt idx="884">
                  <c:v>0.44200000000000034</c:v>
                </c:pt>
                <c:pt idx="885">
                  <c:v>0.44200000000000034</c:v>
                </c:pt>
                <c:pt idx="886">
                  <c:v>0.44300000000000034</c:v>
                </c:pt>
                <c:pt idx="887">
                  <c:v>0.44300000000000034</c:v>
                </c:pt>
                <c:pt idx="888">
                  <c:v>0.44400000000000034</c:v>
                </c:pt>
                <c:pt idx="889">
                  <c:v>0.44400000000000034</c:v>
                </c:pt>
                <c:pt idx="890">
                  <c:v>0.44500000000000034</c:v>
                </c:pt>
                <c:pt idx="891">
                  <c:v>0.44500000000000034</c:v>
                </c:pt>
                <c:pt idx="892">
                  <c:v>0.44600000000000034</c:v>
                </c:pt>
                <c:pt idx="893">
                  <c:v>0.44600000000000034</c:v>
                </c:pt>
                <c:pt idx="894">
                  <c:v>0.44700000000000034</c:v>
                </c:pt>
                <c:pt idx="895">
                  <c:v>0.44700000000000034</c:v>
                </c:pt>
                <c:pt idx="896">
                  <c:v>0.44800000000000034</c:v>
                </c:pt>
                <c:pt idx="897">
                  <c:v>0.44800000000000034</c:v>
                </c:pt>
                <c:pt idx="898">
                  <c:v>0.44900000000000034</c:v>
                </c:pt>
                <c:pt idx="899">
                  <c:v>0.44900000000000034</c:v>
                </c:pt>
                <c:pt idx="900">
                  <c:v>0.45000000000000034</c:v>
                </c:pt>
                <c:pt idx="901">
                  <c:v>0.45000000000000034</c:v>
                </c:pt>
                <c:pt idx="902">
                  <c:v>0.45100000000000035</c:v>
                </c:pt>
                <c:pt idx="903">
                  <c:v>0.45100000000000035</c:v>
                </c:pt>
                <c:pt idx="904">
                  <c:v>0.45200000000000035</c:v>
                </c:pt>
                <c:pt idx="905">
                  <c:v>0.45200000000000035</c:v>
                </c:pt>
                <c:pt idx="906">
                  <c:v>0.45300000000000035</c:v>
                </c:pt>
                <c:pt idx="907">
                  <c:v>0.45300000000000035</c:v>
                </c:pt>
                <c:pt idx="908">
                  <c:v>0.45400000000000035</c:v>
                </c:pt>
                <c:pt idx="909">
                  <c:v>0.45400000000000035</c:v>
                </c:pt>
                <c:pt idx="910">
                  <c:v>0.45500000000000035</c:v>
                </c:pt>
                <c:pt idx="911">
                  <c:v>0.45500000000000035</c:v>
                </c:pt>
                <c:pt idx="912">
                  <c:v>0.45600000000000035</c:v>
                </c:pt>
                <c:pt idx="913">
                  <c:v>0.45600000000000035</c:v>
                </c:pt>
                <c:pt idx="914">
                  <c:v>0.45700000000000035</c:v>
                </c:pt>
                <c:pt idx="915">
                  <c:v>0.45700000000000035</c:v>
                </c:pt>
                <c:pt idx="916">
                  <c:v>0.45800000000000035</c:v>
                </c:pt>
                <c:pt idx="917">
                  <c:v>0.45800000000000035</c:v>
                </c:pt>
                <c:pt idx="918">
                  <c:v>0.45900000000000035</c:v>
                </c:pt>
                <c:pt idx="919">
                  <c:v>0.45900000000000035</c:v>
                </c:pt>
                <c:pt idx="920">
                  <c:v>0.46000000000000035</c:v>
                </c:pt>
                <c:pt idx="921">
                  <c:v>0.46000000000000035</c:v>
                </c:pt>
                <c:pt idx="922">
                  <c:v>0.46100000000000035</c:v>
                </c:pt>
                <c:pt idx="923">
                  <c:v>0.46100000000000035</c:v>
                </c:pt>
                <c:pt idx="924">
                  <c:v>0.46200000000000035</c:v>
                </c:pt>
                <c:pt idx="925">
                  <c:v>0.46200000000000035</c:v>
                </c:pt>
                <c:pt idx="926">
                  <c:v>0.46300000000000036</c:v>
                </c:pt>
                <c:pt idx="927">
                  <c:v>0.46300000000000036</c:v>
                </c:pt>
                <c:pt idx="928">
                  <c:v>0.46400000000000036</c:v>
                </c:pt>
                <c:pt idx="929">
                  <c:v>0.46400000000000036</c:v>
                </c:pt>
                <c:pt idx="930">
                  <c:v>0.46500000000000036</c:v>
                </c:pt>
                <c:pt idx="931">
                  <c:v>0.46500000000000036</c:v>
                </c:pt>
                <c:pt idx="932">
                  <c:v>0.46600000000000036</c:v>
                </c:pt>
                <c:pt idx="933">
                  <c:v>0.46600000000000036</c:v>
                </c:pt>
                <c:pt idx="934">
                  <c:v>0.46700000000000036</c:v>
                </c:pt>
                <c:pt idx="935">
                  <c:v>0.46700000000000036</c:v>
                </c:pt>
                <c:pt idx="936">
                  <c:v>0.46800000000000036</c:v>
                </c:pt>
                <c:pt idx="937">
                  <c:v>0.46800000000000036</c:v>
                </c:pt>
                <c:pt idx="938">
                  <c:v>0.46900000000000036</c:v>
                </c:pt>
                <c:pt idx="939">
                  <c:v>0.46900000000000036</c:v>
                </c:pt>
                <c:pt idx="940">
                  <c:v>0.47000000000000036</c:v>
                </c:pt>
                <c:pt idx="941">
                  <c:v>0.47000000000000036</c:v>
                </c:pt>
                <c:pt idx="942">
                  <c:v>0.47100000000000036</c:v>
                </c:pt>
                <c:pt idx="943">
                  <c:v>0.47100000000000036</c:v>
                </c:pt>
                <c:pt idx="944">
                  <c:v>0.47200000000000036</c:v>
                </c:pt>
                <c:pt idx="945">
                  <c:v>0.47200000000000036</c:v>
                </c:pt>
                <c:pt idx="946">
                  <c:v>0.47300000000000036</c:v>
                </c:pt>
                <c:pt idx="947">
                  <c:v>0.47300000000000036</c:v>
                </c:pt>
                <c:pt idx="948">
                  <c:v>0.47400000000000037</c:v>
                </c:pt>
                <c:pt idx="949">
                  <c:v>0.47400000000000037</c:v>
                </c:pt>
                <c:pt idx="950">
                  <c:v>0.47500000000000037</c:v>
                </c:pt>
                <c:pt idx="951">
                  <c:v>0.47500000000000037</c:v>
                </c:pt>
                <c:pt idx="952">
                  <c:v>0.47600000000000037</c:v>
                </c:pt>
                <c:pt idx="953">
                  <c:v>0.47600000000000037</c:v>
                </c:pt>
                <c:pt idx="954">
                  <c:v>0.47700000000000037</c:v>
                </c:pt>
                <c:pt idx="955">
                  <c:v>0.47700000000000037</c:v>
                </c:pt>
                <c:pt idx="956">
                  <c:v>0.47800000000000037</c:v>
                </c:pt>
                <c:pt idx="957">
                  <c:v>0.47800000000000037</c:v>
                </c:pt>
                <c:pt idx="958">
                  <c:v>0.47900000000000037</c:v>
                </c:pt>
                <c:pt idx="959">
                  <c:v>0.47900000000000037</c:v>
                </c:pt>
                <c:pt idx="960">
                  <c:v>0.48000000000000037</c:v>
                </c:pt>
                <c:pt idx="961">
                  <c:v>0.48000000000000037</c:v>
                </c:pt>
                <c:pt idx="962">
                  <c:v>0.48100000000000037</c:v>
                </c:pt>
                <c:pt idx="963">
                  <c:v>0.48100000000000037</c:v>
                </c:pt>
                <c:pt idx="964">
                  <c:v>0.48200000000000037</c:v>
                </c:pt>
                <c:pt idx="965">
                  <c:v>0.48200000000000037</c:v>
                </c:pt>
                <c:pt idx="966">
                  <c:v>0.48300000000000037</c:v>
                </c:pt>
                <c:pt idx="967">
                  <c:v>0.48300000000000037</c:v>
                </c:pt>
                <c:pt idx="968">
                  <c:v>0.48400000000000037</c:v>
                </c:pt>
                <c:pt idx="969">
                  <c:v>0.48400000000000037</c:v>
                </c:pt>
                <c:pt idx="970">
                  <c:v>0.48500000000000038</c:v>
                </c:pt>
                <c:pt idx="971">
                  <c:v>0.48500000000000038</c:v>
                </c:pt>
                <c:pt idx="972">
                  <c:v>0.48600000000000038</c:v>
                </c:pt>
                <c:pt idx="973">
                  <c:v>0.48600000000000038</c:v>
                </c:pt>
                <c:pt idx="974">
                  <c:v>0.48700000000000038</c:v>
                </c:pt>
                <c:pt idx="975">
                  <c:v>0.48700000000000038</c:v>
                </c:pt>
                <c:pt idx="976">
                  <c:v>0.48800000000000038</c:v>
                </c:pt>
                <c:pt idx="977">
                  <c:v>0.48800000000000038</c:v>
                </c:pt>
                <c:pt idx="978">
                  <c:v>0.48900000000000038</c:v>
                </c:pt>
                <c:pt idx="979">
                  <c:v>0.48900000000000038</c:v>
                </c:pt>
                <c:pt idx="980">
                  <c:v>0.49000000000000038</c:v>
                </c:pt>
                <c:pt idx="981">
                  <c:v>0.49000000000000038</c:v>
                </c:pt>
                <c:pt idx="982">
                  <c:v>0.49100000000000038</c:v>
                </c:pt>
                <c:pt idx="983">
                  <c:v>0.49100000000000038</c:v>
                </c:pt>
                <c:pt idx="984">
                  <c:v>0.49200000000000038</c:v>
                </c:pt>
                <c:pt idx="985">
                  <c:v>0.49200000000000038</c:v>
                </c:pt>
                <c:pt idx="986">
                  <c:v>0.49300000000000038</c:v>
                </c:pt>
                <c:pt idx="987">
                  <c:v>0.49300000000000038</c:v>
                </c:pt>
                <c:pt idx="988">
                  <c:v>0.49400000000000038</c:v>
                </c:pt>
                <c:pt idx="989">
                  <c:v>0.49400000000000038</c:v>
                </c:pt>
                <c:pt idx="990">
                  <c:v>0.49500000000000038</c:v>
                </c:pt>
                <c:pt idx="991">
                  <c:v>0.49500000000000038</c:v>
                </c:pt>
                <c:pt idx="992">
                  <c:v>0.49600000000000039</c:v>
                </c:pt>
                <c:pt idx="993">
                  <c:v>0.49600000000000039</c:v>
                </c:pt>
                <c:pt idx="994">
                  <c:v>0.49700000000000039</c:v>
                </c:pt>
                <c:pt idx="995">
                  <c:v>0.49700000000000039</c:v>
                </c:pt>
                <c:pt idx="996">
                  <c:v>0.49800000000000039</c:v>
                </c:pt>
                <c:pt idx="997">
                  <c:v>0.49800000000000039</c:v>
                </c:pt>
                <c:pt idx="998">
                  <c:v>0.49900000000000039</c:v>
                </c:pt>
                <c:pt idx="999">
                  <c:v>0.49900000000000039</c:v>
                </c:pt>
                <c:pt idx="1000">
                  <c:v>0.50000000000000033</c:v>
                </c:pt>
                <c:pt idx="1001">
                  <c:v>0.50000000000000033</c:v>
                </c:pt>
                <c:pt idx="1002">
                  <c:v>0.50100000000000033</c:v>
                </c:pt>
                <c:pt idx="1003">
                  <c:v>0.50100000000000033</c:v>
                </c:pt>
                <c:pt idx="1004">
                  <c:v>0.50200000000000033</c:v>
                </c:pt>
                <c:pt idx="1005">
                  <c:v>0.50200000000000033</c:v>
                </c:pt>
                <c:pt idx="1006">
                  <c:v>0.50300000000000034</c:v>
                </c:pt>
                <c:pt idx="1007">
                  <c:v>0.50300000000000034</c:v>
                </c:pt>
                <c:pt idx="1008">
                  <c:v>0.50400000000000034</c:v>
                </c:pt>
                <c:pt idx="1009">
                  <c:v>0.50400000000000034</c:v>
                </c:pt>
                <c:pt idx="1010">
                  <c:v>0.50500000000000034</c:v>
                </c:pt>
                <c:pt idx="1011">
                  <c:v>0.50500000000000034</c:v>
                </c:pt>
                <c:pt idx="1012">
                  <c:v>0.50600000000000034</c:v>
                </c:pt>
                <c:pt idx="1013">
                  <c:v>0.50600000000000034</c:v>
                </c:pt>
                <c:pt idx="1014">
                  <c:v>0.50700000000000034</c:v>
                </c:pt>
                <c:pt idx="1015">
                  <c:v>0.50700000000000034</c:v>
                </c:pt>
                <c:pt idx="1016">
                  <c:v>0.50800000000000034</c:v>
                </c:pt>
                <c:pt idx="1017">
                  <c:v>0.50800000000000034</c:v>
                </c:pt>
                <c:pt idx="1018">
                  <c:v>0.50900000000000034</c:v>
                </c:pt>
                <c:pt idx="1019">
                  <c:v>0.50900000000000034</c:v>
                </c:pt>
                <c:pt idx="1020">
                  <c:v>0.51000000000000034</c:v>
                </c:pt>
                <c:pt idx="1021">
                  <c:v>0.51000000000000034</c:v>
                </c:pt>
                <c:pt idx="1022">
                  <c:v>0.51100000000000034</c:v>
                </c:pt>
                <c:pt idx="1023">
                  <c:v>0.51100000000000034</c:v>
                </c:pt>
                <c:pt idx="1024">
                  <c:v>0.51200000000000034</c:v>
                </c:pt>
                <c:pt idx="1025">
                  <c:v>0.51200000000000034</c:v>
                </c:pt>
                <c:pt idx="1026">
                  <c:v>0.51300000000000034</c:v>
                </c:pt>
                <c:pt idx="1027">
                  <c:v>0.51300000000000034</c:v>
                </c:pt>
                <c:pt idx="1028">
                  <c:v>0.51400000000000035</c:v>
                </c:pt>
                <c:pt idx="1029">
                  <c:v>0.51400000000000035</c:v>
                </c:pt>
                <c:pt idx="1030">
                  <c:v>0.51500000000000035</c:v>
                </c:pt>
                <c:pt idx="1031">
                  <c:v>0.51500000000000035</c:v>
                </c:pt>
                <c:pt idx="1032">
                  <c:v>0.51600000000000035</c:v>
                </c:pt>
                <c:pt idx="1033">
                  <c:v>0.51600000000000035</c:v>
                </c:pt>
                <c:pt idx="1034">
                  <c:v>0.51700000000000035</c:v>
                </c:pt>
                <c:pt idx="1035">
                  <c:v>0.51700000000000035</c:v>
                </c:pt>
                <c:pt idx="1036">
                  <c:v>0.51800000000000035</c:v>
                </c:pt>
                <c:pt idx="1037">
                  <c:v>0.51800000000000035</c:v>
                </c:pt>
                <c:pt idx="1038">
                  <c:v>0.51900000000000035</c:v>
                </c:pt>
                <c:pt idx="1039">
                  <c:v>0.51900000000000035</c:v>
                </c:pt>
                <c:pt idx="1040">
                  <c:v>0.52000000000000035</c:v>
                </c:pt>
                <c:pt idx="1041">
                  <c:v>0.52000000000000035</c:v>
                </c:pt>
                <c:pt idx="1042">
                  <c:v>0.52100000000000035</c:v>
                </c:pt>
                <c:pt idx="1043">
                  <c:v>0.52100000000000035</c:v>
                </c:pt>
                <c:pt idx="1044">
                  <c:v>0.52200000000000035</c:v>
                </c:pt>
                <c:pt idx="1045">
                  <c:v>0.52200000000000035</c:v>
                </c:pt>
                <c:pt idx="1046">
                  <c:v>0.52300000000000035</c:v>
                </c:pt>
                <c:pt idx="1047">
                  <c:v>0.52300000000000035</c:v>
                </c:pt>
                <c:pt idx="1048">
                  <c:v>0.52400000000000035</c:v>
                </c:pt>
                <c:pt idx="1049">
                  <c:v>0.52400000000000035</c:v>
                </c:pt>
                <c:pt idx="1050">
                  <c:v>0.52500000000000036</c:v>
                </c:pt>
                <c:pt idx="1051">
                  <c:v>0.52500000000000036</c:v>
                </c:pt>
                <c:pt idx="1052">
                  <c:v>0.52600000000000036</c:v>
                </c:pt>
                <c:pt idx="1053">
                  <c:v>0.52600000000000036</c:v>
                </c:pt>
                <c:pt idx="1054">
                  <c:v>0.52700000000000036</c:v>
                </c:pt>
                <c:pt idx="1055">
                  <c:v>0.52700000000000036</c:v>
                </c:pt>
                <c:pt idx="1056">
                  <c:v>0.52800000000000036</c:v>
                </c:pt>
                <c:pt idx="1057">
                  <c:v>0.52800000000000036</c:v>
                </c:pt>
                <c:pt idx="1058">
                  <c:v>0.52900000000000036</c:v>
                </c:pt>
                <c:pt idx="1059">
                  <c:v>0.52900000000000036</c:v>
                </c:pt>
                <c:pt idx="1060">
                  <c:v>0.53000000000000036</c:v>
                </c:pt>
                <c:pt idx="1061">
                  <c:v>0.53000000000000036</c:v>
                </c:pt>
                <c:pt idx="1062">
                  <c:v>0.53100000000000036</c:v>
                </c:pt>
                <c:pt idx="1063">
                  <c:v>0.53100000000000036</c:v>
                </c:pt>
                <c:pt idx="1064">
                  <c:v>0.53200000000000036</c:v>
                </c:pt>
                <c:pt idx="1065">
                  <c:v>0.53200000000000036</c:v>
                </c:pt>
                <c:pt idx="1066">
                  <c:v>0.53300000000000036</c:v>
                </c:pt>
                <c:pt idx="1067">
                  <c:v>0.53300000000000036</c:v>
                </c:pt>
                <c:pt idx="1068">
                  <c:v>0.53400000000000036</c:v>
                </c:pt>
                <c:pt idx="1069">
                  <c:v>0.53400000000000036</c:v>
                </c:pt>
                <c:pt idx="1070">
                  <c:v>0.53500000000000036</c:v>
                </c:pt>
                <c:pt idx="1071">
                  <c:v>0.53500000000000036</c:v>
                </c:pt>
                <c:pt idx="1072">
                  <c:v>0.53600000000000037</c:v>
                </c:pt>
                <c:pt idx="1073">
                  <c:v>0.53600000000000037</c:v>
                </c:pt>
                <c:pt idx="1074">
                  <c:v>0.53700000000000037</c:v>
                </c:pt>
                <c:pt idx="1075">
                  <c:v>0.53700000000000037</c:v>
                </c:pt>
                <c:pt idx="1076">
                  <c:v>0.53800000000000037</c:v>
                </c:pt>
                <c:pt idx="1077">
                  <c:v>0.53800000000000037</c:v>
                </c:pt>
                <c:pt idx="1078">
                  <c:v>0.53900000000000037</c:v>
                </c:pt>
                <c:pt idx="1079">
                  <c:v>0.53900000000000037</c:v>
                </c:pt>
                <c:pt idx="1080">
                  <c:v>0.54000000000000037</c:v>
                </c:pt>
                <c:pt idx="1081">
                  <c:v>0.54000000000000037</c:v>
                </c:pt>
                <c:pt idx="1082">
                  <c:v>0.54100000000000037</c:v>
                </c:pt>
                <c:pt idx="1083">
                  <c:v>0.54100000000000037</c:v>
                </c:pt>
                <c:pt idx="1084">
                  <c:v>0.54200000000000037</c:v>
                </c:pt>
                <c:pt idx="1085">
                  <c:v>0.54200000000000037</c:v>
                </c:pt>
                <c:pt idx="1086">
                  <c:v>0.54300000000000037</c:v>
                </c:pt>
                <c:pt idx="1087">
                  <c:v>0.54300000000000037</c:v>
                </c:pt>
                <c:pt idx="1088">
                  <c:v>0.54400000000000037</c:v>
                </c:pt>
                <c:pt idx="1089">
                  <c:v>0.54400000000000037</c:v>
                </c:pt>
                <c:pt idx="1090">
                  <c:v>0.54500000000000037</c:v>
                </c:pt>
                <c:pt idx="1091">
                  <c:v>0.54500000000000037</c:v>
                </c:pt>
                <c:pt idx="1092">
                  <c:v>0.54600000000000037</c:v>
                </c:pt>
                <c:pt idx="1093">
                  <c:v>0.54600000000000037</c:v>
                </c:pt>
                <c:pt idx="1094">
                  <c:v>0.54700000000000037</c:v>
                </c:pt>
                <c:pt idx="1095">
                  <c:v>0.54700000000000037</c:v>
                </c:pt>
                <c:pt idx="1096">
                  <c:v>0.54800000000000038</c:v>
                </c:pt>
                <c:pt idx="1097">
                  <c:v>0.54800000000000038</c:v>
                </c:pt>
                <c:pt idx="1098">
                  <c:v>0.54900000000000038</c:v>
                </c:pt>
                <c:pt idx="1099">
                  <c:v>0.54900000000000038</c:v>
                </c:pt>
                <c:pt idx="1100">
                  <c:v>0.55000000000000038</c:v>
                </c:pt>
                <c:pt idx="1101">
                  <c:v>0.55000000000000038</c:v>
                </c:pt>
                <c:pt idx="1102">
                  <c:v>0.55100000000000038</c:v>
                </c:pt>
                <c:pt idx="1103">
                  <c:v>0.55100000000000038</c:v>
                </c:pt>
                <c:pt idx="1104">
                  <c:v>0.55200000000000038</c:v>
                </c:pt>
                <c:pt idx="1105">
                  <c:v>0.55200000000000038</c:v>
                </c:pt>
                <c:pt idx="1106">
                  <c:v>0.55300000000000038</c:v>
                </c:pt>
                <c:pt idx="1107">
                  <c:v>0.55300000000000038</c:v>
                </c:pt>
                <c:pt idx="1108">
                  <c:v>0.55400000000000038</c:v>
                </c:pt>
                <c:pt idx="1109">
                  <c:v>0.55400000000000038</c:v>
                </c:pt>
                <c:pt idx="1110">
                  <c:v>0.55500000000000038</c:v>
                </c:pt>
                <c:pt idx="1111">
                  <c:v>0.55500000000000038</c:v>
                </c:pt>
                <c:pt idx="1112">
                  <c:v>0.55600000000000038</c:v>
                </c:pt>
                <c:pt idx="1113">
                  <c:v>0.55600000000000038</c:v>
                </c:pt>
                <c:pt idx="1114">
                  <c:v>0.55700000000000038</c:v>
                </c:pt>
                <c:pt idx="1115">
                  <c:v>0.55700000000000038</c:v>
                </c:pt>
                <c:pt idx="1116">
                  <c:v>0.55800000000000038</c:v>
                </c:pt>
                <c:pt idx="1117">
                  <c:v>0.55800000000000038</c:v>
                </c:pt>
                <c:pt idx="1118">
                  <c:v>0.55900000000000039</c:v>
                </c:pt>
                <c:pt idx="1119">
                  <c:v>0.55900000000000039</c:v>
                </c:pt>
                <c:pt idx="1120">
                  <c:v>0.56000000000000039</c:v>
                </c:pt>
                <c:pt idx="1121">
                  <c:v>0.56000000000000039</c:v>
                </c:pt>
                <c:pt idx="1122">
                  <c:v>0.56100000000000039</c:v>
                </c:pt>
                <c:pt idx="1123">
                  <c:v>0.56100000000000039</c:v>
                </c:pt>
                <c:pt idx="1124">
                  <c:v>0.56200000000000039</c:v>
                </c:pt>
                <c:pt idx="1125">
                  <c:v>0.56200000000000039</c:v>
                </c:pt>
                <c:pt idx="1126">
                  <c:v>0.56300000000000039</c:v>
                </c:pt>
                <c:pt idx="1127">
                  <c:v>0.56300000000000039</c:v>
                </c:pt>
                <c:pt idx="1128">
                  <c:v>0.56400000000000039</c:v>
                </c:pt>
                <c:pt idx="1129">
                  <c:v>0.56400000000000039</c:v>
                </c:pt>
                <c:pt idx="1130">
                  <c:v>0.56500000000000039</c:v>
                </c:pt>
                <c:pt idx="1131">
                  <c:v>0.56500000000000039</c:v>
                </c:pt>
                <c:pt idx="1132">
                  <c:v>0.56600000000000039</c:v>
                </c:pt>
                <c:pt idx="1133">
                  <c:v>0.56600000000000039</c:v>
                </c:pt>
                <c:pt idx="1134">
                  <c:v>0.56700000000000039</c:v>
                </c:pt>
                <c:pt idx="1135">
                  <c:v>0.56700000000000039</c:v>
                </c:pt>
                <c:pt idx="1136">
                  <c:v>0.56800000000000039</c:v>
                </c:pt>
                <c:pt idx="1137">
                  <c:v>0.56800000000000039</c:v>
                </c:pt>
                <c:pt idx="1138">
                  <c:v>0.56900000000000039</c:v>
                </c:pt>
                <c:pt idx="1139">
                  <c:v>0.56900000000000039</c:v>
                </c:pt>
                <c:pt idx="1140">
                  <c:v>0.5700000000000004</c:v>
                </c:pt>
                <c:pt idx="1141">
                  <c:v>0.5700000000000004</c:v>
                </c:pt>
                <c:pt idx="1142">
                  <c:v>0.5710000000000004</c:v>
                </c:pt>
                <c:pt idx="1143">
                  <c:v>0.5710000000000004</c:v>
                </c:pt>
                <c:pt idx="1144">
                  <c:v>0.5720000000000004</c:v>
                </c:pt>
                <c:pt idx="1145">
                  <c:v>0.5720000000000004</c:v>
                </c:pt>
                <c:pt idx="1146">
                  <c:v>0.5730000000000004</c:v>
                </c:pt>
                <c:pt idx="1147">
                  <c:v>0.5730000000000004</c:v>
                </c:pt>
                <c:pt idx="1148">
                  <c:v>0.5740000000000004</c:v>
                </c:pt>
                <c:pt idx="1149">
                  <c:v>0.5740000000000004</c:v>
                </c:pt>
                <c:pt idx="1150">
                  <c:v>0.5750000000000004</c:v>
                </c:pt>
                <c:pt idx="1151">
                  <c:v>0.5750000000000004</c:v>
                </c:pt>
                <c:pt idx="1152">
                  <c:v>0.5760000000000004</c:v>
                </c:pt>
                <c:pt idx="1153">
                  <c:v>0.5760000000000004</c:v>
                </c:pt>
                <c:pt idx="1154">
                  <c:v>0.5770000000000004</c:v>
                </c:pt>
                <c:pt idx="1155">
                  <c:v>0.5770000000000004</c:v>
                </c:pt>
                <c:pt idx="1156">
                  <c:v>0.5780000000000004</c:v>
                </c:pt>
                <c:pt idx="1157">
                  <c:v>0.5780000000000004</c:v>
                </c:pt>
                <c:pt idx="1158">
                  <c:v>0.5790000000000004</c:v>
                </c:pt>
                <c:pt idx="1159">
                  <c:v>0.5790000000000004</c:v>
                </c:pt>
                <c:pt idx="1160">
                  <c:v>0.5800000000000004</c:v>
                </c:pt>
                <c:pt idx="1161">
                  <c:v>0.5800000000000004</c:v>
                </c:pt>
                <c:pt idx="1162">
                  <c:v>0.58100000000000041</c:v>
                </c:pt>
                <c:pt idx="1163">
                  <c:v>0.58100000000000041</c:v>
                </c:pt>
                <c:pt idx="1164">
                  <c:v>0.58200000000000041</c:v>
                </c:pt>
                <c:pt idx="1165">
                  <c:v>0.58200000000000041</c:v>
                </c:pt>
                <c:pt idx="1166">
                  <c:v>0.58300000000000041</c:v>
                </c:pt>
                <c:pt idx="1167">
                  <c:v>0.58300000000000041</c:v>
                </c:pt>
                <c:pt idx="1168">
                  <c:v>0.58400000000000041</c:v>
                </c:pt>
                <c:pt idx="1169">
                  <c:v>0.58400000000000041</c:v>
                </c:pt>
                <c:pt idx="1170">
                  <c:v>0.58500000000000041</c:v>
                </c:pt>
                <c:pt idx="1171">
                  <c:v>0.58500000000000041</c:v>
                </c:pt>
                <c:pt idx="1172">
                  <c:v>0.58600000000000041</c:v>
                </c:pt>
                <c:pt idx="1173">
                  <c:v>0.58600000000000041</c:v>
                </c:pt>
                <c:pt idx="1174">
                  <c:v>0.58700000000000041</c:v>
                </c:pt>
                <c:pt idx="1175">
                  <c:v>0.58700000000000041</c:v>
                </c:pt>
                <c:pt idx="1176">
                  <c:v>0.58800000000000041</c:v>
                </c:pt>
                <c:pt idx="1177">
                  <c:v>0.58800000000000041</c:v>
                </c:pt>
                <c:pt idx="1178">
                  <c:v>0.58900000000000041</c:v>
                </c:pt>
                <c:pt idx="1179">
                  <c:v>0.58900000000000041</c:v>
                </c:pt>
                <c:pt idx="1180">
                  <c:v>0.59000000000000041</c:v>
                </c:pt>
                <c:pt idx="1181">
                  <c:v>0.59000000000000041</c:v>
                </c:pt>
                <c:pt idx="1182">
                  <c:v>0.59100000000000041</c:v>
                </c:pt>
                <c:pt idx="1183">
                  <c:v>0.59100000000000041</c:v>
                </c:pt>
                <c:pt idx="1184">
                  <c:v>0.59200000000000041</c:v>
                </c:pt>
                <c:pt idx="1185">
                  <c:v>0.59200000000000041</c:v>
                </c:pt>
                <c:pt idx="1186">
                  <c:v>0.59300000000000042</c:v>
                </c:pt>
                <c:pt idx="1187">
                  <c:v>0.59300000000000042</c:v>
                </c:pt>
                <c:pt idx="1188">
                  <c:v>0.59400000000000042</c:v>
                </c:pt>
                <c:pt idx="1189">
                  <c:v>0.59400000000000042</c:v>
                </c:pt>
                <c:pt idx="1190">
                  <c:v>0.59500000000000042</c:v>
                </c:pt>
                <c:pt idx="1191">
                  <c:v>0.59500000000000042</c:v>
                </c:pt>
                <c:pt idx="1192">
                  <c:v>0.59600000000000042</c:v>
                </c:pt>
                <c:pt idx="1193">
                  <c:v>0.59600000000000042</c:v>
                </c:pt>
                <c:pt idx="1194">
                  <c:v>0.59700000000000042</c:v>
                </c:pt>
                <c:pt idx="1195">
                  <c:v>0.59700000000000042</c:v>
                </c:pt>
                <c:pt idx="1196">
                  <c:v>0.59800000000000042</c:v>
                </c:pt>
                <c:pt idx="1197">
                  <c:v>0.59800000000000042</c:v>
                </c:pt>
                <c:pt idx="1198">
                  <c:v>0.59900000000000042</c:v>
                </c:pt>
                <c:pt idx="1199">
                  <c:v>0.59900000000000042</c:v>
                </c:pt>
                <c:pt idx="1200">
                  <c:v>0.60000000000000042</c:v>
                </c:pt>
                <c:pt idx="1201">
                  <c:v>0.60000000000000042</c:v>
                </c:pt>
                <c:pt idx="1202">
                  <c:v>0.60100000000000042</c:v>
                </c:pt>
                <c:pt idx="1203">
                  <c:v>0.60100000000000042</c:v>
                </c:pt>
                <c:pt idx="1204">
                  <c:v>0.60200000000000042</c:v>
                </c:pt>
                <c:pt idx="1205">
                  <c:v>0.60200000000000042</c:v>
                </c:pt>
                <c:pt idx="1206">
                  <c:v>0.60300000000000042</c:v>
                </c:pt>
                <c:pt idx="1207">
                  <c:v>0.60300000000000042</c:v>
                </c:pt>
                <c:pt idx="1208">
                  <c:v>0.60400000000000043</c:v>
                </c:pt>
                <c:pt idx="1209">
                  <c:v>0.60400000000000043</c:v>
                </c:pt>
                <c:pt idx="1210">
                  <c:v>0.60500000000000043</c:v>
                </c:pt>
                <c:pt idx="1211">
                  <c:v>0.60500000000000043</c:v>
                </c:pt>
                <c:pt idx="1212">
                  <c:v>0.60600000000000043</c:v>
                </c:pt>
                <c:pt idx="1213">
                  <c:v>0.60600000000000043</c:v>
                </c:pt>
                <c:pt idx="1214">
                  <c:v>0.60700000000000043</c:v>
                </c:pt>
                <c:pt idx="1215">
                  <c:v>0.60700000000000043</c:v>
                </c:pt>
                <c:pt idx="1216">
                  <c:v>0.60800000000000043</c:v>
                </c:pt>
                <c:pt idx="1217">
                  <c:v>0.60800000000000043</c:v>
                </c:pt>
                <c:pt idx="1218">
                  <c:v>0.60900000000000043</c:v>
                </c:pt>
                <c:pt idx="1219">
                  <c:v>0.60900000000000043</c:v>
                </c:pt>
                <c:pt idx="1220">
                  <c:v>0.61000000000000043</c:v>
                </c:pt>
                <c:pt idx="1221">
                  <c:v>0.61000000000000043</c:v>
                </c:pt>
                <c:pt idx="1222">
                  <c:v>0.61100000000000043</c:v>
                </c:pt>
                <c:pt idx="1223">
                  <c:v>0.61100000000000043</c:v>
                </c:pt>
                <c:pt idx="1224">
                  <c:v>0.61200000000000043</c:v>
                </c:pt>
                <c:pt idx="1225">
                  <c:v>0.61200000000000043</c:v>
                </c:pt>
                <c:pt idx="1226">
                  <c:v>0.61300000000000043</c:v>
                </c:pt>
                <c:pt idx="1227">
                  <c:v>0.61300000000000043</c:v>
                </c:pt>
                <c:pt idx="1228">
                  <c:v>0.61400000000000043</c:v>
                </c:pt>
                <c:pt idx="1229">
                  <c:v>0.61400000000000043</c:v>
                </c:pt>
                <c:pt idx="1230">
                  <c:v>0.61500000000000044</c:v>
                </c:pt>
                <c:pt idx="1231">
                  <c:v>0.61500000000000044</c:v>
                </c:pt>
                <c:pt idx="1232">
                  <c:v>0.61600000000000044</c:v>
                </c:pt>
                <c:pt idx="1233">
                  <c:v>0.61600000000000044</c:v>
                </c:pt>
                <c:pt idx="1234">
                  <c:v>0.61700000000000044</c:v>
                </c:pt>
                <c:pt idx="1235">
                  <c:v>0.61700000000000044</c:v>
                </c:pt>
                <c:pt idx="1236">
                  <c:v>0.61800000000000044</c:v>
                </c:pt>
                <c:pt idx="1237">
                  <c:v>0.61800000000000044</c:v>
                </c:pt>
                <c:pt idx="1238">
                  <c:v>0.61900000000000044</c:v>
                </c:pt>
                <c:pt idx="1239">
                  <c:v>0.61900000000000044</c:v>
                </c:pt>
                <c:pt idx="1240">
                  <c:v>0.62000000000000044</c:v>
                </c:pt>
                <c:pt idx="1241">
                  <c:v>0.62000000000000044</c:v>
                </c:pt>
                <c:pt idx="1242">
                  <c:v>0.62100000000000044</c:v>
                </c:pt>
                <c:pt idx="1243">
                  <c:v>0.62100000000000044</c:v>
                </c:pt>
                <c:pt idx="1244">
                  <c:v>0.62200000000000044</c:v>
                </c:pt>
                <c:pt idx="1245">
                  <c:v>0.62200000000000044</c:v>
                </c:pt>
                <c:pt idx="1246">
                  <c:v>0.62300000000000044</c:v>
                </c:pt>
                <c:pt idx="1247">
                  <c:v>0.62300000000000044</c:v>
                </c:pt>
                <c:pt idx="1248">
                  <c:v>0.62400000000000044</c:v>
                </c:pt>
                <c:pt idx="1249">
                  <c:v>0.62400000000000044</c:v>
                </c:pt>
                <c:pt idx="1250">
                  <c:v>0.62500000000000044</c:v>
                </c:pt>
                <c:pt idx="1251">
                  <c:v>0.62500000000000044</c:v>
                </c:pt>
                <c:pt idx="1252">
                  <c:v>0.62600000000000044</c:v>
                </c:pt>
                <c:pt idx="1253">
                  <c:v>0.62600000000000044</c:v>
                </c:pt>
                <c:pt idx="1254">
                  <c:v>0.62700000000000045</c:v>
                </c:pt>
                <c:pt idx="1255">
                  <c:v>0.62700000000000045</c:v>
                </c:pt>
                <c:pt idx="1256">
                  <c:v>0.62800000000000045</c:v>
                </c:pt>
                <c:pt idx="1257">
                  <c:v>0.62800000000000045</c:v>
                </c:pt>
                <c:pt idx="1258">
                  <c:v>0.62900000000000045</c:v>
                </c:pt>
                <c:pt idx="1259">
                  <c:v>0.62900000000000045</c:v>
                </c:pt>
                <c:pt idx="1260">
                  <c:v>0.63000000000000045</c:v>
                </c:pt>
                <c:pt idx="1261">
                  <c:v>0.63000000000000045</c:v>
                </c:pt>
                <c:pt idx="1262">
                  <c:v>0.63100000000000045</c:v>
                </c:pt>
                <c:pt idx="1263">
                  <c:v>0.63100000000000045</c:v>
                </c:pt>
                <c:pt idx="1264">
                  <c:v>0.63200000000000045</c:v>
                </c:pt>
                <c:pt idx="1265">
                  <c:v>0.63200000000000045</c:v>
                </c:pt>
                <c:pt idx="1266">
                  <c:v>0.63300000000000045</c:v>
                </c:pt>
                <c:pt idx="1267">
                  <c:v>0.63300000000000045</c:v>
                </c:pt>
                <c:pt idx="1268">
                  <c:v>0.63400000000000045</c:v>
                </c:pt>
                <c:pt idx="1269">
                  <c:v>0.63400000000000045</c:v>
                </c:pt>
                <c:pt idx="1270">
                  <c:v>0.63500000000000045</c:v>
                </c:pt>
                <c:pt idx="1271">
                  <c:v>0.63500000000000045</c:v>
                </c:pt>
                <c:pt idx="1272">
                  <c:v>0.63600000000000045</c:v>
                </c:pt>
                <c:pt idx="1273">
                  <c:v>0.63600000000000045</c:v>
                </c:pt>
                <c:pt idx="1274">
                  <c:v>0.63700000000000045</c:v>
                </c:pt>
                <c:pt idx="1275">
                  <c:v>0.63700000000000045</c:v>
                </c:pt>
                <c:pt idx="1276">
                  <c:v>0.63800000000000046</c:v>
                </c:pt>
                <c:pt idx="1277">
                  <c:v>0.63800000000000046</c:v>
                </c:pt>
                <c:pt idx="1278">
                  <c:v>0.63900000000000046</c:v>
                </c:pt>
                <c:pt idx="1279">
                  <c:v>0.63900000000000046</c:v>
                </c:pt>
                <c:pt idx="1280">
                  <c:v>0.64000000000000046</c:v>
                </c:pt>
                <c:pt idx="1281">
                  <c:v>0.64000000000000046</c:v>
                </c:pt>
                <c:pt idx="1282">
                  <c:v>0.64100000000000046</c:v>
                </c:pt>
                <c:pt idx="1283">
                  <c:v>0.64100000000000046</c:v>
                </c:pt>
                <c:pt idx="1284">
                  <c:v>0.64200000000000046</c:v>
                </c:pt>
                <c:pt idx="1285">
                  <c:v>0.64200000000000046</c:v>
                </c:pt>
                <c:pt idx="1286">
                  <c:v>0.64300000000000046</c:v>
                </c:pt>
                <c:pt idx="1287">
                  <c:v>0.64300000000000046</c:v>
                </c:pt>
                <c:pt idx="1288">
                  <c:v>0.64400000000000046</c:v>
                </c:pt>
                <c:pt idx="1289">
                  <c:v>0.64400000000000046</c:v>
                </c:pt>
                <c:pt idx="1290">
                  <c:v>0.64500000000000046</c:v>
                </c:pt>
                <c:pt idx="1291">
                  <c:v>0.64500000000000046</c:v>
                </c:pt>
                <c:pt idx="1292">
                  <c:v>0.64600000000000046</c:v>
                </c:pt>
                <c:pt idx="1293">
                  <c:v>0.64600000000000046</c:v>
                </c:pt>
                <c:pt idx="1294">
                  <c:v>0.64700000000000046</c:v>
                </c:pt>
                <c:pt idx="1295">
                  <c:v>0.64700000000000046</c:v>
                </c:pt>
                <c:pt idx="1296">
                  <c:v>0.64800000000000046</c:v>
                </c:pt>
                <c:pt idx="1297">
                  <c:v>0.64800000000000046</c:v>
                </c:pt>
                <c:pt idx="1298">
                  <c:v>0.64900000000000047</c:v>
                </c:pt>
                <c:pt idx="1299">
                  <c:v>0.64900000000000047</c:v>
                </c:pt>
                <c:pt idx="1300">
                  <c:v>0.65000000000000047</c:v>
                </c:pt>
                <c:pt idx="1301">
                  <c:v>0.65000000000000047</c:v>
                </c:pt>
                <c:pt idx="1302">
                  <c:v>0.65100000000000047</c:v>
                </c:pt>
                <c:pt idx="1303">
                  <c:v>0.65100000000000047</c:v>
                </c:pt>
                <c:pt idx="1304">
                  <c:v>0.65200000000000047</c:v>
                </c:pt>
                <c:pt idx="1305">
                  <c:v>0.65200000000000047</c:v>
                </c:pt>
                <c:pt idx="1306">
                  <c:v>0.65300000000000047</c:v>
                </c:pt>
                <c:pt idx="1307">
                  <c:v>0.65300000000000047</c:v>
                </c:pt>
                <c:pt idx="1308">
                  <c:v>0.65400000000000047</c:v>
                </c:pt>
                <c:pt idx="1309">
                  <c:v>0.65400000000000047</c:v>
                </c:pt>
                <c:pt idx="1310">
                  <c:v>0.65500000000000047</c:v>
                </c:pt>
                <c:pt idx="1311">
                  <c:v>0.65500000000000047</c:v>
                </c:pt>
                <c:pt idx="1312">
                  <c:v>0.65600000000000047</c:v>
                </c:pt>
                <c:pt idx="1313">
                  <c:v>0.65600000000000047</c:v>
                </c:pt>
                <c:pt idx="1314">
                  <c:v>0.65700000000000047</c:v>
                </c:pt>
                <c:pt idx="1315">
                  <c:v>0.65700000000000047</c:v>
                </c:pt>
                <c:pt idx="1316">
                  <c:v>0.65800000000000047</c:v>
                </c:pt>
                <c:pt idx="1317">
                  <c:v>0.65800000000000047</c:v>
                </c:pt>
                <c:pt idx="1318">
                  <c:v>0.65900000000000047</c:v>
                </c:pt>
                <c:pt idx="1319">
                  <c:v>0.65900000000000047</c:v>
                </c:pt>
                <c:pt idx="1320">
                  <c:v>0.66000000000000048</c:v>
                </c:pt>
                <c:pt idx="1321">
                  <c:v>0.66000000000000048</c:v>
                </c:pt>
                <c:pt idx="1322">
                  <c:v>0.66100000000000048</c:v>
                </c:pt>
                <c:pt idx="1323">
                  <c:v>0.66100000000000048</c:v>
                </c:pt>
                <c:pt idx="1324">
                  <c:v>0.66200000000000048</c:v>
                </c:pt>
                <c:pt idx="1325">
                  <c:v>0.66200000000000048</c:v>
                </c:pt>
                <c:pt idx="1326">
                  <c:v>0.66300000000000048</c:v>
                </c:pt>
                <c:pt idx="1327">
                  <c:v>0.66300000000000048</c:v>
                </c:pt>
                <c:pt idx="1328">
                  <c:v>0.66400000000000048</c:v>
                </c:pt>
                <c:pt idx="1329">
                  <c:v>0.66400000000000048</c:v>
                </c:pt>
                <c:pt idx="1330">
                  <c:v>0.66500000000000048</c:v>
                </c:pt>
                <c:pt idx="1331">
                  <c:v>0.66500000000000048</c:v>
                </c:pt>
                <c:pt idx="1332">
                  <c:v>0.66600000000000048</c:v>
                </c:pt>
                <c:pt idx="1333">
                  <c:v>0.66600000000000048</c:v>
                </c:pt>
                <c:pt idx="1334">
                  <c:v>0.66700000000000048</c:v>
                </c:pt>
                <c:pt idx="1335">
                  <c:v>0.66700000000000048</c:v>
                </c:pt>
                <c:pt idx="1336">
                  <c:v>0.66800000000000048</c:v>
                </c:pt>
                <c:pt idx="1337">
                  <c:v>0.66800000000000048</c:v>
                </c:pt>
                <c:pt idx="1338">
                  <c:v>0.66900000000000048</c:v>
                </c:pt>
                <c:pt idx="1339">
                  <c:v>0.66900000000000048</c:v>
                </c:pt>
                <c:pt idx="1340">
                  <c:v>0.67000000000000048</c:v>
                </c:pt>
                <c:pt idx="1341">
                  <c:v>0.67000000000000048</c:v>
                </c:pt>
                <c:pt idx="1342">
                  <c:v>0.67100000000000048</c:v>
                </c:pt>
                <c:pt idx="1343">
                  <c:v>0.67100000000000048</c:v>
                </c:pt>
                <c:pt idx="1344">
                  <c:v>0.67200000000000049</c:v>
                </c:pt>
                <c:pt idx="1345">
                  <c:v>0.67200000000000049</c:v>
                </c:pt>
                <c:pt idx="1346">
                  <c:v>0.67300000000000049</c:v>
                </c:pt>
                <c:pt idx="1347">
                  <c:v>0.67300000000000049</c:v>
                </c:pt>
                <c:pt idx="1348">
                  <c:v>0.67400000000000049</c:v>
                </c:pt>
                <c:pt idx="1349">
                  <c:v>0.67400000000000049</c:v>
                </c:pt>
                <c:pt idx="1350">
                  <c:v>0.67500000000000049</c:v>
                </c:pt>
                <c:pt idx="1351">
                  <c:v>0.67500000000000049</c:v>
                </c:pt>
                <c:pt idx="1352">
                  <c:v>0.67600000000000049</c:v>
                </c:pt>
                <c:pt idx="1353">
                  <c:v>0.67600000000000049</c:v>
                </c:pt>
                <c:pt idx="1354">
                  <c:v>0.67700000000000049</c:v>
                </c:pt>
                <c:pt idx="1355">
                  <c:v>0.67700000000000049</c:v>
                </c:pt>
                <c:pt idx="1356">
                  <c:v>0.67800000000000049</c:v>
                </c:pt>
                <c:pt idx="1357">
                  <c:v>0.67800000000000049</c:v>
                </c:pt>
                <c:pt idx="1358">
                  <c:v>0.67900000000000049</c:v>
                </c:pt>
                <c:pt idx="1359">
                  <c:v>0.67900000000000049</c:v>
                </c:pt>
                <c:pt idx="1360">
                  <c:v>0.68000000000000049</c:v>
                </c:pt>
                <c:pt idx="1361">
                  <c:v>0.68000000000000049</c:v>
                </c:pt>
                <c:pt idx="1362">
                  <c:v>0.68100000000000049</c:v>
                </c:pt>
                <c:pt idx="1363">
                  <c:v>0.68100000000000049</c:v>
                </c:pt>
                <c:pt idx="1364">
                  <c:v>0.68200000000000049</c:v>
                </c:pt>
                <c:pt idx="1365">
                  <c:v>0.68200000000000049</c:v>
                </c:pt>
                <c:pt idx="1366">
                  <c:v>0.6830000000000005</c:v>
                </c:pt>
                <c:pt idx="1367">
                  <c:v>0.6830000000000005</c:v>
                </c:pt>
                <c:pt idx="1368">
                  <c:v>0.6840000000000005</c:v>
                </c:pt>
                <c:pt idx="1369">
                  <c:v>0.6840000000000005</c:v>
                </c:pt>
                <c:pt idx="1370">
                  <c:v>0.6850000000000005</c:v>
                </c:pt>
                <c:pt idx="1371">
                  <c:v>0.6850000000000005</c:v>
                </c:pt>
                <c:pt idx="1372">
                  <c:v>0.6860000000000005</c:v>
                </c:pt>
                <c:pt idx="1373">
                  <c:v>0.6860000000000005</c:v>
                </c:pt>
                <c:pt idx="1374">
                  <c:v>0.6870000000000005</c:v>
                </c:pt>
                <c:pt idx="1375">
                  <c:v>0.6870000000000005</c:v>
                </c:pt>
                <c:pt idx="1376">
                  <c:v>0.6880000000000005</c:v>
                </c:pt>
                <c:pt idx="1377">
                  <c:v>0.6880000000000005</c:v>
                </c:pt>
                <c:pt idx="1378">
                  <c:v>0.6890000000000005</c:v>
                </c:pt>
                <c:pt idx="1379">
                  <c:v>0.6890000000000005</c:v>
                </c:pt>
                <c:pt idx="1380">
                  <c:v>0.6900000000000005</c:v>
                </c:pt>
                <c:pt idx="1381">
                  <c:v>0.6900000000000005</c:v>
                </c:pt>
                <c:pt idx="1382">
                  <c:v>0.6910000000000005</c:v>
                </c:pt>
                <c:pt idx="1383">
                  <c:v>0.6910000000000005</c:v>
                </c:pt>
                <c:pt idx="1384">
                  <c:v>0.6920000000000005</c:v>
                </c:pt>
                <c:pt idx="1385">
                  <c:v>0.6920000000000005</c:v>
                </c:pt>
                <c:pt idx="1386">
                  <c:v>0.6930000000000005</c:v>
                </c:pt>
                <c:pt idx="1387">
                  <c:v>0.6930000000000005</c:v>
                </c:pt>
                <c:pt idx="1388">
                  <c:v>0.69400000000000051</c:v>
                </c:pt>
                <c:pt idx="1389">
                  <c:v>0.69400000000000051</c:v>
                </c:pt>
                <c:pt idx="1390">
                  <c:v>0.69500000000000051</c:v>
                </c:pt>
                <c:pt idx="1391">
                  <c:v>0.69500000000000051</c:v>
                </c:pt>
                <c:pt idx="1392">
                  <c:v>0.69600000000000051</c:v>
                </c:pt>
                <c:pt idx="1393">
                  <c:v>0.69600000000000051</c:v>
                </c:pt>
                <c:pt idx="1394">
                  <c:v>0.69700000000000051</c:v>
                </c:pt>
                <c:pt idx="1395">
                  <c:v>0.69700000000000051</c:v>
                </c:pt>
                <c:pt idx="1396">
                  <c:v>0.69800000000000051</c:v>
                </c:pt>
                <c:pt idx="1397">
                  <c:v>0.69800000000000051</c:v>
                </c:pt>
                <c:pt idx="1398">
                  <c:v>0.69900000000000051</c:v>
                </c:pt>
                <c:pt idx="1399">
                  <c:v>0.69900000000000051</c:v>
                </c:pt>
                <c:pt idx="1400">
                  <c:v>0.70000000000000051</c:v>
                </c:pt>
                <c:pt idx="1401">
                  <c:v>0.70000000000000051</c:v>
                </c:pt>
                <c:pt idx="1402">
                  <c:v>0.70100000000000051</c:v>
                </c:pt>
                <c:pt idx="1403">
                  <c:v>0.70100000000000051</c:v>
                </c:pt>
                <c:pt idx="1404">
                  <c:v>0.70200000000000051</c:v>
                </c:pt>
                <c:pt idx="1405">
                  <c:v>0.70200000000000051</c:v>
                </c:pt>
                <c:pt idx="1406">
                  <c:v>0.70300000000000051</c:v>
                </c:pt>
                <c:pt idx="1407">
                  <c:v>0.70300000000000051</c:v>
                </c:pt>
                <c:pt idx="1408">
                  <c:v>0.70400000000000051</c:v>
                </c:pt>
                <c:pt idx="1409">
                  <c:v>0.70400000000000051</c:v>
                </c:pt>
                <c:pt idx="1410">
                  <c:v>0.70500000000000052</c:v>
                </c:pt>
                <c:pt idx="1411">
                  <c:v>0.70500000000000052</c:v>
                </c:pt>
                <c:pt idx="1412">
                  <c:v>0.70600000000000052</c:v>
                </c:pt>
                <c:pt idx="1413">
                  <c:v>0.70600000000000052</c:v>
                </c:pt>
                <c:pt idx="1414">
                  <c:v>0.70700000000000052</c:v>
                </c:pt>
                <c:pt idx="1415">
                  <c:v>0.70700000000000052</c:v>
                </c:pt>
                <c:pt idx="1416">
                  <c:v>0.70800000000000052</c:v>
                </c:pt>
                <c:pt idx="1417">
                  <c:v>0.70800000000000052</c:v>
                </c:pt>
                <c:pt idx="1418">
                  <c:v>0.70900000000000052</c:v>
                </c:pt>
                <c:pt idx="1419">
                  <c:v>0.70900000000000052</c:v>
                </c:pt>
                <c:pt idx="1420">
                  <c:v>0.71000000000000052</c:v>
                </c:pt>
                <c:pt idx="1421">
                  <c:v>0.71000000000000052</c:v>
                </c:pt>
                <c:pt idx="1422">
                  <c:v>0.71100000000000052</c:v>
                </c:pt>
                <c:pt idx="1423">
                  <c:v>0.71100000000000052</c:v>
                </c:pt>
                <c:pt idx="1424">
                  <c:v>0.71200000000000052</c:v>
                </c:pt>
                <c:pt idx="1425">
                  <c:v>0.71200000000000052</c:v>
                </c:pt>
                <c:pt idx="1426">
                  <c:v>0.71300000000000052</c:v>
                </c:pt>
                <c:pt idx="1427">
                  <c:v>0.71300000000000052</c:v>
                </c:pt>
                <c:pt idx="1428">
                  <c:v>0.71400000000000052</c:v>
                </c:pt>
                <c:pt idx="1429">
                  <c:v>0.71400000000000052</c:v>
                </c:pt>
                <c:pt idx="1430">
                  <c:v>0.71500000000000052</c:v>
                </c:pt>
                <c:pt idx="1431">
                  <c:v>0.71500000000000052</c:v>
                </c:pt>
                <c:pt idx="1432">
                  <c:v>0.71600000000000052</c:v>
                </c:pt>
                <c:pt idx="1433">
                  <c:v>0.71600000000000052</c:v>
                </c:pt>
                <c:pt idx="1434">
                  <c:v>0.71700000000000053</c:v>
                </c:pt>
                <c:pt idx="1435">
                  <c:v>0.71700000000000053</c:v>
                </c:pt>
                <c:pt idx="1436">
                  <c:v>0.71800000000000053</c:v>
                </c:pt>
                <c:pt idx="1437">
                  <c:v>0.71800000000000053</c:v>
                </c:pt>
                <c:pt idx="1438">
                  <c:v>0.71900000000000053</c:v>
                </c:pt>
                <c:pt idx="1439">
                  <c:v>0.71900000000000053</c:v>
                </c:pt>
                <c:pt idx="1440">
                  <c:v>0.72000000000000053</c:v>
                </c:pt>
                <c:pt idx="1441">
                  <c:v>0.72000000000000053</c:v>
                </c:pt>
                <c:pt idx="1442">
                  <c:v>0.72100000000000053</c:v>
                </c:pt>
                <c:pt idx="1443">
                  <c:v>0.72100000000000053</c:v>
                </c:pt>
                <c:pt idx="1444">
                  <c:v>0.72200000000000053</c:v>
                </c:pt>
                <c:pt idx="1445">
                  <c:v>0.72200000000000053</c:v>
                </c:pt>
                <c:pt idx="1446">
                  <c:v>0.72300000000000053</c:v>
                </c:pt>
                <c:pt idx="1447">
                  <c:v>0.72300000000000053</c:v>
                </c:pt>
                <c:pt idx="1448">
                  <c:v>0.72400000000000053</c:v>
                </c:pt>
                <c:pt idx="1449">
                  <c:v>0.72400000000000053</c:v>
                </c:pt>
                <c:pt idx="1450">
                  <c:v>0.72500000000000053</c:v>
                </c:pt>
                <c:pt idx="1451">
                  <c:v>0.72500000000000053</c:v>
                </c:pt>
                <c:pt idx="1452">
                  <c:v>0.72600000000000053</c:v>
                </c:pt>
                <c:pt idx="1453">
                  <c:v>0.72600000000000053</c:v>
                </c:pt>
                <c:pt idx="1454">
                  <c:v>0.72700000000000053</c:v>
                </c:pt>
                <c:pt idx="1455">
                  <c:v>0.72700000000000053</c:v>
                </c:pt>
                <c:pt idx="1456">
                  <c:v>0.72800000000000054</c:v>
                </c:pt>
                <c:pt idx="1457">
                  <c:v>0.72800000000000054</c:v>
                </c:pt>
                <c:pt idx="1458">
                  <c:v>0.72900000000000054</c:v>
                </c:pt>
                <c:pt idx="1459">
                  <c:v>0.72900000000000054</c:v>
                </c:pt>
                <c:pt idx="1460">
                  <c:v>0.73000000000000054</c:v>
                </c:pt>
                <c:pt idx="1461">
                  <c:v>0.73000000000000054</c:v>
                </c:pt>
                <c:pt idx="1462">
                  <c:v>0.73100000000000054</c:v>
                </c:pt>
                <c:pt idx="1463">
                  <c:v>0.73100000000000054</c:v>
                </c:pt>
                <c:pt idx="1464">
                  <c:v>0.73200000000000054</c:v>
                </c:pt>
                <c:pt idx="1465">
                  <c:v>0.73200000000000054</c:v>
                </c:pt>
                <c:pt idx="1466">
                  <c:v>0.73300000000000054</c:v>
                </c:pt>
                <c:pt idx="1467">
                  <c:v>0.73300000000000054</c:v>
                </c:pt>
                <c:pt idx="1468">
                  <c:v>0.73400000000000054</c:v>
                </c:pt>
                <c:pt idx="1469">
                  <c:v>0.73400000000000054</c:v>
                </c:pt>
                <c:pt idx="1470">
                  <c:v>0.73500000000000054</c:v>
                </c:pt>
                <c:pt idx="1471">
                  <c:v>0.73500000000000054</c:v>
                </c:pt>
                <c:pt idx="1472">
                  <c:v>0.73600000000000054</c:v>
                </c:pt>
                <c:pt idx="1473">
                  <c:v>0.73600000000000054</c:v>
                </c:pt>
                <c:pt idx="1474">
                  <c:v>0.73700000000000054</c:v>
                </c:pt>
                <c:pt idx="1475">
                  <c:v>0.73700000000000054</c:v>
                </c:pt>
                <c:pt idx="1476">
                  <c:v>0.73800000000000054</c:v>
                </c:pt>
                <c:pt idx="1477">
                  <c:v>0.73800000000000054</c:v>
                </c:pt>
                <c:pt idx="1478">
                  <c:v>0.73900000000000055</c:v>
                </c:pt>
                <c:pt idx="1479">
                  <c:v>0.73900000000000055</c:v>
                </c:pt>
                <c:pt idx="1480">
                  <c:v>0.74000000000000055</c:v>
                </c:pt>
                <c:pt idx="1481">
                  <c:v>0.74000000000000055</c:v>
                </c:pt>
                <c:pt idx="1482">
                  <c:v>0.74100000000000055</c:v>
                </c:pt>
                <c:pt idx="1483">
                  <c:v>0.74100000000000055</c:v>
                </c:pt>
                <c:pt idx="1484">
                  <c:v>0.74200000000000055</c:v>
                </c:pt>
                <c:pt idx="1485">
                  <c:v>0.74200000000000055</c:v>
                </c:pt>
                <c:pt idx="1486">
                  <c:v>0.74300000000000055</c:v>
                </c:pt>
                <c:pt idx="1487">
                  <c:v>0.74300000000000055</c:v>
                </c:pt>
                <c:pt idx="1488">
                  <c:v>0.74400000000000055</c:v>
                </c:pt>
                <c:pt idx="1489">
                  <c:v>0.74400000000000055</c:v>
                </c:pt>
                <c:pt idx="1490">
                  <c:v>0.74500000000000055</c:v>
                </c:pt>
                <c:pt idx="1491">
                  <c:v>0.74500000000000055</c:v>
                </c:pt>
                <c:pt idx="1492">
                  <c:v>0.74600000000000055</c:v>
                </c:pt>
                <c:pt idx="1493">
                  <c:v>0.74600000000000055</c:v>
                </c:pt>
                <c:pt idx="1494">
                  <c:v>0.74700000000000055</c:v>
                </c:pt>
                <c:pt idx="1495">
                  <c:v>0.74700000000000055</c:v>
                </c:pt>
                <c:pt idx="1496">
                  <c:v>0.74800000000000055</c:v>
                </c:pt>
                <c:pt idx="1497">
                  <c:v>0.74800000000000055</c:v>
                </c:pt>
                <c:pt idx="1498">
                  <c:v>0.74900000000000055</c:v>
                </c:pt>
                <c:pt idx="1499">
                  <c:v>0.74900000000000055</c:v>
                </c:pt>
                <c:pt idx="1500">
                  <c:v>0.75000000000000056</c:v>
                </c:pt>
                <c:pt idx="1501">
                  <c:v>0.75000000000000056</c:v>
                </c:pt>
                <c:pt idx="1502">
                  <c:v>0.75100000000000056</c:v>
                </c:pt>
                <c:pt idx="1503">
                  <c:v>0.75100000000000056</c:v>
                </c:pt>
                <c:pt idx="1504">
                  <c:v>0.75200000000000056</c:v>
                </c:pt>
                <c:pt idx="1505">
                  <c:v>0.75200000000000056</c:v>
                </c:pt>
                <c:pt idx="1506">
                  <c:v>0.75300000000000056</c:v>
                </c:pt>
                <c:pt idx="1507">
                  <c:v>0.75300000000000056</c:v>
                </c:pt>
                <c:pt idx="1508">
                  <c:v>0.75400000000000056</c:v>
                </c:pt>
                <c:pt idx="1509">
                  <c:v>0.75400000000000056</c:v>
                </c:pt>
                <c:pt idx="1510">
                  <c:v>0.75500000000000056</c:v>
                </c:pt>
                <c:pt idx="1511">
                  <c:v>0.75500000000000056</c:v>
                </c:pt>
                <c:pt idx="1512">
                  <c:v>0.75600000000000056</c:v>
                </c:pt>
                <c:pt idx="1513">
                  <c:v>0.75600000000000056</c:v>
                </c:pt>
                <c:pt idx="1514">
                  <c:v>0.75700000000000056</c:v>
                </c:pt>
                <c:pt idx="1515">
                  <c:v>0.75700000000000056</c:v>
                </c:pt>
                <c:pt idx="1516">
                  <c:v>0.75800000000000056</c:v>
                </c:pt>
                <c:pt idx="1517">
                  <c:v>0.75800000000000056</c:v>
                </c:pt>
                <c:pt idx="1518">
                  <c:v>0.75900000000000056</c:v>
                </c:pt>
                <c:pt idx="1519">
                  <c:v>0.75900000000000056</c:v>
                </c:pt>
                <c:pt idx="1520">
                  <c:v>0.76000000000000056</c:v>
                </c:pt>
                <c:pt idx="1521">
                  <c:v>0.76000000000000056</c:v>
                </c:pt>
                <c:pt idx="1522">
                  <c:v>0.76100000000000056</c:v>
                </c:pt>
                <c:pt idx="1523">
                  <c:v>0.76100000000000056</c:v>
                </c:pt>
                <c:pt idx="1524">
                  <c:v>0.76200000000000057</c:v>
                </c:pt>
                <c:pt idx="1525">
                  <c:v>0.76200000000000057</c:v>
                </c:pt>
                <c:pt idx="1526">
                  <c:v>0.76300000000000057</c:v>
                </c:pt>
                <c:pt idx="1527">
                  <c:v>0.76300000000000057</c:v>
                </c:pt>
                <c:pt idx="1528">
                  <c:v>0.76400000000000057</c:v>
                </c:pt>
                <c:pt idx="1529">
                  <c:v>0.76400000000000057</c:v>
                </c:pt>
                <c:pt idx="1530">
                  <c:v>0.76500000000000057</c:v>
                </c:pt>
                <c:pt idx="1531">
                  <c:v>0.76500000000000057</c:v>
                </c:pt>
                <c:pt idx="1532">
                  <c:v>0.76600000000000057</c:v>
                </c:pt>
                <c:pt idx="1533">
                  <c:v>0.76600000000000057</c:v>
                </c:pt>
                <c:pt idx="1534">
                  <c:v>0.76700000000000057</c:v>
                </c:pt>
                <c:pt idx="1535">
                  <c:v>0.76700000000000057</c:v>
                </c:pt>
                <c:pt idx="1536">
                  <c:v>0.76800000000000057</c:v>
                </c:pt>
                <c:pt idx="1537">
                  <c:v>0.76800000000000057</c:v>
                </c:pt>
                <c:pt idx="1538">
                  <c:v>0.76900000000000057</c:v>
                </c:pt>
                <c:pt idx="1539">
                  <c:v>0.76900000000000057</c:v>
                </c:pt>
                <c:pt idx="1540">
                  <c:v>0.77000000000000057</c:v>
                </c:pt>
                <c:pt idx="1541">
                  <c:v>0.77000000000000057</c:v>
                </c:pt>
                <c:pt idx="1542">
                  <c:v>0.77100000000000057</c:v>
                </c:pt>
                <c:pt idx="1543">
                  <c:v>0.77100000000000057</c:v>
                </c:pt>
                <c:pt idx="1544">
                  <c:v>0.77200000000000057</c:v>
                </c:pt>
                <c:pt idx="1545">
                  <c:v>0.77200000000000057</c:v>
                </c:pt>
                <c:pt idx="1546">
                  <c:v>0.77300000000000058</c:v>
                </c:pt>
                <c:pt idx="1547">
                  <c:v>0.77300000000000058</c:v>
                </c:pt>
                <c:pt idx="1548">
                  <c:v>0.77400000000000058</c:v>
                </c:pt>
                <c:pt idx="1549">
                  <c:v>0.77400000000000058</c:v>
                </c:pt>
                <c:pt idx="1550">
                  <c:v>0.77500000000000058</c:v>
                </c:pt>
                <c:pt idx="1551">
                  <c:v>0.77500000000000058</c:v>
                </c:pt>
                <c:pt idx="1552">
                  <c:v>0.77600000000000058</c:v>
                </c:pt>
                <c:pt idx="1553">
                  <c:v>0.77600000000000058</c:v>
                </c:pt>
                <c:pt idx="1554">
                  <c:v>0.77700000000000058</c:v>
                </c:pt>
                <c:pt idx="1555">
                  <c:v>0.77700000000000058</c:v>
                </c:pt>
                <c:pt idx="1556">
                  <c:v>0.77800000000000058</c:v>
                </c:pt>
                <c:pt idx="1557">
                  <c:v>0.77800000000000058</c:v>
                </c:pt>
                <c:pt idx="1558">
                  <c:v>0.77900000000000058</c:v>
                </c:pt>
                <c:pt idx="1559">
                  <c:v>0.77900000000000058</c:v>
                </c:pt>
                <c:pt idx="1560">
                  <c:v>0.78000000000000058</c:v>
                </c:pt>
                <c:pt idx="1561">
                  <c:v>0.78000000000000058</c:v>
                </c:pt>
                <c:pt idx="1562">
                  <c:v>0.78100000000000058</c:v>
                </c:pt>
                <c:pt idx="1563">
                  <c:v>0.78100000000000058</c:v>
                </c:pt>
                <c:pt idx="1564">
                  <c:v>0.78200000000000058</c:v>
                </c:pt>
                <c:pt idx="1565">
                  <c:v>0.78200000000000058</c:v>
                </c:pt>
                <c:pt idx="1566">
                  <c:v>0.78300000000000058</c:v>
                </c:pt>
                <c:pt idx="1567">
                  <c:v>0.78300000000000058</c:v>
                </c:pt>
                <c:pt idx="1568">
                  <c:v>0.78400000000000059</c:v>
                </c:pt>
                <c:pt idx="1569">
                  <c:v>0.78400000000000059</c:v>
                </c:pt>
                <c:pt idx="1570">
                  <c:v>0.78500000000000059</c:v>
                </c:pt>
                <c:pt idx="1571">
                  <c:v>0.78500000000000059</c:v>
                </c:pt>
                <c:pt idx="1572">
                  <c:v>0.78600000000000059</c:v>
                </c:pt>
                <c:pt idx="1573">
                  <c:v>0.78600000000000059</c:v>
                </c:pt>
                <c:pt idx="1574">
                  <c:v>0.78700000000000059</c:v>
                </c:pt>
                <c:pt idx="1575">
                  <c:v>0.78700000000000059</c:v>
                </c:pt>
                <c:pt idx="1576">
                  <c:v>0.78800000000000059</c:v>
                </c:pt>
                <c:pt idx="1577">
                  <c:v>0.78800000000000059</c:v>
                </c:pt>
                <c:pt idx="1578">
                  <c:v>0.78900000000000059</c:v>
                </c:pt>
                <c:pt idx="1579">
                  <c:v>0.78900000000000059</c:v>
                </c:pt>
                <c:pt idx="1580">
                  <c:v>0.79000000000000059</c:v>
                </c:pt>
                <c:pt idx="1581">
                  <c:v>0.79000000000000059</c:v>
                </c:pt>
                <c:pt idx="1582">
                  <c:v>0.79100000000000059</c:v>
                </c:pt>
                <c:pt idx="1583">
                  <c:v>0.79100000000000059</c:v>
                </c:pt>
                <c:pt idx="1584">
                  <c:v>0.79200000000000059</c:v>
                </c:pt>
                <c:pt idx="1585">
                  <c:v>0.79200000000000059</c:v>
                </c:pt>
                <c:pt idx="1586">
                  <c:v>0.79300000000000059</c:v>
                </c:pt>
                <c:pt idx="1587">
                  <c:v>0.79300000000000059</c:v>
                </c:pt>
                <c:pt idx="1588">
                  <c:v>0.79400000000000059</c:v>
                </c:pt>
                <c:pt idx="1589">
                  <c:v>0.79400000000000059</c:v>
                </c:pt>
                <c:pt idx="1590">
                  <c:v>0.7950000000000006</c:v>
                </c:pt>
                <c:pt idx="1591">
                  <c:v>0.7950000000000006</c:v>
                </c:pt>
                <c:pt idx="1592">
                  <c:v>0.7960000000000006</c:v>
                </c:pt>
                <c:pt idx="1593">
                  <c:v>0.7960000000000006</c:v>
                </c:pt>
                <c:pt idx="1594">
                  <c:v>0.7970000000000006</c:v>
                </c:pt>
                <c:pt idx="1595">
                  <c:v>0.7970000000000006</c:v>
                </c:pt>
                <c:pt idx="1596">
                  <c:v>0.7980000000000006</c:v>
                </c:pt>
                <c:pt idx="1597">
                  <c:v>0.7980000000000006</c:v>
                </c:pt>
                <c:pt idx="1598">
                  <c:v>0.7990000000000006</c:v>
                </c:pt>
                <c:pt idx="1599">
                  <c:v>0.7990000000000006</c:v>
                </c:pt>
                <c:pt idx="1600">
                  <c:v>0.8000000000000006</c:v>
                </c:pt>
                <c:pt idx="1601">
                  <c:v>0.8000000000000006</c:v>
                </c:pt>
                <c:pt idx="1602">
                  <c:v>0.8010000000000006</c:v>
                </c:pt>
                <c:pt idx="1603">
                  <c:v>0.8010000000000006</c:v>
                </c:pt>
                <c:pt idx="1604">
                  <c:v>0.8020000000000006</c:v>
                </c:pt>
                <c:pt idx="1605">
                  <c:v>0.8020000000000006</c:v>
                </c:pt>
                <c:pt idx="1606">
                  <c:v>0.8030000000000006</c:v>
                </c:pt>
                <c:pt idx="1607">
                  <c:v>0.8030000000000006</c:v>
                </c:pt>
                <c:pt idx="1608">
                  <c:v>0.8040000000000006</c:v>
                </c:pt>
                <c:pt idx="1609">
                  <c:v>0.8040000000000006</c:v>
                </c:pt>
                <c:pt idx="1610">
                  <c:v>0.8050000000000006</c:v>
                </c:pt>
                <c:pt idx="1611">
                  <c:v>0.8050000000000006</c:v>
                </c:pt>
                <c:pt idx="1612">
                  <c:v>0.8060000000000006</c:v>
                </c:pt>
                <c:pt idx="1613">
                  <c:v>0.8060000000000006</c:v>
                </c:pt>
                <c:pt idx="1614">
                  <c:v>0.80700000000000061</c:v>
                </c:pt>
                <c:pt idx="1615">
                  <c:v>0.80700000000000061</c:v>
                </c:pt>
                <c:pt idx="1616">
                  <c:v>0.80800000000000061</c:v>
                </c:pt>
                <c:pt idx="1617">
                  <c:v>0.80800000000000061</c:v>
                </c:pt>
                <c:pt idx="1618">
                  <c:v>0.80900000000000061</c:v>
                </c:pt>
                <c:pt idx="1619">
                  <c:v>0.80900000000000061</c:v>
                </c:pt>
                <c:pt idx="1620">
                  <c:v>0.81000000000000061</c:v>
                </c:pt>
                <c:pt idx="1621">
                  <c:v>0.81000000000000061</c:v>
                </c:pt>
                <c:pt idx="1622">
                  <c:v>0.81100000000000061</c:v>
                </c:pt>
                <c:pt idx="1623">
                  <c:v>0.81100000000000061</c:v>
                </c:pt>
                <c:pt idx="1624">
                  <c:v>0.81200000000000061</c:v>
                </c:pt>
                <c:pt idx="1625">
                  <c:v>0.81200000000000061</c:v>
                </c:pt>
                <c:pt idx="1626">
                  <c:v>0.81300000000000061</c:v>
                </c:pt>
                <c:pt idx="1627">
                  <c:v>0.81300000000000061</c:v>
                </c:pt>
                <c:pt idx="1628">
                  <c:v>0.81400000000000061</c:v>
                </c:pt>
                <c:pt idx="1629">
                  <c:v>0.81400000000000061</c:v>
                </c:pt>
                <c:pt idx="1630">
                  <c:v>0.81500000000000061</c:v>
                </c:pt>
                <c:pt idx="1631">
                  <c:v>0.81500000000000061</c:v>
                </c:pt>
                <c:pt idx="1632">
                  <c:v>0.81600000000000061</c:v>
                </c:pt>
                <c:pt idx="1633">
                  <c:v>0.81600000000000061</c:v>
                </c:pt>
                <c:pt idx="1634">
                  <c:v>0.81700000000000061</c:v>
                </c:pt>
                <c:pt idx="1635">
                  <c:v>0.81700000000000061</c:v>
                </c:pt>
                <c:pt idx="1636">
                  <c:v>0.81800000000000062</c:v>
                </c:pt>
                <c:pt idx="1637">
                  <c:v>0.81800000000000062</c:v>
                </c:pt>
                <c:pt idx="1638">
                  <c:v>0.81900000000000062</c:v>
                </c:pt>
                <c:pt idx="1639">
                  <c:v>0.81900000000000062</c:v>
                </c:pt>
                <c:pt idx="1640">
                  <c:v>0.82000000000000062</c:v>
                </c:pt>
                <c:pt idx="1641">
                  <c:v>0.82000000000000062</c:v>
                </c:pt>
                <c:pt idx="1642">
                  <c:v>0.82100000000000062</c:v>
                </c:pt>
                <c:pt idx="1643">
                  <c:v>0.82100000000000062</c:v>
                </c:pt>
                <c:pt idx="1644">
                  <c:v>0.82200000000000062</c:v>
                </c:pt>
                <c:pt idx="1645">
                  <c:v>0.82200000000000062</c:v>
                </c:pt>
                <c:pt idx="1646">
                  <c:v>0.82300000000000062</c:v>
                </c:pt>
                <c:pt idx="1647">
                  <c:v>0.82300000000000062</c:v>
                </c:pt>
                <c:pt idx="1648">
                  <c:v>0.82400000000000062</c:v>
                </c:pt>
                <c:pt idx="1649">
                  <c:v>0.82400000000000062</c:v>
                </c:pt>
                <c:pt idx="1650">
                  <c:v>0.82500000000000062</c:v>
                </c:pt>
                <c:pt idx="1651">
                  <c:v>0.82500000000000062</c:v>
                </c:pt>
                <c:pt idx="1652">
                  <c:v>0.82600000000000062</c:v>
                </c:pt>
                <c:pt idx="1653">
                  <c:v>0.82600000000000062</c:v>
                </c:pt>
                <c:pt idx="1654">
                  <c:v>0.82700000000000062</c:v>
                </c:pt>
                <c:pt idx="1655">
                  <c:v>0.82700000000000062</c:v>
                </c:pt>
                <c:pt idx="1656">
                  <c:v>0.82800000000000062</c:v>
                </c:pt>
                <c:pt idx="1657">
                  <c:v>0.82800000000000062</c:v>
                </c:pt>
                <c:pt idx="1658">
                  <c:v>0.82900000000000063</c:v>
                </c:pt>
                <c:pt idx="1659">
                  <c:v>0.82900000000000063</c:v>
                </c:pt>
                <c:pt idx="1660">
                  <c:v>0.83000000000000063</c:v>
                </c:pt>
                <c:pt idx="1661">
                  <c:v>0.83000000000000063</c:v>
                </c:pt>
                <c:pt idx="1662">
                  <c:v>0.83100000000000063</c:v>
                </c:pt>
                <c:pt idx="1663">
                  <c:v>0.83100000000000063</c:v>
                </c:pt>
                <c:pt idx="1664">
                  <c:v>0.83200000000000063</c:v>
                </c:pt>
                <c:pt idx="1665">
                  <c:v>0.83200000000000063</c:v>
                </c:pt>
                <c:pt idx="1666">
                  <c:v>0.83300000000000063</c:v>
                </c:pt>
                <c:pt idx="1667">
                  <c:v>0.83300000000000063</c:v>
                </c:pt>
                <c:pt idx="1668">
                  <c:v>0.83400000000000063</c:v>
                </c:pt>
                <c:pt idx="1669">
                  <c:v>0.83400000000000063</c:v>
                </c:pt>
                <c:pt idx="1670">
                  <c:v>0.83500000000000063</c:v>
                </c:pt>
                <c:pt idx="1671">
                  <c:v>0.83500000000000063</c:v>
                </c:pt>
                <c:pt idx="1672">
                  <c:v>0.83600000000000063</c:v>
                </c:pt>
                <c:pt idx="1673">
                  <c:v>0.83600000000000063</c:v>
                </c:pt>
                <c:pt idx="1674">
                  <c:v>0.83700000000000063</c:v>
                </c:pt>
                <c:pt idx="1675">
                  <c:v>0.83700000000000063</c:v>
                </c:pt>
                <c:pt idx="1676">
                  <c:v>0.83800000000000063</c:v>
                </c:pt>
                <c:pt idx="1677">
                  <c:v>0.83800000000000063</c:v>
                </c:pt>
                <c:pt idx="1678">
                  <c:v>0.83900000000000063</c:v>
                </c:pt>
                <c:pt idx="1679">
                  <c:v>0.83900000000000063</c:v>
                </c:pt>
                <c:pt idx="1680">
                  <c:v>0.84000000000000064</c:v>
                </c:pt>
                <c:pt idx="1681">
                  <c:v>0.84000000000000064</c:v>
                </c:pt>
                <c:pt idx="1682">
                  <c:v>0.84100000000000064</c:v>
                </c:pt>
                <c:pt idx="1683">
                  <c:v>0.84100000000000064</c:v>
                </c:pt>
                <c:pt idx="1684">
                  <c:v>0.84200000000000064</c:v>
                </c:pt>
                <c:pt idx="1685">
                  <c:v>0.84200000000000064</c:v>
                </c:pt>
                <c:pt idx="1686">
                  <c:v>0.84300000000000064</c:v>
                </c:pt>
                <c:pt idx="1687">
                  <c:v>0.84300000000000064</c:v>
                </c:pt>
                <c:pt idx="1688">
                  <c:v>0.84400000000000064</c:v>
                </c:pt>
                <c:pt idx="1689">
                  <c:v>0.84400000000000064</c:v>
                </c:pt>
                <c:pt idx="1690">
                  <c:v>0.84500000000000064</c:v>
                </c:pt>
                <c:pt idx="1691">
                  <c:v>0.84500000000000064</c:v>
                </c:pt>
                <c:pt idx="1692">
                  <c:v>0.84600000000000064</c:v>
                </c:pt>
                <c:pt idx="1693">
                  <c:v>0.84600000000000064</c:v>
                </c:pt>
                <c:pt idx="1694">
                  <c:v>0.84700000000000064</c:v>
                </c:pt>
                <c:pt idx="1695">
                  <c:v>0.84700000000000064</c:v>
                </c:pt>
                <c:pt idx="1696">
                  <c:v>0.84800000000000064</c:v>
                </c:pt>
                <c:pt idx="1697">
                  <c:v>0.84800000000000064</c:v>
                </c:pt>
                <c:pt idx="1698">
                  <c:v>0.84900000000000064</c:v>
                </c:pt>
                <c:pt idx="1699">
                  <c:v>0.84900000000000064</c:v>
                </c:pt>
                <c:pt idx="1700">
                  <c:v>0.85000000000000064</c:v>
                </c:pt>
                <c:pt idx="1701">
                  <c:v>0.85000000000000064</c:v>
                </c:pt>
                <c:pt idx="1702">
                  <c:v>0.85100000000000064</c:v>
                </c:pt>
                <c:pt idx="1703">
                  <c:v>0.85100000000000064</c:v>
                </c:pt>
                <c:pt idx="1704">
                  <c:v>0.85200000000000065</c:v>
                </c:pt>
                <c:pt idx="1705">
                  <c:v>0.85200000000000065</c:v>
                </c:pt>
                <c:pt idx="1706">
                  <c:v>0.85300000000000065</c:v>
                </c:pt>
                <c:pt idx="1707">
                  <c:v>0.85300000000000065</c:v>
                </c:pt>
                <c:pt idx="1708">
                  <c:v>0.85400000000000065</c:v>
                </c:pt>
                <c:pt idx="1709">
                  <c:v>0.85400000000000065</c:v>
                </c:pt>
                <c:pt idx="1710">
                  <c:v>0.85500000000000065</c:v>
                </c:pt>
                <c:pt idx="1711">
                  <c:v>0.85500000000000065</c:v>
                </c:pt>
                <c:pt idx="1712">
                  <c:v>0.85600000000000065</c:v>
                </c:pt>
                <c:pt idx="1713">
                  <c:v>0.85600000000000065</c:v>
                </c:pt>
                <c:pt idx="1714">
                  <c:v>0.85700000000000065</c:v>
                </c:pt>
                <c:pt idx="1715">
                  <c:v>0.85700000000000065</c:v>
                </c:pt>
                <c:pt idx="1716">
                  <c:v>0.85800000000000065</c:v>
                </c:pt>
                <c:pt idx="1717">
                  <c:v>0.85800000000000065</c:v>
                </c:pt>
                <c:pt idx="1718">
                  <c:v>0.85900000000000065</c:v>
                </c:pt>
                <c:pt idx="1719">
                  <c:v>0.85900000000000065</c:v>
                </c:pt>
                <c:pt idx="1720">
                  <c:v>0.86000000000000065</c:v>
                </c:pt>
                <c:pt idx="1721">
                  <c:v>0.86000000000000065</c:v>
                </c:pt>
                <c:pt idx="1722">
                  <c:v>0.86100000000000065</c:v>
                </c:pt>
                <c:pt idx="1723">
                  <c:v>0.86100000000000065</c:v>
                </c:pt>
                <c:pt idx="1724">
                  <c:v>0.86200000000000065</c:v>
                </c:pt>
                <c:pt idx="1725">
                  <c:v>0.86200000000000065</c:v>
                </c:pt>
                <c:pt idx="1726">
                  <c:v>0.86300000000000066</c:v>
                </c:pt>
                <c:pt idx="1727">
                  <c:v>0.86300000000000066</c:v>
                </c:pt>
                <c:pt idx="1728">
                  <c:v>0.86400000000000066</c:v>
                </c:pt>
                <c:pt idx="1729">
                  <c:v>0.86400000000000066</c:v>
                </c:pt>
                <c:pt idx="1730">
                  <c:v>0.86500000000000066</c:v>
                </c:pt>
                <c:pt idx="1731">
                  <c:v>0.86500000000000066</c:v>
                </c:pt>
                <c:pt idx="1732">
                  <c:v>0.86600000000000066</c:v>
                </c:pt>
                <c:pt idx="1733">
                  <c:v>0.86600000000000066</c:v>
                </c:pt>
                <c:pt idx="1734">
                  <c:v>0.86700000000000066</c:v>
                </c:pt>
                <c:pt idx="1735">
                  <c:v>0.86700000000000066</c:v>
                </c:pt>
                <c:pt idx="1736">
                  <c:v>0.86800000000000066</c:v>
                </c:pt>
                <c:pt idx="1737">
                  <c:v>0.86800000000000066</c:v>
                </c:pt>
                <c:pt idx="1738">
                  <c:v>0.86900000000000066</c:v>
                </c:pt>
                <c:pt idx="1739">
                  <c:v>0.86900000000000066</c:v>
                </c:pt>
                <c:pt idx="1740">
                  <c:v>0.87000000000000066</c:v>
                </c:pt>
                <c:pt idx="1741">
                  <c:v>0.87000000000000066</c:v>
                </c:pt>
                <c:pt idx="1742">
                  <c:v>0.87100000000000066</c:v>
                </c:pt>
                <c:pt idx="1743">
                  <c:v>0.87100000000000066</c:v>
                </c:pt>
                <c:pt idx="1744">
                  <c:v>0.87200000000000066</c:v>
                </c:pt>
                <c:pt idx="1745">
                  <c:v>0.87200000000000066</c:v>
                </c:pt>
                <c:pt idx="1746">
                  <c:v>0.87300000000000066</c:v>
                </c:pt>
                <c:pt idx="1747">
                  <c:v>0.87300000000000066</c:v>
                </c:pt>
                <c:pt idx="1748">
                  <c:v>0.87400000000000067</c:v>
                </c:pt>
                <c:pt idx="1749">
                  <c:v>0.87400000000000067</c:v>
                </c:pt>
                <c:pt idx="1750">
                  <c:v>0.87500000000000067</c:v>
                </c:pt>
                <c:pt idx="1751">
                  <c:v>0.87500000000000067</c:v>
                </c:pt>
                <c:pt idx="1752">
                  <c:v>0.87600000000000067</c:v>
                </c:pt>
                <c:pt idx="1753">
                  <c:v>0.87600000000000067</c:v>
                </c:pt>
                <c:pt idx="1754">
                  <c:v>0.87700000000000067</c:v>
                </c:pt>
                <c:pt idx="1755">
                  <c:v>0.87700000000000067</c:v>
                </c:pt>
                <c:pt idx="1756">
                  <c:v>0.87800000000000067</c:v>
                </c:pt>
                <c:pt idx="1757">
                  <c:v>0.87800000000000067</c:v>
                </c:pt>
                <c:pt idx="1758">
                  <c:v>0.87900000000000067</c:v>
                </c:pt>
                <c:pt idx="1759">
                  <c:v>0.87900000000000067</c:v>
                </c:pt>
                <c:pt idx="1760">
                  <c:v>0.88000000000000067</c:v>
                </c:pt>
                <c:pt idx="1761">
                  <c:v>0.88000000000000067</c:v>
                </c:pt>
                <c:pt idx="1762">
                  <c:v>0.88100000000000067</c:v>
                </c:pt>
                <c:pt idx="1763">
                  <c:v>0.88100000000000067</c:v>
                </c:pt>
                <c:pt idx="1764">
                  <c:v>0.88200000000000067</c:v>
                </c:pt>
                <c:pt idx="1765">
                  <c:v>0.88200000000000067</c:v>
                </c:pt>
                <c:pt idx="1766">
                  <c:v>0.88300000000000067</c:v>
                </c:pt>
                <c:pt idx="1767">
                  <c:v>0.88300000000000067</c:v>
                </c:pt>
                <c:pt idx="1768">
                  <c:v>0.88400000000000067</c:v>
                </c:pt>
                <c:pt idx="1769">
                  <c:v>0.88400000000000067</c:v>
                </c:pt>
                <c:pt idx="1770">
                  <c:v>0.88500000000000068</c:v>
                </c:pt>
                <c:pt idx="1771">
                  <c:v>0.88500000000000068</c:v>
                </c:pt>
                <c:pt idx="1772">
                  <c:v>0.88600000000000068</c:v>
                </c:pt>
                <c:pt idx="1773">
                  <c:v>0.88600000000000068</c:v>
                </c:pt>
                <c:pt idx="1774">
                  <c:v>0.88700000000000068</c:v>
                </c:pt>
                <c:pt idx="1775">
                  <c:v>0.88700000000000068</c:v>
                </c:pt>
                <c:pt idx="1776">
                  <c:v>0.88800000000000068</c:v>
                </c:pt>
                <c:pt idx="1777">
                  <c:v>0.88800000000000068</c:v>
                </c:pt>
                <c:pt idx="1778">
                  <c:v>0.88900000000000068</c:v>
                </c:pt>
                <c:pt idx="1779">
                  <c:v>0.88900000000000068</c:v>
                </c:pt>
                <c:pt idx="1780">
                  <c:v>0.89000000000000068</c:v>
                </c:pt>
                <c:pt idx="1781">
                  <c:v>0.89000000000000068</c:v>
                </c:pt>
                <c:pt idx="1782">
                  <c:v>0.89100000000000068</c:v>
                </c:pt>
                <c:pt idx="1783">
                  <c:v>0.89100000000000068</c:v>
                </c:pt>
                <c:pt idx="1784">
                  <c:v>0.89200000000000068</c:v>
                </c:pt>
                <c:pt idx="1785">
                  <c:v>0.89200000000000068</c:v>
                </c:pt>
                <c:pt idx="1786">
                  <c:v>0.89300000000000068</c:v>
                </c:pt>
                <c:pt idx="1787">
                  <c:v>0.89300000000000068</c:v>
                </c:pt>
                <c:pt idx="1788">
                  <c:v>0.89400000000000068</c:v>
                </c:pt>
                <c:pt idx="1789">
                  <c:v>0.89400000000000068</c:v>
                </c:pt>
                <c:pt idx="1790">
                  <c:v>0.89500000000000068</c:v>
                </c:pt>
                <c:pt idx="1791">
                  <c:v>0.89500000000000068</c:v>
                </c:pt>
                <c:pt idx="1792">
                  <c:v>0.89600000000000068</c:v>
                </c:pt>
                <c:pt idx="1793">
                  <c:v>0.89600000000000068</c:v>
                </c:pt>
                <c:pt idx="1794">
                  <c:v>0.89700000000000069</c:v>
                </c:pt>
                <c:pt idx="1795">
                  <c:v>0.89700000000000069</c:v>
                </c:pt>
                <c:pt idx="1796">
                  <c:v>0.89800000000000069</c:v>
                </c:pt>
                <c:pt idx="1797">
                  <c:v>0.89800000000000069</c:v>
                </c:pt>
                <c:pt idx="1798">
                  <c:v>0.89900000000000069</c:v>
                </c:pt>
                <c:pt idx="1799">
                  <c:v>0.89900000000000069</c:v>
                </c:pt>
                <c:pt idx="1800">
                  <c:v>0.90000000000000069</c:v>
                </c:pt>
                <c:pt idx="1801">
                  <c:v>0.90000000000000069</c:v>
                </c:pt>
                <c:pt idx="1802">
                  <c:v>0.90100000000000069</c:v>
                </c:pt>
                <c:pt idx="1803">
                  <c:v>0.90100000000000069</c:v>
                </c:pt>
                <c:pt idx="1804">
                  <c:v>0.90200000000000069</c:v>
                </c:pt>
                <c:pt idx="1805">
                  <c:v>0.90200000000000069</c:v>
                </c:pt>
                <c:pt idx="1806">
                  <c:v>0.90300000000000069</c:v>
                </c:pt>
                <c:pt idx="1807">
                  <c:v>0.90300000000000069</c:v>
                </c:pt>
                <c:pt idx="1808">
                  <c:v>0.90400000000000069</c:v>
                </c:pt>
                <c:pt idx="1809">
                  <c:v>0.90400000000000069</c:v>
                </c:pt>
                <c:pt idx="1810">
                  <c:v>0.90500000000000069</c:v>
                </c:pt>
                <c:pt idx="1811">
                  <c:v>0.90500000000000069</c:v>
                </c:pt>
                <c:pt idx="1812">
                  <c:v>0.90600000000000069</c:v>
                </c:pt>
                <c:pt idx="1813">
                  <c:v>0.90600000000000069</c:v>
                </c:pt>
                <c:pt idx="1814">
                  <c:v>0.90700000000000069</c:v>
                </c:pt>
                <c:pt idx="1815">
                  <c:v>0.90700000000000069</c:v>
                </c:pt>
                <c:pt idx="1816">
                  <c:v>0.9080000000000007</c:v>
                </c:pt>
                <c:pt idx="1817">
                  <c:v>0.9080000000000007</c:v>
                </c:pt>
                <c:pt idx="1818">
                  <c:v>0.9090000000000007</c:v>
                </c:pt>
                <c:pt idx="1819">
                  <c:v>0.9090000000000007</c:v>
                </c:pt>
                <c:pt idx="1820">
                  <c:v>0.9100000000000007</c:v>
                </c:pt>
                <c:pt idx="1821">
                  <c:v>0.9100000000000007</c:v>
                </c:pt>
                <c:pt idx="1822">
                  <c:v>0.9110000000000007</c:v>
                </c:pt>
                <c:pt idx="1823">
                  <c:v>0.9110000000000007</c:v>
                </c:pt>
                <c:pt idx="1824">
                  <c:v>0.9120000000000007</c:v>
                </c:pt>
                <c:pt idx="1825">
                  <c:v>0.9120000000000007</c:v>
                </c:pt>
                <c:pt idx="1826">
                  <c:v>0.9130000000000007</c:v>
                </c:pt>
                <c:pt idx="1827">
                  <c:v>0.9130000000000007</c:v>
                </c:pt>
                <c:pt idx="1828">
                  <c:v>0.9140000000000007</c:v>
                </c:pt>
                <c:pt idx="1829">
                  <c:v>0.9140000000000007</c:v>
                </c:pt>
                <c:pt idx="1830">
                  <c:v>0.9150000000000007</c:v>
                </c:pt>
                <c:pt idx="1831">
                  <c:v>0.9150000000000007</c:v>
                </c:pt>
                <c:pt idx="1832">
                  <c:v>0.9160000000000007</c:v>
                </c:pt>
                <c:pt idx="1833">
                  <c:v>0.9160000000000007</c:v>
                </c:pt>
                <c:pt idx="1834">
                  <c:v>0.9170000000000007</c:v>
                </c:pt>
                <c:pt idx="1835">
                  <c:v>0.9170000000000007</c:v>
                </c:pt>
                <c:pt idx="1836">
                  <c:v>0.9180000000000007</c:v>
                </c:pt>
                <c:pt idx="1837">
                  <c:v>0.9180000000000007</c:v>
                </c:pt>
                <c:pt idx="1838">
                  <c:v>0.91900000000000071</c:v>
                </c:pt>
                <c:pt idx="1839">
                  <c:v>0.91900000000000071</c:v>
                </c:pt>
                <c:pt idx="1840">
                  <c:v>0.92000000000000071</c:v>
                </c:pt>
                <c:pt idx="1841">
                  <c:v>0.92000000000000071</c:v>
                </c:pt>
                <c:pt idx="1842">
                  <c:v>0.92100000000000071</c:v>
                </c:pt>
                <c:pt idx="1843">
                  <c:v>0.92100000000000071</c:v>
                </c:pt>
                <c:pt idx="1844">
                  <c:v>0.92200000000000071</c:v>
                </c:pt>
                <c:pt idx="1845">
                  <c:v>0.92200000000000071</c:v>
                </c:pt>
                <c:pt idx="1846">
                  <c:v>0.92300000000000071</c:v>
                </c:pt>
                <c:pt idx="1847">
                  <c:v>0.92300000000000071</c:v>
                </c:pt>
                <c:pt idx="1848">
                  <c:v>0.92400000000000071</c:v>
                </c:pt>
                <c:pt idx="1849">
                  <c:v>0.92400000000000071</c:v>
                </c:pt>
                <c:pt idx="1850">
                  <c:v>0.92500000000000071</c:v>
                </c:pt>
                <c:pt idx="1851">
                  <c:v>0.92500000000000071</c:v>
                </c:pt>
                <c:pt idx="1852">
                  <c:v>0.92600000000000071</c:v>
                </c:pt>
                <c:pt idx="1853">
                  <c:v>0.92600000000000071</c:v>
                </c:pt>
                <c:pt idx="1854">
                  <c:v>0.92700000000000071</c:v>
                </c:pt>
                <c:pt idx="1855">
                  <c:v>0.92700000000000071</c:v>
                </c:pt>
                <c:pt idx="1856">
                  <c:v>0.92800000000000071</c:v>
                </c:pt>
                <c:pt idx="1857">
                  <c:v>0.92800000000000071</c:v>
                </c:pt>
                <c:pt idx="1858">
                  <c:v>0.92900000000000071</c:v>
                </c:pt>
                <c:pt idx="1859">
                  <c:v>0.92900000000000071</c:v>
                </c:pt>
                <c:pt idx="1860">
                  <c:v>0.93000000000000071</c:v>
                </c:pt>
                <c:pt idx="1861">
                  <c:v>0.93000000000000071</c:v>
                </c:pt>
                <c:pt idx="1862">
                  <c:v>0.93100000000000072</c:v>
                </c:pt>
                <c:pt idx="1863">
                  <c:v>0.93100000000000072</c:v>
                </c:pt>
                <c:pt idx="1864">
                  <c:v>0.93200000000000072</c:v>
                </c:pt>
                <c:pt idx="1865">
                  <c:v>0.93200000000000072</c:v>
                </c:pt>
                <c:pt idx="1866">
                  <c:v>0.93300000000000072</c:v>
                </c:pt>
                <c:pt idx="1867">
                  <c:v>0.93300000000000072</c:v>
                </c:pt>
                <c:pt idx="1868">
                  <c:v>0.93400000000000072</c:v>
                </c:pt>
                <c:pt idx="1869">
                  <c:v>0.93400000000000072</c:v>
                </c:pt>
                <c:pt idx="1870">
                  <c:v>0.93500000000000072</c:v>
                </c:pt>
                <c:pt idx="1871">
                  <c:v>0.93500000000000072</c:v>
                </c:pt>
                <c:pt idx="1872">
                  <c:v>0.93600000000000072</c:v>
                </c:pt>
                <c:pt idx="1873">
                  <c:v>0.93600000000000072</c:v>
                </c:pt>
                <c:pt idx="1874">
                  <c:v>0.93700000000000072</c:v>
                </c:pt>
                <c:pt idx="1875">
                  <c:v>0.93700000000000072</c:v>
                </c:pt>
                <c:pt idx="1876">
                  <c:v>0.93800000000000072</c:v>
                </c:pt>
                <c:pt idx="1877">
                  <c:v>0.93800000000000072</c:v>
                </c:pt>
                <c:pt idx="1878">
                  <c:v>0.93900000000000072</c:v>
                </c:pt>
                <c:pt idx="1879">
                  <c:v>0.93900000000000072</c:v>
                </c:pt>
                <c:pt idx="1880">
                  <c:v>0.94000000000000072</c:v>
                </c:pt>
                <c:pt idx="1881">
                  <c:v>0.94000000000000072</c:v>
                </c:pt>
                <c:pt idx="1882">
                  <c:v>0.94100000000000072</c:v>
                </c:pt>
                <c:pt idx="1883">
                  <c:v>0.94100000000000072</c:v>
                </c:pt>
                <c:pt idx="1884">
                  <c:v>0.94200000000000073</c:v>
                </c:pt>
                <c:pt idx="1885">
                  <c:v>0.94200000000000073</c:v>
                </c:pt>
                <c:pt idx="1886">
                  <c:v>0.94300000000000073</c:v>
                </c:pt>
                <c:pt idx="1887">
                  <c:v>0.94300000000000073</c:v>
                </c:pt>
                <c:pt idx="1888">
                  <c:v>0.94400000000000073</c:v>
                </c:pt>
                <c:pt idx="1889">
                  <c:v>0.94400000000000073</c:v>
                </c:pt>
                <c:pt idx="1890">
                  <c:v>0.94500000000000073</c:v>
                </c:pt>
                <c:pt idx="1891">
                  <c:v>0.94500000000000073</c:v>
                </c:pt>
                <c:pt idx="1892">
                  <c:v>0.94600000000000073</c:v>
                </c:pt>
                <c:pt idx="1893">
                  <c:v>0.94600000000000073</c:v>
                </c:pt>
                <c:pt idx="1894">
                  <c:v>0.94700000000000073</c:v>
                </c:pt>
                <c:pt idx="1895">
                  <c:v>0.94700000000000073</c:v>
                </c:pt>
                <c:pt idx="1896">
                  <c:v>0.94800000000000073</c:v>
                </c:pt>
                <c:pt idx="1897">
                  <c:v>0.94800000000000073</c:v>
                </c:pt>
                <c:pt idx="1898">
                  <c:v>0.94900000000000073</c:v>
                </c:pt>
                <c:pt idx="1899">
                  <c:v>0.94900000000000073</c:v>
                </c:pt>
                <c:pt idx="1900">
                  <c:v>0.95000000000000073</c:v>
                </c:pt>
                <c:pt idx="1901">
                  <c:v>0.95000000000000073</c:v>
                </c:pt>
                <c:pt idx="1902">
                  <c:v>0.95100000000000073</c:v>
                </c:pt>
                <c:pt idx="1903">
                  <c:v>0.95100000000000073</c:v>
                </c:pt>
                <c:pt idx="1904">
                  <c:v>0.95200000000000073</c:v>
                </c:pt>
                <c:pt idx="1905">
                  <c:v>0.95200000000000073</c:v>
                </c:pt>
                <c:pt idx="1906">
                  <c:v>0.95300000000000074</c:v>
                </c:pt>
                <c:pt idx="1907">
                  <c:v>0.95300000000000074</c:v>
                </c:pt>
                <c:pt idx="1908">
                  <c:v>0.95400000000000074</c:v>
                </c:pt>
                <c:pt idx="1909">
                  <c:v>0.95400000000000074</c:v>
                </c:pt>
                <c:pt idx="1910">
                  <c:v>0.95500000000000074</c:v>
                </c:pt>
                <c:pt idx="1911">
                  <c:v>0.95500000000000074</c:v>
                </c:pt>
                <c:pt idx="1912">
                  <c:v>0.95600000000000074</c:v>
                </c:pt>
                <c:pt idx="1913">
                  <c:v>0.95600000000000074</c:v>
                </c:pt>
                <c:pt idx="1914">
                  <c:v>0.95700000000000074</c:v>
                </c:pt>
                <c:pt idx="1915">
                  <c:v>0.95700000000000074</c:v>
                </c:pt>
                <c:pt idx="1916">
                  <c:v>0.95800000000000074</c:v>
                </c:pt>
                <c:pt idx="1917">
                  <c:v>0.95800000000000074</c:v>
                </c:pt>
                <c:pt idx="1918">
                  <c:v>0.95900000000000074</c:v>
                </c:pt>
                <c:pt idx="1919">
                  <c:v>0.95900000000000074</c:v>
                </c:pt>
                <c:pt idx="1920">
                  <c:v>0.96000000000000074</c:v>
                </c:pt>
                <c:pt idx="1921">
                  <c:v>0.96000000000000074</c:v>
                </c:pt>
                <c:pt idx="1922">
                  <c:v>0.96100000000000074</c:v>
                </c:pt>
                <c:pt idx="1923">
                  <c:v>0.96100000000000074</c:v>
                </c:pt>
                <c:pt idx="1924">
                  <c:v>0.96200000000000074</c:v>
                </c:pt>
                <c:pt idx="1925">
                  <c:v>0.96200000000000074</c:v>
                </c:pt>
                <c:pt idx="1926">
                  <c:v>0.96300000000000074</c:v>
                </c:pt>
                <c:pt idx="1927">
                  <c:v>0.96300000000000074</c:v>
                </c:pt>
                <c:pt idx="1928">
                  <c:v>0.96400000000000075</c:v>
                </c:pt>
                <c:pt idx="1929">
                  <c:v>0.96400000000000075</c:v>
                </c:pt>
                <c:pt idx="1930">
                  <c:v>0.96500000000000075</c:v>
                </c:pt>
                <c:pt idx="1931">
                  <c:v>0.96500000000000075</c:v>
                </c:pt>
                <c:pt idx="1932">
                  <c:v>0.96600000000000075</c:v>
                </c:pt>
                <c:pt idx="1933">
                  <c:v>0.96600000000000075</c:v>
                </c:pt>
                <c:pt idx="1934">
                  <c:v>0.96700000000000075</c:v>
                </c:pt>
                <c:pt idx="1935">
                  <c:v>0.96700000000000075</c:v>
                </c:pt>
                <c:pt idx="1936">
                  <c:v>0.96800000000000075</c:v>
                </c:pt>
                <c:pt idx="1937">
                  <c:v>0.96800000000000075</c:v>
                </c:pt>
                <c:pt idx="1938">
                  <c:v>0.96900000000000075</c:v>
                </c:pt>
                <c:pt idx="1939">
                  <c:v>0.96900000000000075</c:v>
                </c:pt>
                <c:pt idx="1940">
                  <c:v>0.97000000000000075</c:v>
                </c:pt>
                <c:pt idx="1941">
                  <c:v>0.97000000000000075</c:v>
                </c:pt>
                <c:pt idx="1942">
                  <c:v>0.97100000000000075</c:v>
                </c:pt>
                <c:pt idx="1943">
                  <c:v>0.97100000000000075</c:v>
                </c:pt>
                <c:pt idx="1944">
                  <c:v>0.97200000000000075</c:v>
                </c:pt>
                <c:pt idx="1945">
                  <c:v>0.97200000000000075</c:v>
                </c:pt>
                <c:pt idx="1946">
                  <c:v>0.97300000000000075</c:v>
                </c:pt>
                <c:pt idx="1947">
                  <c:v>0.97300000000000075</c:v>
                </c:pt>
                <c:pt idx="1948">
                  <c:v>0.97400000000000075</c:v>
                </c:pt>
                <c:pt idx="1949">
                  <c:v>0.97400000000000075</c:v>
                </c:pt>
                <c:pt idx="1950">
                  <c:v>0.97500000000000075</c:v>
                </c:pt>
                <c:pt idx="1951">
                  <c:v>0.97500000000000075</c:v>
                </c:pt>
                <c:pt idx="1952">
                  <c:v>0.97600000000000076</c:v>
                </c:pt>
                <c:pt idx="1953">
                  <c:v>0.97600000000000076</c:v>
                </c:pt>
                <c:pt idx="1954">
                  <c:v>0.97700000000000076</c:v>
                </c:pt>
                <c:pt idx="1955">
                  <c:v>0.97700000000000076</c:v>
                </c:pt>
                <c:pt idx="1956">
                  <c:v>0.97800000000000076</c:v>
                </c:pt>
                <c:pt idx="1957">
                  <c:v>0.97800000000000076</c:v>
                </c:pt>
                <c:pt idx="1958">
                  <c:v>0.97900000000000076</c:v>
                </c:pt>
                <c:pt idx="1959">
                  <c:v>0.97900000000000076</c:v>
                </c:pt>
                <c:pt idx="1960">
                  <c:v>0.98000000000000076</c:v>
                </c:pt>
                <c:pt idx="1961">
                  <c:v>0.98000000000000076</c:v>
                </c:pt>
                <c:pt idx="1962">
                  <c:v>0.98100000000000076</c:v>
                </c:pt>
                <c:pt idx="1963">
                  <c:v>0.98100000000000076</c:v>
                </c:pt>
                <c:pt idx="1964">
                  <c:v>0.98200000000000076</c:v>
                </c:pt>
                <c:pt idx="1965">
                  <c:v>0.98200000000000076</c:v>
                </c:pt>
                <c:pt idx="1966">
                  <c:v>0.98300000000000076</c:v>
                </c:pt>
                <c:pt idx="1967">
                  <c:v>0.98300000000000076</c:v>
                </c:pt>
                <c:pt idx="1968">
                  <c:v>0.98400000000000076</c:v>
                </c:pt>
                <c:pt idx="1969">
                  <c:v>0.98400000000000076</c:v>
                </c:pt>
                <c:pt idx="1970">
                  <c:v>0.98500000000000076</c:v>
                </c:pt>
                <c:pt idx="1971">
                  <c:v>0.98500000000000076</c:v>
                </c:pt>
                <c:pt idx="1972">
                  <c:v>0.98600000000000076</c:v>
                </c:pt>
                <c:pt idx="1973">
                  <c:v>0.98600000000000076</c:v>
                </c:pt>
                <c:pt idx="1974">
                  <c:v>0.98700000000000077</c:v>
                </c:pt>
                <c:pt idx="1975">
                  <c:v>0.98700000000000077</c:v>
                </c:pt>
                <c:pt idx="1976">
                  <c:v>0.98800000000000077</c:v>
                </c:pt>
                <c:pt idx="1977">
                  <c:v>0.98800000000000077</c:v>
                </c:pt>
                <c:pt idx="1978">
                  <c:v>0.98900000000000077</c:v>
                </c:pt>
                <c:pt idx="1979">
                  <c:v>0.98900000000000077</c:v>
                </c:pt>
                <c:pt idx="1980">
                  <c:v>0.99000000000000077</c:v>
                </c:pt>
                <c:pt idx="1981">
                  <c:v>0.99000000000000077</c:v>
                </c:pt>
                <c:pt idx="1982">
                  <c:v>0.99100000000000077</c:v>
                </c:pt>
                <c:pt idx="1983">
                  <c:v>0.99100000000000077</c:v>
                </c:pt>
                <c:pt idx="1984">
                  <c:v>0.99200000000000077</c:v>
                </c:pt>
                <c:pt idx="1985">
                  <c:v>0.99200000000000077</c:v>
                </c:pt>
                <c:pt idx="1986">
                  <c:v>0.99300000000000077</c:v>
                </c:pt>
                <c:pt idx="1987">
                  <c:v>0.99300000000000077</c:v>
                </c:pt>
                <c:pt idx="1988">
                  <c:v>0.99400000000000077</c:v>
                </c:pt>
                <c:pt idx="1989">
                  <c:v>0.99400000000000077</c:v>
                </c:pt>
                <c:pt idx="1990">
                  <c:v>0.99500000000000077</c:v>
                </c:pt>
                <c:pt idx="1991">
                  <c:v>0.99500000000000077</c:v>
                </c:pt>
                <c:pt idx="1992">
                  <c:v>0.99600000000000077</c:v>
                </c:pt>
                <c:pt idx="1993">
                  <c:v>0.99600000000000077</c:v>
                </c:pt>
                <c:pt idx="1994">
                  <c:v>0.99700000000000077</c:v>
                </c:pt>
                <c:pt idx="1995">
                  <c:v>0.99700000000000077</c:v>
                </c:pt>
                <c:pt idx="1996">
                  <c:v>0.99800000000000078</c:v>
                </c:pt>
                <c:pt idx="1997">
                  <c:v>0.99800000000000078</c:v>
                </c:pt>
                <c:pt idx="1998">
                  <c:v>0.99900000000000078</c:v>
                </c:pt>
                <c:pt idx="1999">
                  <c:v>0.99900000000000078</c:v>
                </c:pt>
                <c:pt idx="2000">
                  <c:v>1.0000000000000007</c:v>
                </c:pt>
                <c:pt idx="2001">
                  <c:v>1.0000000000000007</c:v>
                </c:pt>
              </c:numCache>
            </c:numRef>
          </c:xVal>
          <c:yVal>
            <c:numRef>
              <c:f>'Back-End'!$N$4:$N$2005</c:f>
              <c:numCache>
                <c:formatCode>0.000</c:formatCode>
                <c:ptCount val="20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6.6613381477509392E-16</c:v>
                </c:pt>
                <c:pt idx="401">
                  <c:v>6.6613381477509392E-16</c:v>
                </c:pt>
                <c:pt idx="402">
                  <c:v>5.1428571428580039E-3</c:v>
                </c:pt>
                <c:pt idx="403">
                  <c:v>5.1428571428580039E-3</c:v>
                </c:pt>
                <c:pt idx="404">
                  <c:v>1.028571428571512E-2</c:v>
                </c:pt>
                <c:pt idx="405">
                  <c:v>1.028571428571512E-2</c:v>
                </c:pt>
                <c:pt idx="406">
                  <c:v>1.5428571428572235E-2</c:v>
                </c:pt>
                <c:pt idx="407">
                  <c:v>1.5428571428572235E-2</c:v>
                </c:pt>
                <c:pt idx="408">
                  <c:v>2.0571428571429351E-2</c:v>
                </c:pt>
                <c:pt idx="409">
                  <c:v>2.0571428571429351E-2</c:v>
                </c:pt>
                <c:pt idx="410">
                  <c:v>2.5714285714286467E-2</c:v>
                </c:pt>
                <c:pt idx="411">
                  <c:v>2.5714285714286467E-2</c:v>
                </c:pt>
                <c:pt idx="412">
                  <c:v>3.0857142857143582E-2</c:v>
                </c:pt>
                <c:pt idx="413">
                  <c:v>3.0857142857143582E-2</c:v>
                </c:pt>
                <c:pt idx="414">
                  <c:v>3.6000000000000698E-2</c:v>
                </c:pt>
                <c:pt idx="415">
                  <c:v>3.6000000000000698E-2</c:v>
                </c:pt>
                <c:pt idx="416">
                  <c:v>4.1142857142858036E-2</c:v>
                </c:pt>
                <c:pt idx="417">
                  <c:v>4.1142857142858036E-2</c:v>
                </c:pt>
                <c:pt idx="418">
                  <c:v>4.6285714285715152E-2</c:v>
                </c:pt>
                <c:pt idx="419">
                  <c:v>4.6285714285715152E-2</c:v>
                </c:pt>
                <c:pt idx="420">
                  <c:v>5.1428571428572267E-2</c:v>
                </c:pt>
                <c:pt idx="421">
                  <c:v>5.1428571428572267E-2</c:v>
                </c:pt>
                <c:pt idx="422">
                  <c:v>5.6571428571429383E-2</c:v>
                </c:pt>
                <c:pt idx="423">
                  <c:v>5.6571428571429383E-2</c:v>
                </c:pt>
                <c:pt idx="424">
                  <c:v>6.1714285714286499E-2</c:v>
                </c:pt>
                <c:pt idx="425">
                  <c:v>6.1714285714286499E-2</c:v>
                </c:pt>
                <c:pt idx="426">
                  <c:v>6.6857142857143614E-2</c:v>
                </c:pt>
                <c:pt idx="427">
                  <c:v>6.6857142857143614E-2</c:v>
                </c:pt>
                <c:pt idx="428">
                  <c:v>7.200000000000073E-2</c:v>
                </c:pt>
                <c:pt idx="429">
                  <c:v>7.200000000000073E-2</c:v>
                </c:pt>
                <c:pt idx="430">
                  <c:v>7.7142857142858068E-2</c:v>
                </c:pt>
                <c:pt idx="431">
                  <c:v>7.7142857142858068E-2</c:v>
                </c:pt>
                <c:pt idx="432">
                  <c:v>8.2285714285715184E-2</c:v>
                </c:pt>
                <c:pt idx="433">
                  <c:v>8.2285714285715184E-2</c:v>
                </c:pt>
                <c:pt idx="434">
                  <c:v>8.7428571428572299E-2</c:v>
                </c:pt>
                <c:pt idx="435">
                  <c:v>8.7428571428572299E-2</c:v>
                </c:pt>
                <c:pt idx="436">
                  <c:v>9.2571428571429415E-2</c:v>
                </c:pt>
                <c:pt idx="437">
                  <c:v>9.2571428571429415E-2</c:v>
                </c:pt>
                <c:pt idx="438">
                  <c:v>9.7714285714286531E-2</c:v>
                </c:pt>
                <c:pt idx="439">
                  <c:v>9.7714285714286531E-2</c:v>
                </c:pt>
                <c:pt idx="440">
                  <c:v>0.10285714285714365</c:v>
                </c:pt>
                <c:pt idx="441">
                  <c:v>0.10285714285714365</c:v>
                </c:pt>
                <c:pt idx="442">
                  <c:v>0.10800000000000076</c:v>
                </c:pt>
                <c:pt idx="443">
                  <c:v>0.10800000000000076</c:v>
                </c:pt>
                <c:pt idx="444">
                  <c:v>0.1131428571428581</c:v>
                </c:pt>
                <c:pt idx="445">
                  <c:v>0.1131428571428581</c:v>
                </c:pt>
                <c:pt idx="446">
                  <c:v>0.11828571428571522</c:v>
                </c:pt>
                <c:pt idx="447">
                  <c:v>0.11828571428571522</c:v>
                </c:pt>
                <c:pt idx="448">
                  <c:v>0.12342857142857233</c:v>
                </c:pt>
                <c:pt idx="449">
                  <c:v>0.12342857142857233</c:v>
                </c:pt>
                <c:pt idx="450">
                  <c:v>0.12857142857142945</c:v>
                </c:pt>
                <c:pt idx="451">
                  <c:v>0.12857142857142945</c:v>
                </c:pt>
                <c:pt idx="452">
                  <c:v>0.13371428571428656</c:v>
                </c:pt>
                <c:pt idx="453">
                  <c:v>0.13371428571428656</c:v>
                </c:pt>
                <c:pt idx="454">
                  <c:v>0.13885714285714368</c:v>
                </c:pt>
                <c:pt idx="455">
                  <c:v>0.13885714285714368</c:v>
                </c:pt>
                <c:pt idx="456">
                  <c:v>0.14400000000000079</c:v>
                </c:pt>
                <c:pt idx="457">
                  <c:v>0.14400000000000079</c:v>
                </c:pt>
                <c:pt idx="458">
                  <c:v>0.14914285714285813</c:v>
                </c:pt>
                <c:pt idx="459">
                  <c:v>0.14914285714285813</c:v>
                </c:pt>
                <c:pt idx="460">
                  <c:v>0.15428571428571525</c:v>
                </c:pt>
                <c:pt idx="461">
                  <c:v>0.15428571428571525</c:v>
                </c:pt>
                <c:pt idx="462">
                  <c:v>0.15942857142857236</c:v>
                </c:pt>
                <c:pt idx="463">
                  <c:v>0.15942857142857236</c:v>
                </c:pt>
                <c:pt idx="464">
                  <c:v>0.16457142857142948</c:v>
                </c:pt>
                <c:pt idx="465">
                  <c:v>0.16457142857142948</c:v>
                </c:pt>
                <c:pt idx="466">
                  <c:v>0.16971428571428659</c:v>
                </c:pt>
                <c:pt idx="467">
                  <c:v>0.16971428571428659</c:v>
                </c:pt>
                <c:pt idx="468">
                  <c:v>0.17485714285714371</c:v>
                </c:pt>
                <c:pt idx="469">
                  <c:v>0.17485714285714371</c:v>
                </c:pt>
                <c:pt idx="470">
                  <c:v>0.18000000000000083</c:v>
                </c:pt>
                <c:pt idx="471">
                  <c:v>0.18000000000000083</c:v>
                </c:pt>
                <c:pt idx="472">
                  <c:v>0.18514285714285816</c:v>
                </c:pt>
                <c:pt idx="473">
                  <c:v>0.18514285714285816</c:v>
                </c:pt>
                <c:pt idx="474">
                  <c:v>0.19028571428571528</c:v>
                </c:pt>
                <c:pt idx="475">
                  <c:v>0.19028571428571528</c:v>
                </c:pt>
                <c:pt idx="476">
                  <c:v>0.1954285714285724</c:v>
                </c:pt>
                <c:pt idx="477">
                  <c:v>0.1954285714285724</c:v>
                </c:pt>
                <c:pt idx="478">
                  <c:v>0.20057142857142951</c:v>
                </c:pt>
                <c:pt idx="479">
                  <c:v>0.20057142857142951</c:v>
                </c:pt>
                <c:pt idx="480">
                  <c:v>0.20571428571428663</c:v>
                </c:pt>
                <c:pt idx="481">
                  <c:v>0.20571428571428663</c:v>
                </c:pt>
                <c:pt idx="482">
                  <c:v>0.21085714285714374</c:v>
                </c:pt>
                <c:pt idx="483">
                  <c:v>0.21085714285714374</c:v>
                </c:pt>
                <c:pt idx="484">
                  <c:v>0.21600000000000086</c:v>
                </c:pt>
                <c:pt idx="485">
                  <c:v>0.21600000000000086</c:v>
                </c:pt>
                <c:pt idx="486">
                  <c:v>0.2211428571428582</c:v>
                </c:pt>
                <c:pt idx="487">
                  <c:v>0.2211428571428582</c:v>
                </c:pt>
                <c:pt idx="488">
                  <c:v>0.22628571428571531</c:v>
                </c:pt>
                <c:pt idx="489">
                  <c:v>0.22628571428571531</c:v>
                </c:pt>
                <c:pt idx="490">
                  <c:v>0.23142857142857243</c:v>
                </c:pt>
                <c:pt idx="491">
                  <c:v>0.23142857142857243</c:v>
                </c:pt>
                <c:pt idx="492">
                  <c:v>0.23657142857142954</c:v>
                </c:pt>
                <c:pt idx="493">
                  <c:v>0.23657142857142954</c:v>
                </c:pt>
                <c:pt idx="494">
                  <c:v>0.24171428571428666</c:v>
                </c:pt>
                <c:pt idx="495">
                  <c:v>0.24171428571428666</c:v>
                </c:pt>
                <c:pt idx="496">
                  <c:v>0.24685714285714377</c:v>
                </c:pt>
                <c:pt idx="497">
                  <c:v>0.24685714285714377</c:v>
                </c:pt>
                <c:pt idx="498">
                  <c:v>0.25200000000000089</c:v>
                </c:pt>
                <c:pt idx="499">
                  <c:v>0.25200000000000089</c:v>
                </c:pt>
                <c:pt idx="500">
                  <c:v>0.25714285714285801</c:v>
                </c:pt>
                <c:pt idx="501">
                  <c:v>0.25714285714285801</c:v>
                </c:pt>
                <c:pt idx="502">
                  <c:v>0.26228571428571512</c:v>
                </c:pt>
                <c:pt idx="503">
                  <c:v>0.26228571428571512</c:v>
                </c:pt>
                <c:pt idx="504">
                  <c:v>0.26742857142857224</c:v>
                </c:pt>
                <c:pt idx="505">
                  <c:v>0.26742857142857224</c:v>
                </c:pt>
                <c:pt idx="506">
                  <c:v>0.27257142857142935</c:v>
                </c:pt>
                <c:pt idx="507">
                  <c:v>0.27257142857142935</c:v>
                </c:pt>
                <c:pt idx="508">
                  <c:v>0.27771428571428647</c:v>
                </c:pt>
                <c:pt idx="509">
                  <c:v>0.27771428571428647</c:v>
                </c:pt>
                <c:pt idx="510">
                  <c:v>0.28285714285714381</c:v>
                </c:pt>
                <c:pt idx="511">
                  <c:v>0.28285714285714381</c:v>
                </c:pt>
                <c:pt idx="512">
                  <c:v>0.28800000000000092</c:v>
                </c:pt>
                <c:pt idx="513">
                  <c:v>0.28800000000000092</c:v>
                </c:pt>
                <c:pt idx="514">
                  <c:v>0.29314285714285804</c:v>
                </c:pt>
                <c:pt idx="515">
                  <c:v>0.29314285714285804</c:v>
                </c:pt>
                <c:pt idx="516">
                  <c:v>0.29828571428571515</c:v>
                </c:pt>
                <c:pt idx="517">
                  <c:v>0.29828571428571515</c:v>
                </c:pt>
                <c:pt idx="518">
                  <c:v>0.30342857142857227</c:v>
                </c:pt>
                <c:pt idx="519">
                  <c:v>0.30342857142857227</c:v>
                </c:pt>
                <c:pt idx="520">
                  <c:v>0.30857142857142938</c:v>
                </c:pt>
                <c:pt idx="521">
                  <c:v>0.30857142857142938</c:v>
                </c:pt>
                <c:pt idx="522">
                  <c:v>0.3137142857142865</c:v>
                </c:pt>
                <c:pt idx="523">
                  <c:v>0.3137142857142865</c:v>
                </c:pt>
                <c:pt idx="524">
                  <c:v>0.31885714285714384</c:v>
                </c:pt>
                <c:pt idx="525">
                  <c:v>0.31885714285714384</c:v>
                </c:pt>
                <c:pt idx="526">
                  <c:v>0.32400000000000095</c:v>
                </c:pt>
                <c:pt idx="527">
                  <c:v>0.32400000000000095</c:v>
                </c:pt>
                <c:pt idx="528">
                  <c:v>0.32914285714285807</c:v>
                </c:pt>
                <c:pt idx="529">
                  <c:v>0.32914285714285807</c:v>
                </c:pt>
                <c:pt idx="530">
                  <c:v>0.33428571428571519</c:v>
                </c:pt>
                <c:pt idx="531">
                  <c:v>0.33428571428571519</c:v>
                </c:pt>
                <c:pt idx="532">
                  <c:v>0.3394285714285723</c:v>
                </c:pt>
                <c:pt idx="533">
                  <c:v>0.3394285714285723</c:v>
                </c:pt>
                <c:pt idx="534">
                  <c:v>0.34457142857142942</c:v>
                </c:pt>
                <c:pt idx="535">
                  <c:v>0.34457142857142942</c:v>
                </c:pt>
                <c:pt idx="536">
                  <c:v>0.34971428571428653</c:v>
                </c:pt>
                <c:pt idx="537">
                  <c:v>0.34971428571428653</c:v>
                </c:pt>
                <c:pt idx="538">
                  <c:v>0.35485714285714387</c:v>
                </c:pt>
                <c:pt idx="539">
                  <c:v>0.35485714285714387</c:v>
                </c:pt>
                <c:pt idx="540">
                  <c:v>0.36000000000000099</c:v>
                </c:pt>
                <c:pt idx="541">
                  <c:v>0.36000000000000099</c:v>
                </c:pt>
                <c:pt idx="542">
                  <c:v>0.3651428571428581</c:v>
                </c:pt>
                <c:pt idx="543">
                  <c:v>0.3651428571428581</c:v>
                </c:pt>
                <c:pt idx="544">
                  <c:v>0.37028571428571522</c:v>
                </c:pt>
                <c:pt idx="545">
                  <c:v>0.37028571428571522</c:v>
                </c:pt>
                <c:pt idx="546">
                  <c:v>0.37542857142857233</c:v>
                </c:pt>
                <c:pt idx="547">
                  <c:v>0.37542857142857233</c:v>
                </c:pt>
                <c:pt idx="548">
                  <c:v>0.38057142857142945</c:v>
                </c:pt>
                <c:pt idx="549">
                  <c:v>0.38057142857142945</c:v>
                </c:pt>
                <c:pt idx="550">
                  <c:v>0.38571428571428656</c:v>
                </c:pt>
                <c:pt idx="551">
                  <c:v>0.38571428571428656</c:v>
                </c:pt>
                <c:pt idx="552">
                  <c:v>0.3908571428571439</c:v>
                </c:pt>
                <c:pt idx="553">
                  <c:v>0.3908571428571439</c:v>
                </c:pt>
                <c:pt idx="554">
                  <c:v>0.39600000000000102</c:v>
                </c:pt>
                <c:pt idx="555">
                  <c:v>0.39600000000000102</c:v>
                </c:pt>
                <c:pt idx="556">
                  <c:v>0.40114285714285813</c:v>
                </c:pt>
                <c:pt idx="557">
                  <c:v>0.40114285714285813</c:v>
                </c:pt>
                <c:pt idx="558">
                  <c:v>0.40628571428571525</c:v>
                </c:pt>
                <c:pt idx="559">
                  <c:v>0.40628571428571525</c:v>
                </c:pt>
                <c:pt idx="560">
                  <c:v>0.41142857142857236</c:v>
                </c:pt>
                <c:pt idx="561">
                  <c:v>0.41142857142857236</c:v>
                </c:pt>
                <c:pt idx="562">
                  <c:v>0.41657142857142948</c:v>
                </c:pt>
                <c:pt idx="563">
                  <c:v>0.41657142857142948</c:v>
                </c:pt>
                <c:pt idx="564">
                  <c:v>0.4217142857142866</c:v>
                </c:pt>
                <c:pt idx="565">
                  <c:v>0.4217142857142866</c:v>
                </c:pt>
                <c:pt idx="566">
                  <c:v>0.42685714285714371</c:v>
                </c:pt>
                <c:pt idx="567">
                  <c:v>0.42685714285714371</c:v>
                </c:pt>
                <c:pt idx="568">
                  <c:v>0.43200000000000105</c:v>
                </c:pt>
                <c:pt idx="569">
                  <c:v>0.43200000000000105</c:v>
                </c:pt>
                <c:pt idx="570">
                  <c:v>0.43714285714285817</c:v>
                </c:pt>
                <c:pt idx="571">
                  <c:v>0.43714285714285817</c:v>
                </c:pt>
                <c:pt idx="572">
                  <c:v>0.44228571428571528</c:v>
                </c:pt>
                <c:pt idx="573">
                  <c:v>0.44228571428571528</c:v>
                </c:pt>
                <c:pt idx="574">
                  <c:v>0.4474285714285724</c:v>
                </c:pt>
                <c:pt idx="575">
                  <c:v>0.4474285714285724</c:v>
                </c:pt>
                <c:pt idx="576">
                  <c:v>0.45257142857142951</c:v>
                </c:pt>
                <c:pt idx="577">
                  <c:v>0.45257142857142951</c:v>
                </c:pt>
                <c:pt idx="578">
                  <c:v>0.45771428571428663</c:v>
                </c:pt>
                <c:pt idx="579">
                  <c:v>0.45771428571428663</c:v>
                </c:pt>
                <c:pt idx="580">
                  <c:v>0.46285714285714374</c:v>
                </c:pt>
                <c:pt idx="581">
                  <c:v>0.46285714285714374</c:v>
                </c:pt>
                <c:pt idx="582">
                  <c:v>0.46800000000000108</c:v>
                </c:pt>
                <c:pt idx="583">
                  <c:v>0.46800000000000108</c:v>
                </c:pt>
                <c:pt idx="584">
                  <c:v>0.4731428571428582</c:v>
                </c:pt>
                <c:pt idx="585">
                  <c:v>0.4731428571428582</c:v>
                </c:pt>
                <c:pt idx="586">
                  <c:v>0.47828571428571531</c:v>
                </c:pt>
                <c:pt idx="587">
                  <c:v>0.47828571428571531</c:v>
                </c:pt>
                <c:pt idx="588">
                  <c:v>0.48342857142857243</c:v>
                </c:pt>
                <c:pt idx="589">
                  <c:v>0.48342857142857243</c:v>
                </c:pt>
                <c:pt idx="590">
                  <c:v>0.48857142857142954</c:v>
                </c:pt>
                <c:pt idx="591">
                  <c:v>0.48857142857142954</c:v>
                </c:pt>
                <c:pt idx="592">
                  <c:v>0.49371428571428666</c:v>
                </c:pt>
                <c:pt idx="593">
                  <c:v>0.49371428571428666</c:v>
                </c:pt>
                <c:pt idx="594">
                  <c:v>0.49885714285714378</c:v>
                </c:pt>
                <c:pt idx="595">
                  <c:v>0.49885714285714378</c:v>
                </c:pt>
                <c:pt idx="596">
                  <c:v>0.50400000000000111</c:v>
                </c:pt>
                <c:pt idx="597">
                  <c:v>0.50400000000000111</c:v>
                </c:pt>
                <c:pt idx="598">
                  <c:v>0.50914285714285823</c:v>
                </c:pt>
                <c:pt idx="599">
                  <c:v>0.50914285714285823</c:v>
                </c:pt>
                <c:pt idx="600">
                  <c:v>0.51428571428571535</c:v>
                </c:pt>
                <c:pt idx="601">
                  <c:v>0.51428571428571535</c:v>
                </c:pt>
                <c:pt idx="602">
                  <c:v>0.51942857142857246</c:v>
                </c:pt>
                <c:pt idx="603">
                  <c:v>0.51942857142857246</c:v>
                </c:pt>
                <c:pt idx="604">
                  <c:v>0.52457142857142958</c:v>
                </c:pt>
                <c:pt idx="605">
                  <c:v>0.52457142857142958</c:v>
                </c:pt>
                <c:pt idx="606">
                  <c:v>0.52971428571428669</c:v>
                </c:pt>
                <c:pt idx="607">
                  <c:v>0.52971428571428669</c:v>
                </c:pt>
                <c:pt idx="608">
                  <c:v>0.53485714285714381</c:v>
                </c:pt>
                <c:pt idx="609">
                  <c:v>0.53485714285714381</c:v>
                </c:pt>
                <c:pt idx="610">
                  <c:v>0.54000000000000115</c:v>
                </c:pt>
                <c:pt idx="611">
                  <c:v>0.54000000000000115</c:v>
                </c:pt>
                <c:pt idx="612">
                  <c:v>0.54514285714285826</c:v>
                </c:pt>
                <c:pt idx="613">
                  <c:v>0.54514285714285826</c:v>
                </c:pt>
                <c:pt idx="614">
                  <c:v>0.55028571428571538</c:v>
                </c:pt>
                <c:pt idx="615">
                  <c:v>0.55028571428571538</c:v>
                </c:pt>
                <c:pt idx="616">
                  <c:v>0.55542857142857249</c:v>
                </c:pt>
                <c:pt idx="617">
                  <c:v>0.55542857142857249</c:v>
                </c:pt>
                <c:pt idx="618">
                  <c:v>0.56057142857142961</c:v>
                </c:pt>
                <c:pt idx="619">
                  <c:v>0.56057142857142961</c:v>
                </c:pt>
                <c:pt idx="620">
                  <c:v>0.56571428571428672</c:v>
                </c:pt>
                <c:pt idx="621">
                  <c:v>0.56571428571428672</c:v>
                </c:pt>
                <c:pt idx="622">
                  <c:v>0.57085714285714384</c:v>
                </c:pt>
                <c:pt idx="623">
                  <c:v>0.57085714285714384</c:v>
                </c:pt>
                <c:pt idx="624">
                  <c:v>0.57600000000000118</c:v>
                </c:pt>
                <c:pt idx="625">
                  <c:v>0.57600000000000118</c:v>
                </c:pt>
                <c:pt idx="626">
                  <c:v>0.58114285714285829</c:v>
                </c:pt>
                <c:pt idx="627">
                  <c:v>0.58114285714285829</c:v>
                </c:pt>
                <c:pt idx="628">
                  <c:v>0.58628571428571541</c:v>
                </c:pt>
                <c:pt idx="629">
                  <c:v>0.58628571428571541</c:v>
                </c:pt>
                <c:pt idx="630">
                  <c:v>0.59142857142857252</c:v>
                </c:pt>
                <c:pt idx="631">
                  <c:v>0.59142857142857252</c:v>
                </c:pt>
                <c:pt idx="632">
                  <c:v>0.59657142857142964</c:v>
                </c:pt>
                <c:pt idx="633">
                  <c:v>0.59657142857142964</c:v>
                </c:pt>
                <c:pt idx="634">
                  <c:v>0.60171428571428676</c:v>
                </c:pt>
                <c:pt idx="635">
                  <c:v>0.60171428571428676</c:v>
                </c:pt>
                <c:pt idx="636">
                  <c:v>0.60685714285714387</c:v>
                </c:pt>
                <c:pt idx="637">
                  <c:v>0.60685714285714387</c:v>
                </c:pt>
                <c:pt idx="638">
                  <c:v>0.61200000000000121</c:v>
                </c:pt>
                <c:pt idx="639">
                  <c:v>0.61200000000000121</c:v>
                </c:pt>
                <c:pt idx="640">
                  <c:v>0.61714285714285833</c:v>
                </c:pt>
                <c:pt idx="641">
                  <c:v>0.61714285714285833</c:v>
                </c:pt>
                <c:pt idx="642">
                  <c:v>0.62228571428571544</c:v>
                </c:pt>
                <c:pt idx="643">
                  <c:v>0.62228571428571544</c:v>
                </c:pt>
                <c:pt idx="644">
                  <c:v>0.62742857142857256</c:v>
                </c:pt>
                <c:pt idx="645">
                  <c:v>0.62742857142857256</c:v>
                </c:pt>
                <c:pt idx="646">
                  <c:v>0.63257142857142967</c:v>
                </c:pt>
                <c:pt idx="647">
                  <c:v>0.63257142857142967</c:v>
                </c:pt>
                <c:pt idx="648">
                  <c:v>0.63771428571428679</c:v>
                </c:pt>
                <c:pt idx="649">
                  <c:v>0.63771428571428679</c:v>
                </c:pt>
                <c:pt idx="650">
                  <c:v>0.6428571428571439</c:v>
                </c:pt>
                <c:pt idx="651">
                  <c:v>0.6428571428571439</c:v>
                </c:pt>
                <c:pt idx="652">
                  <c:v>0.64800000000000124</c:v>
                </c:pt>
                <c:pt idx="653">
                  <c:v>0.64800000000000124</c:v>
                </c:pt>
                <c:pt idx="654">
                  <c:v>0.65314285714285836</c:v>
                </c:pt>
                <c:pt idx="655">
                  <c:v>0.65314285714285836</c:v>
                </c:pt>
                <c:pt idx="656">
                  <c:v>0.65828571428571547</c:v>
                </c:pt>
                <c:pt idx="657">
                  <c:v>0.65828571428571547</c:v>
                </c:pt>
                <c:pt idx="658">
                  <c:v>0.66342857142857259</c:v>
                </c:pt>
                <c:pt idx="659">
                  <c:v>0.66342857142857259</c:v>
                </c:pt>
                <c:pt idx="660">
                  <c:v>0.6685714285714297</c:v>
                </c:pt>
                <c:pt idx="661">
                  <c:v>0.6685714285714297</c:v>
                </c:pt>
                <c:pt idx="662">
                  <c:v>0.67371428571428682</c:v>
                </c:pt>
                <c:pt idx="663">
                  <c:v>0.67371428571428682</c:v>
                </c:pt>
                <c:pt idx="664">
                  <c:v>0.67885714285714394</c:v>
                </c:pt>
                <c:pt idx="665">
                  <c:v>0.67885714285714394</c:v>
                </c:pt>
                <c:pt idx="666">
                  <c:v>0.68400000000000127</c:v>
                </c:pt>
                <c:pt idx="667">
                  <c:v>0.68400000000000127</c:v>
                </c:pt>
                <c:pt idx="668">
                  <c:v>0.68914285714285839</c:v>
                </c:pt>
                <c:pt idx="669">
                  <c:v>0.68914285714285839</c:v>
                </c:pt>
                <c:pt idx="670">
                  <c:v>0.69428571428571551</c:v>
                </c:pt>
                <c:pt idx="671">
                  <c:v>0.69428571428571551</c:v>
                </c:pt>
                <c:pt idx="672">
                  <c:v>0.69942857142857262</c:v>
                </c:pt>
                <c:pt idx="673">
                  <c:v>0.69942857142857262</c:v>
                </c:pt>
                <c:pt idx="674">
                  <c:v>0.70457142857142974</c:v>
                </c:pt>
                <c:pt idx="675">
                  <c:v>0.70457142857142974</c:v>
                </c:pt>
                <c:pt idx="676">
                  <c:v>0.70971428571428685</c:v>
                </c:pt>
                <c:pt idx="677">
                  <c:v>0.70971428571428685</c:v>
                </c:pt>
                <c:pt idx="678">
                  <c:v>0.71485714285714397</c:v>
                </c:pt>
                <c:pt idx="679">
                  <c:v>0.71485714285714397</c:v>
                </c:pt>
                <c:pt idx="680">
                  <c:v>0.72000000000000131</c:v>
                </c:pt>
                <c:pt idx="681">
                  <c:v>0.72000000000000131</c:v>
                </c:pt>
                <c:pt idx="682">
                  <c:v>0.72514285714285842</c:v>
                </c:pt>
                <c:pt idx="683">
                  <c:v>0.72514285714285842</c:v>
                </c:pt>
                <c:pt idx="684">
                  <c:v>0.73028571428571554</c:v>
                </c:pt>
                <c:pt idx="685">
                  <c:v>0.73028571428571554</c:v>
                </c:pt>
                <c:pt idx="686">
                  <c:v>0.73542857142857265</c:v>
                </c:pt>
                <c:pt idx="687">
                  <c:v>0.73542857142857265</c:v>
                </c:pt>
                <c:pt idx="688">
                  <c:v>0.74057142857142977</c:v>
                </c:pt>
                <c:pt idx="689">
                  <c:v>0.74057142857142977</c:v>
                </c:pt>
                <c:pt idx="690">
                  <c:v>0.74571428571428688</c:v>
                </c:pt>
                <c:pt idx="691">
                  <c:v>0.74571428571428688</c:v>
                </c:pt>
                <c:pt idx="692">
                  <c:v>0.750857142857144</c:v>
                </c:pt>
                <c:pt idx="693">
                  <c:v>0.750857142857144</c:v>
                </c:pt>
                <c:pt idx="694">
                  <c:v>0.75600000000000112</c:v>
                </c:pt>
                <c:pt idx="695">
                  <c:v>0.75600000000000112</c:v>
                </c:pt>
                <c:pt idx="696">
                  <c:v>0.76114285714285845</c:v>
                </c:pt>
                <c:pt idx="697">
                  <c:v>0.76114285714285845</c:v>
                </c:pt>
                <c:pt idx="698">
                  <c:v>0.76628571428571557</c:v>
                </c:pt>
                <c:pt idx="699">
                  <c:v>0.76628571428571557</c:v>
                </c:pt>
                <c:pt idx="700">
                  <c:v>0.77142857142857268</c:v>
                </c:pt>
                <c:pt idx="701">
                  <c:v>0.77142857142857268</c:v>
                </c:pt>
                <c:pt idx="702">
                  <c:v>0.7765714285714298</c:v>
                </c:pt>
                <c:pt idx="703">
                  <c:v>0.7765714285714298</c:v>
                </c:pt>
                <c:pt idx="704">
                  <c:v>0.78171428571428692</c:v>
                </c:pt>
                <c:pt idx="705">
                  <c:v>0.78171428571428692</c:v>
                </c:pt>
                <c:pt idx="706">
                  <c:v>0.78685714285714403</c:v>
                </c:pt>
                <c:pt idx="707">
                  <c:v>0.78685714285714403</c:v>
                </c:pt>
                <c:pt idx="708">
                  <c:v>0.79200000000000115</c:v>
                </c:pt>
                <c:pt idx="709">
                  <c:v>0.79200000000000115</c:v>
                </c:pt>
                <c:pt idx="710">
                  <c:v>0.79714285714285849</c:v>
                </c:pt>
                <c:pt idx="711">
                  <c:v>0.79714285714285849</c:v>
                </c:pt>
                <c:pt idx="712">
                  <c:v>0.8022857142857156</c:v>
                </c:pt>
                <c:pt idx="713">
                  <c:v>0.8022857142857156</c:v>
                </c:pt>
                <c:pt idx="714">
                  <c:v>0.80742857142857272</c:v>
                </c:pt>
                <c:pt idx="715">
                  <c:v>0.80742857142857272</c:v>
                </c:pt>
                <c:pt idx="716">
                  <c:v>0.81257142857142983</c:v>
                </c:pt>
                <c:pt idx="717">
                  <c:v>0.81257142857142983</c:v>
                </c:pt>
                <c:pt idx="718">
                  <c:v>0.81771428571428695</c:v>
                </c:pt>
                <c:pt idx="719">
                  <c:v>0.81771428571428695</c:v>
                </c:pt>
                <c:pt idx="720">
                  <c:v>0.82285714285714406</c:v>
                </c:pt>
                <c:pt idx="721">
                  <c:v>0.82285714285714406</c:v>
                </c:pt>
                <c:pt idx="722">
                  <c:v>0.82800000000000118</c:v>
                </c:pt>
                <c:pt idx="723">
                  <c:v>0.82800000000000118</c:v>
                </c:pt>
                <c:pt idx="724">
                  <c:v>0.83314285714285852</c:v>
                </c:pt>
                <c:pt idx="725">
                  <c:v>0.83314285714285852</c:v>
                </c:pt>
                <c:pt idx="726">
                  <c:v>0.83828571428571563</c:v>
                </c:pt>
                <c:pt idx="727">
                  <c:v>0.83828571428571563</c:v>
                </c:pt>
                <c:pt idx="728">
                  <c:v>0.84342857142857275</c:v>
                </c:pt>
                <c:pt idx="729">
                  <c:v>0.84342857142857275</c:v>
                </c:pt>
                <c:pt idx="730">
                  <c:v>0.84857142857142986</c:v>
                </c:pt>
                <c:pt idx="731">
                  <c:v>0.84857142857142986</c:v>
                </c:pt>
                <c:pt idx="732">
                  <c:v>0.85371428571428698</c:v>
                </c:pt>
                <c:pt idx="733">
                  <c:v>0.85371428571428698</c:v>
                </c:pt>
                <c:pt idx="734">
                  <c:v>0.8588571428571441</c:v>
                </c:pt>
                <c:pt idx="735">
                  <c:v>0.8588571428571441</c:v>
                </c:pt>
                <c:pt idx="736">
                  <c:v>0.86400000000000121</c:v>
                </c:pt>
                <c:pt idx="737">
                  <c:v>0.86400000000000121</c:v>
                </c:pt>
                <c:pt idx="738">
                  <c:v>0.86914285714285855</c:v>
                </c:pt>
                <c:pt idx="739">
                  <c:v>0.86914285714285855</c:v>
                </c:pt>
                <c:pt idx="740">
                  <c:v>0.87428571428571566</c:v>
                </c:pt>
                <c:pt idx="741">
                  <c:v>0.87428571428571566</c:v>
                </c:pt>
                <c:pt idx="742">
                  <c:v>0.87942857142857278</c:v>
                </c:pt>
                <c:pt idx="743">
                  <c:v>0.87942857142857278</c:v>
                </c:pt>
                <c:pt idx="744">
                  <c:v>0.8845714285714299</c:v>
                </c:pt>
                <c:pt idx="745">
                  <c:v>0.8845714285714299</c:v>
                </c:pt>
                <c:pt idx="746">
                  <c:v>0.88971428571428701</c:v>
                </c:pt>
                <c:pt idx="747">
                  <c:v>0.88971428571428701</c:v>
                </c:pt>
                <c:pt idx="748">
                  <c:v>0.89485714285714413</c:v>
                </c:pt>
                <c:pt idx="749">
                  <c:v>0.89485714285714413</c:v>
                </c:pt>
                <c:pt idx="750">
                  <c:v>0.90000000000000124</c:v>
                </c:pt>
                <c:pt idx="751">
                  <c:v>0.90000000000000124</c:v>
                </c:pt>
                <c:pt idx="752">
                  <c:v>0.90514285714285858</c:v>
                </c:pt>
                <c:pt idx="753">
                  <c:v>0.90514285714285858</c:v>
                </c:pt>
                <c:pt idx="754">
                  <c:v>0.9102857142857157</c:v>
                </c:pt>
                <c:pt idx="755">
                  <c:v>0.9102857142857157</c:v>
                </c:pt>
                <c:pt idx="756">
                  <c:v>0.91542857142857281</c:v>
                </c:pt>
                <c:pt idx="757">
                  <c:v>0.91542857142857281</c:v>
                </c:pt>
                <c:pt idx="758">
                  <c:v>0.92057142857142993</c:v>
                </c:pt>
                <c:pt idx="759">
                  <c:v>0.92057142857142993</c:v>
                </c:pt>
                <c:pt idx="760">
                  <c:v>0.92571428571428704</c:v>
                </c:pt>
                <c:pt idx="761">
                  <c:v>0.92571428571428704</c:v>
                </c:pt>
                <c:pt idx="762">
                  <c:v>0.93085714285714416</c:v>
                </c:pt>
                <c:pt idx="763">
                  <c:v>0.93085714285714416</c:v>
                </c:pt>
                <c:pt idx="764">
                  <c:v>0.93600000000000128</c:v>
                </c:pt>
                <c:pt idx="765">
                  <c:v>0.93600000000000128</c:v>
                </c:pt>
                <c:pt idx="766">
                  <c:v>0.94114285714285861</c:v>
                </c:pt>
                <c:pt idx="767">
                  <c:v>0.94114285714285861</c:v>
                </c:pt>
                <c:pt idx="768">
                  <c:v>0.94628571428571573</c:v>
                </c:pt>
                <c:pt idx="769">
                  <c:v>0.94628571428571573</c:v>
                </c:pt>
                <c:pt idx="770">
                  <c:v>0.95142857142857284</c:v>
                </c:pt>
                <c:pt idx="771">
                  <c:v>0.95142857142857284</c:v>
                </c:pt>
                <c:pt idx="772">
                  <c:v>0.95657142857142996</c:v>
                </c:pt>
                <c:pt idx="773">
                  <c:v>0.95657142857142996</c:v>
                </c:pt>
                <c:pt idx="774">
                  <c:v>0.96171428571428708</c:v>
                </c:pt>
                <c:pt idx="775">
                  <c:v>0.96171428571428708</c:v>
                </c:pt>
                <c:pt idx="776">
                  <c:v>0.96685714285714419</c:v>
                </c:pt>
                <c:pt idx="777">
                  <c:v>0.96685714285714419</c:v>
                </c:pt>
                <c:pt idx="778">
                  <c:v>0.97200000000000131</c:v>
                </c:pt>
                <c:pt idx="779">
                  <c:v>0.97200000000000131</c:v>
                </c:pt>
                <c:pt idx="780">
                  <c:v>0.97714285714285865</c:v>
                </c:pt>
                <c:pt idx="781">
                  <c:v>0.97714285714285865</c:v>
                </c:pt>
                <c:pt idx="782">
                  <c:v>0.98228571428571554</c:v>
                </c:pt>
                <c:pt idx="783">
                  <c:v>0.98228571428571554</c:v>
                </c:pt>
                <c:pt idx="784">
                  <c:v>0.98742857142857288</c:v>
                </c:pt>
                <c:pt idx="785">
                  <c:v>0.98742857142857288</c:v>
                </c:pt>
                <c:pt idx="786">
                  <c:v>0.99257142857142977</c:v>
                </c:pt>
                <c:pt idx="787">
                  <c:v>0.99257142857142977</c:v>
                </c:pt>
                <c:pt idx="788">
                  <c:v>0.99771428571428711</c:v>
                </c:pt>
                <c:pt idx="789">
                  <c:v>0.99771428571428711</c:v>
                </c:pt>
                <c:pt idx="790">
                  <c:v>1.0028571428571444</c:v>
                </c:pt>
                <c:pt idx="791">
                  <c:v>1.0028571428571444</c:v>
                </c:pt>
                <c:pt idx="792">
                  <c:v>1.0080000000000013</c:v>
                </c:pt>
                <c:pt idx="793">
                  <c:v>1.0080000000000013</c:v>
                </c:pt>
                <c:pt idx="794">
                  <c:v>1.0131428571428587</c:v>
                </c:pt>
                <c:pt idx="795">
                  <c:v>1.0131428571428587</c:v>
                </c:pt>
                <c:pt idx="796">
                  <c:v>1.0182857142857156</c:v>
                </c:pt>
                <c:pt idx="797">
                  <c:v>1.0182857142857156</c:v>
                </c:pt>
                <c:pt idx="798">
                  <c:v>1.0234285714285729</c:v>
                </c:pt>
                <c:pt idx="799">
                  <c:v>1.0234285714285729</c:v>
                </c:pt>
                <c:pt idx="800">
                  <c:v>1.0285714285714298</c:v>
                </c:pt>
                <c:pt idx="801">
                  <c:v>1.0285714285714298</c:v>
                </c:pt>
                <c:pt idx="802">
                  <c:v>1.0337142857142871</c:v>
                </c:pt>
                <c:pt idx="803">
                  <c:v>1.0337142857142871</c:v>
                </c:pt>
                <c:pt idx="804">
                  <c:v>1.0388571428571445</c:v>
                </c:pt>
                <c:pt idx="805">
                  <c:v>1.0388571428571445</c:v>
                </c:pt>
                <c:pt idx="806">
                  <c:v>1.0440000000000014</c:v>
                </c:pt>
                <c:pt idx="807">
                  <c:v>1.0440000000000014</c:v>
                </c:pt>
                <c:pt idx="808">
                  <c:v>1.0491428571428587</c:v>
                </c:pt>
                <c:pt idx="809">
                  <c:v>1.0491428571428587</c:v>
                </c:pt>
                <c:pt idx="810">
                  <c:v>1.0542857142857156</c:v>
                </c:pt>
                <c:pt idx="811">
                  <c:v>1.0542857142857156</c:v>
                </c:pt>
                <c:pt idx="812">
                  <c:v>1.0594285714285729</c:v>
                </c:pt>
                <c:pt idx="813">
                  <c:v>1.0594285714285729</c:v>
                </c:pt>
                <c:pt idx="814">
                  <c:v>1.0645714285714298</c:v>
                </c:pt>
                <c:pt idx="815">
                  <c:v>1.0645714285714298</c:v>
                </c:pt>
                <c:pt idx="816">
                  <c:v>1.0697142857142872</c:v>
                </c:pt>
                <c:pt idx="817">
                  <c:v>1.0697142857142872</c:v>
                </c:pt>
                <c:pt idx="818">
                  <c:v>1.0748571428571445</c:v>
                </c:pt>
                <c:pt idx="819">
                  <c:v>1.0748571428571445</c:v>
                </c:pt>
                <c:pt idx="820">
                  <c:v>1.0800000000000014</c:v>
                </c:pt>
                <c:pt idx="821">
                  <c:v>1.0800000000000014</c:v>
                </c:pt>
                <c:pt idx="822">
                  <c:v>1.0851428571428587</c:v>
                </c:pt>
                <c:pt idx="823">
                  <c:v>1.0851428571428587</c:v>
                </c:pt>
                <c:pt idx="824">
                  <c:v>1.0902857142857156</c:v>
                </c:pt>
                <c:pt idx="825">
                  <c:v>1.0902857142857156</c:v>
                </c:pt>
                <c:pt idx="826">
                  <c:v>1.095428571428573</c:v>
                </c:pt>
                <c:pt idx="827">
                  <c:v>1.095428571428573</c:v>
                </c:pt>
                <c:pt idx="828">
                  <c:v>1.1005714285714299</c:v>
                </c:pt>
                <c:pt idx="829">
                  <c:v>1.1005714285714299</c:v>
                </c:pt>
                <c:pt idx="830">
                  <c:v>1.1057142857142872</c:v>
                </c:pt>
                <c:pt idx="831">
                  <c:v>1.1057142857142872</c:v>
                </c:pt>
                <c:pt idx="832">
                  <c:v>1.1108571428571445</c:v>
                </c:pt>
                <c:pt idx="833">
                  <c:v>1.1108571428571445</c:v>
                </c:pt>
                <c:pt idx="834">
                  <c:v>1.1160000000000014</c:v>
                </c:pt>
                <c:pt idx="835">
                  <c:v>1.1160000000000014</c:v>
                </c:pt>
                <c:pt idx="836">
                  <c:v>1.1211428571428588</c:v>
                </c:pt>
                <c:pt idx="837">
                  <c:v>1.1211428571428588</c:v>
                </c:pt>
                <c:pt idx="838">
                  <c:v>1.1262857142857157</c:v>
                </c:pt>
                <c:pt idx="839">
                  <c:v>1.1262857142857157</c:v>
                </c:pt>
                <c:pt idx="840">
                  <c:v>1.131428571428573</c:v>
                </c:pt>
                <c:pt idx="841">
                  <c:v>1.131428571428573</c:v>
                </c:pt>
                <c:pt idx="842">
                  <c:v>1.1365714285714299</c:v>
                </c:pt>
                <c:pt idx="843">
                  <c:v>1.1365714285714299</c:v>
                </c:pt>
                <c:pt idx="844">
                  <c:v>1.1417142857142872</c:v>
                </c:pt>
                <c:pt idx="845">
                  <c:v>1.1417142857142872</c:v>
                </c:pt>
                <c:pt idx="846">
                  <c:v>1.1468571428571446</c:v>
                </c:pt>
                <c:pt idx="847">
                  <c:v>1.1468571428571446</c:v>
                </c:pt>
                <c:pt idx="848">
                  <c:v>1.1520000000000015</c:v>
                </c:pt>
                <c:pt idx="849">
                  <c:v>1.1520000000000015</c:v>
                </c:pt>
                <c:pt idx="850">
                  <c:v>1.1571428571428588</c:v>
                </c:pt>
                <c:pt idx="851">
                  <c:v>1.1571428571428588</c:v>
                </c:pt>
                <c:pt idx="852">
                  <c:v>1.1622857142857157</c:v>
                </c:pt>
                <c:pt idx="853">
                  <c:v>1.1622857142857157</c:v>
                </c:pt>
                <c:pt idx="854">
                  <c:v>1.167428571428573</c:v>
                </c:pt>
                <c:pt idx="855">
                  <c:v>1.167428571428573</c:v>
                </c:pt>
                <c:pt idx="856">
                  <c:v>1.1725714285714299</c:v>
                </c:pt>
                <c:pt idx="857">
                  <c:v>1.1725714285714299</c:v>
                </c:pt>
                <c:pt idx="858">
                  <c:v>1.1777142857142873</c:v>
                </c:pt>
                <c:pt idx="859">
                  <c:v>1.1777142857142873</c:v>
                </c:pt>
                <c:pt idx="860">
                  <c:v>1.1828571428571446</c:v>
                </c:pt>
                <c:pt idx="861">
                  <c:v>1.1828571428571446</c:v>
                </c:pt>
                <c:pt idx="862">
                  <c:v>1.1880000000000015</c:v>
                </c:pt>
                <c:pt idx="863">
                  <c:v>1.1880000000000015</c:v>
                </c:pt>
                <c:pt idx="864">
                  <c:v>1.1931428571428588</c:v>
                </c:pt>
                <c:pt idx="865">
                  <c:v>1.1931428571428588</c:v>
                </c:pt>
                <c:pt idx="866">
                  <c:v>1.1982857142857157</c:v>
                </c:pt>
                <c:pt idx="867">
                  <c:v>1.1982857142857157</c:v>
                </c:pt>
                <c:pt idx="868">
                  <c:v>1.2034285714285731</c:v>
                </c:pt>
                <c:pt idx="869">
                  <c:v>1.2034285714285731</c:v>
                </c:pt>
                <c:pt idx="870">
                  <c:v>1.20857142857143</c:v>
                </c:pt>
                <c:pt idx="871">
                  <c:v>1.20857142857143</c:v>
                </c:pt>
                <c:pt idx="872">
                  <c:v>1.2137142857142873</c:v>
                </c:pt>
                <c:pt idx="873">
                  <c:v>1.2137142857142873</c:v>
                </c:pt>
                <c:pt idx="874">
                  <c:v>1.2188571428571446</c:v>
                </c:pt>
                <c:pt idx="875">
                  <c:v>1.2188571428571446</c:v>
                </c:pt>
                <c:pt idx="876">
                  <c:v>1.2240000000000015</c:v>
                </c:pt>
                <c:pt idx="877">
                  <c:v>1.2240000000000015</c:v>
                </c:pt>
                <c:pt idx="878">
                  <c:v>1.2291428571428589</c:v>
                </c:pt>
                <c:pt idx="879">
                  <c:v>1.2291428571428589</c:v>
                </c:pt>
                <c:pt idx="880">
                  <c:v>1.2342857142857158</c:v>
                </c:pt>
                <c:pt idx="881">
                  <c:v>1.2342857142857158</c:v>
                </c:pt>
                <c:pt idx="882">
                  <c:v>1.2394285714285731</c:v>
                </c:pt>
                <c:pt idx="883">
                  <c:v>1.2394285714285731</c:v>
                </c:pt>
                <c:pt idx="884">
                  <c:v>1.24457142857143</c:v>
                </c:pt>
                <c:pt idx="885">
                  <c:v>1.24457142857143</c:v>
                </c:pt>
                <c:pt idx="886">
                  <c:v>1.2497142857142873</c:v>
                </c:pt>
                <c:pt idx="887">
                  <c:v>1.2497142857142873</c:v>
                </c:pt>
                <c:pt idx="888">
                  <c:v>1.2548571428571447</c:v>
                </c:pt>
                <c:pt idx="889">
                  <c:v>1.2548571428571447</c:v>
                </c:pt>
                <c:pt idx="890">
                  <c:v>1.2600000000000016</c:v>
                </c:pt>
                <c:pt idx="891">
                  <c:v>1.2600000000000016</c:v>
                </c:pt>
                <c:pt idx="892">
                  <c:v>1.2651428571428589</c:v>
                </c:pt>
                <c:pt idx="893">
                  <c:v>1.2651428571428589</c:v>
                </c:pt>
                <c:pt idx="894">
                  <c:v>1.2702857142857158</c:v>
                </c:pt>
                <c:pt idx="895">
                  <c:v>1.2702857142857158</c:v>
                </c:pt>
                <c:pt idx="896">
                  <c:v>1.2754285714285731</c:v>
                </c:pt>
                <c:pt idx="897">
                  <c:v>1.2754285714285731</c:v>
                </c:pt>
                <c:pt idx="898">
                  <c:v>1.28057142857143</c:v>
                </c:pt>
                <c:pt idx="899">
                  <c:v>1.28057142857143</c:v>
                </c:pt>
                <c:pt idx="900">
                  <c:v>1.2857142857142874</c:v>
                </c:pt>
                <c:pt idx="901">
                  <c:v>1.2857142857142874</c:v>
                </c:pt>
                <c:pt idx="902">
                  <c:v>1.2908571428571447</c:v>
                </c:pt>
                <c:pt idx="903">
                  <c:v>1.2908571428571447</c:v>
                </c:pt>
                <c:pt idx="904">
                  <c:v>1.2960000000000016</c:v>
                </c:pt>
                <c:pt idx="905">
                  <c:v>1.2960000000000016</c:v>
                </c:pt>
                <c:pt idx="906">
                  <c:v>1.3011428571428589</c:v>
                </c:pt>
                <c:pt idx="907">
                  <c:v>1.3011428571428589</c:v>
                </c:pt>
                <c:pt idx="908">
                  <c:v>1.3062857142857158</c:v>
                </c:pt>
                <c:pt idx="909">
                  <c:v>1.3062857142857158</c:v>
                </c:pt>
                <c:pt idx="910">
                  <c:v>1.3114285714285732</c:v>
                </c:pt>
                <c:pt idx="911">
                  <c:v>1.3114285714285732</c:v>
                </c:pt>
                <c:pt idx="912">
                  <c:v>1.3165714285714301</c:v>
                </c:pt>
                <c:pt idx="913">
                  <c:v>1.3165714285714301</c:v>
                </c:pt>
                <c:pt idx="914">
                  <c:v>1.3217142857142874</c:v>
                </c:pt>
                <c:pt idx="915">
                  <c:v>1.3217142857142874</c:v>
                </c:pt>
                <c:pt idx="916">
                  <c:v>1.3268571428571447</c:v>
                </c:pt>
                <c:pt idx="917">
                  <c:v>1.3268571428571447</c:v>
                </c:pt>
                <c:pt idx="918">
                  <c:v>1.3320000000000016</c:v>
                </c:pt>
                <c:pt idx="919">
                  <c:v>1.3320000000000016</c:v>
                </c:pt>
                <c:pt idx="920">
                  <c:v>1.337142857142859</c:v>
                </c:pt>
                <c:pt idx="921">
                  <c:v>1.337142857142859</c:v>
                </c:pt>
                <c:pt idx="922">
                  <c:v>1.3422857142857159</c:v>
                </c:pt>
                <c:pt idx="923">
                  <c:v>1.3422857142857159</c:v>
                </c:pt>
                <c:pt idx="924">
                  <c:v>1.3474285714285732</c:v>
                </c:pt>
                <c:pt idx="925">
                  <c:v>1.3474285714285732</c:v>
                </c:pt>
                <c:pt idx="926">
                  <c:v>1.3525714285714301</c:v>
                </c:pt>
                <c:pt idx="927">
                  <c:v>1.3525714285714301</c:v>
                </c:pt>
                <c:pt idx="928">
                  <c:v>1.3577142857142874</c:v>
                </c:pt>
                <c:pt idx="929">
                  <c:v>1.3577142857142874</c:v>
                </c:pt>
                <c:pt idx="930">
                  <c:v>1.3628571428571448</c:v>
                </c:pt>
                <c:pt idx="931">
                  <c:v>1.3628571428571448</c:v>
                </c:pt>
                <c:pt idx="932">
                  <c:v>1.3680000000000017</c:v>
                </c:pt>
                <c:pt idx="933">
                  <c:v>1.3680000000000017</c:v>
                </c:pt>
                <c:pt idx="934">
                  <c:v>1.373142857142859</c:v>
                </c:pt>
                <c:pt idx="935">
                  <c:v>1.373142857142859</c:v>
                </c:pt>
                <c:pt idx="936">
                  <c:v>1.3782857142857159</c:v>
                </c:pt>
                <c:pt idx="937">
                  <c:v>1.3782857142857159</c:v>
                </c:pt>
                <c:pt idx="938">
                  <c:v>1.3834285714285732</c:v>
                </c:pt>
                <c:pt idx="939">
                  <c:v>1.3834285714285732</c:v>
                </c:pt>
                <c:pt idx="940">
                  <c:v>1.3885714285714301</c:v>
                </c:pt>
                <c:pt idx="941">
                  <c:v>1.3885714285714301</c:v>
                </c:pt>
                <c:pt idx="942">
                  <c:v>1.3937142857142875</c:v>
                </c:pt>
                <c:pt idx="943">
                  <c:v>1.3937142857142875</c:v>
                </c:pt>
                <c:pt idx="944">
                  <c:v>1.3988571428571448</c:v>
                </c:pt>
                <c:pt idx="945">
                  <c:v>1.3988571428571448</c:v>
                </c:pt>
                <c:pt idx="946">
                  <c:v>1.4040000000000017</c:v>
                </c:pt>
                <c:pt idx="947">
                  <c:v>1.4040000000000017</c:v>
                </c:pt>
                <c:pt idx="948">
                  <c:v>1.409142857142859</c:v>
                </c:pt>
                <c:pt idx="949">
                  <c:v>1.409142857142859</c:v>
                </c:pt>
                <c:pt idx="950">
                  <c:v>1.4142857142857159</c:v>
                </c:pt>
                <c:pt idx="951">
                  <c:v>1.4142857142857159</c:v>
                </c:pt>
                <c:pt idx="952">
                  <c:v>1.4194285714285733</c:v>
                </c:pt>
                <c:pt idx="953">
                  <c:v>1.4194285714285733</c:v>
                </c:pt>
                <c:pt idx="954">
                  <c:v>1.4245714285714302</c:v>
                </c:pt>
                <c:pt idx="955">
                  <c:v>1.4245714285714302</c:v>
                </c:pt>
                <c:pt idx="956">
                  <c:v>1.4297142857142875</c:v>
                </c:pt>
                <c:pt idx="957">
                  <c:v>1.4297142857142875</c:v>
                </c:pt>
                <c:pt idx="958">
                  <c:v>1.4348571428571448</c:v>
                </c:pt>
                <c:pt idx="959">
                  <c:v>1.4348571428571448</c:v>
                </c:pt>
                <c:pt idx="960">
                  <c:v>1.4400000000000017</c:v>
                </c:pt>
                <c:pt idx="961">
                  <c:v>1.4400000000000017</c:v>
                </c:pt>
                <c:pt idx="962">
                  <c:v>1.4451428571428591</c:v>
                </c:pt>
                <c:pt idx="963">
                  <c:v>1.4451428571428591</c:v>
                </c:pt>
                <c:pt idx="964">
                  <c:v>1.450285714285716</c:v>
                </c:pt>
                <c:pt idx="965">
                  <c:v>1.450285714285716</c:v>
                </c:pt>
                <c:pt idx="966">
                  <c:v>1.4554285714285733</c:v>
                </c:pt>
                <c:pt idx="967">
                  <c:v>1.4554285714285733</c:v>
                </c:pt>
                <c:pt idx="968">
                  <c:v>1.4605714285714302</c:v>
                </c:pt>
                <c:pt idx="969">
                  <c:v>1.4605714285714302</c:v>
                </c:pt>
                <c:pt idx="970">
                  <c:v>1.4657142857142875</c:v>
                </c:pt>
                <c:pt idx="971">
                  <c:v>1.4657142857142875</c:v>
                </c:pt>
                <c:pt idx="972">
                  <c:v>1.4708571428571449</c:v>
                </c:pt>
                <c:pt idx="973">
                  <c:v>1.4708571428571449</c:v>
                </c:pt>
                <c:pt idx="974">
                  <c:v>1.4760000000000018</c:v>
                </c:pt>
                <c:pt idx="975">
                  <c:v>1.4760000000000018</c:v>
                </c:pt>
                <c:pt idx="976">
                  <c:v>1.4811428571428591</c:v>
                </c:pt>
                <c:pt idx="977">
                  <c:v>1.4811428571428591</c:v>
                </c:pt>
                <c:pt idx="978">
                  <c:v>1.486285714285716</c:v>
                </c:pt>
                <c:pt idx="979">
                  <c:v>1.486285714285716</c:v>
                </c:pt>
                <c:pt idx="980">
                  <c:v>1.4914285714285733</c:v>
                </c:pt>
                <c:pt idx="981">
                  <c:v>1.4914285714285733</c:v>
                </c:pt>
                <c:pt idx="982">
                  <c:v>1.4965714285714302</c:v>
                </c:pt>
                <c:pt idx="983">
                  <c:v>1.4965714285714302</c:v>
                </c:pt>
                <c:pt idx="984">
                  <c:v>1.5017142857142876</c:v>
                </c:pt>
                <c:pt idx="985">
                  <c:v>1.5017142857142876</c:v>
                </c:pt>
                <c:pt idx="986">
                  <c:v>1.5068571428571449</c:v>
                </c:pt>
                <c:pt idx="987">
                  <c:v>1.5068571428571449</c:v>
                </c:pt>
                <c:pt idx="988">
                  <c:v>1.5120000000000018</c:v>
                </c:pt>
                <c:pt idx="989">
                  <c:v>1.5120000000000018</c:v>
                </c:pt>
                <c:pt idx="990">
                  <c:v>1.5171428571428591</c:v>
                </c:pt>
                <c:pt idx="991">
                  <c:v>1.5171428571428591</c:v>
                </c:pt>
                <c:pt idx="992">
                  <c:v>1.522285714285716</c:v>
                </c:pt>
                <c:pt idx="993">
                  <c:v>1.522285714285716</c:v>
                </c:pt>
                <c:pt idx="994">
                  <c:v>1.5274285714285734</c:v>
                </c:pt>
                <c:pt idx="995">
                  <c:v>1.5274285714285734</c:v>
                </c:pt>
                <c:pt idx="996">
                  <c:v>1.5325714285714302</c:v>
                </c:pt>
                <c:pt idx="997">
                  <c:v>1.5325714285714302</c:v>
                </c:pt>
                <c:pt idx="998">
                  <c:v>1.5377142857142876</c:v>
                </c:pt>
                <c:pt idx="999">
                  <c:v>1.5377142857142876</c:v>
                </c:pt>
                <c:pt idx="1000">
                  <c:v>1.5428571428571445</c:v>
                </c:pt>
                <c:pt idx="1001">
                  <c:v>1.5428571428571445</c:v>
                </c:pt>
                <c:pt idx="1002">
                  <c:v>1.5480000000000014</c:v>
                </c:pt>
                <c:pt idx="1003">
                  <c:v>1.5480000000000014</c:v>
                </c:pt>
                <c:pt idx="1004">
                  <c:v>1.5531428571428587</c:v>
                </c:pt>
                <c:pt idx="1005">
                  <c:v>1.5531428571428587</c:v>
                </c:pt>
                <c:pt idx="1006">
                  <c:v>1.5582857142857161</c:v>
                </c:pt>
                <c:pt idx="1007">
                  <c:v>1.5582857142857161</c:v>
                </c:pt>
                <c:pt idx="1008">
                  <c:v>1.5634285714285729</c:v>
                </c:pt>
                <c:pt idx="1009">
                  <c:v>1.5634285714285729</c:v>
                </c:pt>
                <c:pt idx="1010">
                  <c:v>1.5685714285714303</c:v>
                </c:pt>
                <c:pt idx="1011">
                  <c:v>1.5685714285714303</c:v>
                </c:pt>
                <c:pt idx="1012">
                  <c:v>1.5737142857142872</c:v>
                </c:pt>
                <c:pt idx="1013">
                  <c:v>1.5737142857142872</c:v>
                </c:pt>
                <c:pt idx="1014">
                  <c:v>1.5788571428571445</c:v>
                </c:pt>
                <c:pt idx="1015">
                  <c:v>1.5788571428571445</c:v>
                </c:pt>
                <c:pt idx="1016">
                  <c:v>1.5840000000000014</c:v>
                </c:pt>
                <c:pt idx="1017">
                  <c:v>1.5840000000000014</c:v>
                </c:pt>
                <c:pt idx="1018">
                  <c:v>1.5891428571428587</c:v>
                </c:pt>
                <c:pt idx="1019">
                  <c:v>1.5891428571428587</c:v>
                </c:pt>
                <c:pt idx="1020">
                  <c:v>1.5942857142857161</c:v>
                </c:pt>
                <c:pt idx="1021">
                  <c:v>1.5942857142857161</c:v>
                </c:pt>
                <c:pt idx="1022">
                  <c:v>1.599428571428573</c:v>
                </c:pt>
                <c:pt idx="1023">
                  <c:v>1.599428571428573</c:v>
                </c:pt>
                <c:pt idx="1024">
                  <c:v>1.6045714285714303</c:v>
                </c:pt>
                <c:pt idx="1025">
                  <c:v>1.6045714285714303</c:v>
                </c:pt>
                <c:pt idx="1026">
                  <c:v>1.6097142857142872</c:v>
                </c:pt>
                <c:pt idx="1027">
                  <c:v>1.6097142857142872</c:v>
                </c:pt>
                <c:pt idx="1028">
                  <c:v>1.6148571428571445</c:v>
                </c:pt>
                <c:pt idx="1029">
                  <c:v>1.6148571428571445</c:v>
                </c:pt>
                <c:pt idx="1030">
                  <c:v>1.6200000000000014</c:v>
                </c:pt>
                <c:pt idx="1031">
                  <c:v>1.6200000000000014</c:v>
                </c:pt>
                <c:pt idx="1032">
                  <c:v>1.6251428571428588</c:v>
                </c:pt>
                <c:pt idx="1033">
                  <c:v>1.6251428571428588</c:v>
                </c:pt>
                <c:pt idx="1034">
                  <c:v>1.6302857142857161</c:v>
                </c:pt>
                <c:pt idx="1035">
                  <c:v>1.6302857142857161</c:v>
                </c:pt>
                <c:pt idx="1036">
                  <c:v>1.635428571428573</c:v>
                </c:pt>
                <c:pt idx="1037">
                  <c:v>1.635428571428573</c:v>
                </c:pt>
                <c:pt idx="1038">
                  <c:v>1.6405714285714303</c:v>
                </c:pt>
                <c:pt idx="1039">
                  <c:v>1.6405714285714303</c:v>
                </c:pt>
                <c:pt idx="1040">
                  <c:v>1.6457142857142872</c:v>
                </c:pt>
                <c:pt idx="1041">
                  <c:v>1.6457142857142872</c:v>
                </c:pt>
                <c:pt idx="1042">
                  <c:v>1.6508571428571446</c:v>
                </c:pt>
                <c:pt idx="1043">
                  <c:v>1.6508571428571446</c:v>
                </c:pt>
                <c:pt idx="1044">
                  <c:v>1.6560000000000015</c:v>
                </c:pt>
                <c:pt idx="1045">
                  <c:v>1.6560000000000015</c:v>
                </c:pt>
                <c:pt idx="1046">
                  <c:v>1.6611428571428588</c:v>
                </c:pt>
                <c:pt idx="1047">
                  <c:v>1.6611428571428588</c:v>
                </c:pt>
                <c:pt idx="1048">
                  <c:v>1.6662857142857161</c:v>
                </c:pt>
                <c:pt idx="1049">
                  <c:v>1.6662857142857161</c:v>
                </c:pt>
                <c:pt idx="1050">
                  <c:v>1.671428571428573</c:v>
                </c:pt>
                <c:pt idx="1051">
                  <c:v>1.671428571428573</c:v>
                </c:pt>
                <c:pt idx="1052">
                  <c:v>1.6765714285714304</c:v>
                </c:pt>
                <c:pt idx="1053">
                  <c:v>1.6765714285714304</c:v>
                </c:pt>
                <c:pt idx="1054">
                  <c:v>1.6817142857142873</c:v>
                </c:pt>
                <c:pt idx="1055">
                  <c:v>1.6817142857142873</c:v>
                </c:pt>
                <c:pt idx="1056">
                  <c:v>1.6868571428571446</c:v>
                </c:pt>
                <c:pt idx="1057">
                  <c:v>1.6868571428571446</c:v>
                </c:pt>
                <c:pt idx="1058">
                  <c:v>1.6920000000000015</c:v>
                </c:pt>
                <c:pt idx="1059">
                  <c:v>1.6920000000000015</c:v>
                </c:pt>
                <c:pt idx="1060">
                  <c:v>1.6971428571428588</c:v>
                </c:pt>
                <c:pt idx="1061">
                  <c:v>1.6971428571428588</c:v>
                </c:pt>
                <c:pt idx="1062">
                  <c:v>1.7022857142857162</c:v>
                </c:pt>
                <c:pt idx="1063">
                  <c:v>1.7022857142857162</c:v>
                </c:pt>
                <c:pt idx="1064">
                  <c:v>1.7074285714285731</c:v>
                </c:pt>
                <c:pt idx="1065">
                  <c:v>1.7074285714285731</c:v>
                </c:pt>
                <c:pt idx="1066">
                  <c:v>1.7125714285714304</c:v>
                </c:pt>
                <c:pt idx="1067">
                  <c:v>1.7125714285714304</c:v>
                </c:pt>
                <c:pt idx="1068">
                  <c:v>1.7177142857142873</c:v>
                </c:pt>
                <c:pt idx="1069">
                  <c:v>1.7177142857142873</c:v>
                </c:pt>
                <c:pt idx="1070">
                  <c:v>1.7228571428571446</c:v>
                </c:pt>
                <c:pt idx="1071">
                  <c:v>1.7228571428571446</c:v>
                </c:pt>
                <c:pt idx="1072">
                  <c:v>1.7280000000000015</c:v>
                </c:pt>
                <c:pt idx="1073">
                  <c:v>1.7280000000000015</c:v>
                </c:pt>
                <c:pt idx="1074">
                  <c:v>1.7331428571428589</c:v>
                </c:pt>
                <c:pt idx="1075">
                  <c:v>1.7331428571428589</c:v>
                </c:pt>
                <c:pt idx="1076">
                  <c:v>1.7382857142857162</c:v>
                </c:pt>
                <c:pt idx="1077">
                  <c:v>1.7382857142857162</c:v>
                </c:pt>
                <c:pt idx="1078">
                  <c:v>1.7434285714285731</c:v>
                </c:pt>
                <c:pt idx="1079">
                  <c:v>1.7434285714285731</c:v>
                </c:pt>
                <c:pt idx="1080">
                  <c:v>1.7485714285714304</c:v>
                </c:pt>
                <c:pt idx="1081">
                  <c:v>1.7485714285714304</c:v>
                </c:pt>
                <c:pt idx="1082">
                  <c:v>1.7537142857142873</c:v>
                </c:pt>
                <c:pt idx="1083">
                  <c:v>1.7537142857142873</c:v>
                </c:pt>
                <c:pt idx="1084">
                  <c:v>1.7588571428571447</c:v>
                </c:pt>
                <c:pt idx="1085">
                  <c:v>1.7588571428571447</c:v>
                </c:pt>
                <c:pt idx="1086">
                  <c:v>1.7640000000000016</c:v>
                </c:pt>
                <c:pt idx="1087">
                  <c:v>1.7640000000000016</c:v>
                </c:pt>
                <c:pt idx="1088">
                  <c:v>1.7691428571428589</c:v>
                </c:pt>
                <c:pt idx="1089">
                  <c:v>1.7691428571428589</c:v>
                </c:pt>
                <c:pt idx="1090">
                  <c:v>1.7742857142857162</c:v>
                </c:pt>
                <c:pt idx="1091">
                  <c:v>1.7742857142857162</c:v>
                </c:pt>
                <c:pt idx="1092">
                  <c:v>1.7794285714285731</c:v>
                </c:pt>
                <c:pt idx="1093">
                  <c:v>1.7794285714285731</c:v>
                </c:pt>
                <c:pt idx="1094">
                  <c:v>1.7845714285714305</c:v>
                </c:pt>
                <c:pt idx="1095">
                  <c:v>1.7845714285714305</c:v>
                </c:pt>
                <c:pt idx="1096">
                  <c:v>1.7897142857142874</c:v>
                </c:pt>
                <c:pt idx="1097">
                  <c:v>1.7897142857142874</c:v>
                </c:pt>
                <c:pt idx="1098">
                  <c:v>1.7948571428571447</c:v>
                </c:pt>
                <c:pt idx="1099">
                  <c:v>1.7948571428571447</c:v>
                </c:pt>
                <c:pt idx="1100">
                  <c:v>1.8</c:v>
                </c:pt>
                <c:pt idx="1101">
                  <c:v>1.8</c:v>
                </c:pt>
                <c:pt idx="1102">
                  <c:v>1.8</c:v>
                </c:pt>
                <c:pt idx="1103">
                  <c:v>1.8</c:v>
                </c:pt>
                <c:pt idx="1104">
                  <c:v>1.8</c:v>
                </c:pt>
                <c:pt idx="1105">
                  <c:v>1.8</c:v>
                </c:pt>
                <c:pt idx="1106">
                  <c:v>1.8</c:v>
                </c:pt>
                <c:pt idx="1107">
                  <c:v>1.8</c:v>
                </c:pt>
                <c:pt idx="1108">
                  <c:v>1.8</c:v>
                </c:pt>
                <c:pt idx="1109">
                  <c:v>1.8</c:v>
                </c:pt>
                <c:pt idx="1110">
                  <c:v>1.8</c:v>
                </c:pt>
                <c:pt idx="1111">
                  <c:v>1.8</c:v>
                </c:pt>
                <c:pt idx="1112">
                  <c:v>1.8</c:v>
                </c:pt>
                <c:pt idx="1113">
                  <c:v>1.8</c:v>
                </c:pt>
                <c:pt idx="1114">
                  <c:v>1.8</c:v>
                </c:pt>
                <c:pt idx="1115">
                  <c:v>1.8</c:v>
                </c:pt>
                <c:pt idx="1116">
                  <c:v>1.8</c:v>
                </c:pt>
                <c:pt idx="1117">
                  <c:v>1.8</c:v>
                </c:pt>
                <c:pt idx="1118">
                  <c:v>1.8</c:v>
                </c:pt>
                <c:pt idx="1119">
                  <c:v>1.8</c:v>
                </c:pt>
                <c:pt idx="1120">
                  <c:v>1.8</c:v>
                </c:pt>
                <c:pt idx="1121">
                  <c:v>1.8</c:v>
                </c:pt>
                <c:pt idx="1122">
                  <c:v>1.8</c:v>
                </c:pt>
                <c:pt idx="1123">
                  <c:v>1.8</c:v>
                </c:pt>
                <c:pt idx="1124">
                  <c:v>1.8</c:v>
                </c:pt>
                <c:pt idx="1125">
                  <c:v>1.8</c:v>
                </c:pt>
                <c:pt idx="1126">
                  <c:v>1.8</c:v>
                </c:pt>
                <c:pt idx="1127">
                  <c:v>1.8</c:v>
                </c:pt>
                <c:pt idx="1128">
                  <c:v>1.8</c:v>
                </c:pt>
                <c:pt idx="1129">
                  <c:v>1.8</c:v>
                </c:pt>
                <c:pt idx="1130">
                  <c:v>1.8</c:v>
                </c:pt>
                <c:pt idx="1131">
                  <c:v>1.8</c:v>
                </c:pt>
                <c:pt idx="1132">
                  <c:v>1.8</c:v>
                </c:pt>
                <c:pt idx="1133">
                  <c:v>1.8</c:v>
                </c:pt>
                <c:pt idx="1134">
                  <c:v>1.8</c:v>
                </c:pt>
                <c:pt idx="1135">
                  <c:v>1.8</c:v>
                </c:pt>
                <c:pt idx="1136">
                  <c:v>1.8</c:v>
                </c:pt>
                <c:pt idx="1137">
                  <c:v>1.8</c:v>
                </c:pt>
                <c:pt idx="1138">
                  <c:v>1.8</c:v>
                </c:pt>
                <c:pt idx="1139">
                  <c:v>1.8</c:v>
                </c:pt>
                <c:pt idx="1140">
                  <c:v>1.8</c:v>
                </c:pt>
                <c:pt idx="1141">
                  <c:v>1.8</c:v>
                </c:pt>
                <c:pt idx="1142">
                  <c:v>1.8</c:v>
                </c:pt>
                <c:pt idx="1143">
                  <c:v>1.8</c:v>
                </c:pt>
                <c:pt idx="1144">
                  <c:v>1.8</c:v>
                </c:pt>
                <c:pt idx="1145">
                  <c:v>1.8</c:v>
                </c:pt>
                <c:pt idx="1146">
                  <c:v>1.8</c:v>
                </c:pt>
                <c:pt idx="1147">
                  <c:v>1.8</c:v>
                </c:pt>
                <c:pt idx="1148">
                  <c:v>1.8</c:v>
                </c:pt>
                <c:pt idx="1149">
                  <c:v>1.8</c:v>
                </c:pt>
                <c:pt idx="1150">
                  <c:v>1.8</c:v>
                </c:pt>
                <c:pt idx="1151">
                  <c:v>1.8</c:v>
                </c:pt>
                <c:pt idx="1152">
                  <c:v>1.8</c:v>
                </c:pt>
                <c:pt idx="1153">
                  <c:v>1.8</c:v>
                </c:pt>
                <c:pt idx="1154">
                  <c:v>1.8</c:v>
                </c:pt>
                <c:pt idx="1155">
                  <c:v>1.8</c:v>
                </c:pt>
                <c:pt idx="1156">
                  <c:v>1.8</c:v>
                </c:pt>
                <c:pt idx="1157">
                  <c:v>1.8</c:v>
                </c:pt>
                <c:pt idx="1158">
                  <c:v>1.8</c:v>
                </c:pt>
                <c:pt idx="1159">
                  <c:v>1.8</c:v>
                </c:pt>
                <c:pt idx="1160">
                  <c:v>1.8</c:v>
                </c:pt>
                <c:pt idx="1161">
                  <c:v>1.8</c:v>
                </c:pt>
                <c:pt idx="1162">
                  <c:v>1.8</c:v>
                </c:pt>
                <c:pt idx="1163">
                  <c:v>1.8</c:v>
                </c:pt>
                <c:pt idx="1164">
                  <c:v>1.8</c:v>
                </c:pt>
                <c:pt idx="1165">
                  <c:v>1.8</c:v>
                </c:pt>
                <c:pt idx="1166">
                  <c:v>1.8</c:v>
                </c:pt>
                <c:pt idx="1167">
                  <c:v>1.8</c:v>
                </c:pt>
                <c:pt idx="1168">
                  <c:v>1.8</c:v>
                </c:pt>
                <c:pt idx="1169">
                  <c:v>1.8</c:v>
                </c:pt>
                <c:pt idx="1170">
                  <c:v>1.8</c:v>
                </c:pt>
                <c:pt idx="1171">
                  <c:v>1.8</c:v>
                </c:pt>
                <c:pt idx="1172">
                  <c:v>1.8</c:v>
                </c:pt>
                <c:pt idx="1173">
                  <c:v>1.8</c:v>
                </c:pt>
                <c:pt idx="1174">
                  <c:v>1.8</c:v>
                </c:pt>
                <c:pt idx="1175">
                  <c:v>1.8</c:v>
                </c:pt>
                <c:pt idx="1176">
                  <c:v>1.8</c:v>
                </c:pt>
                <c:pt idx="1177">
                  <c:v>1.8</c:v>
                </c:pt>
                <c:pt idx="1178">
                  <c:v>1.8</c:v>
                </c:pt>
                <c:pt idx="1179">
                  <c:v>1.8</c:v>
                </c:pt>
                <c:pt idx="1180">
                  <c:v>1.8</c:v>
                </c:pt>
                <c:pt idx="1181">
                  <c:v>1.8</c:v>
                </c:pt>
                <c:pt idx="1182">
                  <c:v>1.8</c:v>
                </c:pt>
                <c:pt idx="1183">
                  <c:v>1.8</c:v>
                </c:pt>
                <c:pt idx="1184">
                  <c:v>1.8</c:v>
                </c:pt>
                <c:pt idx="1185">
                  <c:v>1.8</c:v>
                </c:pt>
                <c:pt idx="1186">
                  <c:v>1.8</c:v>
                </c:pt>
                <c:pt idx="1187">
                  <c:v>1.8</c:v>
                </c:pt>
                <c:pt idx="1188">
                  <c:v>1.8</c:v>
                </c:pt>
                <c:pt idx="1189">
                  <c:v>1.8</c:v>
                </c:pt>
                <c:pt idx="1190">
                  <c:v>1.8</c:v>
                </c:pt>
                <c:pt idx="1191">
                  <c:v>1.8</c:v>
                </c:pt>
                <c:pt idx="1192">
                  <c:v>1.8</c:v>
                </c:pt>
                <c:pt idx="1193">
                  <c:v>1.8</c:v>
                </c:pt>
                <c:pt idx="1194">
                  <c:v>1.8</c:v>
                </c:pt>
                <c:pt idx="1195">
                  <c:v>1.8</c:v>
                </c:pt>
                <c:pt idx="1196">
                  <c:v>1.8</c:v>
                </c:pt>
                <c:pt idx="1197">
                  <c:v>1.8</c:v>
                </c:pt>
                <c:pt idx="1198">
                  <c:v>1.8</c:v>
                </c:pt>
                <c:pt idx="1199">
                  <c:v>1.8</c:v>
                </c:pt>
                <c:pt idx="1200">
                  <c:v>1.8</c:v>
                </c:pt>
                <c:pt idx="1201">
                  <c:v>1.8</c:v>
                </c:pt>
                <c:pt idx="1202">
                  <c:v>1.8</c:v>
                </c:pt>
                <c:pt idx="1203">
                  <c:v>1.8</c:v>
                </c:pt>
                <c:pt idx="1204">
                  <c:v>1.8</c:v>
                </c:pt>
                <c:pt idx="1205">
                  <c:v>1.8</c:v>
                </c:pt>
                <c:pt idx="1206">
                  <c:v>1.8</c:v>
                </c:pt>
                <c:pt idx="1207">
                  <c:v>1.8</c:v>
                </c:pt>
                <c:pt idx="1208">
                  <c:v>1.8</c:v>
                </c:pt>
                <c:pt idx="1209">
                  <c:v>1.8</c:v>
                </c:pt>
                <c:pt idx="1210">
                  <c:v>1.8</c:v>
                </c:pt>
                <c:pt idx="1211">
                  <c:v>1.8</c:v>
                </c:pt>
                <c:pt idx="1212">
                  <c:v>1.8</c:v>
                </c:pt>
                <c:pt idx="1213">
                  <c:v>1.8</c:v>
                </c:pt>
                <c:pt idx="1214">
                  <c:v>1.8</c:v>
                </c:pt>
                <c:pt idx="1215">
                  <c:v>1.8</c:v>
                </c:pt>
                <c:pt idx="1216">
                  <c:v>1.8</c:v>
                </c:pt>
                <c:pt idx="1217">
                  <c:v>1.8</c:v>
                </c:pt>
                <c:pt idx="1218">
                  <c:v>1.8</c:v>
                </c:pt>
                <c:pt idx="1219">
                  <c:v>1.8</c:v>
                </c:pt>
                <c:pt idx="1220">
                  <c:v>1.8</c:v>
                </c:pt>
                <c:pt idx="1221">
                  <c:v>1.8</c:v>
                </c:pt>
                <c:pt idx="1222">
                  <c:v>1.8</c:v>
                </c:pt>
                <c:pt idx="1223">
                  <c:v>1.8</c:v>
                </c:pt>
                <c:pt idx="1224">
                  <c:v>1.8</c:v>
                </c:pt>
                <c:pt idx="1225">
                  <c:v>1.8</c:v>
                </c:pt>
                <c:pt idx="1226">
                  <c:v>1.8</c:v>
                </c:pt>
                <c:pt idx="1227">
                  <c:v>1.8</c:v>
                </c:pt>
                <c:pt idx="1228">
                  <c:v>1.8</c:v>
                </c:pt>
                <c:pt idx="1229">
                  <c:v>1.8</c:v>
                </c:pt>
                <c:pt idx="1230">
                  <c:v>1.8</c:v>
                </c:pt>
                <c:pt idx="1231">
                  <c:v>1.8</c:v>
                </c:pt>
                <c:pt idx="1232">
                  <c:v>1.8</c:v>
                </c:pt>
                <c:pt idx="1233">
                  <c:v>1.8</c:v>
                </c:pt>
                <c:pt idx="1234">
                  <c:v>1.8</c:v>
                </c:pt>
                <c:pt idx="1235">
                  <c:v>1.8</c:v>
                </c:pt>
                <c:pt idx="1236">
                  <c:v>1.8</c:v>
                </c:pt>
                <c:pt idx="1237">
                  <c:v>1.8</c:v>
                </c:pt>
                <c:pt idx="1238">
                  <c:v>1.8</c:v>
                </c:pt>
                <c:pt idx="1239">
                  <c:v>1.8</c:v>
                </c:pt>
                <c:pt idx="1240">
                  <c:v>1.8</c:v>
                </c:pt>
                <c:pt idx="1241">
                  <c:v>1.8</c:v>
                </c:pt>
                <c:pt idx="1242">
                  <c:v>1.8</c:v>
                </c:pt>
                <c:pt idx="1243">
                  <c:v>1.8</c:v>
                </c:pt>
                <c:pt idx="1244">
                  <c:v>1.8</c:v>
                </c:pt>
                <c:pt idx="1245">
                  <c:v>1.8</c:v>
                </c:pt>
                <c:pt idx="1246">
                  <c:v>1.8</c:v>
                </c:pt>
                <c:pt idx="1247">
                  <c:v>1.8</c:v>
                </c:pt>
                <c:pt idx="1248">
                  <c:v>1.8</c:v>
                </c:pt>
                <c:pt idx="1249">
                  <c:v>1.8</c:v>
                </c:pt>
                <c:pt idx="1250">
                  <c:v>1.8</c:v>
                </c:pt>
                <c:pt idx="1251">
                  <c:v>1.8</c:v>
                </c:pt>
                <c:pt idx="1252">
                  <c:v>1.8</c:v>
                </c:pt>
                <c:pt idx="1253">
                  <c:v>1.8</c:v>
                </c:pt>
                <c:pt idx="1254">
                  <c:v>1.8</c:v>
                </c:pt>
                <c:pt idx="1255">
                  <c:v>1.8</c:v>
                </c:pt>
                <c:pt idx="1256">
                  <c:v>1.8</c:v>
                </c:pt>
                <c:pt idx="1257">
                  <c:v>1.8</c:v>
                </c:pt>
                <c:pt idx="1258">
                  <c:v>1.8</c:v>
                </c:pt>
                <c:pt idx="1259">
                  <c:v>1.8</c:v>
                </c:pt>
                <c:pt idx="1260">
                  <c:v>1.8</c:v>
                </c:pt>
                <c:pt idx="1261">
                  <c:v>1.8</c:v>
                </c:pt>
                <c:pt idx="1262">
                  <c:v>1.8</c:v>
                </c:pt>
                <c:pt idx="1263">
                  <c:v>1.8</c:v>
                </c:pt>
                <c:pt idx="1264">
                  <c:v>1.8</c:v>
                </c:pt>
                <c:pt idx="1265">
                  <c:v>1.8</c:v>
                </c:pt>
                <c:pt idx="1266">
                  <c:v>1.8</c:v>
                </c:pt>
                <c:pt idx="1267">
                  <c:v>1.8</c:v>
                </c:pt>
                <c:pt idx="1268">
                  <c:v>1.8</c:v>
                </c:pt>
                <c:pt idx="1269">
                  <c:v>1.8</c:v>
                </c:pt>
                <c:pt idx="1270">
                  <c:v>1.8</c:v>
                </c:pt>
                <c:pt idx="1271">
                  <c:v>1.8</c:v>
                </c:pt>
                <c:pt idx="1272">
                  <c:v>1.8</c:v>
                </c:pt>
                <c:pt idx="1273">
                  <c:v>1.8</c:v>
                </c:pt>
                <c:pt idx="1274">
                  <c:v>1.8</c:v>
                </c:pt>
                <c:pt idx="1275">
                  <c:v>1.8</c:v>
                </c:pt>
                <c:pt idx="1276">
                  <c:v>1.8</c:v>
                </c:pt>
                <c:pt idx="1277">
                  <c:v>1.8</c:v>
                </c:pt>
                <c:pt idx="1278">
                  <c:v>1.8</c:v>
                </c:pt>
                <c:pt idx="1279">
                  <c:v>1.8</c:v>
                </c:pt>
                <c:pt idx="1280">
                  <c:v>1.8</c:v>
                </c:pt>
                <c:pt idx="1281">
                  <c:v>1.8</c:v>
                </c:pt>
                <c:pt idx="1282">
                  <c:v>1.8</c:v>
                </c:pt>
                <c:pt idx="1283">
                  <c:v>1.8</c:v>
                </c:pt>
                <c:pt idx="1284">
                  <c:v>1.8</c:v>
                </c:pt>
                <c:pt idx="1285">
                  <c:v>1.8</c:v>
                </c:pt>
                <c:pt idx="1286">
                  <c:v>1.8</c:v>
                </c:pt>
                <c:pt idx="1287">
                  <c:v>1.8</c:v>
                </c:pt>
                <c:pt idx="1288">
                  <c:v>1.8</c:v>
                </c:pt>
                <c:pt idx="1289">
                  <c:v>1.8</c:v>
                </c:pt>
                <c:pt idx="1290">
                  <c:v>1.8</c:v>
                </c:pt>
                <c:pt idx="1291">
                  <c:v>1.8</c:v>
                </c:pt>
                <c:pt idx="1292">
                  <c:v>1.8</c:v>
                </c:pt>
                <c:pt idx="1293">
                  <c:v>1.8</c:v>
                </c:pt>
                <c:pt idx="1294">
                  <c:v>1.8</c:v>
                </c:pt>
                <c:pt idx="1295">
                  <c:v>1.8</c:v>
                </c:pt>
                <c:pt idx="1296">
                  <c:v>1.8</c:v>
                </c:pt>
                <c:pt idx="1297">
                  <c:v>1.8</c:v>
                </c:pt>
                <c:pt idx="1298">
                  <c:v>1.8</c:v>
                </c:pt>
                <c:pt idx="1299">
                  <c:v>1.8</c:v>
                </c:pt>
                <c:pt idx="1300">
                  <c:v>1.8</c:v>
                </c:pt>
                <c:pt idx="1301">
                  <c:v>1.8</c:v>
                </c:pt>
                <c:pt idx="1302">
                  <c:v>1.8</c:v>
                </c:pt>
                <c:pt idx="1303">
                  <c:v>1.8</c:v>
                </c:pt>
                <c:pt idx="1304">
                  <c:v>1.8</c:v>
                </c:pt>
                <c:pt idx="1305">
                  <c:v>1.8</c:v>
                </c:pt>
                <c:pt idx="1306">
                  <c:v>1.8</c:v>
                </c:pt>
                <c:pt idx="1307">
                  <c:v>1.8</c:v>
                </c:pt>
                <c:pt idx="1308">
                  <c:v>1.8</c:v>
                </c:pt>
                <c:pt idx="1309">
                  <c:v>1.8</c:v>
                </c:pt>
                <c:pt idx="1310">
                  <c:v>1.8</c:v>
                </c:pt>
                <c:pt idx="1311">
                  <c:v>1.8</c:v>
                </c:pt>
                <c:pt idx="1312">
                  <c:v>1.8</c:v>
                </c:pt>
                <c:pt idx="1313">
                  <c:v>1.8</c:v>
                </c:pt>
                <c:pt idx="1314">
                  <c:v>1.8</c:v>
                </c:pt>
                <c:pt idx="1315">
                  <c:v>1.8</c:v>
                </c:pt>
                <c:pt idx="1316">
                  <c:v>1.8</c:v>
                </c:pt>
                <c:pt idx="1317">
                  <c:v>1.8</c:v>
                </c:pt>
                <c:pt idx="1318">
                  <c:v>1.8</c:v>
                </c:pt>
                <c:pt idx="1319">
                  <c:v>1.8</c:v>
                </c:pt>
                <c:pt idx="1320">
                  <c:v>1.8</c:v>
                </c:pt>
                <c:pt idx="1321">
                  <c:v>1.8</c:v>
                </c:pt>
                <c:pt idx="1322">
                  <c:v>1.8</c:v>
                </c:pt>
                <c:pt idx="1323">
                  <c:v>1.8</c:v>
                </c:pt>
                <c:pt idx="1324">
                  <c:v>1.8</c:v>
                </c:pt>
                <c:pt idx="1325">
                  <c:v>1.8</c:v>
                </c:pt>
                <c:pt idx="1326">
                  <c:v>1.8</c:v>
                </c:pt>
                <c:pt idx="1327">
                  <c:v>1.8</c:v>
                </c:pt>
                <c:pt idx="1328">
                  <c:v>1.8</c:v>
                </c:pt>
                <c:pt idx="1329">
                  <c:v>1.8</c:v>
                </c:pt>
                <c:pt idx="1330">
                  <c:v>1.8</c:v>
                </c:pt>
                <c:pt idx="1331">
                  <c:v>1.8</c:v>
                </c:pt>
                <c:pt idx="1332">
                  <c:v>1.8</c:v>
                </c:pt>
                <c:pt idx="1333">
                  <c:v>1.8</c:v>
                </c:pt>
                <c:pt idx="1334">
                  <c:v>1.8</c:v>
                </c:pt>
                <c:pt idx="1335">
                  <c:v>1.8</c:v>
                </c:pt>
                <c:pt idx="1336">
                  <c:v>1.8</c:v>
                </c:pt>
                <c:pt idx="1337">
                  <c:v>1.8</c:v>
                </c:pt>
                <c:pt idx="1338">
                  <c:v>1.8</c:v>
                </c:pt>
                <c:pt idx="1339">
                  <c:v>1.8</c:v>
                </c:pt>
                <c:pt idx="1340">
                  <c:v>1.8</c:v>
                </c:pt>
                <c:pt idx="1341">
                  <c:v>1.8</c:v>
                </c:pt>
                <c:pt idx="1342">
                  <c:v>1.8</c:v>
                </c:pt>
                <c:pt idx="1343">
                  <c:v>1.8</c:v>
                </c:pt>
                <c:pt idx="1344">
                  <c:v>1.8</c:v>
                </c:pt>
                <c:pt idx="1345">
                  <c:v>1.8</c:v>
                </c:pt>
                <c:pt idx="1346">
                  <c:v>1.8</c:v>
                </c:pt>
                <c:pt idx="1347">
                  <c:v>1.8</c:v>
                </c:pt>
                <c:pt idx="1348">
                  <c:v>1.8</c:v>
                </c:pt>
                <c:pt idx="1349">
                  <c:v>1.8</c:v>
                </c:pt>
                <c:pt idx="1350">
                  <c:v>1.8</c:v>
                </c:pt>
                <c:pt idx="1351">
                  <c:v>1.8</c:v>
                </c:pt>
                <c:pt idx="1352">
                  <c:v>1.8</c:v>
                </c:pt>
                <c:pt idx="1353">
                  <c:v>1.8</c:v>
                </c:pt>
                <c:pt idx="1354">
                  <c:v>1.8</c:v>
                </c:pt>
                <c:pt idx="1355">
                  <c:v>1.8</c:v>
                </c:pt>
                <c:pt idx="1356">
                  <c:v>1.8</c:v>
                </c:pt>
                <c:pt idx="1357">
                  <c:v>1.8</c:v>
                </c:pt>
                <c:pt idx="1358">
                  <c:v>1.8</c:v>
                </c:pt>
                <c:pt idx="1359">
                  <c:v>1.8</c:v>
                </c:pt>
                <c:pt idx="1360">
                  <c:v>1.8</c:v>
                </c:pt>
                <c:pt idx="1361">
                  <c:v>1.8</c:v>
                </c:pt>
                <c:pt idx="1362">
                  <c:v>1.8</c:v>
                </c:pt>
                <c:pt idx="1363">
                  <c:v>1.8</c:v>
                </c:pt>
                <c:pt idx="1364">
                  <c:v>1.8</c:v>
                </c:pt>
                <c:pt idx="1365">
                  <c:v>1.8</c:v>
                </c:pt>
                <c:pt idx="1366">
                  <c:v>1.8</c:v>
                </c:pt>
                <c:pt idx="1367">
                  <c:v>1.8</c:v>
                </c:pt>
                <c:pt idx="1368">
                  <c:v>1.8</c:v>
                </c:pt>
                <c:pt idx="1369">
                  <c:v>1.8</c:v>
                </c:pt>
                <c:pt idx="1370">
                  <c:v>1.8</c:v>
                </c:pt>
                <c:pt idx="1371">
                  <c:v>1.8</c:v>
                </c:pt>
                <c:pt idx="1372">
                  <c:v>1.8</c:v>
                </c:pt>
                <c:pt idx="1373">
                  <c:v>1.8</c:v>
                </c:pt>
                <c:pt idx="1374">
                  <c:v>1.8</c:v>
                </c:pt>
                <c:pt idx="1375">
                  <c:v>1.8</c:v>
                </c:pt>
                <c:pt idx="1376">
                  <c:v>1.8</c:v>
                </c:pt>
                <c:pt idx="1377">
                  <c:v>1.8</c:v>
                </c:pt>
                <c:pt idx="1378">
                  <c:v>1.8</c:v>
                </c:pt>
                <c:pt idx="1379">
                  <c:v>1.8</c:v>
                </c:pt>
                <c:pt idx="1380">
                  <c:v>1.8</c:v>
                </c:pt>
                <c:pt idx="1381">
                  <c:v>1.8</c:v>
                </c:pt>
                <c:pt idx="1382">
                  <c:v>1.8</c:v>
                </c:pt>
                <c:pt idx="1383">
                  <c:v>1.8</c:v>
                </c:pt>
                <c:pt idx="1384">
                  <c:v>1.8</c:v>
                </c:pt>
                <c:pt idx="1385">
                  <c:v>1.8</c:v>
                </c:pt>
                <c:pt idx="1386">
                  <c:v>1.8</c:v>
                </c:pt>
                <c:pt idx="1387">
                  <c:v>1.8</c:v>
                </c:pt>
                <c:pt idx="1388">
                  <c:v>1.8</c:v>
                </c:pt>
                <c:pt idx="1389">
                  <c:v>1.8</c:v>
                </c:pt>
                <c:pt idx="1390">
                  <c:v>1.8</c:v>
                </c:pt>
                <c:pt idx="1391">
                  <c:v>1.8</c:v>
                </c:pt>
                <c:pt idx="1392">
                  <c:v>1.8</c:v>
                </c:pt>
                <c:pt idx="1393">
                  <c:v>1.8</c:v>
                </c:pt>
                <c:pt idx="1394">
                  <c:v>1.8</c:v>
                </c:pt>
                <c:pt idx="1395">
                  <c:v>1.8</c:v>
                </c:pt>
                <c:pt idx="1396">
                  <c:v>1.8</c:v>
                </c:pt>
                <c:pt idx="1397">
                  <c:v>1.8</c:v>
                </c:pt>
                <c:pt idx="1398">
                  <c:v>1.8</c:v>
                </c:pt>
                <c:pt idx="1399">
                  <c:v>1.8</c:v>
                </c:pt>
                <c:pt idx="1400">
                  <c:v>1.8</c:v>
                </c:pt>
                <c:pt idx="1401">
                  <c:v>1.8</c:v>
                </c:pt>
                <c:pt idx="1402">
                  <c:v>1.8</c:v>
                </c:pt>
                <c:pt idx="1403">
                  <c:v>1.8</c:v>
                </c:pt>
                <c:pt idx="1404">
                  <c:v>1.8</c:v>
                </c:pt>
                <c:pt idx="1405">
                  <c:v>1.8</c:v>
                </c:pt>
                <c:pt idx="1406">
                  <c:v>1.8</c:v>
                </c:pt>
                <c:pt idx="1407">
                  <c:v>1.8</c:v>
                </c:pt>
                <c:pt idx="1408">
                  <c:v>1.8</c:v>
                </c:pt>
                <c:pt idx="1409">
                  <c:v>1.8</c:v>
                </c:pt>
                <c:pt idx="1410">
                  <c:v>1.8</c:v>
                </c:pt>
                <c:pt idx="1411">
                  <c:v>1.8</c:v>
                </c:pt>
                <c:pt idx="1412">
                  <c:v>1.8</c:v>
                </c:pt>
                <c:pt idx="1413">
                  <c:v>1.8</c:v>
                </c:pt>
                <c:pt idx="1414">
                  <c:v>1.8</c:v>
                </c:pt>
                <c:pt idx="1415">
                  <c:v>1.8</c:v>
                </c:pt>
                <c:pt idx="1416">
                  <c:v>1.8</c:v>
                </c:pt>
                <c:pt idx="1417">
                  <c:v>1.8</c:v>
                </c:pt>
                <c:pt idx="1418">
                  <c:v>1.8</c:v>
                </c:pt>
                <c:pt idx="1419">
                  <c:v>1.8</c:v>
                </c:pt>
                <c:pt idx="1420">
                  <c:v>1.8</c:v>
                </c:pt>
                <c:pt idx="1421">
                  <c:v>1.8</c:v>
                </c:pt>
                <c:pt idx="1422">
                  <c:v>1.8</c:v>
                </c:pt>
                <c:pt idx="1423">
                  <c:v>1.8</c:v>
                </c:pt>
                <c:pt idx="1424">
                  <c:v>1.8</c:v>
                </c:pt>
                <c:pt idx="1425">
                  <c:v>1.8</c:v>
                </c:pt>
                <c:pt idx="1426">
                  <c:v>1.8</c:v>
                </c:pt>
                <c:pt idx="1427">
                  <c:v>1.8</c:v>
                </c:pt>
                <c:pt idx="1428">
                  <c:v>1.8</c:v>
                </c:pt>
                <c:pt idx="1429">
                  <c:v>1.8</c:v>
                </c:pt>
                <c:pt idx="1430">
                  <c:v>1.8</c:v>
                </c:pt>
                <c:pt idx="1431">
                  <c:v>1.8</c:v>
                </c:pt>
                <c:pt idx="1432">
                  <c:v>1.8</c:v>
                </c:pt>
                <c:pt idx="1433">
                  <c:v>1.8</c:v>
                </c:pt>
                <c:pt idx="1434">
                  <c:v>1.8</c:v>
                </c:pt>
                <c:pt idx="1435">
                  <c:v>1.8</c:v>
                </c:pt>
                <c:pt idx="1436">
                  <c:v>1.8</c:v>
                </c:pt>
                <c:pt idx="1437">
                  <c:v>1.8</c:v>
                </c:pt>
                <c:pt idx="1438">
                  <c:v>1.8</c:v>
                </c:pt>
                <c:pt idx="1439">
                  <c:v>1.8</c:v>
                </c:pt>
                <c:pt idx="1440">
                  <c:v>1.8</c:v>
                </c:pt>
                <c:pt idx="1441">
                  <c:v>1.8</c:v>
                </c:pt>
                <c:pt idx="1442">
                  <c:v>1.8</c:v>
                </c:pt>
                <c:pt idx="1443">
                  <c:v>1.8</c:v>
                </c:pt>
                <c:pt idx="1444">
                  <c:v>1.8</c:v>
                </c:pt>
                <c:pt idx="1445">
                  <c:v>1.8</c:v>
                </c:pt>
                <c:pt idx="1446">
                  <c:v>1.8</c:v>
                </c:pt>
                <c:pt idx="1447">
                  <c:v>1.8</c:v>
                </c:pt>
                <c:pt idx="1448">
                  <c:v>1.8</c:v>
                </c:pt>
                <c:pt idx="1449">
                  <c:v>1.8</c:v>
                </c:pt>
                <c:pt idx="1450">
                  <c:v>1.8</c:v>
                </c:pt>
                <c:pt idx="1451">
                  <c:v>1.8</c:v>
                </c:pt>
                <c:pt idx="1452">
                  <c:v>1.8</c:v>
                </c:pt>
                <c:pt idx="1453">
                  <c:v>1.8</c:v>
                </c:pt>
                <c:pt idx="1454">
                  <c:v>1.8</c:v>
                </c:pt>
                <c:pt idx="1455">
                  <c:v>1.8</c:v>
                </c:pt>
                <c:pt idx="1456">
                  <c:v>1.8</c:v>
                </c:pt>
                <c:pt idx="1457">
                  <c:v>1.8</c:v>
                </c:pt>
                <c:pt idx="1458">
                  <c:v>1.8</c:v>
                </c:pt>
                <c:pt idx="1459">
                  <c:v>1.8</c:v>
                </c:pt>
                <c:pt idx="1460">
                  <c:v>1.8</c:v>
                </c:pt>
                <c:pt idx="1461">
                  <c:v>1.8</c:v>
                </c:pt>
                <c:pt idx="1462">
                  <c:v>1.8</c:v>
                </c:pt>
                <c:pt idx="1463">
                  <c:v>1.8</c:v>
                </c:pt>
                <c:pt idx="1464">
                  <c:v>1.8</c:v>
                </c:pt>
                <c:pt idx="1465">
                  <c:v>1.8</c:v>
                </c:pt>
                <c:pt idx="1466">
                  <c:v>1.8</c:v>
                </c:pt>
                <c:pt idx="1467">
                  <c:v>1.8</c:v>
                </c:pt>
                <c:pt idx="1468">
                  <c:v>1.8</c:v>
                </c:pt>
                <c:pt idx="1469">
                  <c:v>1.8</c:v>
                </c:pt>
                <c:pt idx="1470">
                  <c:v>1.8</c:v>
                </c:pt>
                <c:pt idx="1471">
                  <c:v>1.8</c:v>
                </c:pt>
                <c:pt idx="1472">
                  <c:v>1.8</c:v>
                </c:pt>
                <c:pt idx="1473">
                  <c:v>1.8</c:v>
                </c:pt>
                <c:pt idx="1474">
                  <c:v>1.8</c:v>
                </c:pt>
                <c:pt idx="1475">
                  <c:v>1.8</c:v>
                </c:pt>
                <c:pt idx="1476">
                  <c:v>1.8</c:v>
                </c:pt>
                <c:pt idx="1477">
                  <c:v>1.8</c:v>
                </c:pt>
                <c:pt idx="1478">
                  <c:v>1.8</c:v>
                </c:pt>
                <c:pt idx="1479">
                  <c:v>1.8</c:v>
                </c:pt>
                <c:pt idx="1480">
                  <c:v>1.8</c:v>
                </c:pt>
                <c:pt idx="1481">
                  <c:v>1.8</c:v>
                </c:pt>
                <c:pt idx="1482">
                  <c:v>1.8</c:v>
                </c:pt>
                <c:pt idx="1483">
                  <c:v>1.8</c:v>
                </c:pt>
                <c:pt idx="1484">
                  <c:v>1.8</c:v>
                </c:pt>
                <c:pt idx="1485">
                  <c:v>1.8</c:v>
                </c:pt>
                <c:pt idx="1486">
                  <c:v>1.8</c:v>
                </c:pt>
                <c:pt idx="1487">
                  <c:v>1.8</c:v>
                </c:pt>
                <c:pt idx="1488">
                  <c:v>1.8</c:v>
                </c:pt>
                <c:pt idx="1489">
                  <c:v>1.8</c:v>
                </c:pt>
                <c:pt idx="1490">
                  <c:v>1.8</c:v>
                </c:pt>
                <c:pt idx="1491">
                  <c:v>1.8</c:v>
                </c:pt>
                <c:pt idx="1492">
                  <c:v>1.8</c:v>
                </c:pt>
                <c:pt idx="1493">
                  <c:v>1.8</c:v>
                </c:pt>
                <c:pt idx="1494">
                  <c:v>1.8</c:v>
                </c:pt>
                <c:pt idx="1495">
                  <c:v>1.8</c:v>
                </c:pt>
                <c:pt idx="1496">
                  <c:v>1.8</c:v>
                </c:pt>
                <c:pt idx="1497">
                  <c:v>1.8</c:v>
                </c:pt>
                <c:pt idx="1498">
                  <c:v>1.8</c:v>
                </c:pt>
                <c:pt idx="1499">
                  <c:v>1.8</c:v>
                </c:pt>
                <c:pt idx="1500">
                  <c:v>1.8</c:v>
                </c:pt>
                <c:pt idx="1501">
                  <c:v>1.8</c:v>
                </c:pt>
                <c:pt idx="1502">
                  <c:v>1.8</c:v>
                </c:pt>
                <c:pt idx="1503">
                  <c:v>1.8</c:v>
                </c:pt>
                <c:pt idx="1504">
                  <c:v>1.8</c:v>
                </c:pt>
                <c:pt idx="1505">
                  <c:v>1.8</c:v>
                </c:pt>
                <c:pt idx="1506">
                  <c:v>1.8</c:v>
                </c:pt>
                <c:pt idx="1507">
                  <c:v>1.8</c:v>
                </c:pt>
                <c:pt idx="1508">
                  <c:v>1.8</c:v>
                </c:pt>
                <c:pt idx="1509">
                  <c:v>1.8</c:v>
                </c:pt>
                <c:pt idx="1510">
                  <c:v>1.8</c:v>
                </c:pt>
                <c:pt idx="1511">
                  <c:v>1.8</c:v>
                </c:pt>
                <c:pt idx="1512">
                  <c:v>1.8</c:v>
                </c:pt>
                <c:pt idx="1513">
                  <c:v>1.8</c:v>
                </c:pt>
                <c:pt idx="1514">
                  <c:v>1.8</c:v>
                </c:pt>
                <c:pt idx="1515">
                  <c:v>1.8</c:v>
                </c:pt>
                <c:pt idx="1516">
                  <c:v>1.8</c:v>
                </c:pt>
                <c:pt idx="1517">
                  <c:v>1.8</c:v>
                </c:pt>
                <c:pt idx="1518">
                  <c:v>1.8</c:v>
                </c:pt>
                <c:pt idx="1519">
                  <c:v>1.8</c:v>
                </c:pt>
                <c:pt idx="1520">
                  <c:v>1.8</c:v>
                </c:pt>
                <c:pt idx="1521">
                  <c:v>1.8</c:v>
                </c:pt>
                <c:pt idx="1522">
                  <c:v>1.8</c:v>
                </c:pt>
                <c:pt idx="1523">
                  <c:v>1.8</c:v>
                </c:pt>
                <c:pt idx="1524">
                  <c:v>1.8</c:v>
                </c:pt>
                <c:pt idx="1525">
                  <c:v>1.8</c:v>
                </c:pt>
                <c:pt idx="1526">
                  <c:v>1.8</c:v>
                </c:pt>
                <c:pt idx="1527">
                  <c:v>1.8</c:v>
                </c:pt>
                <c:pt idx="1528">
                  <c:v>1.8</c:v>
                </c:pt>
                <c:pt idx="1529">
                  <c:v>1.8</c:v>
                </c:pt>
                <c:pt idx="1530">
                  <c:v>1.8</c:v>
                </c:pt>
                <c:pt idx="1531">
                  <c:v>1.8</c:v>
                </c:pt>
                <c:pt idx="1532">
                  <c:v>1.8</c:v>
                </c:pt>
                <c:pt idx="1533">
                  <c:v>1.8</c:v>
                </c:pt>
                <c:pt idx="1534">
                  <c:v>1.8</c:v>
                </c:pt>
                <c:pt idx="1535">
                  <c:v>1.8</c:v>
                </c:pt>
                <c:pt idx="1536">
                  <c:v>1.8</c:v>
                </c:pt>
                <c:pt idx="1537">
                  <c:v>1.8</c:v>
                </c:pt>
                <c:pt idx="1538">
                  <c:v>1.8</c:v>
                </c:pt>
                <c:pt idx="1539">
                  <c:v>1.8</c:v>
                </c:pt>
                <c:pt idx="1540">
                  <c:v>1.8</c:v>
                </c:pt>
                <c:pt idx="1541">
                  <c:v>1.8</c:v>
                </c:pt>
                <c:pt idx="1542">
                  <c:v>1.8</c:v>
                </c:pt>
                <c:pt idx="1543">
                  <c:v>1.8</c:v>
                </c:pt>
                <c:pt idx="1544">
                  <c:v>1.8</c:v>
                </c:pt>
                <c:pt idx="1545">
                  <c:v>1.8</c:v>
                </c:pt>
                <c:pt idx="1546">
                  <c:v>1.8</c:v>
                </c:pt>
                <c:pt idx="1547">
                  <c:v>1.8</c:v>
                </c:pt>
                <c:pt idx="1548">
                  <c:v>1.8</c:v>
                </c:pt>
                <c:pt idx="1549">
                  <c:v>1.8</c:v>
                </c:pt>
                <c:pt idx="1550">
                  <c:v>1.8</c:v>
                </c:pt>
                <c:pt idx="1551">
                  <c:v>1.8</c:v>
                </c:pt>
                <c:pt idx="1552">
                  <c:v>1.8</c:v>
                </c:pt>
                <c:pt idx="1553">
                  <c:v>1.8</c:v>
                </c:pt>
                <c:pt idx="1554">
                  <c:v>1.8</c:v>
                </c:pt>
                <c:pt idx="1555">
                  <c:v>1.8</c:v>
                </c:pt>
                <c:pt idx="1556">
                  <c:v>1.8</c:v>
                </c:pt>
                <c:pt idx="1557">
                  <c:v>1.8</c:v>
                </c:pt>
                <c:pt idx="1558">
                  <c:v>1.8</c:v>
                </c:pt>
                <c:pt idx="1559">
                  <c:v>1.8</c:v>
                </c:pt>
                <c:pt idx="1560">
                  <c:v>1.8</c:v>
                </c:pt>
                <c:pt idx="1561">
                  <c:v>1.8</c:v>
                </c:pt>
                <c:pt idx="1562">
                  <c:v>1.8</c:v>
                </c:pt>
                <c:pt idx="1563">
                  <c:v>1.8</c:v>
                </c:pt>
                <c:pt idx="1564">
                  <c:v>1.8</c:v>
                </c:pt>
                <c:pt idx="1565">
                  <c:v>1.8</c:v>
                </c:pt>
                <c:pt idx="1566">
                  <c:v>1.8</c:v>
                </c:pt>
                <c:pt idx="1567">
                  <c:v>1.8</c:v>
                </c:pt>
                <c:pt idx="1568">
                  <c:v>1.8</c:v>
                </c:pt>
                <c:pt idx="1569">
                  <c:v>1.8</c:v>
                </c:pt>
                <c:pt idx="1570">
                  <c:v>1.8</c:v>
                </c:pt>
                <c:pt idx="1571">
                  <c:v>1.8</c:v>
                </c:pt>
                <c:pt idx="1572">
                  <c:v>1.8</c:v>
                </c:pt>
                <c:pt idx="1573">
                  <c:v>1.8</c:v>
                </c:pt>
                <c:pt idx="1574">
                  <c:v>1.8</c:v>
                </c:pt>
                <c:pt idx="1575">
                  <c:v>1.8</c:v>
                </c:pt>
                <c:pt idx="1576">
                  <c:v>1.8</c:v>
                </c:pt>
                <c:pt idx="1577">
                  <c:v>1.8</c:v>
                </c:pt>
                <c:pt idx="1578">
                  <c:v>1.8</c:v>
                </c:pt>
                <c:pt idx="1579">
                  <c:v>1.8</c:v>
                </c:pt>
                <c:pt idx="1580">
                  <c:v>1.8</c:v>
                </c:pt>
                <c:pt idx="1581">
                  <c:v>1.8</c:v>
                </c:pt>
                <c:pt idx="1582">
                  <c:v>1.8</c:v>
                </c:pt>
                <c:pt idx="1583">
                  <c:v>1.8</c:v>
                </c:pt>
                <c:pt idx="1584">
                  <c:v>1.8</c:v>
                </c:pt>
                <c:pt idx="1585">
                  <c:v>1.8</c:v>
                </c:pt>
                <c:pt idx="1586">
                  <c:v>1.8</c:v>
                </c:pt>
                <c:pt idx="1587">
                  <c:v>1.8</c:v>
                </c:pt>
                <c:pt idx="1588">
                  <c:v>1.8</c:v>
                </c:pt>
                <c:pt idx="1589">
                  <c:v>1.8</c:v>
                </c:pt>
                <c:pt idx="1590">
                  <c:v>1.8</c:v>
                </c:pt>
                <c:pt idx="1591">
                  <c:v>1.8</c:v>
                </c:pt>
                <c:pt idx="1592">
                  <c:v>1.8</c:v>
                </c:pt>
                <c:pt idx="1593">
                  <c:v>1.8</c:v>
                </c:pt>
                <c:pt idx="1594">
                  <c:v>1.8</c:v>
                </c:pt>
                <c:pt idx="1595">
                  <c:v>1.8</c:v>
                </c:pt>
                <c:pt idx="1596">
                  <c:v>1.8</c:v>
                </c:pt>
                <c:pt idx="1597">
                  <c:v>1.8</c:v>
                </c:pt>
                <c:pt idx="1598">
                  <c:v>1.8</c:v>
                </c:pt>
                <c:pt idx="1599">
                  <c:v>1.8</c:v>
                </c:pt>
                <c:pt idx="1600">
                  <c:v>1.8</c:v>
                </c:pt>
                <c:pt idx="1601">
                  <c:v>1.8</c:v>
                </c:pt>
                <c:pt idx="1602">
                  <c:v>1.8</c:v>
                </c:pt>
                <c:pt idx="1603">
                  <c:v>1.8</c:v>
                </c:pt>
                <c:pt idx="1604">
                  <c:v>1.8</c:v>
                </c:pt>
                <c:pt idx="1605">
                  <c:v>1.8</c:v>
                </c:pt>
                <c:pt idx="1606">
                  <c:v>1.8</c:v>
                </c:pt>
                <c:pt idx="1607">
                  <c:v>1.8</c:v>
                </c:pt>
                <c:pt idx="1608">
                  <c:v>1.8</c:v>
                </c:pt>
                <c:pt idx="1609">
                  <c:v>1.8</c:v>
                </c:pt>
                <c:pt idx="1610">
                  <c:v>1.8</c:v>
                </c:pt>
                <c:pt idx="1611">
                  <c:v>1.8</c:v>
                </c:pt>
                <c:pt idx="1612">
                  <c:v>1.8</c:v>
                </c:pt>
                <c:pt idx="1613">
                  <c:v>1.8</c:v>
                </c:pt>
                <c:pt idx="1614">
                  <c:v>1.8</c:v>
                </c:pt>
                <c:pt idx="1615">
                  <c:v>1.8</c:v>
                </c:pt>
                <c:pt idx="1616">
                  <c:v>1.8</c:v>
                </c:pt>
                <c:pt idx="1617">
                  <c:v>1.8</c:v>
                </c:pt>
                <c:pt idx="1618">
                  <c:v>1.8</c:v>
                </c:pt>
                <c:pt idx="1619">
                  <c:v>1.8</c:v>
                </c:pt>
                <c:pt idx="1620">
                  <c:v>1.8</c:v>
                </c:pt>
                <c:pt idx="1621">
                  <c:v>1.8</c:v>
                </c:pt>
                <c:pt idx="1622">
                  <c:v>1.8</c:v>
                </c:pt>
                <c:pt idx="1623">
                  <c:v>1.8</c:v>
                </c:pt>
                <c:pt idx="1624">
                  <c:v>1.8</c:v>
                </c:pt>
                <c:pt idx="1625">
                  <c:v>1.8</c:v>
                </c:pt>
                <c:pt idx="1626">
                  <c:v>1.8</c:v>
                </c:pt>
                <c:pt idx="1627">
                  <c:v>1.8</c:v>
                </c:pt>
                <c:pt idx="1628">
                  <c:v>1.8</c:v>
                </c:pt>
                <c:pt idx="1629">
                  <c:v>1.8</c:v>
                </c:pt>
                <c:pt idx="1630">
                  <c:v>1.8</c:v>
                </c:pt>
                <c:pt idx="1631">
                  <c:v>1.8</c:v>
                </c:pt>
                <c:pt idx="1632">
                  <c:v>1.8</c:v>
                </c:pt>
                <c:pt idx="1633">
                  <c:v>1.8</c:v>
                </c:pt>
                <c:pt idx="1634">
                  <c:v>1.8</c:v>
                </c:pt>
                <c:pt idx="1635">
                  <c:v>1.8</c:v>
                </c:pt>
                <c:pt idx="1636">
                  <c:v>1.8</c:v>
                </c:pt>
                <c:pt idx="1637">
                  <c:v>1.8</c:v>
                </c:pt>
                <c:pt idx="1638">
                  <c:v>1.8</c:v>
                </c:pt>
                <c:pt idx="1639">
                  <c:v>1.8</c:v>
                </c:pt>
                <c:pt idx="1640">
                  <c:v>1.8</c:v>
                </c:pt>
                <c:pt idx="1641">
                  <c:v>1.8</c:v>
                </c:pt>
                <c:pt idx="1642">
                  <c:v>1.8</c:v>
                </c:pt>
                <c:pt idx="1643">
                  <c:v>1.8</c:v>
                </c:pt>
                <c:pt idx="1644">
                  <c:v>1.8</c:v>
                </c:pt>
                <c:pt idx="1645">
                  <c:v>1.8</c:v>
                </c:pt>
                <c:pt idx="1646">
                  <c:v>1.8</c:v>
                </c:pt>
                <c:pt idx="1647">
                  <c:v>1.8</c:v>
                </c:pt>
                <c:pt idx="1648">
                  <c:v>1.8</c:v>
                </c:pt>
                <c:pt idx="1649">
                  <c:v>1.8</c:v>
                </c:pt>
                <c:pt idx="1650">
                  <c:v>1.8</c:v>
                </c:pt>
                <c:pt idx="1651">
                  <c:v>1.8</c:v>
                </c:pt>
                <c:pt idx="1652">
                  <c:v>1.8</c:v>
                </c:pt>
                <c:pt idx="1653">
                  <c:v>1.8</c:v>
                </c:pt>
                <c:pt idx="1654">
                  <c:v>1.8</c:v>
                </c:pt>
                <c:pt idx="1655">
                  <c:v>1.8</c:v>
                </c:pt>
                <c:pt idx="1656">
                  <c:v>1.8</c:v>
                </c:pt>
                <c:pt idx="1657">
                  <c:v>1.8</c:v>
                </c:pt>
                <c:pt idx="1658">
                  <c:v>1.8</c:v>
                </c:pt>
                <c:pt idx="1659">
                  <c:v>1.8</c:v>
                </c:pt>
                <c:pt idx="1660">
                  <c:v>1.8</c:v>
                </c:pt>
                <c:pt idx="1661">
                  <c:v>1.8</c:v>
                </c:pt>
                <c:pt idx="1662">
                  <c:v>1.8</c:v>
                </c:pt>
                <c:pt idx="1663">
                  <c:v>1.8</c:v>
                </c:pt>
                <c:pt idx="1664">
                  <c:v>1.8</c:v>
                </c:pt>
                <c:pt idx="1665">
                  <c:v>1.8</c:v>
                </c:pt>
                <c:pt idx="1666">
                  <c:v>1.8</c:v>
                </c:pt>
                <c:pt idx="1667">
                  <c:v>1.8</c:v>
                </c:pt>
                <c:pt idx="1668">
                  <c:v>1.8</c:v>
                </c:pt>
                <c:pt idx="1669">
                  <c:v>1.8</c:v>
                </c:pt>
                <c:pt idx="1670">
                  <c:v>1.8</c:v>
                </c:pt>
                <c:pt idx="1671">
                  <c:v>1.8</c:v>
                </c:pt>
                <c:pt idx="1672">
                  <c:v>1.8</c:v>
                </c:pt>
                <c:pt idx="1673">
                  <c:v>1.8</c:v>
                </c:pt>
                <c:pt idx="1674">
                  <c:v>1.8</c:v>
                </c:pt>
                <c:pt idx="1675">
                  <c:v>1.8</c:v>
                </c:pt>
                <c:pt idx="1676">
                  <c:v>1.8</c:v>
                </c:pt>
                <c:pt idx="1677">
                  <c:v>1.8</c:v>
                </c:pt>
                <c:pt idx="1678">
                  <c:v>1.8</c:v>
                </c:pt>
                <c:pt idx="1679">
                  <c:v>1.8</c:v>
                </c:pt>
                <c:pt idx="1680">
                  <c:v>1.8</c:v>
                </c:pt>
                <c:pt idx="1681">
                  <c:v>1.8</c:v>
                </c:pt>
                <c:pt idx="1682">
                  <c:v>1.8</c:v>
                </c:pt>
                <c:pt idx="1683">
                  <c:v>1.8</c:v>
                </c:pt>
                <c:pt idx="1684">
                  <c:v>1.8</c:v>
                </c:pt>
                <c:pt idx="1685">
                  <c:v>1.8</c:v>
                </c:pt>
                <c:pt idx="1686">
                  <c:v>1.8</c:v>
                </c:pt>
                <c:pt idx="1687">
                  <c:v>1.8</c:v>
                </c:pt>
                <c:pt idx="1688">
                  <c:v>1.8</c:v>
                </c:pt>
                <c:pt idx="1689">
                  <c:v>1.8</c:v>
                </c:pt>
                <c:pt idx="1690">
                  <c:v>1.8</c:v>
                </c:pt>
                <c:pt idx="1691">
                  <c:v>1.8</c:v>
                </c:pt>
                <c:pt idx="1692">
                  <c:v>1.8</c:v>
                </c:pt>
                <c:pt idx="1693">
                  <c:v>1.8</c:v>
                </c:pt>
                <c:pt idx="1694">
                  <c:v>1.8</c:v>
                </c:pt>
                <c:pt idx="1695">
                  <c:v>1.8</c:v>
                </c:pt>
                <c:pt idx="1696">
                  <c:v>1.8</c:v>
                </c:pt>
                <c:pt idx="1697">
                  <c:v>1.8</c:v>
                </c:pt>
                <c:pt idx="1698">
                  <c:v>1.8</c:v>
                </c:pt>
                <c:pt idx="1699">
                  <c:v>1.8</c:v>
                </c:pt>
                <c:pt idx="1700">
                  <c:v>1.8</c:v>
                </c:pt>
                <c:pt idx="1701">
                  <c:v>1.8</c:v>
                </c:pt>
                <c:pt idx="1702">
                  <c:v>1.8</c:v>
                </c:pt>
                <c:pt idx="1703">
                  <c:v>1.8</c:v>
                </c:pt>
                <c:pt idx="1704">
                  <c:v>1.8</c:v>
                </c:pt>
                <c:pt idx="1705">
                  <c:v>1.8</c:v>
                </c:pt>
                <c:pt idx="1706">
                  <c:v>1.8</c:v>
                </c:pt>
                <c:pt idx="1707">
                  <c:v>1.8</c:v>
                </c:pt>
                <c:pt idx="1708">
                  <c:v>1.8</c:v>
                </c:pt>
                <c:pt idx="1709">
                  <c:v>1.8</c:v>
                </c:pt>
                <c:pt idx="1710">
                  <c:v>1.8</c:v>
                </c:pt>
                <c:pt idx="1711">
                  <c:v>1.8</c:v>
                </c:pt>
                <c:pt idx="1712">
                  <c:v>1.8</c:v>
                </c:pt>
                <c:pt idx="1713">
                  <c:v>1.8</c:v>
                </c:pt>
                <c:pt idx="1714">
                  <c:v>1.8</c:v>
                </c:pt>
                <c:pt idx="1715">
                  <c:v>1.8</c:v>
                </c:pt>
                <c:pt idx="1716">
                  <c:v>1.8</c:v>
                </c:pt>
                <c:pt idx="1717">
                  <c:v>1.8</c:v>
                </c:pt>
                <c:pt idx="1718">
                  <c:v>1.8</c:v>
                </c:pt>
                <c:pt idx="1719">
                  <c:v>1.8</c:v>
                </c:pt>
                <c:pt idx="1720">
                  <c:v>1.8</c:v>
                </c:pt>
                <c:pt idx="1721">
                  <c:v>1.8</c:v>
                </c:pt>
                <c:pt idx="1722">
                  <c:v>1.8</c:v>
                </c:pt>
                <c:pt idx="1723">
                  <c:v>1.8</c:v>
                </c:pt>
                <c:pt idx="1724">
                  <c:v>1.8</c:v>
                </c:pt>
                <c:pt idx="1725">
                  <c:v>1.8</c:v>
                </c:pt>
                <c:pt idx="1726">
                  <c:v>1.8</c:v>
                </c:pt>
                <c:pt idx="1727">
                  <c:v>1.8</c:v>
                </c:pt>
                <c:pt idx="1728">
                  <c:v>1.8</c:v>
                </c:pt>
                <c:pt idx="1729">
                  <c:v>1.8</c:v>
                </c:pt>
                <c:pt idx="1730">
                  <c:v>1.8</c:v>
                </c:pt>
                <c:pt idx="1731">
                  <c:v>1.8</c:v>
                </c:pt>
                <c:pt idx="1732">
                  <c:v>1.8</c:v>
                </c:pt>
                <c:pt idx="1733">
                  <c:v>1.8</c:v>
                </c:pt>
                <c:pt idx="1734">
                  <c:v>1.8</c:v>
                </c:pt>
                <c:pt idx="1735">
                  <c:v>1.8</c:v>
                </c:pt>
                <c:pt idx="1736">
                  <c:v>1.8</c:v>
                </c:pt>
                <c:pt idx="1737">
                  <c:v>1.8</c:v>
                </c:pt>
                <c:pt idx="1738">
                  <c:v>1.8</c:v>
                </c:pt>
                <c:pt idx="1739">
                  <c:v>1.8</c:v>
                </c:pt>
                <c:pt idx="1740">
                  <c:v>1.8</c:v>
                </c:pt>
                <c:pt idx="1741">
                  <c:v>1.8</c:v>
                </c:pt>
                <c:pt idx="1742">
                  <c:v>1.8</c:v>
                </c:pt>
                <c:pt idx="1743">
                  <c:v>1.8</c:v>
                </c:pt>
                <c:pt idx="1744">
                  <c:v>1.8</c:v>
                </c:pt>
                <c:pt idx="1745">
                  <c:v>1.8</c:v>
                </c:pt>
                <c:pt idx="1746">
                  <c:v>1.8</c:v>
                </c:pt>
                <c:pt idx="1747">
                  <c:v>1.8</c:v>
                </c:pt>
                <c:pt idx="1748">
                  <c:v>1.8</c:v>
                </c:pt>
                <c:pt idx="1749">
                  <c:v>1.8</c:v>
                </c:pt>
                <c:pt idx="1750">
                  <c:v>1.8</c:v>
                </c:pt>
                <c:pt idx="1751">
                  <c:v>1.8</c:v>
                </c:pt>
                <c:pt idx="1752">
                  <c:v>1.8</c:v>
                </c:pt>
                <c:pt idx="1753">
                  <c:v>1.8</c:v>
                </c:pt>
                <c:pt idx="1754">
                  <c:v>1.8</c:v>
                </c:pt>
                <c:pt idx="1755">
                  <c:v>1.8</c:v>
                </c:pt>
                <c:pt idx="1756">
                  <c:v>1.8</c:v>
                </c:pt>
                <c:pt idx="1757">
                  <c:v>1.8</c:v>
                </c:pt>
                <c:pt idx="1758">
                  <c:v>1.8</c:v>
                </c:pt>
                <c:pt idx="1759">
                  <c:v>1.8</c:v>
                </c:pt>
                <c:pt idx="1760">
                  <c:v>1.8</c:v>
                </c:pt>
                <c:pt idx="1761">
                  <c:v>1.8</c:v>
                </c:pt>
                <c:pt idx="1762">
                  <c:v>1.8</c:v>
                </c:pt>
                <c:pt idx="1763">
                  <c:v>1.8</c:v>
                </c:pt>
                <c:pt idx="1764">
                  <c:v>1.8</c:v>
                </c:pt>
                <c:pt idx="1765">
                  <c:v>1.8</c:v>
                </c:pt>
                <c:pt idx="1766">
                  <c:v>1.8</c:v>
                </c:pt>
                <c:pt idx="1767">
                  <c:v>1.8</c:v>
                </c:pt>
                <c:pt idx="1768">
                  <c:v>1.8</c:v>
                </c:pt>
                <c:pt idx="1769">
                  <c:v>1.8</c:v>
                </c:pt>
                <c:pt idx="1770">
                  <c:v>1.8</c:v>
                </c:pt>
                <c:pt idx="1771">
                  <c:v>1.8</c:v>
                </c:pt>
                <c:pt idx="1772">
                  <c:v>1.8</c:v>
                </c:pt>
                <c:pt idx="1773">
                  <c:v>1.8</c:v>
                </c:pt>
                <c:pt idx="1774">
                  <c:v>1.8</c:v>
                </c:pt>
                <c:pt idx="1775">
                  <c:v>1.8</c:v>
                </c:pt>
                <c:pt idx="1776">
                  <c:v>1.8</c:v>
                </c:pt>
                <c:pt idx="1777">
                  <c:v>1.8</c:v>
                </c:pt>
                <c:pt idx="1778">
                  <c:v>1.8</c:v>
                </c:pt>
                <c:pt idx="1779">
                  <c:v>1.8</c:v>
                </c:pt>
                <c:pt idx="1780">
                  <c:v>1.8</c:v>
                </c:pt>
                <c:pt idx="1781">
                  <c:v>1.8</c:v>
                </c:pt>
                <c:pt idx="1782">
                  <c:v>1.8</c:v>
                </c:pt>
                <c:pt idx="1783">
                  <c:v>1.8</c:v>
                </c:pt>
                <c:pt idx="1784">
                  <c:v>1.8</c:v>
                </c:pt>
                <c:pt idx="1785">
                  <c:v>1.8</c:v>
                </c:pt>
                <c:pt idx="1786">
                  <c:v>1.8</c:v>
                </c:pt>
                <c:pt idx="1787">
                  <c:v>1.8</c:v>
                </c:pt>
                <c:pt idx="1788">
                  <c:v>1.8</c:v>
                </c:pt>
                <c:pt idx="1789">
                  <c:v>1.8</c:v>
                </c:pt>
                <c:pt idx="1790">
                  <c:v>1.8</c:v>
                </c:pt>
                <c:pt idx="1791">
                  <c:v>1.8</c:v>
                </c:pt>
                <c:pt idx="1792">
                  <c:v>1.8</c:v>
                </c:pt>
                <c:pt idx="1793">
                  <c:v>1.8</c:v>
                </c:pt>
                <c:pt idx="1794">
                  <c:v>1.8</c:v>
                </c:pt>
                <c:pt idx="1795">
                  <c:v>1.8</c:v>
                </c:pt>
                <c:pt idx="1796">
                  <c:v>1.8</c:v>
                </c:pt>
                <c:pt idx="1797">
                  <c:v>1.8</c:v>
                </c:pt>
                <c:pt idx="1798">
                  <c:v>1.8</c:v>
                </c:pt>
                <c:pt idx="1799">
                  <c:v>1.8</c:v>
                </c:pt>
                <c:pt idx="1800">
                  <c:v>1.8</c:v>
                </c:pt>
                <c:pt idx="1801">
                  <c:v>1.8</c:v>
                </c:pt>
                <c:pt idx="1802">
                  <c:v>1.8</c:v>
                </c:pt>
                <c:pt idx="1803">
                  <c:v>1.8</c:v>
                </c:pt>
                <c:pt idx="1804">
                  <c:v>1.8</c:v>
                </c:pt>
                <c:pt idx="1805">
                  <c:v>1.8</c:v>
                </c:pt>
                <c:pt idx="1806">
                  <c:v>1.8</c:v>
                </c:pt>
                <c:pt idx="1807">
                  <c:v>1.8</c:v>
                </c:pt>
                <c:pt idx="1808">
                  <c:v>1.8</c:v>
                </c:pt>
                <c:pt idx="1809">
                  <c:v>1.8</c:v>
                </c:pt>
                <c:pt idx="1810">
                  <c:v>1.8</c:v>
                </c:pt>
                <c:pt idx="1811">
                  <c:v>1.8</c:v>
                </c:pt>
                <c:pt idx="1812">
                  <c:v>1.8</c:v>
                </c:pt>
                <c:pt idx="1813">
                  <c:v>1.8</c:v>
                </c:pt>
                <c:pt idx="1814">
                  <c:v>1.8</c:v>
                </c:pt>
                <c:pt idx="1815">
                  <c:v>1.8</c:v>
                </c:pt>
                <c:pt idx="1816">
                  <c:v>1.8</c:v>
                </c:pt>
                <c:pt idx="1817">
                  <c:v>1.8</c:v>
                </c:pt>
                <c:pt idx="1818">
                  <c:v>1.8</c:v>
                </c:pt>
                <c:pt idx="1819">
                  <c:v>1.8</c:v>
                </c:pt>
                <c:pt idx="1820">
                  <c:v>1.8</c:v>
                </c:pt>
                <c:pt idx="1821">
                  <c:v>1.8</c:v>
                </c:pt>
                <c:pt idx="1822">
                  <c:v>1.8</c:v>
                </c:pt>
                <c:pt idx="1823">
                  <c:v>1.8</c:v>
                </c:pt>
                <c:pt idx="1824">
                  <c:v>1.8</c:v>
                </c:pt>
                <c:pt idx="1825">
                  <c:v>1.8</c:v>
                </c:pt>
                <c:pt idx="1826">
                  <c:v>1.8</c:v>
                </c:pt>
                <c:pt idx="1827">
                  <c:v>1.8</c:v>
                </c:pt>
                <c:pt idx="1828">
                  <c:v>1.8</c:v>
                </c:pt>
                <c:pt idx="1829">
                  <c:v>1.8</c:v>
                </c:pt>
                <c:pt idx="1830">
                  <c:v>1.8</c:v>
                </c:pt>
                <c:pt idx="1831">
                  <c:v>1.8</c:v>
                </c:pt>
                <c:pt idx="1832">
                  <c:v>1.8</c:v>
                </c:pt>
                <c:pt idx="1833">
                  <c:v>1.8</c:v>
                </c:pt>
                <c:pt idx="1834">
                  <c:v>1.8</c:v>
                </c:pt>
                <c:pt idx="1835">
                  <c:v>1.8</c:v>
                </c:pt>
                <c:pt idx="1836">
                  <c:v>1.8</c:v>
                </c:pt>
                <c:pt idx="1837">
                  <c:v>1.8</c:v>
                </c:pt>
                <c:pt idx="1838">
                  <c:v>1.8</c:v>
                </c:pt>
                <c:pt idx="1839">
                  <c:v>1.8</c:v>
                </c:pt>
                <c:pt idx="1840">
                  <c:v>1.8</c:v>
                </c:pt>
                <c:pt idx="1841">
                  <c:v>1.8</c:v>
                </c:pt>
                <c:pt idx="1842">
                  <c:v>1.8</c:v>
                </c:pt>
                <c:pt idx="1843">
                  <c:v>1.8</c:v>
                </c:pt>
                <c:pt idx="1844">
                  <c:v>1.8</c:v>
                </c:pt>
                <c:pt idx="1845">
                  <c:v>1.8</c:v>
                </c:pt>
                <c:pt idx="1846">
                  <c:v>1.8</c:v>
                </c:pt>
                <c:pt idx="1847">
                  <c:v>1.8</c:v>
                </c:pt>
                <c:pt idx="1848">
                  <c:v>1.8</c:v>
                </c:pt>
                <c:pt idx="1849">
                  <c:v>1.8</c:v>
                </c:pt>
                <c:pt idx="1850">
                  <c:v>1.8</c:v>
                </c:pt>
                <c:pt idx="1851">
                  <c:v>1.8</c:v>
                </c:pt>
                <c:pt idx="1852">
                  <c:v>1.8</c:v>
                </c:pt>
                <c:pt idx="1853">
                  <c:v>1.8</c:v>
                </c:pt>
                <c:pt idx="1854">
                  <c:v>1.8</c:v>
                </c:pt>
                <c:pt idx="1855">
                  <c:v>1.8</c:v>
                </c:pt>
                <c:pt idx="1856">
                  <c:v>1.8</c:v>
                </c:pt>
                <c:pt idx="1857">
                  <c:v>1.8</c:v>
                </c:pt>
                <c:pt idx="1858">
                  <c:v>1.8</c:v>
                </c:pt>
                <c:pt idx="1859">
                  <c:v>1.8</c:v>
                </c:pt>
                <c:pt idx="1860">
                  <c:v>1.8</c:v>
                </c:pt>
                <c:pt idx="1861">
                  <c:v>1.8</c:v>
                </c:pt>
                <c:pt idx="1862">
                  <c:v>1.8</c:v>
                </c:pt>
                <c:pt idx="1863">
                  <c:v>1.8</c:v>
                </c:pt>
                <c:pt idx="1864">
                  <c:v>1.8</c:v>
                </c:pt>
                <c:pt idx="1865">
                  <c:v>1.8</c:v>
                </c:pt>
                <c:pt idx="1866">
                  <c:v>1.8</c:v>
                </c:pt>
                <c:pt idx="1867">
                  <c:v>1.8</c:v>
                </c:pt>
                <c:pt idx="1868">
                  <c:v>1.8</c:v>
                </c:pt>
                <c:pt idx="1869">
                  <c:v>1.8</c:v>
                </c:pt>
                <c:pt idx="1870">
                  <c:v>1.8</c:v>
                </c:pt>
                <c:pt idx="1871">
                  <c:v>1.8</c:v>
                </c:pt>
                <c:pt idx="1872">
                  <c:v>1.8</c:v>
                </c:pt>
                <c:pt idx="1873">
                  <c:v>1.8</c:v>
                </c:pt>
                <c:pt idx="1874">
                  <c:v>1.8</c:v>
                </c:pt>
                <c:pt idx="1875">
                  <c:v>1.8</c:v>
                </c:pt>
                <c:pt idx="1876">
                  <c:v>1.8</c:v>
                </c:pt>
                <c:pt idx="1877">
                  <c:v>1.8</c:v>
                </c:pt>
                <c:pt idx="1878">
                  <c:v>1.8</c:v>
                </c:pt>
                <c:pt idx="1879">
                  <c:v>1.8</c:v>
                </c:pt>
                <c:pt idx="1880">
                  <c:v>1.8</c:v>
                </c:pt>
                <c:pt idx="1881">
                  <c:v>1.8</c:v>
                </c:pt>
                <c:pt idx="1882">
                  <c:v>1.8</c:v>
                </c:pt>
                <c:pt idx="1883">
                  <c:v>1.8</c:v>
                </c:pt>
                <c:pt idx="1884">
                  <c:v>1.8</c:v>
                </c:pt>
                <c:pt idx="1885">
                  <c:v>1.8</c:v>
                </c:pt>
                <c:pt idx="1886">
                  <c:v>1.8</c:v>
                </c:pt>
                <c:pt idx="1887">
                  <c:v>1.8</c:v>
                </c:pt>
                <c:pt idx="1888">
                  <c:v>1.8</c:v>
                </c:pt>
                <c:pt idx="1889">
                  <c:v>1.8</c:v>
                </c:pt>
                <c:pt idx="1890">
                  <c:v>1.8</c:v>
                </c:pt>
                <c:pt idx="1891">
                  <c:v>1.8</c:v>
                </c:pt>
                <c:pt idx="1892">
                  <c:v>1.8</c:v>
                </c:pt>
                <c:pt idx="1893">
                  <c:v>1.8</c:v>
                </c:pt>
                <c:pt idx="1894">
                  <c:v>1.8</c:v>
                </c:pt>
                <c:pt idx="1895">
                  <c:v>1.8</c:v>
                </c:pt>
                <c:pt idx="1896">
                  <c:v>1.8</c:v>
                </c:pt>
                <c:pt idx="1897">
                  <c:v>1.8</c:v>
                </c:pt>
                <c:pt idx="1898">
                  <c:v>1.8</c:v>
                </c:pt>
                <c:pt idx="1899">
                  <c:v>1.8</c:v>
                </c:pt>
                <c:pt idx="1900">
                  <c:v>1.8</c:v>
                </c:pt>
                <c:pt idx="1901">
                  <c:v>1.8</c:v>
                </c:pt>
                <c:pt idx="1902">
                  <c:v>1.8</c:v>
                </c:pt>
                <c:pt idx="1903">
                  <c:v>1.8</c:v>
                </c:pt>
                <c:pt idx="1904">
                  <c:v>1.8</c:v>
                </c:pt>
                <c:pt idx="1905">
                  <c:v>1.8</c:v>
                </c:pt>
                <c:pt idx="1906">
                  <c:v>1.8</c:v>
                </c:pt>
                <c:pt idx="1907">
                  <c:v>1.8</c:v>
                </c:pt>
                <c:pt idx="1908">
                  <c:v>1.8</c:v>
                </c:pt>
                <c:pt idx="1909">
                  <c:v>1.8</c:v>
                </c:pt>
                <c:pt idx="1910">
                  <c:v>1.8</c:v>
                </c:pt>
                <c:pt idx="1911">
                  <c:v>1.8</c:v>
                </c:pt>
                <c:pt idx="1912">
                  <c:v>1.8</c:v>
                </c:pt>
                <c:pt idx="1913">
                  <c:v>1.8</c:v>
                </c:pt>
                <c:pt idx="1914">
                  <c:v>1.8</c:v>
                </c:pt>
                <c:pt idx="1915">
                  <c:v>1.8</c:v>
                </c:pt>
                <c:pt idx="1916">
                  <c:v>1.8</c:v>
                </c:pt>
                <c:pt idx="1917">
                  <c:v>1.8</c:v>
                </c:pt>
                <c:pt idx="1918">
                  <c:v>1.8</c:v>
                </c:pt>
                <c:pt idx="1919">
                  <c:v>1.8</c:v>
                </c:pt>
                <c:pt idx="1920">
                  <c:v>1.8</c:v>
                </c:pt>
                <c:pt idx="1921">
                  <c:v>1.8</c:v>
                </c:pt>
                <c:pt idx="1922">
                  <c:v>1.8</c:v>
                </c:pt>
                <c:pt idx="1923">
                  <c:v>1.8</c:v>
                </c:pt>
                <c:pt idx="1924">
                  <c:v>1.8</c:v>
                </c:pt>
                <c:pt idx="1925">
                  <c:v>1.8</c:v>
                </c:pt>
                <c:pt idx="1926">
                  <c:v>1.8</c:v>
                </c:pt>
                <c:pt idx="1927">
                  <c:v>1.8</c:v>
                </c:pt>
                <c:pt idx="1928">
                  <c:v>1.8</c:v>
                </c:pt>
                <c:pt idx="1929">
                  <c:v>1.8</c:v>
                </c:pt>
                <c:pt idx="1930">
                  <c:v>1.8</c:v>
                </c:pt>
                <c:pt idx="1931">
                  <c:v>1.8</c:v>
                </c:pt>
                <c:pt idx="1932">
                  <c:v>1.8</c:v>
                </c:pt>
                <c:pt idx="1933">
                  <c:v>1.8</c:v>
                </c:pt>
                <c:pt idx="1934">
                  <c:v>1.8</c:v>
                </c:pt>
                <c:pt idx="1935">
                  <c:v>1.8</c:v>
                </c:pt>
                <c:pt idx="1936">
                  <c:v>1.8</c:v>
                </c:pt>
                <c:pt idx="1937">
                  <c:v>1.8</c:v>
                </c:pt>
                <c:pt idx="1938">
                  <c:v>1.8</c:v>
                </c:pt>
                <c:pt idx="1939">
                  <c:v>1.8</c:v>
                </c:pt>
                <c:pt idx="1940">
                  <c:v>1.8</c:v>
                </c:pt>
                <c:pt idx="1941">
                  <c:v>1.8</c:v>
                </c:pt>
                <c:pt idx="1942">
                  <c:v>1.8</c:v>
                </c:pt>
                <c:pt idx="1943">
                  <c:v>1.8</c:v>
                </c:pt>
                <c:pt idx="1944">
                  <c:v>1.8</c:v>
                </c:pt>
                <c:pt idx="1945">
                  <c:v>1.8</c:v>
                </c:pt>
                <c:pt idx="1946">
                  <c:v>1.8</c:v>
                </c:pt>
                <c:pt idx="1947">
                  <c:v>1.8</c:v>
                </c:pt>
                <c:pt idx="1948">
                  <c:v>1.8</c:v>
                </c:pt>
                <c:pt idx="1949">
                  <c:v>1.8</c:v>
                </c:pt>
                <c:pt idx="1950">
                  <c:v>1.8</c:v>
                </c:pt>
                <c:pt idx="1951">
                  <c:v>1.8</c:v>
                </c:pt>
                <c:pt idx="1952">
                  <c:v>1.8</c:v>
                </c:pt>
                <c:pt idx="1953">
                  <c:v>1.8</c:v>
                </c:pt>
                <c:pt idx="1954">
                  <c:v>1.8</c:v>
                </c:pt>
                <c:pt idx="1955">
                  <c:v>1.8</c:v>
                </c:pt>
                <c:pt idx="1956">
                  <c:v>1.8</c:v>
                </c:pt>
                <c:pt idx="1957">
                  <c:v>1.8</c:v>
                </c:pt>
                <c:pt idx="1958">
                  <c:v>1.8</c:v>
                </c:pt>
                <c:pt idx="1959">
                  <c:v>1.8</c:v>
                </c:pt>
                <c:pt idx="1960">
                  <c:v>1.8</c:v>
                </c:pt>
                <c:pt idx="1961">
                  <c:v>1.8</c:v>
                </c:pt>
                <c:pt idx="1962">
                  <c:v>1.8</c:v>
                </c:pt>
                <c:pt idx="1963">
                  <c:v>1.8</c:v>
                </c:pt>
                <c:pt idx="1964">
                  <c:v>1.8</c:v>
                </c:pt>
                <c:pt idx="1965">
                  <c:v>1.8</c:v>
                </c:pt>
                <c:pt idx="1966">
                  <c:v>1.8</c:v>
                </c:pt>
                <c:pt idx="1967">
                  <c:v>1.8</c:v>
                </c:pt>
                <c:pt idx="1968">
                  <c:v>1.8</c:v>
                </c:pt>
                <c:pt idx="1969">
                  <c:v>1.8</c:v>
                </c:pt>
                <c:pt idx="1970">
                  <c:v>1.8</c:v>
                </c:pt>
                <c:pt idx="1971">
                  <c:v>1.8</c:v>
                </c:pt>
                <c:pt idx="1972">
                  <c:v>1.8</c:v>
                </c:pt>
                <c:pt idx="1973">
                  <c:v>1.8</c:v>
                </c:pt>
                <c:pt idx="1974">
                  <c:v>1.8</c:v>
                </c:pt>
                <c:pt idx="1975">
                  <c:v>1.8</c:v>
                </c:pt>
                <c:pt idx="1976">
                  <c:v>1.8</c:v>
                </c:pt>
                <c:pt idx="1977">
                  <c:v>1.8</c:v>
                </c:pt>
                <c:pt idx="1978">
                  <c:v>1.8</c:v>
                </c:pt>
                <c:pt idx="1979">
                  <c:v>1.8</c:v>
                </c:pt>
                <c:pt idx="1980">
                  <c:v>1.8</c:v>
                </c:pt>
                <c:pt idx="1981">
                  <c:v>1.8</c:v>
                </c:pt>
                <c:pt idx="1982">
                  <c:v>1.8</c:v>
                </c:pt>
                <c:pt idx="1983">
                  <c:v>1.8</c:v>
                </c:pt>
                <c:pt idx="1984">
                  <c:v>1.8</c:v>
                </c:pt>
                <c:pt idx="1985">
                  <c:v>1.8</c:v>
                </c:pt>
                <c:pt idx="1986">
                  <c:v>1.8</c:v>
                </c:pt>
                <c:pt idx="1987">
                  <c:v>1.8</c:v>
                </c:pt>
                <c:pt idx="1988">
                  <c:v>1.8</c:v>
                </c:pt>
                <c:pt idx="1989">
                  <c:v>1.8</c:v>
                </c:pt>
                <c:pt idx="1990">
                  <c:v>1.8</c:v>
                </c:pt>
                <c:pt idx="1991">
                  <c:v>1.8</c:v>
                </c:pt>
                <c:pt idx="1992">
                  <c:v>1.8</c:v>
                </c:pt>
                <c:pt idx="1993">
                  <c:v>1.8</c:v>
                </c:pt>
                <c:pt idx="1994">
                  <c:v>1.8</c:v>
                </c:pt>
                <c:pt idx="1995">
                  <c:v>1.8</c:v>
                </c:pt>
                <c:pt idx="1996">
                  <c:v>1.8</c:v>
                </c:pt>
                <c:pt idx="1997">
                  <c:v>1.8</c:v>
                </c:pt>
                <c:pt idx="1998">
                  <c:v>1.8</c:v>
                </c:pt>
                <c:pt idx="1999">
                  <c:v>1.8</c:v>
                </c:pt>
                <c:pt idx="2000">
                  <c:v>1.8</c:v>
                </c:pt>
                <c:pt idx="2001">
                  <c:v>1.8</c:v>
                </c:pt>
              </c:numCache>
            </c:numRef>
          </c:yVal>
          <c:smooth val="1"/>
        </c:ser>
        <c:ser>
          <c:idx val="2"/>
          <c:order val="2"/>
          <c:tx>
            <c:strRef>
              <c:f>'Back-End'!$O$3</c:f>
              <c:strCache>
                <c:ptCount val="1"/>
                <c:pt idx="0">
                  <c:v>Inductor Current</c:v>
                </c:pt>
              </c:strCache>
            </c:strRef>
          </c:tx>
          <c:spPr>
            <a:ln>
              <a:solidFill>
                <a:srgbClr val="FF0000"/>
              </a:solidFill>
            </a:ln>
          </c:spPr>
          <c:marker>
            <c:symbol val="none"/>
          </c:marker>
          <c:dPt>
            <c:idx val="84"/>
            <c:bubble3D val="0"/>
            <c:spPr>
              <a:ln>
                <a:solidFill>
                  <a:srgbClr val="FF0000"/>
                </a:solidFill>
                <a:round/>
              </a:ln>
            </c:spPr>
          </c:dPt>
          <c:xVal>
            <c:numRef>
              <c:f>'Back-End'!$L$4:$L$2005</c:f>
              <c:numCache>
                <c:formatCode>General</c:formatCode>
                <c:ptCount val="2002"/>
                <c:pt idx="0">
                  <c:v>0</c:v>
                </c:pt>
                <c:pt idx="1">
                  <c:v>0</c:v>
                </c:pt>
                <c:pt idx="2">
                  <c:v>1E-3</c:v>
                </c:pt>
                <c:pt idx="3">
                  <c:v>1E-3</c:v>
                </c:pt>
                <c:pt idx="4">
                  <c:v>2E-3</c:v>
                </c:pt>
                <c:pt idx="5">
                  <c:v>2E-3</c:v>
                </c:pt>
                <c:pt idx="6">
                  <c:v>3.0000000000000001E-3</c:v>
                </c:pt>
                <c:pt idx="7">
                  <c:v>3.0000000000000001E-3</c:v>
                </c:pt>
                <c:pt idx="8">
                  <c:v>4.0000000000000001E-3</c:v>
                </c:pt>
                <c:pt idx="9">
                  <c:v>4.0000000000000001E-3</c:v>
                </c:pt>
                <c:pt idx="10">
                  <c:v>5.0000000000000001E-3</c:v>
                </c:pt>
                <c:pt idx="11">
                  <c:v>5.0000000000000001E-3</c:v>
                </c:pt>
                <c:pt idx="12">
                  <c:v>6.0000000000000001E-3</c:v>
                </c:pt>
                <c:pt idx="13">
                  <c:v>6.0000000000000001E-3</c:v>
                </c:pt>
                <c:pt idx="14">
                  <c:v>7.0000000000000001E-3</c:v>
                </c:pt>
                <c:pt idx="15">
                  <c:v>7.0000000000000001E-3</c:v>
                </c:pt>
                <c:pt idx="16">
                  <c:v>8.0000000000000002E-3</c:v>
                </c:pt>
                <c:pt idx="17">
                  <c:v>8.0000000000000002E-3</c:v>
                </c:pt>
                <c:pt idx="18">
                  <c:v>9.0000000000000011E-3</c:v>
                </c:pt>
                <c:pt idx="19">
                  <c:v>9.0000000000000011E-3</c:v>
                </c:pt>
                <c:pt idx="20">
                  <c:v>1.0000000000000002E-2</c:v>
                </c:pt>
                <c:pt idx="21">
                  <c:v>1.0000000000000002E-2</c:v>
                </c:pt>
                <c:pt idx="22">
                  <c:v>1.1000000000000003E-2</c:v>
                </c:pt>
                <c:pt idx="23">
                  <c:v>1.1000000000000003E-2</c:v>
                </c:pt>
                <c:pt idx="24">
                  <c:v>1.2000000000000004E-2</c:v>
                </c:pt>
                <c:pt idx="25">
                  <c:v>1.2000000000000004E-2</c:v>
                </c:pt>
                <c:pt idx="26">
                  <c:v>1.3000000000000005E-2</c:v>
                </c:pt>
                <c:pt idx="27">
                  <c:v>1.3000000000000005E-2</c:v>
                </c:pt>
                <c:pt idx="28">
                  <c:v>1.4000000000000005E-2</c:v>
                </c:pt>
                <c:pt idx="29">
                  <c:v>1.4000000000000005E-2</c:v>
                </c:pt>
                <c:pt idx="30">
                  <c:v>1.5000000000000006E-2</c:v>
                </c:pt>
                <c:pt idx="31">
                  <c:v>1.5000000000000006E-2</c:v>
                </c:pt>
                <c:pt idx="32">
                  <c:v>1.6000000000000007E-2</c:v>
                </c:pt>
                <c:pt idx="33">
                  <c:v>1.6000000000000007E-2</c:v>
                </c:pt>
                <c:pt idx="34">
                  <c:v>1.7000000000000008E-2</c:v>
                </c:pt>
                <c:pt idx="35">
                  <c:v>1.7000000000000008E-2</c:v>
                </c:pt>
                <c:pt idx="36">
                  <c:v>1.8000000000000009E-2</c:v>
                </c:pt>
                <c:pt idx="37">
                  <c:v>1.8000000000000009E-2</c:v>
                </c:pt>
                <c:pt idx="38">
                  <c:v>1.900000000000001E-2</c:v>
                </c:pt>
                <c:pt idx="39">
                  <c:v>1.900000000000001E-2</c:v>
                </c:pt>
                <c:pt idx="40">
                  <c:v>2.0000000000000011E-2</c:v>
                </c:pt>
                <c:pt idx="41">
                  <c:v>2.0000000000000011E-2</c:v>
                </c:pt>
                <c:pt idx="42">
                  <c:v>2.1000000000000012E-2</c:v>
                </c:pt>
                <c:pt idx="43">
                  <c:v>2.1000000000000012E-2</c:v>
                </c:pt>
                <c:pt idx="44">
                  <c:v>2.2000000000000013E-2</c:v>
                </c:pt>
                <c:pt idx="45">
                  <c:v>2.2000000000000013E-2</c:v>
                </c:pt>
                <c:pt idx="46">
                  <c:v>2.3000000000000013E-2</c:v>
                </c:pt>
                <c:pt idx="47">
                  <c:v>2.3000000000000013E-2</c:v>
                </c:pt>
                <c:pt idx="48">
                  <c:v>2.4000000000000014E-2</c:v>
                </c:pt>
                <c:pt idx="49">
                  <c:v>2.4000000000000014E-2</c:v>
                </c:pt>
                <c:pt idx="50">
                  <c:v>2.5000000000000015E-2</c:v>
                </c:pt>
                <c:pt idx="51">
                  <c:v>2.5000000000000015E-2</c:v>
                </c:pt>
                <c:pt idx="52">
                  <c:v>2.6000000000000016E-2</c:v>
                </c:pt>
                <c:pt idx="53">
                  <c:v>2.6000000000000016E-2</c:v>
                </c:pt>
                <c:pt idx="54">
                  <c:v>2.7000000000000017E-2</c:v>
                </c:pt>
                <c:pt idx="55">
                  <c:v>2.7000000000000017E-2</c:v>
                </c:pt>
                <c:pt idx="56">
                  <c:v>2.8000000000000018E-2</c:v>
                </c:pt>
                <c:pt idx="57">
                  <c:v>2.8000000000000018E-2</c:v>
                </c:pt>
                <c:pt idx="58">
                  <c:v>2.9000000000000019E-2</c:v>
                </c:pt>
                <c:pt idx="59">
                  <c:v>2.9000000000000019E-2</c:v>
                </c:pt>
                <c:pt idx="60">
                  <c:v>3.000000000000002E-2</c:v>
                </c:pt>
                <c:pt idx="61">
                  <c:v>3.000000000000002E-2</c:v>
                </c:pt>
                <c:pt idx="62">
                  <c:v>3.1000000000000021E-2</c:v>
                </c:pt>
                <c:pt idx="63">
                  <c:v>3.1000000000000021E-2</c:v>
                </c:pt>
                <c:pt idx="64">
                  <c:v>3.2000000000000021E-2</c:v>
                </c:pt>
                <c:pt idx="65">
                  <c:v>3.2000000000000021E-2</c:v>
                </c:pt>
                <c:pt idx="66">
                  <c:v>3.3000000000000022E-2</c:v>
                </c:pt>
                <c:pt idx="67">
                  <c:v>3.3000000000000022E-2</c:v>
                </c:pt>
                <c:pt idx="68">
                  <c:v>3.4000000000000023E-2</c:v>
                </c:pt>
                <c:pt idx="69">
                  <c:v>3.4000000000000023E-2</c:v>
                </c:pt>
                <c:pt idx="70">
                  <c:v>3.5000000000000024E-2</c:v>
                </c:pt>
                <c:pt idx="71">
                  <c:v>3.5000000000000024E-2</c:v>
                </c:pt>
                <c:pt idx="72">
                  <c:v>3.6000000000000025E-2</c:v>
                </c:pt>
                <c:pt idx="73">
                  <c:v>3.6000000000000025E-2</c:v>
                </c:pt>
                <c:pt idx="74">
                  <c:v>3.7000000000000026E-2</c:v>
                </c:pt>
                <c:pt idx="75">
                  <c:v>3.7000000000000026E-2</c:v>
                </c:pt>
                <c:pt idx="76">
                  <c:v>3.8000000000000027E-2</c:v>
                </c:pt>
                <c:pt idx="77">
                  <c:v>3.8000000000000027E-2</c:v>
                </c:pt>
                <c:pt idx="78">
                  <c:v>3.9000000000000028E-2</c:v>
                </c:pt>
                <c:pt idx="79">
                  <c:v>3.9000000000000028E-2</c:v>
                </c:pt>
                <c:pt idx="80">
                  <c:v>4.0000000000000029E-2</c:v>
                </c:pt>
                <c:pt idx="81">
                  <c:v>4.0000000000000029E-2</c:v>
                </c:pt>
                <c:pt idx="82">
                  <c:v>4.1000000000000029E-2</c:v>
                </c:pt>
                <c:pt idx="83">
                  <c:v>4.1000000000000029E-2</c:v>
                </c:pt>
                <c:pt idx="84">
                  <c:v>4.200000000000003E-2</c:v>
                </c:pt>
                <c:pt idx="85">
                  <c:v>4.200000000000003E-2</c:v>
                </c:pt>
                <c:pt idx="86">
                  <c:v>4.3000000000000031E-2</c:v>
                </c:pt>
                <c:pt idx="87">
                  <c:v>4.3000000000000031E-2</c:v>
                </c:pt>
                <c:pt idx="88">
                  <c:v>4.4000000000000032E-2</c:v>
                </c:pt>
                <c:pt idx="89">
                  <c:v>4.4000000000000032E-2</c:v>
                </c:pt>
                <c:pt idx="90">
                  <c:v>4.5000000000000033E-2</c:v>
                </c:pt>
                <c:pt idx="91">
                  <c:v>4.5000000000000033E-2</c:v>
                </c:pt>
                <c:pt idx="92">
                  <c:v>4.6000000000000034E-2</c:v>
                </c:pt>
                <c:pt idx="93">
                  <c:v>4.6000000000000034E-2</c:v>
                </c:pt>
                <c:pt idx="94">
                  <c:v>4.7000000000000035E-2</c:v>
                </c:pt>
                <c:pt idx="95">
                  <c:v>4.7000000000000035E-2</c:v>
                </c:pt>
                <c:pt idx="96">
                  <c:v>4.8000000000000036E-2</c:v>
                </c:pt>
                <c:pt idx="97">
                  <c:v>4.8000000000000036E-2</c:v>
                </c:pt>
                <c:pt idx="98">
                  <c:v>4.9000000000000037E-2</c:v>
                </c:pt>
                <c:pt idx="99">
                  <c:v>4.9000000000000037E-2</c:v>
                </c:pt>
                <c:pt idx="100">
                  <c:v>5.0000000000000037E-2</c:v>
                </c:pt>
                <c:pt idx="101">
                  <c:v>5.0000000000000037E-2</c:v>
                </c:pt>
                <c:pt idx="102">
                  <c:v>5.1000000000000038E-2</c:v>
                </c:pt>
                <c:pt idx="103">
                  <c:v>5.1000000000000038E-2</c:v>
                </c:pt>
                <c:pt idx="104">
                  <c:v>5.2000000000000039E-2</c:v>
                </c:pt>
                <c:pt idx="105">
                  <c:v>5.2000000000000039E-2</c:v>
                </c:pt>
                <c:pt idx="106">
                  <c:v>5.300000000000004E-2</c:v>
                </c:pt>
                <c:pt idx="107">
                  <c:v>5.300000000000004E-2</c:v>
                </c:pt>
                <c:pt idx="108">
                  <c:v>5.4000000000000041E-2</c:v>
                </c:pt>
                <c:pt idx="109">
                  <c:v>5.4000000000000041E-2</c:v>
                </c:pt>
                <c:pt idx="110">
                  <c:v>5.5000000000000042E-2</c:v>
                </c:pt>
                <c:pt idx="111">
                  <c:v>5.5000000000000042E-2</c:v>
                </c:pt>
                <c:pt idx="112">
                  <c:v>5.6000000000000043E-2</c:v>
                </c:pt>
                <c:pt idx="113">
                  <c:v>5.6000000000000043E-2</c:v>
                </c:pt>
                <c:pt idx="114">
                  <c:v>5.7000000000000044E-2</c:v>
                </c:pt>
                <c:pt idx="115">
                  <c:v>5.7000000000000044E-2</c:v>
                </c:pt>
                <c:pt idx="116">
                  <c:v>5.8000000000000045E-2</c:v>
                </c:pt>
                <c:pt idx="117">
                  <c:v>5.8000000000000045E-2</c:v>
                </c:pt>
                <c:pt idx="118">
                  <c:v>5.9000000000000045E-2</c:v>
                </c:pt>
                <c:pt idx="119">
                  <c:v>5.9000000000000045E-2</c:v>
                </c:pt>
                <c:pt idx="120">
                  <c:v>6.0000000000000046E-2</c:v>
                </c:pt>
                <c:pt idx="121">
                  <c:v>6.0000000000000046E-2</c:v>
                </c:pt>
                <c:pt idx="122">
                  <c:v>6.1000000000000047E-2</c:v>
                </c:pt>
                <c:pt idx="123">
                  <c:v>6.1000000000000047E-2</c:v>
                </c:pt>
                <c:pt idx="124">
                  <c:v>6.2000000000000048E-2</c:v>
                </c:pt>
                <c:pt idx="125">
                  <c:v>6.2000000000000048E-2</c:v>
                </c:pt>
                <c:pt idx="126">
                  <c:v>6.3000000000000042E-2</c:v>
                </c:pt>
                <c:pt idx="127">
                  <c:v>6.3000000000000042E-2</c:v>
                </c:pt>
                <c:pt idx="128">
                  <c:v>6.4000000000000043E-2</c:v>
                </c:pt>
                <c:pt idx="129">
                  <c:v>6.4000000000000043E-2</c:v>
                </c:pt>
                <c:pt idx="130">
                  <c:v>6.5000000000000044E-2</c:v>
                </c:pt>
                <c:pt idx="131">
                  <c:v>6.5000000000000044E-2</c:v>
                </c:pt>
                <c:pt idx="132">
                  <c:v>6.6000000000000045E-2</c:v>
                </c:pt>
                <c:pt idx="133">
                  <c:v>6.6000000000000045E-2</c:v>
                </c:pt>
                <c:pt idx="134">
                  <c:v>6.7000000000000046E-2</c:v>
                </c:pt>
                <c:pt idx="135">
                  <c:v>6.7000000000000046E-2</c:v>
                </c:pt>
                <c:pt idx="136">
                  <c:v>6.8000000000000047E-2</c:v>
                </c:pt>
                <c:pt idx="137">
                  <c:v>6.8000000000000047E-2</c:v>
                </c:pt>
                <c:pt idx="138">
                  <c:v>6.9000000000000047E-2</c:v>
                </c:pt>
                <c:pt idx="139">
                  <c:v>6.9000000000000047E-2</c:v>
                </c:pt>
                <c:pt idx="140">
                  <c:v>7.0000000000000048E-2</c:v>
                </c:pt>
                <c:pt idx="141">
                  <c:v>7.0000000000000048E-2</c:v>
                </c:pt>
                <c:pt idx="142">
                  <c:v>7.1000000000000049E-2</c:v>
                </c:pt>
                <c:pt idx="143">
                  <c:v>7.1000000000000049E-2</c:v>
                </c:pt>
                <c:pt idx="144">
                  <c:v>7.200000000000005E-2</c:v>
                </c:pt>
                <c:pt idx="145">
                  <c:v>7.200000000000005E-2</c:v>
                </c:pt>
                <c:pt idx="146">
                  <c:v>7.3000000000000051E-2</c:v>
                </c:pt>
                <c:pt idx="147">
                  <c:v>7.3000000000000051E-2</c:v>
                </c:pt>
                <c:pt idx="148">
                  <c:v>7.4000000000000052E-2</c:v>
                </c:pt>
                <c:pt idx="149">
                  <c:v>7.4000000000000052E-2</c:v>
                </c:pt>
                <c:pt idx="150">
                  <c:v>7.5000000000000053E-2</c:v>
                </c:pt>
                <c:pt idx="151">
                  <c:v>7.5000000000000053E-2</c:v>
                </c:pt>
                <c:pt idx="152">
                  <c:v>7.6000000000000054E-2</c:v>
                </c:pt>
                <c:pt idx="153">
                  <c:v>7.6000000000000054E-2</c:v>
                </c:pt>
                <c:pt idx="154">
                  <c:v>7.7000000000000055E-2</c:v>
                </c:pt>
                <c:pt idx="155">
                  <c:v>7.7000000000000055E-2</c:v>
                </c:pt>
                <c:pt idx="156">
                  <c:v>7.8000000000000055E-2</c:v>
                </c:pt>
                <c:pt idx="157">
                  <c:v>7.8000000000000055E-2</c:v>
                </c:pt>
                <c:pt idx="158">
                  <c:v>7.9000000000000056E-2</c:v>
                </c:pt>
                <c:pt idx="159">
                  <c:v>7.9000000000000056E-2</c:v>
                </c:pt>
                <c:pt idx="160">
                  <c:v>8.0000000000000057E-2</c:v>
                </c:pt>
                <c:pt idx="161">
                  <c:v>8.0000000000000057E-2</c:v>
                </c:pt>
                <c:pt idx="162">
                  <c:v>8.1000000000000058E-2</c:v>
                </c:pt>
                <c:pt idx="163">
                  <c:v>8.1000000000000058E-2</c:v>
                </c:pt>
                <c:pt idx="164">
                  <c:v>8.2000000000000059E-2</c:v>
                </c:pt>
                <c:pt idx="165">
                  <c:v>8.2000000000000059E-2</c:v>
                </c:pt>
                <c:pt idx="166">
                  <c:v>8.300000000000006E-2</c:v>
                </c:pt>
                <c:pt idx="167">
                  <c:v>8.300000000000006E-2</c:v>
                </c:pt>
                <c:pt idx="168">
                  <c:v>8.4000000000000061E-2</c:v>
                </c:pt>
                <c:pt idx="169">
                  <c:v>8.4000000000000061E-2</c:v>
                </c:pt>
                <c:pt idx="170">
                  <c:v>8.5000000000000062E-2</c:v>
                </c:pt>
                <c:pt idx="171">
                  <c:v>8.5000000000000062E-2</c:v>
                </c:pt>
                <c:pt idx="172">
                  <c:v>8.6000000000000063E-2</c:v>
                </c:pt>
                <c:pt idx="173">
                  <c:v>8.6000000000000063E-2</c:v>
                </c:pt>
                <c:pt idx="174">
                  <c:v>8.7000000000000063E-2</c:v>
                </c:pt>
                <c:pt idx="175">
                  <c:v>8.7000000000000063E-2</c:v>
                </c:pt>
                <c:pt idx="176">
                  <c:v>8.8000000000000064E-2</c:v>
                </c:pt>
                <c:pt idx="177">
                  <c:v>8.8000000000000064E-2</c:v>
                </c:pt>
                <c:pt idx="178">
                  <c:v>8.9000000000000065E-2</c:v>
                </c:pt>
                <c:pt idx="179">
                  <c:v>8.9000000000000065E-2</c:v>
                </c:pt>
                <c:pt idx="180">
                  <c:v>9.0000000000000066E-2</c:v>
                </c:pt>
                <c:pt idx="181">
                  <c:v>9.0000000000000066E-2</c:v>
                </c:pt>
                <c:pt idx="182">
                  <c:v>9.1000000000000067E-2</c:v>
                </c:pt>
                <c:pt idx="183">
                  <c:v>9.1000000000000067E-2</c:v>
                </c:pt>
                <c:pt idx="184">
                  <c:v>9.2000000000000068E-2</c:v>
                </c:pt>
                <c:pt idx="185">
                  <c:v>9.2000000000000068E-2</c:v>
                </c:pt>
                <c:pt idx="186">
                  <c:v>9.3000000000000069E-2</c:v>
                </c:pt>
                <c:pt idx="187">
                  <c:v>9.3000000000000069E-2</c:v>
                </c:pt>
                <c:pt idx="188">
                  <c:v>9.400000000000007E-2</c:v>
                </c:pt>
                <c:pt idx="189">
                  <c:v>9.400000000000007E-2</c:v>
                </c:pt>
                <c:pt idx="190">
                  <c:v>9.500000000000007E-2</c:v>
                </c:pt>
                <c:pt idx="191">
                  <c:v>9.500000000000007E-2</c:v>
                </c:pt>
                <c:pt idx="192">
                  <c:v>9.6000000000000071E-2</c:v>
                </c:pt>
                <c:pt idx="193">
                  <c:v>9.6000000000000071E-2</c:v>
                </c:pt>
                <c:pt idx="194">
                  <c:v>9.7000000000000072E-2</c:v>
                </c:pt>
                <c:pt idx="195">
                  <c:v>9.7000000000000072E-2</c:v>
                </c:pt>
                <c:pt idx="196">
                  <c:v>9.8000000000000073E-2</c:v>
                </c:pt>
                <c:pt idx="197">
                  <c:v>9.8000000000000073E-2</c:v>
                </c:pt>
                <c:pt idx="198">
                  <c:v>9.9000000000000074E-2</c:v>
                </c:pt>
                <c:pt idx="199">
                  <c:v>9.9000000000000074E-2</c:v>
                </c:pt>
                <c:pt idx="200">
                  <c:v>0.10000000000000007</c:v>
                </c:pt>
                <c:pt idx="201">
                  <c:v>0.10000000000000007</c:v>
                </c:pt>
                <c:pt idx="202">
                  <c:v>0.10100000000000008</c:v>
                </c:pt>
                <c:pt idx="203">
                  <c:v>0.10100000000000008</c:v>
                </c:pt>
                <c:pt idx="204">
                  <c:v>0.10200000000000008</c:v>
                </c:pt>
                <c:pt idx="205">
                  <c:v>0.10200000000000008</c:v>
                </c:pt>
                <c:pt idx="206">
                  <c:v>0.10300000000000008</c:v>
                </c:pt>
                <c:pt idx="207">
                  <c:v>0.10300000000000008</c:v>
                </c:pt>
                <c:pt idx="208">
                  <c:v>0.10400000000000008</c:v>
                </c:pt>
                <c:pt idx="209">
                  <c:v>0.10400000000000008</c:v>
                </c:pt>
                <c:pt idx="210">
                  <c:v>0.10500000000000008</c:v>
                </c:pt>
                <c:pt idx="211">
                  <c:v>0.10500000000000008</c:v>
                </c:pt>
                <c:pt idx="212">
                  <c:v>0.10600000000000008</c:v>
                </c:pt>
                <c:pt idx="213">
                  <c:v>0.10600000000000008</c:v>
                </c:pt>
                <c:pt idx="214">
                  <c:v>0.10700000000000008</c:v>
                </c:pt>
                <c:pt idx="215">
                  <c:v>0.10700000000000008</c:v>
                </c:pt>
                <c:pt idx="216">
                  <c:v>0.10800000000000008</c:v>
                </c:pt>
                <c:pt idx="217">
                  <c:v>0.10800000000000008</c:v>
                </c:pt>
                <c:pt idx="218">
                  <c:v>0.10900000000000008</c:v>
                </c:pt>
                <c:pt idx="219">
                  <c:v>0.10900000000000008</c:v>
                </c:pt>
                <c:pt idx="220">
                  <c:v>0.11000000000000008</c:v>
                </c:pt>
                <c:pt idx="221">
                  <c:v>0.11000000000000008</c:v>
                </c:pt>
                <c:pt idx="222">
                  <c:v>0.11100000000000008</c:v>
                </c:pt>
                <c:pt idx="223">
                  <c:v>0.11100000000000008</c:v>
                </c:pt>
                <c:pt idx="224">
                  <c:v>0.11200000000000009</c:v>
                </c:pt>
                <c:pt idx="225">
                  <c:v>0.11200000000000009</c:v>
                </c:pt>
                <c:pt idx="226">
                  <c:v>0.11300000000000009</c:v>
                </c:pt>
                <c:pt idx="227">
                  <c:v>0.11300000000000009</c:v>
                </c:pt>
                <c:pt idx="228">
                  <c:v>0.11400000000000009</c:v>
                </c:pt>
                <c:pt idx="229">
                  <c:v>0.11400000000000009</c:v>
                </c:pt>
                <c:pt idx="230">
                  <c:v>0.11500000000000009</c:v>
                </c:pt>
                <c:pt idx="231">
                  <c:v>0.11500000000000009</c:v>
                </c:pt>
                <c:pt idx="232">
                  <c:v>0.11600000000000009</c:v>
                </c:pt>
                <c:pt idx="233">
                  <c:v>0.11600000000000009</c:v>
                </c:pt>
                <c:pt idx="234">
                  <c:v>0.11700000000000009</c:v>
                </c:pt>
                <c:pt idx="235">
                  <c:v>0.11700000000000009</c:v>
                </c:pt>
                <c:pt idx="236">
                  <c:v>0.11800000000000009</c:v>
                </c:pt>
                <c:pt idx="237">
                  <c:v>0.11800000000000009</c:v>
                </c:pt>
                <c:pt idx="238">
                  <c:v>0.11900000000000009</c:v>
                </c:pt>
                <c:pt idx="239">
                  <c:v>0.11900000000000009</c:v>
                </c:pt>
                <c:pt idx="240">
                  <c:v>0.12000000000000009</c:v>
                </c:pt>
                <c:pt idx="241">
                  <c:v>0.12000000000000009</c:v>
                </c:pt>
                <c:pt idx="242">
                  <c:v>0.12100000000000009</c:v>
                </c:pt>
                <c:pt idx="243">
                  <c:v>0.12100000000000009</c:v>
                </c:pt>
                <c:pt idx="244">
                  <c:v>0.12200000000000009</c:v>
                </c:pt>
                <c:pt idx="245">
                  <c:v>0.12200000000000009</c:v>
                </c:pt>
                <c:pt idx="246">
                  <c:v>0.1230000000000001</c:v>
                </c:pt>
                <c:pt idx="247">
                  <c:v>0.1230000000000001</c:v>
                </c:pt>
                <c:pt idx="248">
                  <c:v>0.1240000000000001</c:v>
                </c:pt>
                <c:pt idx="249">
                  <c:v>0.1240000000000001</c:v>
                </c:pt>
                <c:pt idx="250">
                  <c:v>0.12500000000000008</c:v>
                </c:pt>
                <c:pt idx="251">
                  <c:v>0.12500000000000008</c:v>
                </c:pt>
                <c:pt idx="252">
                  <c:v>0.12600000000000008</c:v>
                </c:pt>
                <c:pt idx="253">
                  <c:v>0.12600000000000008</c:v>
                </c:pt>
                <c:pt idx="254">
                  <c:v>0.12700000000000009</c:v>
                </c:pt>
                <c:pt idx="255">
                  <c:v>0.12700000000000009</c:v>
                </c:pt>
                <c:pt idx="256">
                  <c:v>0.12800000000000009</c:v>
                </c:pt>
                <c:pt idx="257">
                  <c:v>0.12800000000000009</c:v>
                </c:pt>
                <c:pt idx="258">
                  <c:v>0.12900000000000009</c:v>
                </c:pt>
                <c:pt idx="259">
                  <c:v>0.12900000000000009</c:v>
                </c:pt>
                <c:pt idx="260">
                  <c:v>0.13000000000000009</c:v>
                </c:pt>
                <c:pt idx="261">
                  <c:v>0.13000000000000009</c:v>
                </c:pt>
                <c:pt idx="262">
                  <c:v>0.13100000000000009</c:v>
                </c:pt>
                <c:pt idx="263">
                  <c:v>0.13100000000000009</c:v>
                </c:pt>
                <c:pt idx="264">
                  <c:v>0.13200000000000009</c:v>
                </c:pt>
                <c:pt idx="265">
                  <c:v>0.13200000000000009</c:v>
                </c:pt>
                <c:pt idx="266">
                  <c:v>0.13300000000000009</c:v>
                </c:pt>
                <c:pt idx="267">
                  <c:v>0.13300000000000009</c:v>
                </c:pt>
                <c:pt idx="268">
                  <c:v>0.13400000000000009</c:v>
                </c:pt>
                <c:pt idx="269">
                  <c:v>0.13400000000000009</c:v>
                </c:pt>
                <c:pt idx="270">
                  <c:v>0.13500000000000009</c:v>
                </c:pt>
                <c:pt idx="271">
                  <c:v>0.13500000000000009</c:v>
                </c:pt>
                <c:pt idx="272">
                  <c:v>0.13600000000000009</c:v>
                </c:pt>
                <c:pt idx="273">
                  <c:v>0.13600000000000009</c:v>
                </c:pt>
                <c:pt idx="274">
                  <c:v>0.13700000000000009</c:v>
                </c:pt>
                <c:pt idx="275">
                  <c:v>0.13700000000000009</c:v>
                </c:pt>
                <c:pt idx="276">
                  <c:v>0.13800000000000009</c:v>
                </c:pt>
                <c:pt idx="277">
                  <c:v>0.13800000000000009</c:v>
                </c:pt>
                <c:pt idx="278">
                  <c:v>0.1390000000000001</c:v>
                </c:pt>
                <c:pt idx="279">
                  <c:v>0.1390000000000001</c:v>
                </c:pt>
                <c:pt idx="280">
                  <c:v>0.1400000000000001</c:v>
                </c:pt>
                <c:pt idx="281">
                  <c:v>0.1400000000000001</c:v>
                </c:pt>
                <c:pt idx="282">
                  <c:v>0.1410000000000001</c:v>
                </c:pt>
                <c:pt idx="283">
                  <c:v>0.1410000000000001</c:v>
                </c:pt>
                <c:pt idx="284">
                  <c:v>0.1420000000000001</c:v>
                </c:pt>
                <c:pt idx="285">
                  <c:v>0.1420000000000001</c:v>
                </c:pt>
                <c:pt idx="286">
                  <c:v>0.1430000000000001</c:v>
                </c:pt>
                <c:pt idx="287">
                  <c:v>0.1430000000000001</c:v>
                </c:pt>
                <c:pt idx="288">
                  <c:v>0.1440000000000001</c:v>
                </c:pt>
                <c:pt idx="289">
                  <c:v>0.1440000000000001</c:v>
                </c:pt>
                <c:pt idx="290">
                  <c:v>0.1450000000000001</c:v>
                </c:pt>
                <c:pt idx="291">
                  <c:v>0.1450000000000001</c:v>
                </c:pt>
                <c:pt idx="292">
                  <c:v>0.1460000000000001</c:v>
                </c:pt>
                <c:pt idx="293">
                  <c:v>0.1460000000000001</c:v>
                </c:pt>
                <c:pt idx="294">
                  <c:v>0.1470000000000001</c:v>
                </c:pt>
                <c:pt idx="295">
                  <c:v>0.1470000000000001</c:v>
                </c:pt>
                <c:pt idx="296">
                  <c:v>0.1480000000000001</c:v>
                </c:pt>
                <c:pt idx="297">
                  <c:v>0.1480000000000001</c:v>
                </c:pt>
                <c:pt idx="298">
                  <c:v>0.1490000000000001</c:v>
                </c:pt>
                <c:pt idx="299">
                  <c:v>0.1490000000000001</c:v>
                </c:pt>
                <c:pt idx="300">
                  <c:v>0.15000000000000011</c:v>
                </c:pt>
                <c:pt idx="301">
                  <c:v>0.15000000000000011</c:v>
                </c:pt>
                <c:pt idx="302">
                  <c:v>0.15100000000000011</c:v>
                </c:pt>
                <c:pt idx="303">
                  <c:v>0.15100000000000011</c:v>
                </c:pt>
                <c:pt idx="304">
                  <c:v>0.15200000000000011</c:v>
                </c:pt>
                <c:pt idx="305">
                  <c:v>0.15200000000000011</c:v>
                </c:pt>
                <c:pt idx="306">
                  <c:v>0.15300000000000011</c:v>
                </c:pt>
                <c:pt idx="307">
                  <c:v>0.15300000000000011</c:v>
                </c:pt>
                <c:pt idx="308">
                  <c:v>0.15400000000000011</c:v>
                </c:pt>
                <c:pt idx="309">
                  <c:v>0.15400000000000011</c:v>
                </c:pt>
                <c:pt idx="310">
                  <c:v>0.15500000000000011</c:v>
                </c:pt>
                <c:pt idx="311">
                  <c:v>0.15500000000000011</c:v>
                </c:pt>
                <c:pt idx="312">
                  <c:v>0.15600000000000011</c:v>
                </c:pt>
                <c:pt idx="313">
                  <c:v>0.15600000000000011</c:v>
                </c:pt>
                <c:pt idx="314">
                  <c:v>0.15700000000000011</c:v>
                </c:pt>
                <c:pt idx="315">
                  <c:v>0.15700000000000011</c:v>
                </c:pt>
                <c:pt idx="316">
                  <c:v>0.15800000000000011</c:v>
                </c:pt>
                <c:pt idx="317">
                  <c:v>0.15800000000000011</c:v>
                </c:pt>
                <c:pt idx="318">
                  <c:v>0.15900000000000011</c:v>
                </c:pt>
                <c:pt idx="319">
                  <c:v>0.15900000000000011</c:v>
                </c:pt>
                <c:pt idx="320">
                  <c:v>0.16000000000000011</c:v>
                </c:pt>
                <c:pt idx="321">
                  <c:v>0.16000000000000011</c:v>
                </c:pt>
                <c:pt idx="322">
                  <c:v>0.16100000000000012</c:v>
                </c:pt>
                <c:pt idx="323">
                  <c:v>0.16100000000000012</c:v>
                </c:pt>
                <c:pt idx="324">
                  <c:v>0.16200000000000012</c:v>
                </c:pt>
                <c:pt idx="325">
                  <c:v>0.16200000000000012</c:v>
                </c:pt>
                <c:pt idx="326">
                  <c:v>0.16300000000000012</c:v>
                </c:pt>
                <c:pt idx="327">
                  <c:v>0.16300000000000012</c:v>
                </c:pt>
                <c:pt idx="328">
                  <c:v>0.16400000000000012</c:v>
                </c:pt>
                <c:pt idx="329">
                  <c:v>0.16400000000000012</c:v>
                </c:pt>
                <c:pt idx="330">
                  <c:v>0.16500000000000012</c:v>
                </c:pt>
                <c:pt idx="331">
                  <c:v>0.16500000000000012</c:v>
                </c:pt>
                <c:pt idx="332">
                  <c:v>0.16600000000000012</c:v>
                </c:pt>
                <c:pt idx="333">
                  <c:v>0.16600000000000012</c:v>
                </c:pt>
                <c:pt idx="334">
                  <c:v>0.16700000000000012</c:v>
                </c:pt>
                <c:pt idx="335">
                  <c:v>0.16700000000000012</c:v>
                </c:pt>
                <c:pt idx="336">
                  <c:v>0.16800000000000012</c:v>
                </c:pt>
                <c:pt idx="337">
                  <c:v>0.16800000000000012</c:v>
                </c:pt>
                <c:pt idx="338">
                  <c:v>0.16900000000000012</c:v>
                </c:pt>
                <c:pt idx="339">
                  <c:v>0.16900000000000012</c:v>
                </c:pt>
                <c:pt idx="340">
                  <c:v>0.17000000000000012</c:v>
                </c:pt>
                <c:pt idx="341">
                  <c:v>0.17000000000000012</c:v>
                </c:pt>
                <c:pt idx="342">
                  <c:v>0.17100000000000012</c:v>
                </c:pt>
                <c:pt idx="343">
                  <c:v>0.17100000000000012</c:v>
                </c:pt>
                <c:pt idx="344">
                  <c:v>0.17200000000000013</c:v>
                </c:pt>
                <c:pt idx="345">
                  <c:v>0.17200000000000013</c:v>
                </c:pt>
                <c:pt idx="346">
                  <c:v>0.17300000000000013</c:v>
                </c:pt>
                <c:pt idx="347">
                  <c:v>0.17300000000000013</c:v>
                </c:pt>
                <c:pt idx="348">
                  <c:v>0.17400000000000013</c:v>
                </c:pt>
                <c:pt idx="349">
                  <c:v>0.17400000000000013</c:v>
                </c:pt>
                <c:pt idx="350">
                  <c:v>0.17500000000000013</c:v>
                </c:pt>
                <c:pt idx="351">
                  <c:v>0.17500000000000013</c:v>
                </c:pt>
                <c:pt idx="352">
                  <c:v>0.17600000000000013</c:v>
                </c:pt>
                <c:pt idx="353">
                  <c:v>0.17600000000000013</c:v>
                </c:pt>
                <c:pt idx="354">
                  <c:v>0.17700000000000013</c:v>
                </c:pt>
                <c:pt idx="355">
                  <c:v>0.17700000000000013</c:v>
                </c:pt>
                <c:pt idx="356">
                  <c:v>0.17800000000000013</c:v>
                </c:pt>
                <c:pt idx="357">
                  <c:v>0.17800000000000013</c:v>
                </c:pt>
                <c:pt idx="358">
                  <c:v>0.17900000000000013</c:v>
                </c:pt>
                <c:pt idx="359">
                  <c:v>0.17900000000000013</c:v>
                </c:pt>
                <c:pt idx="360">
                  <c:v>0.18000000000000013</c:v>
                </c:pt>
                <c:pt idx="361">
                  <c:v>0.18000000000000013</c:v>
                </c:pt>
                <c:pt idx="362">
                  <c:v>0.18100000000000013</c:v>
                </c:pt>
                <c:pt idx="363">
                  <c:v>0.18100000000000013</c:v>
                </c:pt>
                <c:pt idx="364">
                  <c:v>0.18200000000000013</c:v>
                </c:pt>
                <c:pt idx="365">
                  <c:v>0.18200000000000013</c:v>
                </c:pt>
                <c:pt idx="366">
                  <c:v>0.18300000000000013</c:v>
                </c:pt>
                <c:pt idx="367">
                  <c:v>0.18300000000000013</c:v>
                </c:pt>
                <c:pt idx="368">
                  <c:v>0.18400000000000014</c:v>
                </c:pt>
                <c:pt idx="369">
                  <c:v>0.18400000000000014</c:v>
                </c:pt>
                <c:pt idx="370">
                  <c:v>0.18500000000000014</c:v>
                </c:pt>
                <c:pt idx="371">
                  <c:v>0.18500000000000014</c:v>
                </c:pt>
                <c:pt idx="372">
                  <c:v>0.18600000000000014</c:v>
                </c:pt>
                <c:pt idx="373">
                  <c:v>0.18600000000000014</c:v>
                </c:pt>
                <c:pt idx="374">
                  <c:v>0.18700000000000014</c:v>
                </c:pt>
                <c:pt idx="375">
                  <c:v>0.18700000000000014</c:v>
                </c:pt>
                <c:pt idx="376">
                  <c:v>0.18800000000000014</c:v>
                </c:pt>
                <c:pt idx="377">
                  <c:v>0.18800000000000014</c:v>
                </c:pt>
                <c:pt idx="378">
                  <c:v>0.18900000000000014</c:v>
                </c:pt>
                <c:pt idx="379">
                  <c:v>0.18900000000000014</c:v>
                </c:pt>
                <c:pt idx="380">
                  <c:v>0.19000000000000014</c:v>
                </c:pt>
                <c:pt idx="381">
                  <c:v>0.19000000000000014</c:v>
                </c:pt>
                <c:pt idx="382">
                  <c:v>0.19100000000000014</c:v>
                </c:pt>
                <c:pt idx="383">
                  <c:v>0.19100000000000014</c:v>
                </c:pt>
                <c:pt idx="384">
                  <c:v>0.19200000000000014</c:v>
                </c:pt>
                <c:pt idx="385">
                  <c:v>0.19200000000000014</c:v>
                </c:pt>
                <c:pt idx="386">
                  <c:v>0.19300000000000014</c:v>
                </c:pt>
                <c:pt idx="387">
                  <c:v>0.19300000000000014</c:v>
                </c:pt>
                <c:pt idx="388">
                  <c:v>0.19400000000000014</c:v>
                </c:pt>
                <c:pt idx="389">
                  <c:v>0.19400000000000014</c:v>
                </c:pt>
                <c:pt idx="390">
                  <c:v>0.19500000000000015</c:v>
                </c:pt>
                <c:pt idx="391">
                  <c:v>0.19500000000000015</c:v>
                </c:pt>
                <c:pt idx="392">
                  <c:v>0.19600000000000015</c:v>
                </c:pt>
                <c:pt idx="393">
                  <c:v>0.19600000000000015</c:v>
                </c:pt>
                <c:pt idx="394">
                  <c:v>0.19700000000000015</c:v>
                </c:pt>
                <c:pt idx="395">
                  <c:v>0.19700000000000015</c:v>
                </c:pt>
                <c:pt idx="396">
                  <c:v>0.19800000000000015</c:v>
                </c:pt>
                <c:pt idx="397">
                  <c:v>0.19800000000000015</c:v>
                </c:pt>
                <c:pt idx="398">
                  <c:v>0.19900000000000015</c:v>
                </c:pt>
                <c:pt idx="399">
                  <c:v>0.19900000000000015</c:v>
                </c:pt>
                <c:pt idx="400">
                  <c:v>0.20000000000000015</c:v>
                </c:pt>
                <c:pt idx="401">
                  <c:v>0.20000000000000015</c:v>
                </c:pt>
                <c:pt idx="402">
                  <c:v>0.20100000000000015</c:v>
                </c:pt>
                <c:pt idx="403">
                  <c:v>0.20100000000000015</c:v>
                </c:pt>
                <c:pt idx="404">
                  <c:v>0.20200000000000015</c:v>
                </c:pt>
                <c:pt idx="405">
                  <c:v>0.20200000000000015</c:v>
                </c:pt>
                <c:pt idx="406">
                  <c:v>0.20300000000000015</c:v>
                </c:pt>
                <c:pt idx="407">
                  <c:v>0.20300000000000015</c:v>
                </c:pt>
                <c:pt idx="408">
                  <c:v>0.20400000000000015</c:v>
                </c:pt>
                <c:pt idx="409">
                  <c:v>0.20400000000000015</c:v>
                </c:pt>
                <c:pt idx="410">
                  <c:v>0.20500000000000015</c:v>
                </c:pt>
                <c:pt idx="411">
                  <c:v>0.20500000000000015</c:v>
                </c:pt>
                <c:pt idx="412">
                  <c:v>0.20600000000000016</c:v>
                </c:pt>
                <c:pt idx="413">
                  <c:v>0.20600000000000016</c:v>
                </c:pt>
                <c:pt idx="414">
                  <c:v>0.20700000000000016</c:v>
                </c:pt>
                <c:pt idx="415">
                  <c:v>0.20700000000000016</c:v>
                </c:pt>
                <c:pt idx="416">
                  <c:v>0.20800000000000016</c:v>
                </c:pt>
                <c:pt idx="417">
                  <c:v>0.20800000000000016</c:v>
                </c:pt>
                <c:pt idx="418">
                  <c:v>0.20900000000000016</c:v>
                </c:pt>
                <c:pt idx="419">
                  <c:v>0.20900000000000016</c:v>
                </c:pt>
                <c:pt idx="420">
                  <c:v>0.21000000000000016</c:v>
                </c:pt>
                <c:pt idx="421">
                  <c:v>0.21000000000000016</c:v>
                </c:pt>
                <c:pt idx="422">
                  <c:v>0.21100000000000016</c:v>
                </c:pt>
                <c:pt idx="423">
                  <c:v>0.21100000000000016</c:v>
                </c:pt>
                <c:pt idx="424">
                  <c:v>0.21200000000000016</c:v>
                </c:pt>
                <c:pt idx="425">
                  <c:v>0.21200000000000016</c:v>
                </c:pt>
                <c:pt idx="426">
                  <c:v>0.21300000000000016</c:v>
                </c:pt>
                <c:pt idx="427">
                  <c:v>0.21300000000000016</c:v>
                </c:pt>
                <c:pt idx="428">
                  <c:v>0.21400000000000016</c:v>
                </c:pt>
                <c:pt idx="429">
                  <c:v>0.21400000000000016</c:v>
                </c:pt>
                <c:pt idx="430">
                  <c:v>0.21500000000000016</c:v>
                </c:pt>
                <c:pt idx="431">
                  <c:v>0.21500000000000016</c:v>
                </c:pt>
                <c:pt idx="432">
                  <c:v>0.21600000000000016</c:v>
                </c:pt>
                <c:pt idx="433">
                  <c:v>0.21600000000000016</c:v>
                </c:pt>
                <c:pt idx="434">
                  <c:v>0.21700000000000016</c:v>
                </c:pt>
                <c:pt idx="435">
                  <c:v>0.21700000000000016</c:v>
                </c:pt>
                <c:pt idx="436">
                  <c:v>0.21800000000000017</c:v>
                </c:pt>
                <c:pt idx="437">
                  <c:v>0.21800000000000017</c:v>
                </c:pt>
                <c:pt idx="438">
                  <c:v>0.21900000000000017</c:v>
                </c:pt>
                <c:pt idx="439">
                  <c:v>0.21900000000000017</c:v>
                </c:pt>
                <c:pt idx="440">
                  <c:v>0.22000000000000017</c:v>
                </c:pt>
                <c:pt idx="441">
                  <c:v>0.22000000000000017</c:v>
                </c:pt>
                <c:pt idx="442">
                  <c:v>0.22100000000000017</c:v>
                </c:pt>
                <c:pt idx="443">
                  <c:v>0.22100000000000017</c:v>
                </c:pt>
                <c:pt idx="444">
                  <c:v>0.22200000000000017</c:v>
                </c:pt>
                <c:pt idx="445">
                  <c:v>0.22200000000000017</c:v>
                </c:pt>
                <c:pt idx="446">
                  <c:v>0.22300000000000017</c:v>
                </c:pt>
                <c:pt idx="447">
                  <c:v>0.22300000000000017</c:v>
                </c:pt>
                <c:pt idx="448">
                  <c:v>0.22400000000000017</c:v>
                </c:pt>
                <c:pt idx="449">
                  <c:v>0.22400000000000017</c:v>
                </c:pt>
                <c:pt idx="450">
                  <c:v>0.22500000000000017</c:v>
                </c:pt>
                <c:pt idx="451">
                  <c:v>0.22500000000000017</c:v>
                </c:pt>
                <c:pt idx="452">
                  <c:v>0.22600000000000017</c:v>
                </c:pt>
                <c:pt idx="453">
                  <c:v>0.22600000000000017</c:v>
                </c:pt>
                <c:pt idx="454">
                  <c:v>0.22700000000000017</c:v>
                </c:pt>
                <c:pt idx="455">
                  <c:v>0.22700000000000017</c:v>
                </c:pt>
                <c:pt idx="456">
                  <c:v>0.22800000000000017</c:v>
                </c:pt>
                <c:pt idx="457">
                  <c:v>0.22800000000000017</c:v>
                </c:pt>
                <c:pt idx="458">
                  <c:v>0.22900000000000018</c:v>
                </c:pt>
                <c:pt idx="459">
                  <c:v>0.22900000000000018</c:v>
                </c:pt>
                <c:pt idx="460">
                  <c:v>0.23000000000000018</c:v>
                </c:pt>
                <c:pt idx="461">
                  <c:v>0.23000000000000018</c:v>
                </c:pt>
                <c:pt idx="462">
                  <c:v>0.23100000000000018</c:v>
                </c:pt>
                <c:pt idx="463">
                  <c:v>0.23100000000000018</c:v>
                </c:pt>
                <c:pt idx="464">
                  <c:v>0.23200000000000018</c:v>
                </c:pt>
                <c:pt idx="465">
                  <c:v>0.23200000000000018</c:v>
                </c:pt>
                <c:pt idx="466">
                  <c:v>0.23300000000000018</c:v>
                </c:pt>
                <c:pt idx="467">
                  <c:v>0.23300000000000018</c:v>
                </c:pt>
                <c:pt idx="468">
                  <c:v>0.23400000000000018</c:v>
                </c:pt>
                <c:pt idx="469">
                  <c:v>0.23400000000000018</c:v>
                </c:pt>
                <c:pt idx="470">
                  <c:v>0.23500000000000018</c:v>
                </c:pt>
                <c:pt idx="471">
                  <c:v>0.23500000000000018</c:v>
                </c:pt>
                <c:pt idx="472">
                  <c:v>0.23600000000000018</c:v>
                </c:pt>
                <c:pt idx="473">
                  <c:v>0.23600000000000018</c:v>
                </c:pt>
                <c:pt idx="474">
                  <c:v>0.23700000000000018</c:v>
                </c:pt>
                <c:pt idx="475">
                  <c:v>0.23700000000000018</c:v>
                </c:pt>
                <c:pt idx="476">
                  <c:v>0.23800000000000018</c:v>
                </c:pt>
                <c:pt idx="477">
                  <c:v>0.23800000000000018</c:v>
                </c:pt>
                <c:pt idx="478">
                  <c:v>0.23900000000000018</c:v>
                </c:pt>
                <c:pt idx="479">
                  <c:v>0.23900000000000018</c:v>
                </c:pt>
                <c:pt idx="480">
                  <c:v>0.24000000000000019</c:v>
                </c:pt>
                <c:pt idx="481">
                  <c:v>0.24000000000000019</c:v>
                </c:pt>
                <c:pt idx="482">
                  <c:v>0.24100000000000019</c:v>
                </c:pt>
                <c:pt idx="483">
                  <c:v>0.24100000000000019</c:v>
                </c:pt>
                <c:pt idx="484">
                  <c:v>0.24200000000000019</c:v>
                </c:pt>
                <c:pt idx="485">
                  <c:v>0.24200000000000019</c:v>
                </c:pt>
                <c:pt idx="486">
                  <c:v>0.24300000000000019</c:v>
                </c:pt>
                <c:pt idx="487">
                  <c:v>0.24300000000000019</c:v>
                </c:pt>
                <c:pt idx="488">
                  <c:v>0.24400000000000019</c:v>
                </c:pt>
                <c:pt idx="489">
                  <c:v>0.24400000000000019</c:v>
                </c:pt>
                <c:pt idx="490">
                  <c:v>0.24500000000000019</c:v>
                </c:pt>
                <c:pt idx="491">
                  <c:v>0.24500000000000019</c:v>
                </c:pt>
                <c:pt idx="492">
                  <c:v>0.24600000000000019</c:v>
                </c:pt>
                <c:pt idx="493">
                  <c:v>0.24600000000000019</c:v>
                </c:pt>
                <c:pt idx="494">
                  <c:v>0.24700000000000019</c:v>
                </c:pt>
                <c:pt idx="495">
                  <c:v>0.24700000000000019</c:v>
                </c:pt>
                <c:pt idx="496">
                  <c:v>0.24800000000000019</c:v>
                </c:pt>
                <c:pt idx="497">
                  <c:v>0.24800000000000019</c:v>
                </c:pt>
                <c:pt idx="498">
                  <c:v>0.24900000000000019</c:v>
                </c:pt>
                <c:pt idx="499">
                  <c:v>0.24900000000000019</c:v>
                </c:pt>
                <c:pt idx="500">
                  <c:v>0.25000000000000017</c:v>
                </c:pt>
                <c:pt idx="501">
                  <c:v>0.25000000000000017</c:v>
                </c:pt>
                <c:pt idx="502">
                  <c:v>0.25100000000000017</c:v>
                </c:pt>
                <c:pt idx="503">
                  <c:v>0.25100000000000017</c:v>
                </c:pt>
                <c:pt idx="504">
                  <c:v>0.25200000000000017</c:v>
                </c:pt>
                <c:pt idx="505">
                  <c:v>0.25200000000000017</c:v>
                </c:pt>
                <c:pt idx="506">
                  <c:v>0.25300000000000017</c:v>
                </c:pt>
                <c:pt idx="507">
                  <c:v>0.25300000000000017</c:v>
                </c:pt>
                <c:pt idx="508">
                  <c:v>0.25400000000000017</c:v>
                </c:pt>
                <c:pt idx="509">
                  <c:v>0.25400000000000017</c:v>
                </c:pt>
                <c:pt idx="510">
                  <c:v>0.25500000000000017</c:v>
                </c:pt>
                <c:pt idx="511">
                  <c:v>0.25500000000000017</c:v>
                </c:pt>
                <c:pt idx="512">
                  <c:v>0.25600000000000017</c:v>
                </c:pt>
                <c:pt idx="513">
                  <c:v>0.25600000000000017</c:v>
                </c:pt>
                <c:pt idx="514">
                  <c:v>0.25700000000000017</c:v>
                </c:pt>
                <c:pt idx="515">
                  <c:v>0.25700000000000017</c:v>
                </c:pt>
                <c:pt idx="516">
                  <c:v>0.25800000000000017</c:v>
                </c:pt>
                <c:pt idx="517">
                  <c:v>0.25800000000000017</c:v>
                </c:pt>
                <c:pt idx="518">
                  <c:v>0.25900000000000017</c:v>
                </c:pt>
                <c:pt idx="519">
                  <c:v>0.25900000000000017</c:v>
                </c:pt>
                <c:pt idx="520">
                  <c:v>0.26000000000000018</c:v>
                </c:pt>
                <c:pt idx="521">
                  <c:v>0.26000000000000018</c:v>
                </c:pt>
                <c:pt idx="522">
                  <c:v>0.26100000000000018</c:v>
                </c:pt>
                <c:pt idx="523">
                  <c:v>0.26100000000000018</c:v>
                </c:pt>
                <c:pt idx="524">
                  <c:v>0.26200000000000018</c:v>
                </c:pt>
                <c:pt idx="525">
                  <c:v>0.26200000000000018</c:v>
                </c:pt>
                <c:pt idx="526">
                  <c:v>0.26300000000000018</c:v>
                </c:pt>
                <c:pt idx="527">
                  <c:v>0.26300000000000018</c:v>
                </c:pt>
                <c:pt idx="528">
                  <c:v>0.26400000000000018</c:v>
                </c:pt>
                <c:pt idx="529">
                  <c:v>0.26400000000000018</c:v>
                </c:pt>
                <c:pt idx="530">
                  <c:v>0.26500000000000018</c:v>
                </c:pt>
                <c:pt idx="531">
                  <c:v>0.26500000000000018</c:v>
                </c:pt>
                <c:pt idx="532">
                  <c:v>0.26600000000000018</c:v>
                </c:pt>
                <c:pt idx="533">
                  <c:v>0.26600000000000018</c:v>
                </c:pt>
                <c:pt idx="534">
                  <c:v>0.26700000000000018</c:v>
                </c:pt>
                <c:pt idx="535">
                  <c:v>0.26700000000000018</c:v>
                </c:pt>
                <c:pt idx="536">
                  <c:v>0.26800000000000018</c:v>
                </c:pt>
                <c:pt idx="537">
                  <c:v>0.26800000000000018</c:v>
                </c:pt>
                <c:pt idx="538">
                  <c:v>0.26900000000000018</c:v>
                </c:pt>
                <c:pt idx="539">
                  <c:v>0.26900000000000018</c:v>
                </c:pt>
                <c:pt idx="540">
                  <c:v>0.27000000000000018</c:v>
                </c:pt>
                <c:pt idx="541">
                  <c:v>0.27000000000000018</c:v>
                </c:pt>
                <c:pt idx="542">
                  <c:v>0.27100000000000019</c:v>
                </c:pt>
                <c:pt idx="543">
                  <c:v>0.27100000000000019</c:v>
                </c:pt>
                <c:pt idx="544">
                  <c:v>0.27200000000000019</c:v>
                </c:pt>
                <c:pt idx="545">
                  <c:v>0.27200000000000019</c:v>
                </c:pt>
                <c:pt idx="546">
                  <c:v>0.27300000000000019</c:v>
                </c:pt>
                <c:pt idx="547">
                  <c:v>0.27300000000000019</c:v>
                </c:pt>
                <c:pt idx="548">
                  <c:v>0.27400000000000019</c:v>
                </c:pt>
                <c:pt idx="549">
                  <c:v>0.27400000000000019</c:v>
                </c:pt>
                <c:pt idx="550">
                  <c:v>0.27500000000000019</c:v>
                </c:pt>
                <c:pt idx="551">
                  <c:v>0.27500000000000019</c:v>
                </c:pt>
                <c:pt idx="552">
                  <c:v>0.27600000000000019</c:v>
                </c:pt>
                <c:pt idx="553">
                  <c:v>0.27600000000000019</c:v>
                </c:pt>
                <c:pt idx="554">
                  <c:v>0.27700000000000019</c:v>
                </c:pt>
                <c:pt idx="555">
                  <c:v>0.27700000000000019</c:v>
                </c:pt>
                <c:pt idx="556">
                  <c:v>0.27800000000000019</c:v>
                </c:pt>
                <c:pt idx="557">
                  <c:v>0.27800000000000019</c:v>
                </c:pt>
                <c:pt idx="558">
                  <c:v>0.27900000000000019</c:v>
                </c:pt>
                <c:pt idx="559">
                  <c:v>0.27900000000000019</c:v>
                </c:pt>
                <c:pt idx="560">
                  <c:v>0.28000000000000019</c:v>
                </c:pt>
                <c:pt idx="561">
                  <c:v>0.28000000000000019</c:v>
                </c:pt>
                <c:pt idx="562">
                  <c:v>0.28100000000000019</c:v>
                </c:pt>
                <c:pt idx="563">
                  <c:v>0.28100000000000019</c:v>
                </c:pt>
                <c:pt idx="564">
                  <c:v>0.28200000000000019</c:v>
                </c:pt>
                <c:pt idx="565">
                  <c:v>0.28200000000000019</c:v>
                </c:pt>
                <c:pt idx="566">
                  <c:v>0.2830000000000002</c:v>
                </c:pt>
                <c:pt idx="567">
                  <c:v>0.2830000000000002</c:v>
                </c:pt>
                <c:pt idx="568">
                  <c:v>0.2840000000000002</c:v>
                </c:pt>
                <c:pt idx="569">
                  <c:v>0.2840000000000002</c:v>
                </c:pt>
                <c:pt idx="570">
                  <c:v>0.2850000000000002</c:v>
                </c:pt>
                <c:pt idx="571">
                  <c:v>0.2850000000000002</c:v>
                </c:pt>
                <c:pt idx="572">
                  <c:v>0.2860000000000002</c:v>
                </c:pt>
                <c:pt idx="573">
                  <c:v>0.2860000000000002</c:v>
                </c:pt>
                <c:pt idx="574">
                  <c:v>0.2870000000000002</c:v>
                </c:pt>
                <c:pt idx="575">
                  <c:v>0.2870000000000002</c:v>
                </c:pt>
                <c:pt idx="576">
                  <c:v>0.2880000000000002</c:v>
                </c:pt>
                <c:pt idx="577">
                  <c:v>0.2880000000000002</c:v>
                </c:pt>
                <c:pt idx="578">
                  <c:v>0.2890000000000002</c:v>
                </c:pt>
                <c:pt idx="579">
                  <c:v>0.2890000000000002</c:v>
                </c:pt>
                <c:pt idx="580">
                  <c:v>0.2900000000000002</c:v>
                </c:pt>
                <c:pt idx="581">
                  <c:v>0.2900000000000002</c:v>
                </c:pt>
                <c:pt idx="582">
                  <c:v>0.2910000000000002</c:v>
                </c:pt>
                <c:pt idx="583">
                  <c:v>0.2910000000000002</c:v>
                </c:pt>
                <c:pt idx="584">
                  <c:v>0.2920000000000002</c:v>
                </c:pt>
                <c:pt idx="585">
                  <c:v>0.2920000000000002</c:v>
                </c:pt>
                <c:pt idx="586">
                  <c:v>0.2930000000000002</c:v>
                </c:pt>
                <c:pt idx="587">
                  <c:v>0.2930000000000002</c:v>
                </c:pt>
                <c:pt idx="588">
                  <c:v>0.29400000000000021</c:v>
                </c:pt>
                <c:pt idx="589">
                  <c:v>0.29400000000000021</c:v>
                </c:pt>
                <c:pt idx="590">
                  <c:v>0.29500000000000021</c:v>
                </c:pt>
                <c:pt idx="591">
                  <c:v>0.29500000000000021</c:v>
                </c:pt>
                <c:pt idx="592">
                  <c:v>0.29600000000000021</c:v>
                </c:pt>
                <c:pt idx="593">
                  <c:v>0.29600000000000021</c:v>
                </c:pt>
                <c:pt idx="594">
                  <c:v>0.29700000000000021</c:v>
                </c:pt>
                <c:pt idx="595">
                  <c:v>0.29700000000000021</c:v>
                </c:pt>
                <c:pt idx="596">
                  <c:v>0.29800000000000021</c:v>
                </c:pt>
                <c:pt idx="597">
                  <c:v>0.29800000000000021</c:v>
                </c:pt>
                <c:pt idx="598">
                  <c:v>0.29900000000000021</c:v>
                </c:pt>
                <c:pt idx="599">
                  <c:v>0.29900000000000021</c:v>
                </c:pt>
                <c:pt idx="600">
                  <c:v>0.30000000000000021</c:v>
                </c:pt>
                <c:pt idx="601">
                  <c:v>0.30000000000000021</c:v>
                </c:pt>
                <c:pt idx="602">
                  <c:v>0.30100000000000021</c:v>
                </c:pt>
                <c:pt idx="603">
                  <c:v>0.30100000000000021</c:v>
                </c:pt>
                <c:pt idx="604">
                  <c:v>0.30200000000000021</c:v>
                </c:pt>
                <c:pt idx="605">
                  <c:v>0.30200000000000021</c:v>
                </c:pt>
                <c:pt idx="606">
                  <c:v>0.30300000000000021</c:v>
                </c:pt>
                <c:pt idx="607">
                  <c:v>0.30300000000000021</c:v>
                </c:pt>
                <c:pt idx="608">
                  <c:v>0.30400000000000021</c:v>
                </c:pt>
                <c:pt idx="609">
                  <c:v>0.30400000000000021</c:v>
                </c:pt>
                <c:pt idx="610">
                  <c:v>0.30500000000000022</c:v>
                </c:pt>
                <c:pt idx="611">
                  <c:v>0.30500000000000022</c:v>
                </c:pt>
                <c:pt idx="612">
                  <c:v>0.30600000000000022</c:v>
                </c:pt>
                <c:pt idx="613">
                  <c:v>0.30600000000000022</c:v>
                </c:pt>
                <c:pt idx="614">
                  <c:v>0.30700000000000022</c:v>
                </c:pt>
                <c:pt idx="615">
                  <c:v>0.30700000000000022</c:v>
                </c:pt>
                <c:pt idx="616">
                  <c:v>0.30800000000000022</c:v>
                </c:pt>
                <c:pt idx="617">
                  <c:v>0.30800000000000022</c:v>
                </c:pt>
                <c:pt idx="618">
                  <c:v>0.30900000000000022</c:v>
                </c:pt>
                <c:pt idx="619">
                  <c:v>0.30900000000000022</c:v>
                </c:pt>
                <c:pt idx="620">
                  <c:v>0.31000000000000022</c:v>
                </c:pt>
                <c:pt idx="621">
                  <c:v>0.31000000000000022</c:v>
                </c:pt>
                <c:pt idx="622">
                  <c:v>0.31100000000000022</c:v>
                </c:pt>
                <c:pt idx="623">
                  <c:v>0.31100000000000022</c:v>
                </c:pt>
                <c:pt idx="624">
                  <c:v>0.31200000000000022</c:v>
                </c:pt>
                <c:pt idx="625">
                  <c:v>0.31200000000000022</c:v>
                </c:pt>
                <c:pt idx="626">
                  <c:v>0.31300000000000022</c:v>
                </c:pt>
                <c:pt idx="627">
                  <c:v>0.31300000000000022</c:v>
                </c:pt>
                <c:pt idx="628">
                  <c:v>0.31400000000000022</c:v>
                </c:pt>
                <c:pt idx="629">
                  <c:v>0.31400000000000022</c:v>
                </c:pt>
                <c:pt idx="630">
                  <c:v>0.31500000000000022</c:v>
                </c:pt>
                <c:pt idx="631">
                  <c:v>0.31500000000000022</c:v>
                </c:pt>
                <c:pt idx="632">
                  <c:v>0.31600000000000023</c:v>
                </c:pt>
                <c:pt idx="633">
                  <c:v>0.31600000000000023</c:v>
                </c:pt>
                <c:pt idx="634">
                  <c:v>0.31700000000000023</c:v>
                </c:pt>
                <c:pt idx="635">
                  <c:v>0.31700000000000023</c:v>
                </c:pt>
                <c:pt idx="636">
                  <c:v>0.31800000000000023</c:v>
                </c:pt>
                <c:pt idx="637">
                  <c:v>0.31800000000000023</c:v>
                </c:pt>
                <c:pt idx="638">
                  <c:v>0.31900000000000023</c:v>
                </c:pt>
                <c:pt idx="639">
                  <c:v>0.31900000000000023</c:v>
                </c:pt>
                <c:pt idx="640">
                  <c:v>0.32000000000000023</c:v>
                </c:pt>
                <c:pt idx="641">
                  <c:v>0.32000000000000023</c:v>
                </c:pt>
                <c:pt idx="642">
                  <c:v>0.32100000000000023</c:v>
                </c:pt>
                <c:pt idx="643">
                  <c:v>0.32100000000000023</c:v>
                </c:pt>
                <c:pt idx="644">
                  <c:v>0.32200000000000023</c:v>
                </c:pt>
                <c:pt idx="645">
                  <c:v>0.32200000000000023</c:v>
                </c:pt>
                <c:pt idx="646">
                  <c:v>0.32300000000000023</c:v>
                </c:pt>
                <c:pt idx="647">
                  <c:v>0.32300000000000023</c:v>
                </c:pt>
                <c:pt idx="648">
                  <c:v>0.32400000000000023</c:v>
                </c:pt>
                <c:pt idx="649">
                  <c:v>0.32400000000000023</c:v>
                </c:pt>
                <c:pt idx="650">
                  <c:v>0.32500000000000023</c:v>
                </c:pt>
                <c:pt idx="651">
                  <c:v>0.32500000000000023</c:v>
                </c:pt>
                <c:pt idx="652">
                  <c:v>0.32600000000000023</c:v>
                </c:pt>
                <c:pt idx="653">
                  <c:v>0.32600000000000023</c:v>
                </c:pt>
                <c:pt idx="654">
                  <c:v>0.32700000000000023</c:v>
                </c:pt>
                <c:pt idx="655">
                  <c:v>0.32700000000000023</c:v>
                </c:pt>
                <c:pt idx="656">
                  <c:v>0.32800000000000024</c:v>
                </c:pt>
                <c:pt idx="657">
                  <c:v>0.32800000000000024</c:v>
                </c:pt>
                <c:pt idx="658">
                  <c:v>0.32900000000000024</c:v>
                </c:pt>
                <c:pt idx="659">
                  <c:v>0.32900000000000024</c:v>
                </c:pt>
                <c:pt idx="660">
                  <c:v>0.33000000000000024</c:v>
                </c:pt>
                <c:pt idx="661">
                  <c:v>0.33000000000000024</c:v>
                </c:pt>
                <c:pt idx="662">
                  <c:v>0.33100000000000024</c:v>
                </c:pt>
                <c:pt idx="663">
                  <c:v>0.33100000000000024</c:v>
                </c:pt>
                <c:pt idx="664">
                  <c:v>0.33200000000000024</c:v>
                </c:pt>
                <c:pt idx="665">
                  <c:v>0.33200000000000024</c:v>
                </c:pt>
                <c:pt idx="666">
                  <c:v>0.33300000000000024</c:v>
                </c:pt>
                <c:pt idx="667">
                  <c:v>0.33300000000000024</c:v>
                </c:pt>
                <c:pt idx="668">
                  <c:v>0.33400000000000024</c:v>
                </c:pt>
                <c:pt idx="669">
                  <c:v>0.33400000000000024</c:v>
                </c:pt>
                <c:pt idx="670">
                  <c:v>0.33500000000000024</c:v>
                </c:pt>
                <c:pt idx="671">
                  <c:v>0.33500000000000024</c:v>
                </c:pt>
                <c:pt idx="672">
                  <c:v>0.33600000000000024</c:v>
                </c:pt>
                <c:pt idx="673">
                  <c:v>0.33600000000000024</c:v>
                </c:pt>
                <c:pt idx="674">
                  <c:v>0.33700000000000024</c:v>
                </c:pt>
                <c:pt idx="675">
                  <c:v>0.33700000000000024</c:v>
                </c:pt>
                <c:pt idx="676">
                  <c:v>0.33800000000000024</c:v>
                </c:pt>
                <c:pt idx="677">
                  <c:v>0.33800000000000024</c:v>
                </c:pt>
                <c:pt idx="678">
                  <c:v>0.33900000000000025</c:v>
                </c:pt>
                <c:pt idx="679">
                  <c:v>0.33900000000000025</c:v>
                </c:pt>
                <c:pt idx="680">
                  <c:v>0.34000000000000025</c:v>
                </c:pt>
                <c:pt idx="681">
                  <c:v>0.34000000000000025</c:v>
                </c:pt>
                <c:pt idx="682">
                  <c:v>0.34100000000000025</c:v>
                </c:pt>
                <c:pt idx="683">
                  <c:v>0.34100000000000025</c:v>
                </c:pt>
                <c:pt idx="684">
                  <c:v>0.34200000000000025</c:v>
                </c:pt>
                <c:pt idx="685">
                  <c:v>0.34200000000000025</c:v>
                </c:pt>
                <c:pt idx="686">
                  <c:v>0.34300000000000025</c:v>
                </c:pt>
                <c:pt idx="687">
                  <c:v>0.34300000000000025</c:v>
                </c:pt>
                <c:pt idx="688">
                  <c:v>0.34400000000000025</c:v>
                </c:pt>
                <c:pt idx="689">
                  <c:v>0.34400000000000025</c:v>
                </c:pt>
                <c:pt idx="690">
                  <c:v>0.34500000000000025</c:v>
                </c:pt>
                <c:pt idx="691">
                  <c:v>0.34500000000000025</c:v>
                </c:pt>
                <c:pt idx="692">
                  <c:v>0.34600000000000025</c:v>
                </c:pt>
                <c:pt idx="693">
                  <c:v>0.34600000000000025</c:v>
                </c:pt>
                <c:pt idx="694">
                  <c:v>0.34700000000000025</c:v>
                </c:pt>
                <c:pt idx="695">
                  <c:v>0.34700000000000025</c:v>
                </c:pt>
                <c:pt idx="696">
                  <c:v>0.34800000000000025</c:v>
                </c:pt>
                <c:pt idx="697">
                  <c:v>0.34800000000000025</c:v>
                </c:pt>
                <c:pt idx="698">
                  <c:v>0.34900000000000025</c:v>
                </c:pt>
                <c:pt idx="699">
                  <c:v>0.34900000000000025</c:v>
                </c:pt>
                <c:pt idx="700">
                  <c:v>0.35000000000000026</c:v>
                </c:pt>
                <c:pt idx="701">
                  <c:v>0.35000000000000026</c:v>
                </c:pt>
                <c:pt idx="702">
                  <c:v>0.35100000000000026</c:v>
                </c:pt>
                <c:pt idx="703">
                  <c:v>0.35100000000000026</c:v>
                </c:pt>
                <c:pt idx="704">
                  <c:v>0.35200000000000026</c:v>
                </c:pt>
                <c:pt idx="705">
                  <c:v>0.35200000000000026</c:v>
                </c:pt>
                <c:pt idx="706">
                  <c:v>0.35300000000000026</c:v>
                </c:pt>
                <c:pt idx="707">
                  <c:v>0.35300000000000026</c:v>
                </c:pt>
                <c:pt idx="708">
                  <c:v>0.35400000000000026</c:v>
                </c:pt>
                <c:pt idx="709">
                  <c:v>0.35400000000000026</c:v>
                </c:pt>
                <c:pt idx="710">
                  <c:v>0.35500000000000026</c:v>
                </c:pt>
                <c:pt idx="711">
                  <c:v>0.35500000000000026</c:v>
                </c:pt>
                <c:pt idx="712">
                  <c:v>0.35600000000000026</c:v>
                </c:pt>
                <c:pt idx="713">
                  <c:v>0.35600000000000026</c:v>
                </c:pt>
                <c:pt idx="714">
                  <c:v>0.35700000000000026</c:v>
                </c:pt>
                <c:pt idx="715">
                  <c:v>0.35700000000000026</c:v>
                </c:pt>
                <c:pt idx="716">
                  <c:v>0.35800000000000026</c:v>
                </c:pt>
                <c:pt idx="717">
                  <c:v>0.35800000000000026</c:v>
                </c:pt>
                <c:pt idx="718">
                  <c:v>0.35900000000000026</c:v>
                </c:pt>
                <c:pt idx="719">
                  <c:v>0.35900000000000026</c:v>
                </c:pt>
                <c:pt idx="720">
                  <c:v>0.36000000000000026</c:v>
                </c:pt>
                <c:pt idx="721">
                  <c:v>0.36000000000000026</c:v>
                </c:pt>
                <c:pt idx="722">
                  <c:v>0.36100000000000027</c:v>
                </c:pt>
                <c:pt idx="723">
                  <c:v>0.36100000000000027</c:v>
                </c:pt>
                <c:pt idx="724">
                  <c:v>0.36200000000000027</c:v>
                </c:pt>
                <c:pt idx="725">
                  <c:v>0.36200000000000027</c:v>
                </c:pt>
                <c:pt idx="726">
                  <c:v>0.36300000000000027</c:v>
                </c:pt>
                <c:pt idx="727">
                  <c:v>0.36300000000000027</c:v>
                </c:pt>
                <c:pt idx="728">
                  <c:v>0.36400000000000027</c:v>
                </c:pt>
                <c:pt idx="729">
                  <c:v>0.36400000000000027</c:v>
                </c:pt>
                <c:pt idx="730">
                  <c:v>0.36500000000000027</c:v>
                </c:pt>
                <c:pt idx="731">
                  <c:v>0.36500000000000027</c:v>
                </c:pt>
                <c:pt idx="732">
                  <c:v>0.36600000000000027</c:v>
                </c:pt>
                <c:pt idx="733">
                  <c:v>0.36600000000000027</c:v>
                </c:pt>
                <c:pt idx="734">
                  <c:v>0.36700000000000027</c:v>
                </c:pt>
                <c:pt idx="735">
                  <c:v>0.36700000000000027</c:v>
                </c:pt>
                <c:pt idx="736">
                  <c:v>0.36800000000000027</c:v>
                </c:pt>
                <c:pt idx="737">
                  <c:v>0.36800000000000027</c:v>
                </c:pt>
                <c:pt idx="738">
                  <c:v>0.36900000000000027</c:v>
                </c:pt>
                <c:pt idx="739">
                  <c:v>0.36900000000000027</c:v>
                </c:pt>
                <c:pt idx="740">
                  <c:v>0.37000000000000027</c:v>
                </c:pt>
                <c:pt idx="741">
                  <c:v>0.37000000000000027</c:v>
                </c:pt>
                <c:pt idx="742">
                  <c:v>0.37100000000000027</c:v>
                </c:pt>
                <c:pt idx="743">
                  <c:v>0.37100000000000027</c:v>
                </c:pt>
                <c:pt idx="744">
                  <c:v>0.37200000000000027</c:v>
                </c:pt>
                <c:pt idx="745">
                  <c:v>0.37200000000000027</c:v>
                </c:pt>
                <c:pt idx="746">
                  <c:v>0.37300000000000028</c:v>
                </c:pt>
                <c:pt idx="747">
                  <c:v>0.37300000000000028</c:v>
                </c:pt>
                <c:pt idx="748">
                  <c:v>0.37400000000000028</c:v>
                </c:pt>
                <c:pt idx="749">
                  <c:v>0.37400000000000028</c:v>
                </c:pt>
                <c:pt idx="750">
                  <c:v>0.37500000000000028</c:v>
                </c:pt>
                <c:pt idx="751">
                  <c:v>0.37500000000000028</c:v>
                </c:pt>
                <c:pt idx="752">
                  <c:v>0.37600000000000028</c:v>
                </c:pt>
                <c:pt idx="753">
                  <c:v>0.37600000000000028</c:v>
                </c:pt>
                <c:pt idx="754">
                  <c:v>0.37700000000000028</c:v>
                </c:pt>
                <c:pt idx="755">
                  <c:v>0.37700000000000028</c:v>
                </c:pt>
                <c:pt idx="756">
                  <c:v>0.37800000000000028</c:v>
                </c:pt>
                <c:pt idx="757">
                  <c:v>0.37800000000000028</c:v>
                </c:pt>
                <c:pt idx="758">
                  <c:v>0.37900000000000028</c:v>
                </c:pt>
                <c:pt idx="759">
                  <c:v>0.37900000000000028</c:v>
                </c:pt>
                <c:pt idx="760">
                  <c:v>0.38000000000000028</c:v>
                </c:pt>
                <c:pt idx="761">
                  <c:v>0.38000000000000028</c:v>
                </c:pt>
                <c:pt idx="762">
                  <c:v>0.38100000000000028</c:v>
                </c:pt>
                <c:pt idx="763">
                  <c:v>0.38100000000000028</c:v>
                </c:pt>
                <c:pt idx="764">
                  <c:v>0.38200000000000028</c:v>
                </c:pt>
                <c:pt idx="765">
                  <c:v>0.38200000000000028</c:v>
                </c:pt>
                <c:pt idx="766">
                  <c:v>0.38300000000000028</c:v>
                </c:pt>
                <c:pt idx="767">
                  <c:v>0.38300000000000028</c:v>
                </c:pt>
                <c:pt idx="768">
                  <c:v>0.38400000000000029</c:v>
                </c:pt>
                <c:pt idx="769">
                  <c:v>0.38400000000000029</c:v>
                </c:pt>
                <c:pt idx="770">
                  <c:v>0.38500000000000029</c:v>
                </c:pt>
                <c:pt idx="771">
                  <c:v>0.38500000000000029</c:v>
                </c:pt>
                <c:pt idx="772">
                  <c:v>0.38600000000000029</c:v>
                </c:pt>
                <c:pt idx="773">
                  <c:v>0.38600000000000029</c:v>
                </c:pt>
                <c:pt idx="774">
                  <c:v>0.38700000000000029</c:v>
                </c:pt>
                <c:pt idx="775">
                  <c:v>0.38700000000000029</c:v>
                </c:pt>
                <c:pt idx="776">
                  <c:v>0.38800000000000029</c:v>
                </c:pt>
                <c:pt idx="777">
                  <c:v>0.38800000000000029</c:v>
                </c:pt>
                <c:pt idx="778">
                  <c:v>0.38900000000000029</c:v>
                </c:pt>
                <c:pt idx="779">
                  <c:v>0.38900000000000029</c:v>
                </c:pt>
                <c:pt idx="780">
                  <c:v>0.39000000000000029</c:v>
                </c:pt>
                <c:pt idx="781">
                  <c:v>0.39000000000000029</c:v>
                </c:pt>
                <c:pt idx="782">
                  <c:v>0.39100000000000029</c:v>
                </c:pt>
                <c:pt idx="783">
                  <c:v>0.39100000000000029</c:v>
                </c:pt>
                <c:pt idx="784">
                  <c:v>0.39200000000000029</c:v>
                </c:pt>
                <c:pt idx="785">
                  <c:v>0.39200000000000029</c:v>
                </c:pt>
                <c:pt idx="786">
                  <c:v>0.39300000000000029</c:v>
                </c:pt>
                <c:pt idx="787">
                  <c:v>0.39300000000000029</c:v>
                </c:pt>
                <c:pt idx="788">
                  <c:v>0.39400000000000029</c:v>
                </c:pt>
                <c:pt idx="789">
                  <c:v>0.39400000000000029</c:v>
                </c:pt>
                <c:pt idx="790">
                  <c:v>0.3950000000000003</c:v>
                </c:pt>
                <c:pt idx="791">
                  <c:v>0.3950000000000003</c:v>
                </c:pt>
                <c:pt idx="792">
                  <c:v>0.3960000000000003</c:v>
                </c:pt>
                <c:pt idx="793">
                  <c:v>0.3960000000000003</c:v>
                </c:pt>
                <c:pt idx="794">
                  <c:v>0.3970000000000003</c:v>
                </c:pt>
                <c:pt idx="795">
                  <c:v>0.3970000000000003</c:v>
                </c:pt>
                <c:pt idx="796">
                  <c:v>0.3980000000000003</c:v>
                </c:pt>
                <c:pt idx="797">
                  <c:v>0.3980000000000003</c:v>
                </c:pt>
                <c:pt idx="798">
                  <c:v>0.3990000000000003</c:v>
                </c:pt>
                <c:pt idx="799">
                  <c:v>0.3990000000000003</c:v>
                </c:pt>
                <c:pt idx="800">
                  <c:v>0.4000000000000003</c:v>
                </c:pt>
                <c:pt idx="801">
                  <c:v>0.4000000000000003</c:v>
                </c:pt>
                <c:pt idx="802">
                  <c:v>0.4010000000000003</c:v>
                </c:pt>
                <c:pt idx="803">
                  <c:v>0.4010000000000003</c:v>
                </c:pt>
                <c:pt idx="804">
                  <c:v>0.4020000000000003</c:v>
                </c:pt>
                <c:pt idx="805">
                  <c:v>0.4020000000000003</c:v>
                </c:pt>
                <c:pt idx="806">
                  <c:v>0.4030000000000003</c:v>
                </c:pt>
                <c:pt idx="807">
                  <c:v>0.4030000000000003</c:v>
                </c:pt>
                <c:pt idx="808">
                  <c:v>0.4040000000000003</c:v>
                </c:pt>
                <c:pt idx="809">
                  <c:v>0.4040000000000003</c:v>
                </c:pt>
                <c:pt idx="810">
                  <c:v>0.4050000000000003</c:v>
                </c:pt>
                <c:pt idx="811">
                  <c:v>0.4050000000000003</c:v>
                </c:pt>
                <c:pt idx="812">
                  <c:v>0.40600000000000031</c:v>
                </c:pt>
                <c:pt idx="813">
                  <c:v>0.40600000000000031</c:v>
                </c:pt>
                <c:pt idx="814">
                  <c:v>0.40700000000000031</c:v>
                </c:pt>
                <c:pt idx="815">
                  <c:v>0.40700000000000031</c:v>
                </c:pt>
                <c:pt idx="816">
                  <c:v>0.40800000000000031</c:v>
                </c:pt>
                <c:pt idx="817">
                  <c:v>0.40800000000000031</c:v>
                </c:pt>
                <c:pt idx="818">
                  <c:v>0.40900000000000031</c:v>
                </c:pt>
                <c:pt idx="819">
                  <c:v>0.40900000000000031</c:v>
                </c:pt>
                <c:pt idx="820">
                  <c:v>0.41000000000000031</c:v>
                </c:pt>
                <c:pt idx="821">
                  <c:v>0.41000000000000031</c:v>
                </c:pt>
                <c:pt idx="822">
                  <c:v>0.41100000000000031</c:v>
                </c:pt>
                <c:pt idx="823">
                  <c:v>0.41100000000000031</c:v>
                </c:pt>
                <c:pt idx="824">
                  <c:v>0.41200000000000031</c:v>
                </c:pt>
                <c:pt idx="825">
                  <c:v>0.41200000000000031</c:v>
                </c:pt>
                <c:pt idx="826">
                  <c:v>0.41300000000000031</c:v>
                </c:pt>
                <c:pt idx="827">
                  <c:v>0.41300000000000031</c:v>
                </c:pt>
                <c:pt idx="828">
                  <c:v>0.41400000000000031</c:v>
                </c:pt>
                <c:pt idx="829">
                  <c:v>0.41400000000000031</c:v>
                </c:pt>
                <c:pt idx="830">
                  <c:v>0.41500000000000031</c:v>
                </c:pt>
                <c:pt idx="831">
                  <c:v>0.41500000000000031</c:v>
                </c:pt>
                <c:pt idx="832">
                  <c:v>0.41600000000000031</c:v>
                </c:pt>
                <c:pt idx="833">
                  <c:v>0.41600000000000031</c:v>
                </c:pt>
                <c:pt idx="834">
                  <c:v>0.41700000000000031</c:v>
                </c:pt>
                <c:pt idx="835">
                  <c:v>0.41700000000000031</c:v>
                </c:pt>
                <c:pt idx="836">
                  <c:v>0.41800000000000032</c:v>
                </c:pt>
                <c:pt idx="837">
                  <c:v>0.41800000000000032</c:v>
                </c:pt>
                <c:pt idx="838">
                  <c:v>0.41900000000000032</c:v>
                </c:pt>
                <c:pt idx="839">
                  <c:v>0.41900000000000032</c:v>
                </c:pt>
                <c:pt idx="840">
                  <c:v>0.42000000000000032</c:v>
                </c:pt>
                <c:pt idx="841">
                  <c:v>0.42000000000000032</c:v>
                </c:pt>
                <c:pt idx="842">
                  <c:v>0.42100000000000032</c:v>
                </c:pt>
                <c:pt idx="843">
                  <c:v>0.42100000000000032</c:v>
                </c:pt>
                <c:pt idx="844">
                  <c:v>0.42200000000000032</c:v>
                </c:pt>
                <c:pt idx="845">
                  <c:v>0.42200000000000032</c:v>
                </c:pt>
                <c:pt idx="846">
                  <c:v>0.42300000000000032</c:v>
                </c:pt>
                <c:pt idx="847">
                  <c:v>0.42300000000000032</c:v>
                </c:pt>
                <c:pt idx="848">
                  <c:v>0.42400000000000032</c:v>
                </c:pt>
                <c:pt idx="849">
                  <c:v>0.42400000000000032</c:v>
                </c:pt>
                <c:pt idx="850">
                  <c:v>0.42500000000000032</c:v>
                </c:pt>
                <c:pt idx="851">
                  <c:v>0.42500000000000032</c:v>
                </c:pt>
                <c:pt idx="852">
                  <c:v>0.42600000000000032</c:v>
                </c:pt>
                <c:pt idx="853">
                  <c:v>0.42600000000000032</c:v>
                </c:pt>
                <c:pt idx="854">
                  <c:v>0.42700000000000032</c:v>
                </c:pt>
                <c:pt idx="855">
                  <c:v>0.42700000000000032</c:v>
                </c:pt>
                <c:pt idx="856">
                  <c:v>0.42800000000000032</c:v>
                </c:pt>
                <c:pt idx="857">
                  <c:v>0.42800000000000032</c:v>
                </c:pt>
                <c:pt idx="858">
                  <c:v>0.42900000000000033</c:v>
                </c:pt>
                <c:pt idx="859">
                  <c:v>0.42900000000000033</c:v>
                </c:pt>
                <c:pt idx="860">
                  <c:v>0.43000000000000033</c:v>
                </c:pt>
                <c:pt idx="861">
                  <c:v>0.43000000000000033</c:v>
                </c:pt>
                <c:pt idx="862">
                  <c:v>0.43100000000000033</c:v>
                </c:pt>
                <c:pt idx="863">
                  <c:v>0.43100000000000033</c:v>
                </c:pt>
                <c:pt idx="864">
                  <c:v>0.43200000000000033</c:v>
                </c:pt>
                <c:pt idx="865">
                  <c:v>0.43200000000000033</c:v>
                </c:pt>
                <c:pt idx="866">
                  <c:v>0.43300000000000033</c:v>
                </c:pt>
                <c:pt idx="867">
                  <c:v>0.43300000000000033</c:v>
                </c:pt>
                <c:pt idx="868">
                  <c:v>0.43400000000000033</c:v>
                </c:pt>
                <c:pt idx="869">
                  <c:v>0.43400000000000033</c:v>
                </c:pt>
                <c:pt idx="870">
                  <c:v>0.43500000000000033</c:v>
                </c:pt>
                <c:pt idx="871">
                  <c:v>0.43500000000000033</c:v>
                </c:pt>
                <c:pt idx="872">
                  <c:v>0.43600000000000033</c:v>
                </c:pt>
                <c:pt idx="873">
                  <c:v>0.43600000000000033</c:v>
                </c:pt>
                <c:pt idx="874">
                  <c:v>0.43700000000000033</c:v>
                </c:pt>
                <c:pt idx="875">
                  <c:v>0.43700000000000033</c:v>
                </c:pt>
                <c:pt idx="876">
                  <c:v>0.43800000000000033</c:v>
                </c:pt>
                <c:pt idx="877">
                  <c:v>0.43800000000000033</c:v>
                </c:pt>
                <c:pt idx="878">
                  <c:v>0.43900000000000033</c:v>
                </c:pt>
                <c:pt idx="879">
                  <c:v>0.43900000000000033</c:v>
                </c:pt>
                <c:pt idx="880">
                  <c:v>0.44000000000000034</c:v>
                </c:pt>
                <c:pt idx="881">
                  <c:v>0.44000000000000034</c:v>
                </c:pt>
                <c:pt idx="882">
                  <c:v>0.44100000000000034</c:v>
                </c:pt>
                <c:pt idx="883">
                  <c:v>0.44100000000000034</c:v>
                </c:pt>
                <c:pt idx="884">
                  <c:v>0.44200000000000034</c:v>
                </c:pt>
                <c:pt idx="885">
                  <c:v>0.44200000000000034</c:v>
                </c:pt>
                <c:pt idx="886">
                  <c:v>0.44300000000000034</c:v>
                </c:pt>
                <c:pt idx="887">
                  <c:v>0.44300000000000034</c:v>
                </c:pt>
                <c:pt idx="888">
                  <c:v>0.44400000000000034</c:v>
                </c:pt>
                <c:pt idx="889">
                  <c:v>0.44400000000000034</c:v>
                </c:pt>
                <c:pt idx="890">
                  <c:v>0.44500000000000034</c:v>
                </c:pt>
                <c:pt idx="891">
                  <c:v>0.44500000000000034</c:v>
                </c:pt>
                <c:pt idx="892">
                  <c:v>0.44600000000000034</c:v>
                </c:pt>
                <c:pt idx="893">
                  <c:v>0.44600000000000034</c:v>
                </c:pt>
                <c:pt idx="894">
                  <c:v>0.44700000000000034</c:v>
                </c:pt>
                <c:pt idx="895">
                  <c:v>0.44700000000000034</c:v>
                </c:pt>
                <c:pt idx="896">
                  <c:v>0.44800000000000034</c:v>
                </c:pt>
                <c:pt idx="897">
                  <c:v>0.44800000000000034</c:v>
                </c:pt>
                <c:pt idx="898">
                  <c:v>0.44900000000000034</c:v>
                </c:pt>
                <c:pt idx="899">
                  <c:v>0.44900000000000034</c:v>
                </c:pt>
                <c:pt idx="900">
                  <c:v>0.45000000000000034</c:v>
                </c:pt>
                <c:pt idx="901">
                  <c:v>0.45000000000000034</c:v>
                </c:pt>
                <c:pt idx="902">
                  <c:v>0.45100000000000035</c:v>
                </c:pt>
                <c:pt idx="903">
                  <c:v>0.45100000000000035</c:v>
                </c:pt>
                <c:pt idx="904">
                  <c:v>0.45200000000000035</c:v>
                </c:pt>
                <c:pt idx="905">
                  <c:v>0.45200000000000035</c:v>
                </c:pt>
                <c:pt idx="906">
                  <c:v>0.45300000000000035</c:v>
                </c:pt>
                <c:pt idx="907">
                  <c:v>0.45300000000000035</c:v>
                </c:pt>
                <c:pt idx="908">
                  <c:v>0.45400000000000035</c:v>
                </c:pt>
                <c:pt idx="909">
                  <c:v>0.45400000000000035</c:v>
                </c:pt>
                <c:pt idx="910">
                  <c:v>0.45500000000000035</c:v>
                </c:pt>
                <c:pt idx="911">
                  <c:v>0.45500000000000035</c:v>
                </c:pt>
                <c:pt idx="912">
                  <c:v>0.45600000000000035</c:v>
                </c:pt>
                <c:pt idx="913">
                  <c:v>0.45600000000000035</c:v>
                </c:pt>
                <c:pt idx="914">
                  <c:v>0.45700000000000035</c:v>
                </c:pt>
                <c:pt idx="915">
                  <c:v>0.45700000000000035</c:v>
                </c:pt>
                <c:pt idx="916">
                  <c:v>0.45800000000000035</c:v>
                </c:pt>
                <c:pt idx="917">
                  <c:v>0.45800000000000035</c:v>
                </c:pt>
                <c:pt idx="918">
                  <c:v>0.45900000000000035</c:v>
                </c:pt>
                <c:pt idx="919">
                  <c:v>0.45900000000000035</c:v>
                </c:pt>
                <c:pt idx="920">
                  <c:v>0.46000000000000035</c:v>
                </c:pt>
                <c:pt idx="921">
                  <c:v>0.46000000000000035</c:v>
                </c:pt>
                <c:pt idx="922">
                  <c:v>0.46100000000000035</c:v>
                </c:pt>
                <c:pt idx="923">
                  <c:v>0.46100000000000035</c:v>
                </c:pt>
                <c:pt idx="924">
                  <c:v>0.46200000000000035</c:v>
                </c:pt>
                <c:pt idx="925">
                  <c:v>0.46200000000000035</c:v>
                </c:pt>
                <c:pt idx="926">
                  <c:v>0.46300000000000036</c:v>
                </c:pt>
                <c:pt idx="927">
                  <c:v>0.46300000000000036</c:v>
                </c:pt>
                <c:pt idx="928">
                  <c:v>0.46400000000000036</c:v>
                </c:pt>
                <c:pt idx="929">
                  <c:v>0.46400000000000036</c:v>
                </c:pt>
                <c:pt idx="930">
                  <c:v>0.46500000000000036</c:v>
                </c:pt>
                <c:pt idx="931">
                  <c:v>0.46500000000000036</c:v>
                </c:pt>
                <c:pt idx="932">
                  <c:v>0.46600000000000036</c:v>
                </c:pt>
                <c:pt idx="933">
                  <c:v>0.46600000000000036</c:v>
                </c:pt>
                <c:pt idx="934">
                  <c:v>0.46700000000000036</c:v>
                </c:pt>
                <c:pt idx="935">
                  <c:v>0.46700000000000036</c:v>
                </c:pt>
                <c:pt idx="936">
                  <c:v>0.46800000000000036</c:v>
                </c:pt>
                <c:pt idx="937">
                  <c:v>0.46800000000000036</c:v>
                </c:pt>
                <c:pt idx="938">
                  <c:v>0.46900000000000036</c:v>
                </c:pt>
                <c:pt idx="939">
                  <c:v>0.46900000000000036</c:v>
                </c:pt>
                <c:pt idx="940">
                  <c:v>0.47000000000000036</c:v>
                </c:pt>
                <c:pt idx="941">
                  <c:v>0.47000000000000036</c:v>
                </c:pt>
                <c:pt idx="942">
                  <c:v>0.47100000000000036</c:v>
                </c:pt>
                <c:pt idx="943">
                  <c:v>0.47100000000000036</c:v>
                </c:pt>
                <c:pt idx="944">
                  <c:v>0.47200000000000036</c:v>
                </c:pt>
                <c:pt idx="945">
                  <c:v>0.47200000000000036</c:v>
                </c:pt>
                <c:pt idx="946">
                  <c:v>0.47300000000000036</c:v>
                </c:pt>
                <c:pt idx="947">
                  <c:v>0.47300000000000036</c:v>
                </c:pt>
                <c:pt idx="948">
                  <c:v>0.47400000000000037</c:v>
                </c:pt>
                <c:pt idx="949">
                  <c:v>0.47400000000000037</c:v>
                </c:pt>
                <c:pt idx="950">
                  <c:v>0.47500000000000037</c:v>
                </c:pt>
                <c:pt idx="951">
                  <c:v>0.47500000000000037</c:v>
                </c:pt>
                <c:pt idx="952">
                  <c:v>0.47600000000000037</c:v>
                </c:pt>
                <c:pt idx="953">
                  <c:v>0.47600000000000037</c:v>
                </c:pt>
                <c:pt idx="954">
                  <c:v>0.47700000000000037</c:v>
                </c:pt>
                <c:pt idx="955">
                  <c:v>0.47700000000000037</c:v>
                </c:pt>
                <c:pt idx="956">
                  <c:v>0.47800000000000037</c:v>
                </c:pt>
                <c:pt idx="957">
                  <c:v>0.47800000000000037</c:v>
                </c:pt>
                <c:pt idx="958">
                  <c:v>0.47900000000000037</c:v>
                </c:pt>
                <c:pt idx="959">
                  <c:v>0.47900000000000037</c:v>
                </c:pt>
                <c:pt idx="960">
                  <c:v>0.48000000000000037</c:v>
                </c:pt>
                <c:pt idx="961">
                  <c:v>0.48000000000000037</c:v>
                </c:pt>
                <c:pt idx="962">
                  <c:v>0.48100000000000037</c:v>
                </c:pt>
                <c:pt idx="963">
                  <c:v>0.48100000000000037</c:v>
                </c:pt>
                <c:pt idx="964">
                  <c:v>0.48200000000000037</c:v>
                </c:pt>
                <c:pt idx="965">
                  <c:v>0.48200000000000037</c:v>
                </c:pt>
                <c:pt idx="966">
                  <c:v>0.48300000000000037</c:v>
                </c:pt>
                <c:pt idx="967">
                  <c:v>0.48300000000000037</c:v>
                </c:pt>
                <c:pt idx="968">
                  <c:v>0.48400000000000037</c:v>
                </c:pt>
                <c:pt idx="969">
                  <c:v>0.48400000000000037</c:v>
                </c:pt>
                <c:pt idx="970">
                  <c:v>0.48500000000000038</c:v>
                </c:pt>
                <c:pt idx="971">
                  <c:v>0.48500000000000038</c:v>
                </c:pt>
                <c:pt idx="972">
                  <c:v>0.48600000000000038</c:v>
                </c:pt>
                <c:pt idx="973">
                  <c:v>0.48600000000000038</c:v>
                </c:pt>
                <c:pt idx="974">
                  <c:v>0.48700000000000038</c:v>
                </c:pt>
                <c:pt idx="975">
                  <c:v>0.48700000000000038</c:v>
                </c:pt>
                <c:pt idx="976">
                  <c:v>0.48800000000000038</c:v>
                </c:pt>
                <c:pt idx="977">
                  <c:v>0.48800000000000038</c:v>
                </c:pt>
                <c:pt idx="978">
                  <c:v>0.48900000000000038</c:v>
                </c:pt>
                <c:pt idx="979">
                  <c:v>0.48900000000000038</c:v>
                </c:pt>
                <c:pt idx="980">
                  <c:v>0.49000000000000038</c:v>
                </c:pt>
                <c:pt idx="981">
                  <c:v>0.49000000000000038</c:v>
                </c:pt>
                <c:pt idx="982">
                  <c:v>0.49100000000000038</c:v>
                </c:pt>
                <c:pt idx="983">
                  <c:v>0.49100000000000038</c:v>
                </c:pt>
                <c:pt idx="984">
                  <c:v>0.49200000000000038</c:v>
                </c:pt>
                <c:pt idx="985">
                  <c:v>0.49200000000000038</c:v>
                </c:pt>
                <c:pt idx="986">
                  <c:v>0.49300000000000038</c:v>
                </c:pt>
                <c:pt idx="987">
                  <c:v>0.49300000000000038</c:v>
                </c:pt>
                <c:pt idx="988">
                  <c:v>0.49400000000000038</c:v>
                </c:pt>
                <c:pt idx="989">
                  <c:v>0.49400000000000038</c:v>
                </c:pt>
                <c:pt idx="990">
                  <c:v>0.49500000000000038</c:v>
                </c:pt>
                <c:pt idx="991">
                  <c:v>0.49500000000000038</c:v>
                </c:pt>
                <c:pt idx="992">
                  <c:v>0.49600000000000039</c:v>
                </c:pt>
                <c:pt idx="993">
                  <c:v>0.49600000000000039</c:v>
                </c:pt>
                <c:pt idx="994">
                  <c:v>0.49700000000000039</c:v>
                </c:pt>
                <c:pt idx="995">
                  <c:v>0.49700000000000039</c:v>
                </c:pt>
                <c:pt idx="996">
                  <c:v>0.49800000000000039</c:v>
                </c:pt>
                <c:pt idx="997">
                  <c:v>0.49800000000000039</c:v>
                </c:pt>
                <c:pt idx="998">
                  <c:v>0.49900000000000039</c:v>
                </c:pt>
                <c:pt idx="999">
                  <c:v>0.49900000000000039</c:v>
                </c:pt>
                <c:pt idx="1000">
                  <c:v>0.50000000000000033</c:v>
                </c:pt>
                <c:pt idx="1001">
                  <c:v>0.50000000000000033</c:v>
                </c:pt>
                <c:pt idx="1002">
                  <c:v>0.50100000000000033</c:v>
                </c:pt>
                <c:pt idx="1003">
                  <c:v>0.50100000000000033</c:v>
                </c:pt>
                <c:pt idx="1004">
                  <c:v>0.50200000000000033</c:v>
                </c:pt>
                <c:pt idx="1005">
                  <c:v>0.50200000000000033</c:v>
                </c:pt>
                <c:pt idx="1006">
                  <c:v>0.50300000000000034</c:v>
                </c:pt>
                <c:pt idx="1007">
                  <c:v>0.50300000000000034</c:v>
                </c:pt>
                <c:pt idx="1008">
                  <c:v>0.50400000000000034</c:v>
                </c:pt>
                <c:pt idx="1009">
                  <c:v>0.50400000000000034</c:v>
                </c:pt>
                <c:pt idx="1010">
                  <c:v>0.50500000000000034</c:v>
                </c:pt>
                <c:pt idx="1011">
                  <c:v>0.50500000000000034</c:v>
                </c:pt>
                <c:pt idx="1012">
                  <c:v>0.50600000000000034</c:v>
                </c:pt>
                <c:pt idx="1013">
                  <c:v>0.50600000000000034</c:v>
                </c:pt>
                <c:pt idx="1014">
                  <c:v>0.50700000000000034</c:v>
                </c:pt>
                <c:pt idx="1015">
                  <c:v>0.50700000000000034</c:v>
                </c:pt>
                <c:pt idx="1016">
                  <c:v>0.50800000000000034</c:v>
                </c:pt>
                <c:pt idx="1017">
                  <c:v>0.50800000000000034</c:v>
                </c:pt>
                <c:pt idx="1018">
                  <c:v>0.50900000000000034</c:v>
                </c:pt>
                <c:pt idx="1019">
                  <c:v>0.50900000000000034</c:v>
                </c:pt>
                <c:pt idx="1020">
                  <c:v>0.51000000000000034</c:v>
                </c:pt>
                <c:pt idx="1021">
                  <c:v>0.51000000000000034</c:v>
                </c:pt>
                <c:pt idx="1022">
                  <c:v>0.51100000000000034</c:v>
                </c:pt>
                <c:pt idx="1023">
                  <c:v>0.51100000000000034</c:v>
                </c:pt>
                <c:pt idx="1024">
                  <c:v>0.51200000000000034</c:v>
                </c:pt>
                <c:pt idx="1025">
                  <c:v>0.51200000000000034</c:v>
                </c:pt>
                <c:pt idx="1026">
                  <c:v>0.51300000000000034</c:v>
                </c:pt>
                <c:pt idx="1027">
                  <c:v>0.51300000000000034</c:v>
                </c:pt>
                <c:pt idx="1028">
                  <c:v>0.51400000000000035</c:v>
                </c:pt>
                <c:pt idx="1029">
                  <c:v>0.51400000000000035</c:v>
                </c:pt>
                <c:pt idx="1030">
                  <c:v>0.51500000000000035</c:v>
                </c:pt>
                <c:pt idx="1031">
                  <c:v>0.51500000000000035</c:v>
                </c:pt>
                <c:pt idx="1032">
                  <c:v>0.51600000000000035</c:v>
                </c:pt>
                <c:pt idx="1033">
                  <c:v>0.51600000000000035</c:v>
                </c:pt>
                <c:pt idx="1034">
                  <c:v>0.51700000000000035</c:v>
                </c:pt>
                <c:pt idx="1035">
                  <c:v>0.51700000000000035</c:v>
                </c:pt>
                <c:pt idx="1036">
                  <c:v>0.51800000000000035</c:v>
                </c:pt>
                <c:pt idx="1037">
                  <c:v>0.51800000000000035</c:v>
                </c:pt>
                <c:pt idx="1038">
                  <c:v>0.51900000000000035</c:v>
                </c:pt>
                <c:pt idx="1039">
                  <c:v>0.51900000000000035</c:v>
                </c:pt>
                <c:pt idx="1040">
                  <c:v>0.52000000000000035</c:v>
                </c:pt>
                <c:pt idx="1041">
                  <c:v>0.52000000000000035</c:v>
                </c:pt>
                <c:pt idx="1042">
                  <c:v>0.52100000000000035</c:v>
                </c:pt>
                <c:pt idx="1043">
                  <c:v>0.52100000000000035</c:v>
                </c:pt>
                <c:pt idx="1044">
                  <c:v>0.52200000000000035</c:v>
                </c:pt>
                <c:pt idx="1045">
                  <c:v>0.52200000000000035</c:v>
                </c:pt>
                <c:pt idx="1046">
                  <c:v>0.52300000000000035</c:v>
                </c:pt>
                <c:pt idx="1047">
                  <c:v>0.52300000000000035</c:v>
                </c:pt>
                <c:pt idx="1048">
                  <c:v>0.52400000000000035</c:v>
                </c:pt>
                <c:pt idx="1049">
                  <c:v>0.52400000000000035</c:v>
                </c:pt>
                <c:pt idx="1050">
                  <c:v>0.52500000000000036</c:v>
                </c:pt>
                <c:pt idx="1051">
                  <c:v>0.52500000000000036</c:v>
                </c:pt>
                <c:pt idx="1052">
                  <c:v>0.52600000000000036</c:v>
                </c:pt>
                <c:pt idx="1053">
                  <c:v>0.52600000000000036</c:v>
                </c:pt>
                <c:pt idx="1054">
                  <c:v>0.52700000000000036</c:v>
                </c:pt>
                <c:pt idx="1055">
                  <c:v>0.52700000000000036</c:v>
                </c:pt>
                <c:pt idx="1056">
                  <c:v>0.52800000000000036</c:v>
                </c:pt>
                <c:pt idx="1057">
                  <c:v>0.52800000000000036</c:v>
                </c:pt>
                <c:pt idx="1058">
                  <c:v>0.52900000000000036</c:v>
                </c:pt>
                <c:pt idx="1059">
                  <c:v>0.52900000000000036</c:v>
                </c:pt>
                <c:pt idx="1060">
                  <c:v>0.53000000000000036</c:v>
                </c:pt>
                <c:pt idx="1061">
                  <c:v>0.53000000000000036</c:v>
                </c:pt>
                <c:pt idx="1062">
                  <c:v>0.53100000000000036</c:v>
                </c:pt>
                <c:pt idx="1063">
                  <c:v>0.53100000000000036</c:v>
                </c:pt>
                <c:pt idx="1064">
                  <c:v>0.53200000000000036</c:v>
                </c:pt>
                <c:pt idx="1065">
                  <c:v>0.53200000000000036</c:v>
                </c:pt>
                <c:pt idx="1066">
                  <c:v>0.53300000000000036</c:v>
                </c:pt>
                <c:pt idx="1067">
                  <c:v>0.53300000000000036</c:v>
                </c:pt>
                <c:pt idx="1068">
                  <c:v>0.53400000000000036</c:v>
                </c:pt>
                <c:pt idx="1069">
                  <c:v>0.53400000000000036</c:v>
                </c:pt>
                <c:pt idx="1070">
                  <c:v>0.53500000000000036</c:v>
                </c:pt>
                <c:pt idx="1071">
                  <c:v>0.53500000000000036</c:v>
                </c:pt>
                <c:pt idx="1072">
                  <c:v>0.53600000000000037</c:v>
                </c:pt>
                <c:pt idx="1073">
                  <c:v>0.53600000000000037</c:v>
                </c:pt>
                <c:pt idx="1074">
                  <c:v>0.53700000000000037</c:v>
                </c:pt>
                <c:pt idx="1075">
                  <c:v>0.53700000000000037</c:v>
                </c:pt>
                <c:pt idx="1076">
                  <c:v>0.53800000000000037</c:v>
                </c:pt>
                <c:pt idx="1077">
                  <c:v>0.53800000000000037</c:v>
                </c:pt>
                <c:pt idx="1078">
                  <c:v>0.53900000000000037</c:v>
                </c:pt>
                <c:pt idx="1079">
                  <c:v>0.53900000000000037</c:v>
                </c:pt>
                <c:pt idx="1080">
                  <c:v>0.54000000000000037</c:v>
                </c:pt>
                <c:pt idx="1081">
                  <c:v>0.54000000000000037</c:v>
                </c:pt>
                <c:pt idx="1082">
                  <c:v>0.54100000000000037</c:v>
                </c:pt>
                <c:pt idx="1083">
                  <c:v>0.54100000000000037</c:v>
                </c:pt>
                <c:pt idx="1084">
                  <c:v>0.54200000000000037</c:v>
                </c:pt>
                <c:pt idx="1085">
                  <c:v>0.54200000000000037</c:v>
                </c:pt>
                <c:pt idx="1086">
                  <c:v>0.54300000000000037</c:v>
                </c:pt>
                <c:pt idx="1087">
                  <c:v>0.54300000000000037</c:v>
                </c:pt>
                <c:pt idx="1088">
                  <c:v>0.54400000000000037</c:v>
                </c:pt>
                <c:pt idx="1089">
                  <c:v>0.54400000000000037</c:v>
                </c:pt>
                <c:pt idx="1090">
                  <c:v>0.54500000000000037</c:v>
                </c:pt>
                <c:pt idx="1091">
                  <c:v>0.54500000000000037</c:v>
                </c:pt>
                <c:pt idx="1092">
                  <c:v>0.54600000000000037</c:v>
                </c:pt>
                <c:pt idx="1093">
                  <c:v>0.54600000000000037</c:v>
                </c:pt>
                <c:pt idx="1094">
                  <c:v>0.54700000000000037</c:v>
                </c:pt>
                <c:pt idx="1095">
                  <c:v>0.54700000000000037</c:v>
                </c:pt>
                <c:pt idx="1096">
                  <c:v>0.54800000000000038</c:v>
                </c:pt>
                <c:pt idx="1097">
                  <c:v>0.54800000000000038</c:v>
                </c:pt>
                <c:pt idx="1098">
                  <c:v>0.54900000000000038</c:v>
                </c:pt>
                <c:pt idx="1099">
                  <c:v>0.54900000000000038</c:v>
                </c:pt>
                <c:pt idx="1100">
                  <c:v>0.55000000000000038</c:v>
                </c:pt>
                <c:pt idx="1101">
                  <c:v>0.55000000000000038</c:v>
                </c:pt>
                <c:pt idx="1102">
                  <c:v>0.55100000000000038</c:v>
                </c:pt>
                <c:pt idx="1103">
                  <c:v>0.55100000000000038</c:v>
                </c:pt>
                <c:pt idx="1104">
                  <c:v>0.55200000000000038</c:v>
                </c:pt>
                <c:pt idx="1105">
                  <c:v>0.55200000000000038</c:v>
                </c:pt>
                <c:pt idx="1106">
                  <c:v>0.55300000000000038</c:v>
                </c:pt>
                <c:pt idx="1107">
                  <c:v>0.55300000000000038</c:v>
                </c:pt>
                <c:pt idx="1108">
                  <c:v>0.55400000000000038</c:v>
                </c:pt>
                <c:pt idx="1109">
                  <c:v>0.55400000000000038</c:v>
                </c:pt>
                <c:pt idx="1110">
                  <c:v>0.55500000000000038</c:v>
                </c:pt>
                <c:pt idx="1111">
                  <c:v>0.55500000000000038</c:v>
                </c:pt>
                <c:pt idx="1112">
                  <c:v>0.55600000000000038</c:v>
                </c:pt>
                <c:pt idx="1113">
                  <c:v>0.55600000000000038</c:v>
                </c:pt>
                <c:pt idx="1114">
                  <c:v>0.55700000000000038</c:v>
                </c:pt>
                <c:pt idx="1115">
                  <c:v>0.55700000000000038</c:v>
                </c:pt>
                <c:pt idx="1116">
                  <c:v>0.55800000000000038</c:v>
                </c:pt>
                <c:pt idx="1117">
                  <c:v>0.55800000000000038</c:v>
                </c:pt>
                <c:pt idx="1118">
                  <c:v>0.55900000000000039</c:v>
                </c:pt>
                <c:pt idx="1119">
                  <c:v>0.55900000000000039</c:v>
                </c:pt>
                <c:pt idx="1120">
                  <c:v>0.56000000000000039</c:v>
                </c:pt>
                <c:pt idx="1121">
                  <c:v>0.56000000000000039</c:v>
                </c:pt>
                <c:pt idx="1122">
                  <c:v>0.56100000000000039</c:v>
                </c:pt>
                <c:pt idx="1123">
                  <c:v>0.56100000000000039</c:v>
                </c:pt>
                <c:pt idx="1124">
                  <c:v>0.56200000000000039</c:v>
                </c:pt>
                <c:pt idx="1125">
                  <c:v>0.56200000000000039</c:v>
                </c:pt>
                <c:pt idx="1126">
                  <c:v>0.56300000000000039</c:v>
                </c:pt>
                <c:pt idx="1127">
                  <c:v>0.56300000000000039</c:v>
                </c:pt>
                <c:pt idx="1128">
                  <c:v>0.56400000000000039</c:v>
                </c:pt>
                <c:pt idx="1129">
                  <c:v>0.56400000000000039</c:v>
                </c:pt>
                <c:pt idx="1130">
                  <c:v>0.56500000000000039</c:v>
                </c:pt>
                <c:pt idx="1131">
                  <c:v>0.56500000000000039</c:v>
                </c:pt>
                <c:pt idx="1132">
                  <c:v>0.56600000000000039</c:v>
                </c:pt>
                <c:pt idx="1133">
                  <c:v>0.56600000000000039</c:v>
                </c:pt>
                <c:pt idx="1134">
                  <c:v>0.56700000000000039</c:v>
                </c:pt>
                <c:pt idx="1135">
                  <c:v>0.56700000000000039</c:v>
                </c:pt>
                <c:pt idx="1136">
                  <c:v>0.56800000000000039</c:v>
                </c:pt>
                <c:pt idx="1137">
                  <c:v>0.56800000000000039</c:v>
                </c:pt>
                <c:pt idx="1138">
                  <c:v>0.56900000000000039</c:v>
                </c:pt>
                <c:pt idx="1139">
                  <c:v>0.56900000000000039</c:v>
                </c:pt>
                <c:pt idx="1140">
                  <c:v>0.5700000000000004</c:v>
                </c:pt>
                <c:pt idx="1141">
                  <c:v>0.5700000000000004</c:v>
                </c:pt>
                <c:pt idx="1142">
                  <c:v>0.5710000000000004</c:v>
                </c:pt>
                <c:pt idx="1143">
                  <c:v>0.5710000000000004</c:v>
                </c:pt>
                <c:pt idx="1144">
                  <c:v>0.5720000000000004</c:v>
                </c:pt>
                <c:pt idx="1145">
                  <c:v>0.5720000000000004</c:v>
                </c:pt>
                <c:pt idx="1146">
                  <c:v>0.5730000000000004</c:v>
                </c:pt>
                <c:pt idx="1147">
                  <c:v>0.5730000000000004</c:v>
                </c:pt>
                <c:pt idx="1148">
                  <c:v>0.5740000000000004</c:v>
                </c:pt>
                <c:pt idx="1149">
                  <c:v>0.5740000000000004</c:v>
                </c:pt>
                <c:pt idx="1150">
                  <c:v>0.5750000000000004</c:v>
                </c:pt>
                <c:pt idx="1151">
                  <c:v>0.5750000000000004</c:v>
                </c:pt>
                <c:pt idx="1152">
                  <c:v>0.5760000000000004</c:v>
                </c:pt>
                <c:pt idx="1153">
                  <c:v>0.5760000000000004</c:v>
                </c:pt>
                <c:pt idx="1154">
                  <c:v>0.5770000000000004</c:v>
                </c:pt>
                <c:pt idx="1155">
                  <c:v>0.5770000000000004</c:v>
                </c:pt>
                <c:pt idx="1156">
                  <c:v>0.5780000000000004</c:v>
                </c:pt>
                <c:pt idx="1157">
                  <c:v>0.5780000000000004</c:v>
                </c:pt>
                <c:pt idx="1158">
                  <c:v>0.5790000000000004</c:v>
                </c:pt>
                <c:pt idx="1159">
                  <c:v>0.5790000000000004</c:v>
                </c:pt>
                <c:pt idx="1160">
                  <c:v>0.5800000000000004</c:v>
                </c:pt>
                <c:pt idx="1161">
                  <c:v>0.5800000000000004</c:v>
                </c:pt>
                <c:pt idx="1162">
                  <c:v>0.58100000000000041</c:v>
                </c:pt>
                <c:pt idx="1163">
                  <c:v>0.58100000000000041</c:v>
                </c:pt>
                <c:pt idx="1164">
                  <c:v>0.58200000000000041</c:v>
                </c:pt>
                <c:pt idx="1165">
                  <c:v>0.58200000000000041</c:v>
                </c:pt>
                <c:pt idx="1166">
                  <c:v>0.58300000000000041</c:v>
                </c:pt>
                <c:pt idx="1167">
                  <c:v>0.58300000000000041</c:v>
                </c:pt>
                <c:pt idx="1168">
                  <c:v>0.58400000000000041</c:v>
                </c:pt>
                <c:pt idx="1169">
                  <c:v>0.58400000000000041</c:v>
                </c:pt>
                <c:pt idx="1170">
                  <c:v>0.58500000000000041</c:v>
                </c:pt>
                <c:pt idx="1171">
                  <c:v>0.58500000000000041</c:v>
                </c:pt>
                <c:pt idx="1172">
                  <c:v>0.58600000000000041</c:v>
                </c:pt>
                <c:pt idx="1173">
                  <c:v>0.58600000000000041</c:v>
                </c:pt>
                <c:pt idx="1174">
                  <c:v>0.58700000000000041</c:v>
                </c:pt>
                <c:pt idx="1175">
                  <c:v>0.58700000000000041</c:v>
                </c:pt>
                <c:pt idx="1176">
                  <c:v>0.58800000000000041</c:v>
                </c:pt>
                <c:pt idx="1177">
                  <c:v>0.58800000000000041</c:v>
                </c:pt>
                <c:pt idx="1178">
                  <c:v>0.58900000000000041</c:v>
                </c:pt>
                <c:pt idx="1179">
                  <c:v>0.58900000000000041</c:v>
                </c:pt>
                <c:pt idx="1180">
                  <c:v>0.59000000000000041</c:v>
                </c:pt>
                <c:pt idx="1181">
                  <c:v>0.59000000000000041</c:v>
                </c:pt>
                <c:pt idx="1182">
                  <c:v>0.59100000000000041</c:v>
                </c:pt>
                <c:pt idx="1183">
                  <c:v>0.59100000000000041</c:v>
                </c:pt>
                <c:pt idx="1184">
                  <c:v>0.59200000000000041</c:v>
                </c:pt>
                <c:pt idx="1185">
                  <c:v>0.59200000000000041</c:v>
                </c:pt>
                <c:pt idx="1186">
                  <c:v>0.59300000000000042</c:v>
                </c:pt>
                <c:pt idx="1187">
                  <c:v>0.59300000000000042</c:v>
                </c:pt>
                <c:pt idx="1188">
                  <c:v>0.59400000000000042</c:v>
                </c:pt>
                <c:pt idx="1189">
                  <c:v>0.59400000000000042</c:v>
                </c:pt>
                <c:pt idx="1190">
                  <c:v>0.59500000000000042</c:v>
                </c:pt>
                <c:pt idx="1191">
                  <c:v>0.59500000000000042</c:v>
                </c:pt>
                <c:pt idx="1192">
                  <c:v>0.59600000000000042</c:v>
                </c:pt>
                <c:pt idx="1193">
                  <c:v>0.59600000000000042</c:v>
                </c:pt>
                <c:pt idx="1194">
                  <c:v>0.59700000000000042</c:v>
                </c:pt>
                <c:pt idx="1195">
                  <c:v>0.59700000000000042</c:v>
                </c:pt>
                <c:pt idx="1196">
                  <c:v>0.59800000000000042</c:v>
                </c:pt>
                <c:pt idx="1197">
                  <c:v>0.59800000000000042</c:v>
                </c:pt>
                <c:pt idx="1198">
                  <c:v>0.59900000000000042</c:v>
                </c:pt>
                <c:pt idx="1199">
                  <c:v>0.59900000000000042</c:v>
                </c:pt>
                <c:pt idx="1200">
                  <c:v>0.60000000000000042</c:v>
                </c:pt>
                <c:pt idx="1201">
                  <c:v>0.60000000000000042</c:v>
                </c:pt>
                <c:pt idx="1202">
                  <c:v>0.60100000000000042</c:v>
                </c:pt>
                <c:pt idx="1203">
                  <c:v>0.60100000000000042</c:v>
                </c:pt>
                <c:pt idx="1204">
                  <c:v>0.60200000000000042</c:v>
                </c:pt>
                <c:pt idx="1205">
                  <c:v>0.60200000000000042</c:v>
                </c:pt>
                <c:pt idx="1206">
                  <c:v>0.60300000000000042</c:v>
                </c:pt>
                <c:pt idx="1207">
                  <c:v>0.60300000000000042</c:v>
                </c:pt>
                <c:pt idx="1208">
                  <c:v>0.60400000000000043</c:v>
                </c:pt>
                <c:pt idx="1209">
                  <c:v>0.60400000000000043</c:v>
                </c:pt>
                <c:pt idx="1210">
                  <c:v>0.60500000000000043</c:v>
                </c:pt>
                <c:pt idx="1211">
                  <c:v>0.60500000000000043</c:v>
                </c:pt>
                <c:pt idx="1212">
                  <c:v>0.60600000000000043</c:v>
                </c:pt>
                <c:pt idx="1213">
                  <c:v>0.60600000000000043</c:v>
                </c:pt>
                <c:pt idx="1214">
                  <c:v>0.60700000000000043</c:v>
                </c:pt>
                <c:pt idx="1215">
                  <c:v>0.60700000000000043</c:v>
                </c:pt>
                <c:pt idx="1216">
                  <c:v>0.60800000000000043</c:v>
                </c:pt>
                <c:pt idx="1217">
                  <c:v>0.60800000000000043</c:v>
                </c:pt>
                <c:pt idx="1218">
                  <c:v>0.60900000000000043</c:v>
                </c:pt>
                <c:pt idx="1219">
                  <c:v>0.60900000000000043</c:v>
                </c:pt>
                <c:pt idx="1220">
                  <c:v>0.61000000000000043</c:v>
                </c:pt>
                <c:pt idx="1221">
                  <c:v>0.61000000000000043</c:v>
                </c:pt>
                <c:pt idx="1222">
                  <c:v>0.61100000000000043</c:v>
                </c:pt>
                <c:pt idx="1223">
                  <c:v>0.61100000000000043</c:v>
                </c:pt>
                <c:pt idx="1224">
                  <c:v>0.61200000000000043</c:v>
                </c:pt>
                <c:pt idx="1225">
                  <c:v>0.61200000000000043</c:v>
                </c:pt>
                <c:pt idx="1226">
                  <c:v>0.61300000000000043</c:v>
                </c:pt>
                <c:pt idx="1227">
                  <c:v>0.61300000000000043</c:v>
                </c:pt>
                <c:pt idx="1228">
                  <c:v>0.61400000000000043</c:v>
                </c:pt>
                <c:pt idx="1229">
                  <c:v>0.61400000000000043</c:v>
                </c:pt>
                <c:pt idx="1230">
                  <c:v>0.61500000000000044</c:v>
                </c:pt>
                <c:pt idx="1231">
                  <c:v>0.61500000000000044</c:v>
                </c:pt>
                <c:pt idx="1232">
                  <c:v>0.61600000000000044</c:v>
                </c:pt>
                <c:pt idx="1233">
                  <c:v>0.61600000000000044</c:v>
                </c:pt>
                <c:pt idx="1234">
                  <c:v>0.61700000000000044</c:v>
                </c:pt>
                <c:pt idx="1235">
                  <c:v>0.61700000000000044</c:v>
                </c:pt>
                <c:pt idx="1236">
                  <c:v>0.61800000000000044</c:v>
                </c:pt>
                <c:pt idx="1237">
                  <c:v>0.61800000000000044</c:v>
                </c:pt>
                <c:pt idx="1238">
                  <c:v>0.61900000000000044</c:v>
                </c:pt>
                <c:pt idx="1239">
                  <c:v>0.61900000000000044</c:v>
                </c:pt>
                <c:pt idx="1240">
                  <c:v>0.62000000000000044</c:v>
                </c:pt>
                <c:pt idx="1241">
                  <c:v>0.62000000000000044</c:v>
                </c:pt>
                <c:pt idx="1242">
                  <c:v>0.62100000000000044</c:v>
                </c:pt>
                <c:pt idx="1243">
                  <c:v>0.62100000000000044</c:v>
                </c:pt>
                <c:pt idx="1244">
                  <c:v>0.62200000000000044</c:v>
                </c:pt>
                <c:pt idx="1245">
                  <c:v>0.62200000000000044</c:v>
                </c:pt>
                <c:pt idx="1246">
                  <c:v>0.62300000000000044</c:v>
                </c:pt>
                <c:pt idx="1247">
                  <c:v>0.62300000000000044</c:v>
                </c:pt>
                <c:pt idx="1248">
                  <c:v>0.62400000000000044</c:v>
                </c:pt>
                <c:pt idx="1249">
                  <c:v>0.62400000000000044</c:v>
                </c:pt>
                <c:pt idx="1250">
                  <c:v>0.62500000000000044</c:v>
                </c:pt>
                <c:pt idx="1251">
                  <c:v>0.62500000000000044</c:v>
                </c:pt>
                <c:pt idx="1252">
                  <c:v>0.62600000000000044</c:v>
                </c:pt>
                <c:pt idx="1253">
                  <c:v>0.62600000000000044</c:v>
                </c:pt>
                <c:pt idx="1254">
                  <c:v>0.62700000000000045</c:v>
                </c:pt>
                <c:pt idx="1255">
                  <c:v>0.62700000000000045</c:v>
                </c:pt>
                <c:pt idx="1256">
                  <c:v>0.62800000000000045</c:v>
                </c:pt>
                <c:pt idx="1257">
                  <c:v>0.62800000000000045</c:v>
                </c:pt>
                <c:pt idx="1258">
                  <c:v>0.62900000000000045</c:v>
                </c:pt>
                <c:pt idx="1259">
                  <c:v>0.62900000000000045</c:v>
                </c:pt>
                <c:pt idx="1260">
                  <c:v>0.63000000000000045</c:v>
                </c:pt>
                <c:pt idx="1261">
                  <c:v>0.63000000000000045</c:v>
                </c:pt>
                <c:pt idx="1262">
                  <c:v>0.63100000000000045</c:v>
                </c:pt>
                <c:pt idx="1263">
                  <c:v>0.63100000000000045</c:v>
                </c:pt>
                <c:pt idx="1264">
                  <c:v>0.63200000000000045</c:v>
                </c:pt>
                <c:pt idx="1265">
                  <c:v>0.63200000000000045</c:v>
                </c:pt>
                <c:pt idx="1266">
                  <c:v>0.63300000000000045</c:v>
                </c:pt>
                <c:pt idx="1267">
                  <c:v>0.63300000000000045</c:v>
                </c:pt>
                <c:pt idx="1268">
                  <c:v>0.63400000000000045</c:v>
                </c:pt>
                <c:pt idx="1269">
                  <c:v>0.63400000000000045</c:v>
                </c:pt>
                <c:pt idx="1270">
                  <c:v>0.63500000000000045</c:v>
                </c:pt>
                <c:pt idx="1271">
                  <c:v>0.63500000000000045</c:v>
                </c:pt>
                <c:pt idx="1272">
                  <c:v>0.63600000000000045</c:v>
                </c:pt>
                <c:pt idx="1273">
                  <c:v>0.63600000000000045</c:v>
                </c:pt>
                <c:pt idx="1274">
                  <c:v>0.63700000000000045</c:v>
                </c:pt>
                <c:pt idx="1275">
                  <c:v>0.63700000000000045</c:v>
                </c:pt>
                <c:pt idx="1276">
                  <c:v>0.63800000000000046</c:v>
                </c:pt>
                <c:pt idx="1277">
                  <c:v>0.63800000000000046</c:v>
                </c:pt>
                <c:pt idx="1278">
                  <c:v>0.63900000000000046</c:v>
                </c:pt>
                <c:pt idx="1279">
                  <c:v>0.63900000000000046</c:v>
                </c:pt>
                <c:pt idx="1280">
                  <c:v>0.64000000000000046</c:v>
                </c:pt>
                <c:pt idx="1281">
                  <c:v>0.64000000000000046</c:v>
                </c:pt>
                <c:pt idx="1282">
                  <c:v>0.64100000000000046</c:v>
                </c:pt>
                <c:pt idx="1283">
                  <c:v>0.64100000000000046</c:v>
                </c:pt>
                <c:pt idx="1284">
                  <c:v>0.64200000000000046</c:v>
                </c:pt>
                <c:pt idx="1285">
                  <c:v>0.64200000000000046</c:v>
                </c:pt>
                <c:pt idx="1286">
                  <c:v>0.64300000000000046</c:v>
                </c:pt>
                <c:pt idx="1287">
                  <c:v>0.64300000000000046</c:v>
                </c:pt>
                <c:pt idx="1288">
                  <c:v>0.64400000000000046</c:v>
                </c:pt>
                <c:pt idx="1289">
                  <c:v>0.64400000000000046</c:v>
                </c:pt>
                <c:pt idx="1290">
                  <c:v>0.64500000000000046</c:v>
                </c:pt>
                <c:pt idx="1291">
                  <c:v>0.64500000000000046</c:v>
                </c:pt>
                <c:pt idx="1292">
                  <c:v>0.64600000000000046</c:v>
                </c:pt>
                <c:pt idx="1293">
                  <c:v>0.64600000000000046</c:v>
                </c:pt>
                <c:pt idx="1294">
                  <c:v>0.64700000000000046</c:v>
                </c:pt>
                <c:pt idx="1295">
                  <c:v>0.64700000000000046</c:v>
                </c:pt>
                <c:pt idx="1296">
                  <c:v>0.64800000000000046</c:v>
                </c:pt>
                <c:pt idx="1297">
                  <c:v>0.64800000000000046</c:v>
                </c:pt>
                <c:pt idx="1298">
                  <c:v>0.64900000000000047</c:v>
                </c:pt>
                <c:pt idx="1299">
                  <c:v>0.64900000000000047</c:v>
                </c:pt>
                <c:pt idx="1300">
                  <c:v>0.65000000000000047</c:v>
                </c:pt>
                <c:pt idx="1301">
                  <c:v>0.65000000000000047</c:v>
                </c:pt>
                <c:pt idx="1302">
                  <c:v>0.65100000000000047</c:v>
                </c:pt>
                <c:pt idx="1303">
                  <c:v>0.65100000000000047</c:v>
                </c:pt>
                <c:pt idx="1304">
                  <c:v>0.65200000000000047</c:v>
                </c:pt>
                <c:pt idx="1305">
                  <c:v>0.65200000000000047</c:v>
                </c:pt>
                <c:pt idx="1306">
                  <c:v>0.65300000000000047</c:v>
                </c:pt>
                <c:pt idx="1307">
                  <c:v>0.65300000000000047</c:v>
                </c:pt>
                <c:pt idx="1308">
                  <c:v>0.65400000000000047</c:v>
                </c:pt>
                <c:pt idx="1309">
                  <c:v>0.65400000000000047</c:v>
                </c:pt>
                <c:pt idx="1310">
                  <c:v>0.65500000000000047</c:v>
                </c:pt>
                <c:pt idx="1311">
                  <c:v>0.65500000000000047</c:v>
                </c:pt>
                <c:pt idx="1312">
                  <c:v>0.65600000000000047</c:v>
                </c:pt>
                <c:pt idx="1313">
                  <c:v>0.65600000000000047</c:v>
                </c:pt>
                <c:pt idx="1314">
                  <c:v>0.65700000000000047</c:v>
                </c:pt>
                <c:pt idx="1315">
                  <c:v>0.65700000000000047</c:v>
                </c:pt>
                <c:pt idx="1316">
                  <c:v>0.65800000000000047</c:v>
                </c:pt>
                <c:pt idx="1317">
                  <c:v>0.65800000000000047</c:v>
                </c:pt>
                <c:pt idx="1318">
                  <c:v>0.65900000000000047</c:v>
                </c:pt>
                <c:pt idx="1319">
                  <c:v>0.65900000000000047</c:v>
                </c:pt>
                <c:pt idx="1320">
                  <c:v>0.66000000000000048</c:v>
                </c:pt>
                <c:pt idx="1321">
                  <c:v>0.66000000000000048</c:v>
                </c:pt>
                <c:pt idx="1322">
                  <c:v>0.66100000000000048</c:v>
                </c:pt>
                <c:pt idx="1323">
                  <c:v>0.66100000000000048</c:v>
                </c:pt>
                <c:pt idx="1324">
                  <c:v>0.66200000000000048</c:v>
                </c:pt>
                <c:pt idx="1325">
                  <c:v>0.66200000000000048</c:v>
                </c:pt>
                <c:pt idx="1326">
                  <c:v>0.66300000000000048</c:v>
                </c:pt>
                <c:pt idx="1327">
                  <c:v>0.66300000000000048</c:v>
                </c:pt>
                <c:pt idx="1328">
                  <c:v>0.66400000000000048</c:v>
                </c:pt>
                <c:pt idx="1329">
                  <c:v>0.66400000000000048</c:v>
                </c:pt>
                <c:pt idx="1330">
                  <c:v>0.66500000000000048</c:v>
                </c:pt>
                <c:pt idx="1331">
                  <c:v>0.66500000000000048</c:v>
                </c:pt>
                <c:pt idx="1332">
                  <c:v>0.66600000000000048</c:v>
                </c:pt>
                <c:pt idx="1333">
                  <c:v>0.66600000000000048</c:v>
                </c:pt>
                <c:pt idx="1334">
                  <c:v>0.66700000000000048</c:v>
                </c:pt>
                <c:pt idx="1335">
                  <c:v>0.66700000000000048</c:v>
                </c:pt>
                <c:pt idx="1336">
                  <c:v>0.66800000000000048</c:v>
                </c:pt>
                <c:pt idx="1337">
                  <c:v>0.66800000000000048</c:v>
                </c:pt>
                <c:pt idx="1338">
                  <c:v>0.66900000000000048</c:v>
                </c:pt>
                <c:pt idx="1339">
                  <c:v>0.66900000000000048</c:v>
                </c:pt>
                <c:pt idx="1340">
                  <c:v>0.67000000000000048</c:v>
                </c:pt>
                <c:pt idx="1341">
                  <c:v>0.67000000000000048</c:v>
                </c:pt>
                <c:pt idx="1342">
                  <c:v>0.67100000000000048</c:v>
                </c:pt>
                <c:pt idx="1343">
                  <c:v>0.67100000000000048</c:v>
                </c:pt>
                <c:pt idx="1344">
                  <c:v>0.67200000000000049</c:v>
                </c:pt>
                <c:pt idx="1345">
                  <c:v>0.67200000000000049</c:v>
                </c:pt>
                <c:pt idx="1346">
                  <c:v>0.67300000000000049</c:v>
                </c:pt>
                <c:pt idx="1347">
                  <c:v>0.67300000000000049</c:v>
                </c:pt>
                <c:pt idx="1348">
                  <c:v>0.67400000000000049</c:v>
                </c:pt>
                <c:pt idx="1349">
                  <c:v>0.67400000000000049</c:v>
                </c:pt>
                <c:pt idx="1350">
                  <c:v>0.67500000000000049</c:v>
                </c:pt>
                <c:pt idx="1351">
                  <c:v>0.67500000000000049</c:v>
                </c:pt>
                <c:pt idx="1352">
                  <c:v>0.67600000000000049</c:v>
                </c:pt>
                <c:pt idx="1353">
                  <c:v>0.67600000000000049</c:v>
                </c:pt>
                <c:pt idx="1354">
                  <c:v>0.67700000000000049</c:v>
                </c:pt>
                <c:pt idx="1355">
                  <c:v>0.67700000000000049</c:v>
                </c:pt>
                <c:pt idx="1356">
                  <c:v>0.67800000000000049</c:v>
                </c:pt>
                <c:pt idx="1357">
                  <c:v>0.67800000000000049</c:v>
                </c:pt>
                <c:pt idx="1358">
                  <c:v>0.67900000000000049</c:v>
                </c:pt>
                <c:pt idx="1359">
                  <c:v>0.67900000000000049</c:v>
                </c:pt>
                <c:pt idx="1360">
                  <c:v>0.68000000000000049</c:v>
                </c:pt>
                <c:pt idx="1361">
                  <c:v>0.68000000000000049</c:v>
                </c:pt>
                <c:pt idx="1362">
                  <c:v>0.68100000000000049</c:v>
                </c:pt>
                <c:pt idx="1363">
                  <c:v>0.68100000000000049</c:v>
                </c:pt>
                <c:pt idx="1364">
                  <c:v>0.68200000000000049</c:v>
                </c:pt>
                <c:pt idx="1365">
                  <c:v>0.68200000000000049</c:v>
                </c:pt>
                <c:pt idx="1366">
                  <c:v>0.6830000000000005</c:v>
                </c:pt>
                <c:pt idx="1367">
                  <c:v>0.6830000000000005</c:v>
                </c:pt>
                <c:pt idx="1368">
                  <c:v>0.6840000000000005</c:v>
                </c:pt>
                <c:pt idx="1369">
                  <c:v>0.6840000000000005</c:v>
                </c:pt>
                <c:pt idx="1370">
                  <c:v>0.6850000000000005</c:v>
                </c:pt>
                <c:pt idx="1371">
                  <c:v>0.6850000000000005</c:v>
                </c:pt>
                <c:pt idx="1372">
                  <c:v>0.6860000000000005</c:v>
                </c:pt>
                <c:pt idx="1373">
                  <c:v>0.6860000000000005</c:v>
                </c:pt>
                <c:pt idx="1374">
                  <c:v>0.6870000000000005</c:v>
                </c:pt>
                <c:pt idx="1375">
                  <c:v>0.6870000000000005</c:v>
                </c:pt>
                <c:pt idx="1376">
                  <c:v>0.6880000000000005</c:v>
                </c:pt>
                <c:pt idx="1377">
                  <c:v>0.6880000000000005</c:v>
                </c:pt>
                <c:pt idx="1378">
                  <c:v>0.6890000000000005</c:v>
                </c:pt>
                <c:pt idx="1379">
                  <c:v>0.6890000000000005</c:v>
                </c:pt>
                <c:pt idx="1380">
                  <c:v>0.6900000000000005</c:v>
                </c:pt>
                <c:pt idx="1381">
                  <c:v>0.6900000000000005</c:v>
                </c:pt>
                <c:pt idx="1382">
                  <c:v>0.6910000000000005</c:v>
                </c:pt>
                <c:pt idx="1383">
                  <c:v>0.6910000000000005</c:v>
                </c:pt>
                <c:pt idx="1384">
                  <c:v>0.6920000000000005</c:v>
                </c:pt>
                <c:pt idx="1385">
                  <c:v>0.6920000000000005</c:v>
                </c:pt>
                <c:pt idx="1386">
                  <c:v>0.6930000000000005</c:v>
                </c:pt>
                <c:pt idx="1387">
                  <c:v>0.6930000000000005</c:v>
                </c:pt>
                <c:pt idx="1388">
                  <c:v>0.69400000000000051</c:v>
                </c:pt>
                <c:pt idx="1389">
                  <c:v>0.69400000000000051</c:v>
                </c:pt>
                <c:pt idx="1390">
                  <c:v>0.69500000000000051</c:v>
                </c:pt>
                <c:pt idx="1391">
                  <c:v>0.69500000000000051</c:v>
                </c:pt>
                <c:pt idx="1392">
                  <c:v>0.69600000000000051</c:v>
                </c:pt>
                <c:pt idx="1393">
                  <c:v>0.69600000000000051</c:v>
                </c:pt>
                <c:pt idx="1394">
                  <c:v>0.69700000000000051</c:v>
                </c:pt>
                <c:pt idx="1395">
                  <c:v>0.69700000000000051</c:v>
                </c:pt>
                <c:pt idx="1396">
                  <c:v>0.69800000000000051</c:v>
                </c:pt>
                <c:pt idx="1397">
                  <c:v>0.69800000000000051</c:v>
                </c:pt>
                <c:pt idx="1398">
                  <c:v>0.69900000000000051</c:v>
                </c:pt>
                <c:pt idx="1399">
                  <c:v>0.69900000000000051</c:v>
                </c:pt>
                <c:pt idx="1400">
                  <c:v>0.70000000000000051</c:v>
                </c:pt>
                <c:pt idx="1401">
                  <c:v>0.70000000000000051</c:v>
                </c:pt>
                <c:pt idx="1402">
                  <c:v>0.70100000000000051</c:v>
                </c:pt>
                <c:pt idx="1403">
                  <c:v>0.70100000000000051</c:v>
                </c:pt>
                <c:pt idx="1404">
                  <c:v>0.70200000000000051</c:v>
                </c:pt>
                <c:pt idx="1405">
                  <c:v>0.70200000000000051</c:v>
                </c:pt>
                <c:pt idx="1406">
                  <c:v>0.70300000000000051</c:v>
                </c:pt>
                <c:pt idx="1407">
                  <c:v>0.70300000000000051</c:v>
                </c:pt>
                <c:pt idx="1408">
                  <c:v>0.70400000000000051</c:v>
                </c:pt>
                <c:pt idx="1409">
                  <c:v>0.70400000000000051</c:v>
                </c:pt>
                <c:pt idx="1410">
                  <c:v>0.70500000000000052</c:v>
                </c:pt>
                <c:pt idx="1411">
                  <c:v>0.70500000000000052</c:v>
                </c:pt>
                <c:pt idx="1412">
                  <c:v>0.70600000000000052</c:v>
                </c:pt>
                <c:pt idx="1413">
                  <c:v>0.70600000000000052</c:v>
                </c:pt>
                <c:pt idx="1414">
                  <c:v>0.70700000000000052</c:v>
                </c:pt>
                <c:pt idx="1415">
                  <c:v>0.70700000000000052</c:v>
                </c:pt>
                <c:pt idx="1416">
                  <c:v>0.70800000000000052</c:v>
                </c:pt>
                <c:pt idx="1417">
                  <c:v>0.70800000000000052</c:v>
                </c:pt>
                <c:pt idx="1418">
                  <c:v>0.70900000000000052</c:v>
                </c:pt>
                <c:pt idx="1419">
                  <c:v>0.70900000000000052</c:v>
                </c:pt>
                <c:pt idx="1420">
                  <c:v>0.71000000000000052</c:v>
                </c:pt>
                <c:pt idx="1421">
                  <c:v>0.71000000000000052</c:v>
                </c:pt>
                <c:pt idx="1422">
                  <c:v>0.71100000000000052</c:v>
                </c:pt>
                <c:pt idx="1423">
                  <c:v>0.71100000000000052</c:v>
                </c:pt>
                <c:pt idx="1424">
                  <c:v>0.71200000000000052</c:v>
                </c:pt>
                <c:pt idx="1425">
                  <c:v>0.71200000000000052</c:v>
                </c:pt>
                <c:pt idx="1426">
                  <c:v>0.71300000000000052</c:v>
                </c:pt>
                <c:pt idx="1427">
                  <c:v>0.71300000000000052</c:v>
                </c:pt>
                <c:pt idx="1428">
                  <c:v>0.71400000000000052</c:v>
                </c:pt>
                <c:pt idx="1429">
                  <c:v>0.71400000000000052</c:v>
                </c:pt>
                <c:pt idx="1430">
                  <c:v>0.71500000000000052</c:v>
                </c:pt>
                <c:pt idx="1431">
                  <c:v>0.71500000000000052</c:v>
                </c:pt>
                <c:pt idx="1432">
                  <c:v>0.71600000000000052</c:v>
                </c:pt>
                <c:pt idx="1433">
                  <c:v>0.71600000000000052</c:v>
                </c:pt>
                <c:pt idx="1434">
                  <c:v>0.71700000000000053</c:v>
                </c:pt>
                <c:pt idx="1435">
                  <c:v>0.71700000000000053</c:v>
                </c:pt>
                <c:pt idx="1436">
                  <c:v>0.71800000000000053</c:v>
                </c:pt>
                <c:pt idx="1437">
                  <c:v>0.71800000000000053</c:v>
                </c:pt>
                <c:pt idx="1438">
                  <c:v>0.71900000000000053</c:v>
                </c:pt>
                <c:pt idx="1439">
                  <c:v>0.71900000000000053</c:v>
                </c:pt>
                <c:pt idx="1440">
                  <c:v>0.72000000000000053</c:v>
                </c:pt>
                <c:pt idx="1441">
                  <c:v>0.72000000000000053</c:v>
                </c:pt>
                <c:pt idx="1442">
                  <c:v>0.72100000000000053</c:v>
                </c:pt>
                <c:pt idx="1443">
                  <c:v>0.72100000000000053</c:v>
                </c:pt>
                <c:pt idx="1444">
                  <c:v>0.72200000000000053</c:v>
                </c:pt>
                <c:pt idx="1445">
                  <c:v>0.72200000000000053</c:v>
                </c:pt>
                <c:pt idx="1446">
                  <c:v>0.72300000000000053</c:v>
                </c:pt>
                <c:pt idx="1447">
                  <c:v>0.72300000000000053</c:v>
                </c:pt>
                <c:pt idx="1448">
                  <c:v>0.72400000000000053</c:v>
                </c:pt>
                <c:pt idx="1449">
                  <c:v>0.72400000000000053</c:v>
                </c:pt>
                <c:pt idx="1450">
                  <c:v>0.72500000000000053</c:v>
                </c:pt>
                <c:pt idx="1451">
                  <c:v>0.72500000000000053</c:v>
                </c:pt>
                <c:pt idx="1452">
                  <c:v>0.72600000000000053</c:v>
                </c:pt>
                <c:pt idx="1453">
                  <c:v>0.72600000000000053</c:v>
                </c:pt>
                <c:pt idx="1454">
                  <c:v>0.72700000000000053</c:v>
                </c:pt>
                <c:pt idx="1455">
                  <c:v>0.72700000000000053</c:v>
                </c:pt>
                <c:pt idx="1456">
                  <c:v>0.72800000000000054</c:v>
                </c:pt>
                <c:pt idx="1457">
                  <c:v>0.72800000000000054</c:v>
                </c:pt>
                <c:pt idx="1458">
                  <c:v>0.72900000000000054</c:v>
                </c:pt>
                <c:pt idx="1459">
                  <c:v>0.72900000000000054</c:v>
                </c:pt>
                <c:pt idx="1460">
                  <c:v>0.73000000000000054</c:v>
                </c:pt>
                <c:pt idx="1461">
                  <c:v>0.73000000000000054</c:v>
                </c:pt>
                <c:pt idx="1462">
                  <c:v>0.73100000000000054</c:v>
                </c:pt>
                <c:pt idx="1463">
                  <c:v>0.73100000000000054</c:v>
                </c:pt>
                <c:pt idx="1464">
                  <c:v>0.73200000000000054</c:v>
                </c:pt>
                <c:pt idx="1465">
                  <c:v>0.73200000000000054</c:v>
                </c:pt>
                <c:pt idx="1466">
                  <c:v>0.73300000000000054</c:v>
                </c:pt>
                <c:pt idx="1467">
                  <c:v>0.73300000000000054</c:v>
                </c:pt>
                <c:pt idx="1468">
                  <c:v>0.73400000000000054</c:v>
                </c:pt>
                <c:pt idx="1469">
                  <c:v>0.73400000000000054</c:v>
                </c:pt>
                <c:pt idx="1470">
                  <c:v>0.73500000000000054</c:v>
                </c:pt>
                <c:pt idx="1471">
                  <c:v>0.73500000000000054</c:v>
                </c:pt>
                <c:pt idx="1472">
                  <c:v>0.73600000000000054</c:v>
                </c:pt>
                <c:pt idx="1473">
                  <c:v>0.73600000000000054</c:v>
                </c:pt>
                <c:pt idx="1474">
                  <c:v>0.73700000000000054</c:v>
                </c:pt>
                <c:pt idx="1475">
                  <c:v>0.73700000000000054</c:v>
                </c:pt>
                <c:pt idx="1476">
                  <c:v>0.73800000000000054</c:v>
                </c:pt>
                <c:pt idx="1477">
                  <c:v>0.73800000000000054</c:v>
                </c:pt>
                <c:pt idx="1478">
                  <c:v>0.73900000000000055</c:v>
                </c:pt>
                <c:pt idx="1479">
                  <c:v>0.73900000000000055</c:v>
                </c:pt>
                <c:pt idx="1480">
                  <c:v>0.74000000000000055</c:v>
                </c:pt>
                <c:pt idx="1481">
                  <c:v>0.74000000000000055</c:v>
                </c:pt>
                <c:pt idx="1482">
                  <c:v>0.74100000000000055</c:v>
                </c:pt>
                <c:pt idx="1483">
                  <c:v>0.74100000000000055</c:v>
                </c:pt>
                <c:pt idx="1484">
                  <c:v>0.74200000000000055</c:v>
                </c:pt>
                <c:pt idx="1485">
                  <c:v>0.74200000000000055</c:v>
                </c:pt>
                <c:pt idx="1486">
                  <c:v>0.74300000000000055</c:v>
                </c:pt>
                <c:pt idx="1487">
                  <c:v>0.74300000000000055</c:v>
                </c:pt>
                <c:pt idx="1488">
                  <c:v>0.74400000000000055</c:v>
                </c:pt>
                <c:pt idx="1489">
                  <c:v>0.74400000000000055</c:v>
                </c:pt>
                <c:pt idx="1490">
                  <c:v>0.74500000000000055</c:v>
                </c:pt>
                <c:pt idx="1491">
                  <c:v>0.74500000000000055</c:v>
                </c:pt>
                <c:pt idx="1492">
                  <c:v>0.74600000000000055</c:v>
                </c:pt>
                <c:pt idx="1493">
                  <c:v>0.74600000000000055</c:v>
                </c:pt>
                <c:pt idx="1494">
                  <c:v>0.74700000000000055</c:v>
                </c:pt>
                <c:pt idx="1495">
                  <c:v>0.74700000000000055</c:v>
                </c:pt>
                <c:pt idx="1496">
                  <c:v>0.74800000000000055</c:v>
                </c:pt>
                <c:pt idx="1497">
                  <c:v>0.74800000000000055</c:v>
                </c:pt>
                <c:pt idx="1498">
                  <c:v>0.74900000000000055</c:v>
                </c:pt>
                <c:pt idx="1499">
                  <c:v>0.74900000000000055</c:v>
                </c:pt>
                <c:pt idx="1500">
                  <c:v>0.75000000000000056</c:v>
                </c:pt>
                <c:pt idx="1501">
                  <c:v>0.75000000000000056</c:v>
                </c:pt>
                <c:pt idx="1502">
                  <c:v>0.75100000000000056</c:v>
                </c:pt>
                <c:pt idx="1503">
                  <c:v>0.75100000000000056</c:v>
                </c:pt>
                <c:pt idx="1504">
                  <c:v>0.75200000000000056</c:v>
                </c:pt>
                <c:pt idx="1505">
                  <c:v>0.75200000000000056</c:v>
                </c:pt>
                <c:pt idx="1506">
                  <c:v>0.75300000000000056</c:v>
                </c:pt>
                <c:pt idx="1507">
                  <c:v>0.75300000000000056</c:v>
                </c:pt>
                <c:pt idx="1508">
                  <c:v>0.75400000000000056</c:v>
                </c:pt>
                <c:pt idx="1509">
                  <c:v>0.75400000000000056</c:v>
                </c:pt>
                <c:pt idx="1510">
                  <c:v>0.75500000000000056</c:v>
                </c:pt>
                <c:pt idx="1511">
                  <c:v>0.75500000000000056</c:v>
                </c:pt>
                <c:pt idx="1512">
                  <c:v>0.75600000000000056</c:v>
                </c:pt>
                <c:pt idx="1513">
                  <c:v>0.75600000000000056</c:v>
                </c:pt>
                <c:pt idx="1514">
                  <c:v>0.75700000000000056</c:v>
                </c:pt>
                <c:pt idx="1515">
                  <c:v>0.75700000000000056</c:v>
                </c:pt>
                <c:pt idx="1516">
                  <c:v>0.75800000000000056</c:v>
                </c:pt>
                <c:pt idx="1517">
                  <c:v>0.75800000000000056</c:v>
                </c:pt>
                <c:pt idx="1518">
                  <c:v>0.75900000000000056</c:v>
                </c:pt>
                <c:pt idx="1519">
                  <c:v>0.75900000000000056</c:v>
                </c:pt>
                <c:pt idx="1520">
                  <c:v>0.76000000000000056</c:v>
                </c:pt>
                <c:pt idx="1521">
                  <c:v>0.76000000000000056</c:v>
                </c:pt>
                <c:pt idx="1522">
                  <c:v>0.76100000000000056</c:v>
                </c:pt>
                <c:pt idx="1523">
                  <c:v>0.76100000000000056</c:v>
                </c:pt>
                <c:pt idx="1524">
                  <c:v>0.76200000000000057</c:v>
                </c:pt>
                <c:pt idx="1525">
                  <c:v>0.76200000000000057</c:v>
                </c:pt>
                <c:pt idx="1526">
                  <c:v>0.76300000000000057</c:v>
                </c:pt>
                <c:pt idx="1527">
                  <c:v>0.76300000000000057</c:v>
                </c:pt>
                <c:pt idx="1528">
                  <c:v>0.76400000000000057</c:v>
                </c:pt>
                <c:pt idx="1529">
                  <c:v>0.76400000000000057</c:v>
                </c:pt>
                <c:pt idx="1530">
                  <c:v>0.76500000000000057</c:v>
                </c:pt>
                <c:pt idx="1531">
                  <c:v>0.76500000000000057</c:v>
                </c:pt>
                <c:pt idx="1532">
                  <c:v>0.76600000000000057</c:v>
                </c:pt>
                <c:pt idx="1533">
                  <c:v>0.76600000000000057</c:v>
                </c:pt>
                <c:pt idx="1534">
                  <c:v>0.76700000000000057</c:v>
                </c:pt>
                <c:pt idx="1535">
                  <c:v>0.76700000000000057</c:v>
                </c:pt>
                <c:pt idx="1536">
                  <c:v>0.76800000000000057</c:v>
                </c:pt>
                <c:pt idx="1537">
                  <c:v>0.76800000000000057</c:v>
                </c:pt>
                <c:pt idx="1538">
                  <c:v>0.76900000000000057</c:v>
                </c:pt>
                <c:pt idx="1539">
                  <c:v>0.76900000000000057</c:v>
                </c:pt>
                <c:pt idx="1540">
                  <c:v>0.77000000000000057</c:v>
                </c:pt>
                <c:pt idx="1541">
                  <c:v>0.77000000000000057</c:v>
                </c:pt>
                <c:pt idx="1542">
                  <c:v>0.77100000000000057</c:v>
                </c:pt>
                <c:pt idx="1543">
                  <c:v>0.77100000000000057</c:v>
                </c:pt>
                <c:pt idx="1544">
                  <c:v>0.77200000000000057</c:v>
                </c:pt>
                <c:pt idx="1545">
                  <c:v>0.77200000000000057</c:v>
                </c:pt>
                <c:pt idx="1546">
                  <c:v>0.77300000000000058</c:v>
                </c:pt>
                <c:pt idx="1547">
                  <c:v>0.77300000000000058</c:v>
                </c:pt>
                <c:pt idx="1548">
                  <c:v>0.77400000000000058</c:v>
                </c:pt>
                <c:pt idx="1549">
                  <c:v>0.77400000000000058</c:v>
                </c:pt>
                <c:pt idx="1550">
                  <c:v>0.77500000000000058</c:v>
                </c:pt>
                <c:pt idx="1551">
                  <c:v>0.77500000000000058</c:v>
                </c:pt>
                <c:pt idx="1552">
                  <c:v>0.77600000000000058</c:v>
                </c:pt>
                <c:pt idx="1553">
                  <c:v>0.77600000000000058</c:v>
                </c:pt>
                <c:pt idx="1554">
                  <c:v>0.77700000000000058</c:v>
                </c:pt>
                <c:pt idx="1555">
                  <c:v>0.77700000000000058</c:v>
                </c:pt>
                <c:pt idx="1556">
                  <c:v>0.77800000000000058</c:v>
                </c:pt>
                <c:pt idx="1557">
                  <c:v>0.77800000000000058</c:v>
                </c:pt>
                <c:pt idx="1558">
                  <c:v>0.77900000000000058</c:v>
                </c:pt>
                <c:pt idx="1559">
                  <c:v>0.77900000000000058</c:v>
                </c:pt>
                <c:pt idx="1560">
                  <c:v>0.78000000000000058</c:v>
                </c:pt>
                <c:pt idx="1561">
                  <c:v>0.78000000000000058</c:v>
                </c:pt>
                <c:pt idx="1562">
                  <c:v>0.78100000000000058</c:v>
                </c:pt>
                <c:pt idx="1563">
                  <c:v>0.78100000000000058</c:v>
                </c:pt>
                <c:pt idx="1564">
                  <c:v>0.78200000000000058</c:v>
                </c:pt>
                <c:pt idx="1565">
                  <c:v>0.78200000000000058</c:v>
                </c:pt>
                <c:pt idx="1566">
                  <c:v>0.78300000000000058</c:v>
                </c:pt>
                <c:pt idx="1567">
                  <c:v>0.78300000000000058</c:v>
                </c:pt>
                <c:pt idx="1568">
                  <c:v>0.78400000000000059</c:v>
                </c:pt>
                <c:pt idx="1569">
                  <c:v>0.78400000000000059</c:v>
                </c:pt>
                <c:pt idx="1570">
                  <c:v>0.78500000000000059</c:v>
                </c:pt>
                <c:pt idx="1571">
                  <c:v>0.78500000000000059</c:v>
                </c:pt>
                <c:pt idx="1572">
                  <c:v>0.78600000000000059</c:v>
                </c:pt>
                <c:pt idx="1573">
                  <c:v>0.78600000000000059</c:v>
                </c:pt>
                <c:pt idx="1574">
                  <c:v>0.78700000000000059</c:v>
                </c:pt>
                <c:pt idx="1575">
                  <c:v>0.78700000000000059</c:v>
                </c:pt>
                <c:pt idx="1576">
                  <c:v>0.78800000000000059</c:v>
                </c:pt>
                <c:pt idx="1577">
                  <c:v>0.78800000000000059</c:v>
                </c:pt>
                <c:pt idx="1578">
                  <c:v>0.78900000000000059</c:v>
                </c:pt>
                <c:pt idx="1579">
                  <c:v>0.78900000000000059</c:v>
                </c:pt>
                <c:pt idx="1580">
                  <c:v>0.79000000000000059</c:v>
                </c:pt>
                <c:pt idx="1581">
                  <c:v>0.79000000000000059</c:v>
                </c:pt>
                <c:pt idx="1582">
                  <c:v>0.79100000000000059</c:v>
                </c:pt>
                <c:pt idx="1583">
                  <c:v>0.79100000000000059</c:v>
                </c:pt>
                <c:pt idx="1584">
                  <c:v>0.79200000000000059</c:v>
                </c:pt>
                <c:pt idx="1585">
                  <c:v>0.79200000000000059</c:v>
                </c:pt>
                <c:pt idx="1586">
                  <c:v>0.79300000000000059</c:v>
                </c:pt>
                <c:pt idx="1587">
                  <c:v>0.79300000000000059</c:v>
                </c:pt>
                <c:pt idx="1588">
                  <c:v>0.79400000000000059</c:v>
                </c:pt>
                <c:pt idx="1589">
                  <c:v>0.79400000000000059</c:v>
                </c:pt>
                <c:pt idx="1590">
                  <c:v>0.7950000000000006</c:v>
                </c:pt>
                <c:pt idx="1591">
                  <c:v>0.7950000000000006</c:v>
                </c:pt>
                <c:pt idx="1592">
                  <c:v>0.7960000000000006</c:v>
                </c:pt>
                <c:pt idx="1593">
                  <c:v>0.7960000000000006</c:v>
                </c:pt>
                <c:pt idx="1594">
                  <c:v>0.7970000000000006</c:v>
                </c:pt>
                <c:pt idx="1595">
                  <c:v>0.7970000000000006</c:v>
                </c:pt>
                <c:pt idx="1596">
                  <c:v>0.7980000000000006</c:v>
                </c:pt>
                <c:pt idx="1597">
                  <c:v>0.7980000000000006</c:v>
                </c:pt>
                <c:pt idx="1598">
                  <c:v>0.7990000000000006</c:v>
                </c:pt>
                <c:pt idx="1599">
                  <c:v>0.7990000000000006</c:v>
                </c:pt>
                <c:pt idx="1600">
                  <c:v>0.8000000000000006</c:v>
                </c:pt>
                <c:pt idx="1601">
                  <c:v>0.8000000000000006</c:v>
                </c:pt>
                <c:pt idx="1602">
                  <c:v>0.8010000000000006</c:v>
                </c:pt>
                <c:pt idx="1603">
                  <c:v>0.8010000000000006</c:v>
                </c:pt>
                <c:pt idx="1604">
                  <c:v>0.8020000000000006</c:v>
                </c:pt>
                <c:pt idx="1605">
                  <c:v>0.8020000000000006</c:v>
                </c:pt>
                <c:pt idx="1606">
                  <c:v>0.8030000000000006</c:v>
                </c:pt>
                <c:pt idx="1607">
                  <c:v>0.8030000000000006</c:v>
                </c:pt>
                <c:pt idx="1608">
                  <c:v>0.8040000000000006</c:v>
                </c:pt>
                <c:pt idx="1609">
                  <c:v>0.8040000000000006</c:v>
                </c:pt>
                <c:pt idx="1610">
                  <c:v>0.8050000000000006</c:v>
                </c:pt>
                <c:pt idx="1611">
                  <c:v>0.8050000000000006</c:v>
                </c:pt>
                <c:pt idx="1612">
                  <c:v>0.8060000000000006</c:v>
                </c:pt>
                <c:pt idx="1613">
                  <c:v>0.8060000000000006</c:v>
                </c:pt>
                <c:pt idx="1614">
                  <c:v>0.80700000000000061</c:v>
                </c:pt>
                <c:pt idx="1615">
                  <c:v>0.80700000000000061</c:v>
                </c:pt>
                <c:pt idx="1616">
                  <c:v>0.80800000000000061</c:v>
                </c:pt>
                <c:pt idx="1617">
                  <c:v>0.80800000000000061</c:v>
                </c:pt>
                <c:pt idx="1618">
                  <c:v>0.80900000000000061</c:v>
                </c:pt>
                <c:pt idx="1619">
                  <c:v>0.80900000000000061</c:v>
                </c:pt>
                <c:pt idx="1620">
                  <c:v>0.81000000000000061</c:v>
                </c:pt>
                <c:pt idx="1621">
                  <c:v>0.81000000000000061</c:v>
                </c:pt>
                <c:pt idx="1622">
                  <c:v>0.81100000000000061</c:v>
                </c:pt>
                <c:pt idx="1623">
                  <c:v>0.81100000000000061</c:v>
                </c:pt>
                <c:pt idx="1624">
                  <c:v>0.81200000000000061</c:v>
                </c:pt>
                <c:pt idx="1625">
                  <c:v>0.81200000000000061</c:v>
                </c:pt>
                <c:pt idx="1626">
                  <c:v>0.81300000000000061</c:v>
                </c:pt>
                <c:pt idx="1627">
                  <c:v>0.81300000000000061</c:v>
                </c:pt>
                <c:pt idx="1628">
                  <c:v>0.81400000000000061</c:v>
                </c:pt>
                <c:pt idx="1629">
                  <c:v>0.81400000000000061</c:v>
                </c:pt>
                <c:pt idx="1630">
                  <c:v>0.81500000000000061</c:v>
                </c:pt>
                <c:pt idx="1631">
                  <c:v>0.81500000000000061</c:v>
                </c:pt>
                <c:pt idx="1632">
                  <c:v>0.81600000000000061</c:v>
                </c:pt>
                <c:pt idx="1633">
                  <c:v>0.81600000000000061</c:v>
                </c:pt>
                <c:pt idx="1634">
                  <c:v>0.81700000000000061</c:v>
                </c:pt>
                <c:pt idx="1635">
                  <c:v>0.81700000000000061</c:v>
                </c:pt>
                <c:pt idx="1636">
                  <c:v>0.81800000000000062</c:v>
                </c:pt>
                <c:pt idx="1637">
                  <c:v>0.81800000000000062</c:v>
                </c:pt>
                <c:pt idx="1638">
                  <c:v>0.81900000000000062</c:v>
                </c:pt>
                <c:pt idx="1639">
                  <c:v>0.81900000000000062</c:v>
                </c:pt>
                <c:pt idx="1640">
                  <c:v>0.82000000000000062</c:v>
                </c:pt>
                <c:pt idx="1641">
                  <c:v>0.82000000000000062</c:v>
                </c:pt>
                <c:pt idx="1642">
                  <c:v>0.82100000000000062</c:v>
                </c:pt>
                <c:pt idx="1643">
                  <c:v>0.82100000000000062</c:v>
                </c:pt>
                <c:pt idx="1644">
                  <c:v>0.82200000000000062</c:v>
                </c:pt>
                <c:pt idx="1645">
                  <c:v>0.82200000000000062</c:v>
                </c:pt>
                <c:pt idx="1646">
                  <c:v>0.82300000000000062</c:v>
                </c:pt>
                <c:pt idx="1647">
                  <c:v>0.82300000000000062</c:v>
                </c:pt>
                <c:pt idx="1648">
                  <c:v>0.82400000000000062</c:v>
                </c:pt>
                <c:pt idx="1649">
                  <c:v>0.82400000000000062</c:v>
                </c:pt>
                <c:pt idx="1650">
                  <c:v>0.82500000000000062</c:v>
                </c:pt>
                <c:pt idx="1651">
                  <c:v>0.82500000000000062</c:v>
                </c:pt>
                <c:pt idx="1652">
                  <c:v>0.82600000000000062</c:v>
                </c:pt>
                <c:pt idx="1653">
                  <c:v>0.82600000000000062</c:v>
                </c:pt>
                <c:pt idx="1654">
                  <c:v>0.82700000000000062</c:v>
                </c:pt>
                <c:pt idx="1655">
                  <c:v>0.82700000000000062</c:v>
                </c:pt>
                <c:pt idx="1656">
                  <c:v>0.82800000000000062</c:v>
                </c:pt>
                <c:pt idx="1657">
                  <c:v>0.82800000000000062</c:v>
                </c:pt>
                <c:pt idx="1658">
                  <c:v>0.82900000000000063</c:v>
                </c:pt>
                <c:pt idx="1659">
                  <c:v>0.82900000000000063</c:v>
                </c:pt>
                <c:pt idx="1660">
                  <c:v>0.83000000000000063</c:v>
                </c:pt>
                <c:pt idx="1661">
                  <c:v>0.83000000000000063</c:v>
                </c:pt>
                <c:pt idx="1662">
                  <c:v>0.83100000000000063</c:v>
                </c:pt>
                <c:pt idx="1663">
                  <c:v>0.83100000000000063</c:v>
                </c:pt>
                <c:pt idx="1664">
                  <c:v>0.83200000000000063</c:v>
                </c:pt>
                <c:pt idx="1665">
                  <c:v>0.83200000000000063</c:v>
                </c:pt>
                <c:pt idx="1666">
                  <c:v>0.83300000000000063</c:v>
                </c:pt>
                <c:pt idx="1667">
                  <c:v>0.83300000000000063</c:v>
                </c:pt>
                <c:pt idx="1668">
                  <c:v>0.83400000000000063</c:v>
                </c:pt>
                <c:pt idx="1669">
                  <c:v>0.83400000000000063</c:v>
                </c:pt>
                <c:pt idx="1670">
                  <c:v>0.83500000000000063</c:v>
                </c:pt>
                <c:pt idx="1671">
                  <c:v>0.83500000000000063</c:v>
                </c:pt>
                <c:pt idx="1672">
                  <c:v>0.83600000000000063</c:v>
                </c:pt>
                <c:pt idx="1673">
                  <c:v>0.83600000000000063</c:v>
                </c:pt>
                <c:pt idx="1674">
                  <c:v>0.83700000000000063</c:v>
                </c:pt>
                <c:pt idx="1675">
                  <c:v>0.83700000000000063</c:v>
                </c:pt>
                <c:pt idx="1676">
                  <c:v>0.83800000000000063</c:v>
                </c:pt>
                <c:pt idx="1677">
                  <c:v>0.83800000000000063</c:v>
                </c:pt>
                <c:pt idx="1678">
                  <c:v>0.83900000000000063</c:v>
                </c:pt>
                <c:pt idx="1679">
                  <c:v>0.83900000000000063</c:v>
                </c:pt>
                <c:pt idx="1680">
                  <c:v>0.84000000000000064</c:v>
                </c:pt>
                <c:pt idx="1681">
                  <c:v>0.84000000000000064</c:v>
                </c:pt>
                <c:pt idx="1682">
                  <c:v>0.84100000000000064</c:v>
                </c:pt>
                <c:pt idx="1683">
                  <c:v>0.84100000000000064</c:v>
                </c:pt>
                <c:pt idx="1684">
                  <c:v>0.84200000000000064</c:v>
                </c:pt>
                <c:pt idx="1685">
                  <c:v>0.84200000000000064</c:v>
                </c:pt>
                <c:pt idx="1686">
                  <c:v>0.84300000000000064</c:v>
                </c:pt>
                <c:pt idx="1687">
                  <c:v>0.84300000000000064</c:v>
                </c:pt>
                <c:pt idx="1688">
                  <c:v>0.84400000000000064</c:v>
                </c:pt>
                <c:pt idx="1689">
                  <c:v>0.84400000000000064</c:v>
                </c:pt>
                <c:pt idx="1690">
                  <c:v>0.84500000000000064</c:v>
                </c:pt>
                <c:pt idx="1691">
                  <c:v>0.84500000000000064</c:v>
                </c:pt>
                <c:pt idx="1692">
                  <c:v>0.84600000000000064</c:v>
                </c:pt>
                <c:pt idx="1693">
                  <c:v>0.84600000000000064</c:v>
                </c:pt>
                <c:pt idx="1694">
                  <c:v>0.84700000000000064</c:v>
                </c:pt>
                <c:pt idx="1695">
                  <c:v>0.84700000000000064</c:v>
                </c:pt>
                <c:pt idx="1696">
                  <c:v>0.84800000000000064</c:v>
                </c:pt>
                <c:pt idx="1697">
                  <c:v>0.84800000000000064</c:v>
                </c:pt>
                <c:pt idx="1698">
                  <c:v>0.84900000000000064</c:v>
                </c:pt>
                <c:pt idx="1699">
                  <c:v>0.84900000000000064</c:v>
                </c:pt>
                <c:pt idx="1700">
                  <c:v>0.85000000000000064</c:v>
                </c:pt>
                <c:pt idx="1701">
                  <c:v>0.85000000000000064</c:v>
                </c:pt>
                <c:pt idx="1702">
                  <c:v>0.85100000000000064</c:v>
                </c:pt>
                <c:pt idx="1703">
                  <c:v>0.85100000000000064</c:v>
                </c:pt>
                <c:pt idx="1704">
                  <c:v>0.85200000000000065</c:v>
                </c:pt>
                <c:pt idx="1705">
                  <c:v>0.85200000000000065</c:v>
                </c:pt>
                <c:pt idx="1706">
                  <c:v>0.85300000000000065</c:v>
                </c:pt>
                <c:pt idx="1707">
                  <c:v>0.85300000000000065</c:v>
                </c:pt>
                <c:pt idx="1708">
                  <c:v>0.85400000000000065</c:v>
                </c:pt>
                <c:pt idx="1709">
                  <c:v>0.85400000000000065</c:v>
                </c:pt>
                <c:pt idx="1710">
                  <c:v>0.85500000000000065</c:v>
                </c:pt>
                <c:pt idx="1711">
                  <c:v>0.85500000000000065</c:v>
                </c:pt>
                <c:pt idx="1712">
                  <c:v>0.85600000000000065</c:v>
                </c:pt>
                <c:pt idx="1713">
                  <c:v>0.85600000000000065</c:v>
                </c:pt>
                <c:pt idx="1714">
                  <c:v>0.85700000000000065</c:v>
                </c:pt>
                <c:pt idx="1715">
                  <c:v>0.85700000000000065</c:v>
                </c:pt>
                <c:pt idx="1716">
                  <c:v>0.85800000000000065</c:v>
                </c:pt>
                <c:pt idx="1717">
                  <c:v>0.85800000000000065</c:v>
                </c:pt>
                <c:pt idx="1718">
                  <c:v>0.85900000000000065</c:v>
                </c:pt>
                <c:pt idx="1719">
                  <c:v>0.85900000000000065</c:v>
                </c:pt>
                <c:pt idx="1720">
                  <c:v>0.86000000000000065</c:v>
                </c:pt>
                <c:pt idx="1721">
                  <c:v>0.86000000000000065</c:v>
                </c:pt>
                <c:pt idx="1722">
                  <c:v>0.86100000000000065</c:v>
                </c:pt>
                <c:pt idx="1723">
                  <c:v>0.86100000000000065</c:v>
                </c:pt>
                <c:pt idx="1724">
                  <c:v>0.86200000000000065</c:v>
                </c:pt>
                <c:pt idx="1725">
                  <c:v>0.86200000000000065</c:v>
                </c:pt>
                <c:pt idx="1726">
                  <c:v>0.86300000000000066</c:v>
                </c:pt>
                <c:pt idx="1727">
                  <c:v>0.86300000000000066</c:v>
                </c:pt>
                <c:pt idx="1728">
                  <c:v>0.86400000000000066</c:v>
                </c:pt>
                <c:pt idx="1729">
                  <c:v>0.86400000000000066</c:v>
                </c:pt>
                <c:pt idx="1730">
                  <c:v>0.86500000000000066</c:v>
                </c:pt>
                <c:pt idx="1731">
                  <c:v>0.86500000000000066</c:v>
                </c:pt>
                <c:pt idx="1732">
                  <c:v>0.86600000000000066</c:v>
                </c:pt>
                <c:pt idx="1733">
                  <c:v>0.86600000000000066</c:v>
                </c:pt>
                <c:pt idx="1734">
                  <c:v>0.86700000000000066</c:v>
                </c:pt>
                <c:pt idx="1735">
                  <c:v>0.86700000000000066</c:v>
                </c:pt>
                <c:pt idx="1736">
                  <c:v>0.86800000000000066</c:v>
                </c:pt>
                <c:pt idx="1737">
                  <c:v>0.86800000000000066</c:v>
                </c:pt>
                <c:pt idx="1738">
                  <c:v>0.86900000000000066</c:v>
                </c:pt>
                <c:pt idx="1739">
                  <c:v>0.86900000000000066</c:v>
                </c:pt>
                <c:pt idx="1740">
                  <c:v>0.87000000000000066</c:v>
                </c:pt>
                <c:pt idx="1741">
                  <c:v>0.87000000000000066</c:v>
                </c:pt>
                <c:pt idx="1742">
                  <c:v>0.87100000000000066</c:v>
                </c:pt>
                <c:pt idx="1743">
                  <c:v>0.87100000000000066</c:v>
                </c:pt>
                <c:pt idx="1744">
                  <c:v>0.87200000000000066</c:v>
                </c:pt>
                <c:pt idx="1745">
                  <c:v>0.87200000000000066</c:v>
                </c:pt>
                <c:pt idx="1746">
                  <c:v>0.87300000000000066</c:v>
                </c:pt>
                <c:pt idx="1747">
                  <c:v>0.87300000000000066</c:v>
                </c:pt>
                <c:pt idx="1748">
                  <c:v>0.87400000000000067</c:v>
                </c:pt>
                <c:pt idx="1749">
                  <c:v>0.87400000000000067</c:v>
                </c:pt>
                <c:pt idx="1750">
                  <c:v>0.87500000000000067</c:v>
                </c:pt>
                <c:pt idx="1751">
                  <c:v>0.87500000000000067</c:v>
                </c:pt>
                <c:pt idx="1752">
                  <c:v>0.87600000000000067</c:v>
                </c:pt>
                <c:pt idx="1753">
                  <c:v>0.87600000000000067</c:v>
                </c:pt>
                <c:pt idx="1754">
                  <c:v>0.87700000000000067</c:v>
                </c:pt>
                <c:pt idx="1755">
                  <c:v>0.87700000000000067</c:v>
                </c:pt>
                <c:pt idx="1756">
                  <c:v>0.87800000000000067</c:v>
                </c:pt>
                <c:pt idx="1757">
                  <c:v>0.87800000000000067</c:v>
                </c:pt>
                <c:pt idx="1758">
                  <c:v>0.87900000000000067</c:v>
                </c:pt>
                <c:pt idx="1759">
                  <c:v>0.87900000000000067</c:v>
                </c:pt>
                <c:pt idx="1760">
                  <c:v>0.88000000000000067</c:v>
                </c:pt>
                <c:pt idx="1761">
                  <c:v>0.88000000000000067</c:v>
                </c:pt>
                <c:pt idx="1762">
                  <c:v>0.88100000000000067</c:v>
                </c:pt>
                <c:pt idx="1763">
                  <c:v>0.88100000000000067</c:v>
                </c:pt>
                <c:pt idx="1764">
                  <c:v>0.88200000000000067</c:v>
                </c:pt>
                <c:pt idx="1765">
                  <c:v>0.88200000000000067</c:v>
                </c:pt>
                <c:pt idx="1766">
                  <c:v>0.88300000000000067</c:v>
                </c:pt>
                <c:pt idx="1767">
                  <c:v>0.88300000000000067</c:v>
                </c:pt>
                <c:pt idx="1768">
                  <c:v>0.88400000000000067</c:v>
                </c:pt>
                <c:pt idx="1769">
                  <c:v>0.88400000000000067</c:v>
                </c:pt>
                <c:pt idx="1770">
                  <c:v>0.88500000000000068</c:v>
                </c:pt>
                <c:pt idx="1771">
                  <c:v>0.88500000000000068</c:v>
                </c:pt>
                <c:pt idx="1772">
                  <c:v>0.88600000000000068</c:v>
                </c:pt>
                <c:pt idx="1773">
                  <c:v>0.88600000000000068</c:v>
                </c:pt>
                <c:pt idx="1774">
                  <c:v>0.88700000000000068</c:v>
                </c:pt>
                <c:pt idx="1775">
                  <c:v>0.88700000000000068</c:v>
                </c:pt>
                <c:pt idx="1776">
                  <c:v>0.88800000000000068</c:v>
                </c:pt>
                <c:pt idx="1777">
                  <c:v>0.88800000000000068</c:v>
                </c:pt>
                <c:pt idx="1778">
                  <c:v>0.88900000000000068</c:v>
                </c:pt>
                <c:pt idx="1779">
                  <c:v>0.88900000000000068</c:v>
                </c:pt>
                <c:pt idx="1780">
                  <c:v>0.89000000000000068</c:v>
                </c:pt>
                <c:pt idx="1781">
                  <c:v>0.89000000000000068</c:v>
                </c:pt>
                <c:pt idx="1782">
                  <c:v>0.89100000000000068</c:v>
                </c:pt>
                <c:pt idx="1783">
                  <c:v>0.89100000000000068</c:v>
                </c:pt>
                <c:pt idx="1784">
                  <c:v>0.89200000000000068</c:v>
                </c:pt>
                <c:pt idx="1785">
                  <c:v>0.89200000000000068</c:v>
                </c:pt>
                <c:pt idx="1786">
                  <c:v>0.89300000000000068</c:v>
                </c:pt>
                <c:pt idx="1787">
                  <c:v>0.89300000000000068</c:v>
                </c:pt>
                <c:pt idx="1788">
                  <c:v>0.89400000000000068</c:v>
                </c:pt>
                <c:pt idx="1789">
                  <c:v>0.89400000000000068</c:v>
                </c:pt>
                <c:pt idx="1790">
                  <c:v>0.89500000000000068</c:v>
                </c:pt>
                <c:pt idx="1791">
                  <c:v>0.89500000000000068</c:v>
                </c:pt>
                <c:pt idx="1792">
                  <c:v>0.89600000000000068</c:v>
                </c:pt>
                <c:pt idx="1793">
                  <c:v>0.89600000000000068</c:v>
                </c:pt>
                <c:pt idx="1794">
                  <c:v>0.89700000000000069</c:v>
                </c:pt>
                <c:pt idx="1795">
                  <c:v>0.89700000000000069</c:v>
                </c:pt>
                <c:pt idx="1796">
                  <c:v>0.89800000000000069</c:v>
                </c:pt>
                <c:pt idx="1797">
                  <c:v>0.89800000000000069</c:v>
                </c:pt>
                <c:pt idx="1798">
                  <c:v>0.89900000000000069</c:v>
                </c:pt>
                <c:pt idx="1799">
                  <c:v>0.89900000000000069</c:v>
                </c:pt>
                <c:pt idx="1800">
                  <c:v>0.90000000000000069</c:v>
                </c:pt>
                <c:pt idx="1801">
                  <c:v>0.90000000000000069</c:v>
                </c:pt>
                <c:pt idx="1802">
                  <c:v>0.90100000000000069</c:v>
                </c:pt>
                <c:pt idx="1803">
                  <c:v>0.90100000000000069</c:v>
                </c:pt>
                <c:pt idx="1804">
                  <c:v>0.90200000000000069</c:v>
                </c:pt>
                <c:pt idx="1805">
                  <c:v>0.90200000000000069</c:v>
                </c:pt>
                <c:pt idx="1806">
                  <c:v>0.90300000000000069</c:v>
                </c:pt>
                <c:pt idx="1807">
                  <c:v>0.90300000000000069</c:v>
                </c:pt>
                <c:pt idx="1808">
                  <c:v>0.90400000000000069</c:v>
                </c:pt>
                <c:pt idx="1809">
                  <c:v>0.90400000000000069</c:v>
                </c:pt>
                <c:pt idx="1810">
                  <c:v>0.90500000000000069</c:v>
                </c:pt>
                <c:pt idx="1811">
                  <c:v>0.90500000000000069</c:v>
                </c:pt>
                <c:pt idx="1812">
                  <c:v>0.90600000000000069</c:v>
                </c:pt>
                <c:pt idx="1813">
                  <c:v>0.90600000000000069</c:v>
                </c:pt>
                <c:pt idx="1814">
                  <c:v>0.90700000000000069</c:v>
                </c:pt>
                <c:pt idx="1815">
                  <c:v>0.90700000000000069</c:v>
                </c:pt>
                <c:pt idx="1816">
                  <c:v>0.9080000000000007</c:v>
                </c:pt>
                <c:pt idx="1817">
                  <c:v>0.9080000000000007</c:v>
                </c:pt>
                <c:pt idx="1818">
                  <c:v>0.9090000000000007</c:v>
                </c:pt>
                <c:pt idx="1819">
                  <c:v>0.9090000000000007</c:v>
                </c:pt>
                <c:pt idx="1820">
                  <c:v>0.9100000000000007</c:v>
                </c:pt>
                <c:pt idx="1821">
                  <c:v>0.9100000000000007</c:v>
                </c:pt>
                <c:pt idx="1822">
                  <c:v>0.9110000000000007</c:v>
                </c:pt>
                <c:pt idx="1823">
                  <c:v>0.9110000000000007</c:v>
                </c:pt>
                <c:pt idx="1824">
                  <c:v>0.9120000000000007</c:v>
                </c:pt>
                <c:pt idx="1825">
                  <c:v>0.9120000000000007</c:v>
                </c:pt>
                <c:pt idx="1826">
                  <c:v>0.9130000000000007</c:v>
                </c:pt>
                <c:pt idx="1827">
                  <c:v>0.9130000000000007</c:v>
                </c:pt>
                <c:pt idx="1828">
                  <c:v>0.9140000000000007</c:v>
                </c:pt>
                <c:pt idx="1829">
                  <c:v>0.9140000000000007</c:v>
                </c:pt>
                <c:pt idx="1830">
                  <c:v>0.9150000000000007</c:v>
                </c:pt>
                <c:pt idx="1831">
                  <c:v>0.9150000000000007</c:v>
                </c:pt>
                <c:pt idx="1832">
                  <c:v>0.9160000000000007</c:v>
                </c:pt>
                <c:pt idx="1833">
                  <c:v>0.9160000000000007</c:v>
                </c:pt>
                <c:pt idx="1834">
                  <c:v>0.9170000000000007</c:v>
                </c:pt>
                <c:pt idx="1835">
                  <c:v>0.9170000000000007</c:v>
                </c:pt>
                <c:pt idx="1836">
                  <c:v>0.9180000000000007</c:v>
                </c:pt>
                <c:pt idx="1837">
                  <c:v>0.9180000000000007</c:v>
                </c:pt>
                <c:pt idx="1838">
                  <c:v>0.91900000000000071</c:v>
                </c:pt>
                <c:pt idx="1839">
                  <c:v>0.91900000000000071</c:v>
                </c:pt>
                <c:pt idx="1840">
                  <c:v>0.92000000000000071</c:v>
                </c:pt>
                <c:pt idx="1841">
                  <c:v>0.92000000000000071</c:v>
                </c:pt>
                <c:pt idx="1842">
                  <c:v>0.92100000000000071</c:v>
                </c:pt>
                <c:pt idx="1843">
                  <c:v>0.92100000000000071</c:v>
                </c:pt>
                <c:pt idx="1844">
                  <c:v>0.92200000000000071</c:v>
                </c:pt>
                <c:pt idx="1845">
                  <c:v>0.92200000000000071</c:v>
                </c:pt>
                <c:pt idx="1846">
                  <c:v>0.92300000000000071</c:v>
                </c:pt>
                <c:pt idx="1847">
                  <c:v>0.92300000000000071</c:v>
                </c:pt>
                <c:pt idx="1848">
                  <c:v>0.92400000000000071</c:v>
                </c:pt>
                <c:pt idx="1849">
                  <c:v>0.92400000000000071</c:v>
                </c:pt>
                <c:pt idx="1850">
                  <c:v>0.92500000000000071</c:v>
                </c:pt>
                <c:pt idx="1851">
                  <c:v>0.92500000000000071</c:v>
                </c:pt>
                <c:pt idx="1852">
                  <c:v>0.92600000000000071</c:v>
                </c:pt>
                <c:pt idx="1853">
                  <c:v>0.92600000000000071</c:v>
                </c:pt>
                <c:pt idx="1854">
                  <c:v>0.92700000000000071</c:v>
                </c:pt>
                <c:pt idx="1855">
                  <c:v>0.92700000000000071</c:v>
                </c:pt>
                <c:pt idx="1856">
                  <c:v>0.92800000000000071</c:v>
                </c:pt>
                <c:pt idx="1857">
                  <c:v>0.92800000000000071</c:v>
                </c:pt>
                <c:pt idx="1858">
                  <c:v>0.92900000000000071</c:v>
                </c:pt>
                <c:pt idx="1859">
                  <c:v>0.92900000000000071</c:v>
                </c:pt>
                <c:pt idx="1860">
                  <c:v>0.93000000000000071</c:v>
                </c:pt>
                <c:pt idx="1861">
                  <c:v>0.93000000000000071</c:v>
                </c:pt>
                <c:pt idx="1862">
                  <c:v>0.93100000000000072</c:v>
                </c:pt>
                <c:pt idx="1863">
                  <c:v>0.93100000000000072</c:v>
                </c:pt>
                <c:pt idx="1864">
                  <c:v>0.93200000000000072</c:v>
                </c:pt>
                <c:pt idx="1865">
                  <c:v>0.93200000000000072</c:v>
                </c:pt>
                <c:pt idx="1866">
                  <c:v>0.93300000000000072</c:v>
                </c:pt>
                <c:pt idx="1867">
                  <c:v>0.93300000000000072</c:v>
                </c:pt>
                <c:pt idx="1868">
                  <c:v>0.93400000000000072</c:v>
                </c:pt>
                <c:pt idx="1869">
                  <c:v>0.93400000000000072</c:v>
                </c:pt>
                <c:pt idx="1870">
                  <c:v>0.93500000000000072</c:v>
                </c:pt>
                <c:pt idx="1871">
                  <c:v>0.93500000000000072</c:v>
                </c:pt>
                <c:pt idx="1872">
                  <c:v>0.93600000000000072</c:v>
                </c:pt>
                <c:pt idx="1873">
                  <c:v>0.93600000000000072</c:v>
                </c:pt>
                <c:pt idx="1874">
                  <c:v>0.93700000000000072</c:v>
                </c:pt>
                <c:pt idx="1875">
                  <c:v>0.93700000000000072</c:v>
                </c:pt>
                <c:pt idx="1876">
                  <c:v>0.93800000000000072</c:v>
                </c:pt>
                <c:pt idx="1877">
                  <c:v>0.93800000000000072</c:v>
                </c:pt>
                <c:pt idx="1878">
                  <c:v>0.93900000000000072</c:v>
                </c:pt>
                <c:pt idx="1879">
                  <c:v>0.93900000000000072</c:v>
                </c:pt>
                <c:pt idx="1880">
                  <c:v>0.94000000000000072</c:v>
                </c:pt>
                <c:pt idx="1881">
                  <c:v>0.94000000000000072</c:v>
                </c:pt>
                <c:pt idx="1882">
                  <c:v>0.94100000000000072</c:v>
                </c:pt>
                <c:pt idx="1883">
                  <c:v>0.94100000000000072</c:v>
                </c:pt>
                <c:pt idx="1884">
                  <c:v>0.94200000000000073</c:v>
                </c:pt>
                <c:pt idx="1885">
                  <c:v>0.94200000000000073</c:v>
                </c:pt>
                <c:pt idx="1886">
                  <c:v>0.94300000000000073</c:v>
                </c:pt>
                <c:pt idx="1887">
                  <c:v>0.94300000000000073</c:v>
                </c:pt>
                <c:pt idx="1888">
                  <c:v>0.94400000000000073</c:v>
                </c:pt>
                <c:pt idx="1889">
                  <c:v>0.94400000000000073</c:v>
                </c:pt>
                <c:pt idx="1890">
                  <c:v>0.94500000000000073</c:v>
                </c:pt>
                <c:pt idx="1891">
                  <c:v>0.94500000000000073</c:v>
                </c:pt>
                <c:pt idx="1892">
                  <c:v>0.94600000000000073</c:v>
                </c:pt>
                <c:pt idx="1893">
                  <c:v>0.94600000000000073</c:v>
                </c:pt>
                <c:pt idx="1894">
                  <c:v>0.94700000000000073</c:v>
                </c:pt>
                <c:pt idx="1895">
                  <c:v>0.94700000000000073</c:v>
                </c:pt>
                <c:pt idx="1896">
                  <c:v>0.94800000000000073</c:v>
                </c:pt>
                <c:pt idx="1897">
                  <c:v>0.94800000000000073</c:v>
                </c:pt>
                <c:pt idx="1898">
                  <c:v>0.94900000000000073</c:v>
                </c:pt>
                <c:pt idx="1899">
                  <c:v>0.94900000000000073</c:v>
                </c:pt>
                <c:pt idx="1900">
                  <c:v>0.95000000000000073</c:v>
                </c:pt>
                <c:pt idx="1901">
                  <c:v>0.95000000000000073</c:v>
                </c:pt>
                <c:pt idx="1902">
                  <c:v>0.95100000000000073</c:v>
                </c:pt>
                <c:pt idx="1903">
                  <c:v>0.95100000000000073</c:v>
                </c:pt>
                <c:pt idx="1904">
                  <c:v>0.95200000000000073</c:v>
                </c:pt>
                <c:pt idx="1905">
                  <c:v>0.95200000000000073</c:v>
                </c:pt>
                <c:pt idx="1906">
                  <c:v>0.95300000000000074</c:v>
                </c:pt>
                <c:pt idx="1907">
                  <c:v>0.95300000000000074</c:v>
                </c:pt>
                <c:pt idx="1908">
                  <c:v>0.95400000000000074</c:v>
                </c:pt>
                <c:pt idx="1909">
                  <c:v>0.95400000000000074</c:v>
                </c:pt>
                <c:pt idx="1910">
                  <c:v>0.95500000000000074</c:v>
                </c:pt>
                <c:pt idx="1911">
                  <c:v>0.95500000000000074</c:v>
                </c:pt>
                <c:pt idx="1912">
                  <c:v>0.95600000000000074</c:v>
                </c:pt>
                <c:pt idx="1913">
                  <c:v>0.95600000000000074</c:v>
                </c:pt>
                <c:pt idx="1914">
                  <c:v>0.95700000000000074</c:v>
                </c:pt>
                <c:pt idx="1915">
                  <c:v>0.95700000000000074</c:v>
                </c:pt>
                <c:pt idx="1916">
                  <c:v>0.95800000000000074</c:v>
                </c:pt>
                <c:pt idx="1917">
                  <c:v>0.95800000000000074</c:v>
                </c:pt>
                <c:pt idx="1918">
                  <c:v>0.95900000000000074</c:v>
                </c:pt>
                <c:pt idx="1919">
                  <c:v>0.95900000000000074</c:v>
                </c:pt>
                <c:pt idx="1920">
                  <c:v>0.96000000000000074</c:v>
                </c:pt>
                <c:pt idx="1921">
                  <c:v>0.96000000000000074</c:v>
                </c:pt>
                <c:pt idx="1922">
                  <c:v>0.96100000000000074</c:v>
                </c:pt>
                <c:pt idx="1923">
                  <c:v>0.96100000000000074</c:v>
                </c:pt>
                <c:pt idx="1924">
                  <c:v>0.96200000000000074</c:v>
                </c:pt>
                <c:pt idx="1925">
                  <c:v>0.96200000000000074</c:v>
                </c:pt>
                <c:pt idx="1926">
                  <c:v>0.96300000000000074</c:v>
                </c:pt>
                <c:pt idx="1927">
                  <c:v>0.96300000000000074</c:v>
                </c:pt>
                <c:pt idx="1928">
                  <c:v>0.96400000000000075</c:v>
                </c:pt>
                <c:pt idx="1929">
                  <c:v>0.96400000000000075</c:v>
                </c:pt>
                <c:pt idx="1930">
                  <c:v>0.96500000000000075</c:v>
                </c:pt>
                <c:pt idx="1931">
                  <c:v>0.96500000000000075</c:v>
                </c:pt>
                <c:pt idx="1932">
                  <c:v>0.96600000000000075</c:v>
                </c:pt>
                <c:pt idx="1933">
                  <c:v>0.96600000000000075</c:v>
                </c:pt>
                <c:pt idx="1934">
                  <c:v>0.96700000000000075</c:v>
                </c:pt>
                <c:pt idx="1935">
                  <c:v>0.96700000000000075</c:v>
                </c:pt>
                <c:pt idx="1936">
                  <c:v>0.96800000000000075</c:v>
                </c:pt>
                <c:pt idx="1937">
                  <c:v>0.96800000000000075</c:v>
                </c:pt>
                <c:pt idx="1938">
                  <c:v>0.96900000000000075</c:v>
                </c:pt>
                <c:pt idx="1939">
                  <c:v>0.96900000000000075</c:v>
                </c:pt>
                <c:pt idx="1940">
                  <c:v>0.97000000000000075</c:v>
                </c:pt>
                <c:pt idx="1941">
                  <c:v>0.97000000000000075</c:v>
                </c:pt>
                <c:pt idx="1942">
                  <c:v>0.97100000000000075</c:v>
                </c:pt>
                <c:pt idx="1943">
                  <c:v>0.97100000000000075</c:v>
                </c:pt>
                <c:pt idx="1944">
                  <c:v>0.97200000000000075</c:v>
                </c:pt>
                <c:pt idx="1945">
                  <c:v>0.97200000000000075</c:v>
                </c:pt>
                <c:pt idx="1946">
                  <c:v>0.97300000000000075</c:v>
                </c:pt>
                <c:pt idx="1947">
                  <c:v>0.97300000000000075</c:v>
                </c:pt>
                <c:pt idx="1948">
                  <c:v>0.97400000000000075</c:v>
                </c:pt>
                <c:pt idx="1949">
                  <c:v>0.97400000000000075</c:v>
                </c:pt>
                <c:pt idx="1950">
                  <c:v>0.97500000000000075</c:v>
                </c:pt>
                <c:pt idx="1951">
                  <c:v>0.97500000000000075</c:v>
                </c:pt>
                <c:pt idx="1952">
                  <c:v>0.97600000000000076</c:v>
                </c:pt>
                <c:pt idx="1953">
                  <c:v>0.97600000000000076</c:v>
                </c:pt>
                <c:pt idx="1954">
                  <c:v>0.97700000000000076</c:v>
                </c:pt>
                <c:pt idx="1955">
                  <c:v>0.97700000000000076</c:v>
                </c:pt>
                <c:pt idx="1956">
                  <c:v>0.97800000000000076</c:v>
                </c:pt>
                <c:pt idx="1957">
                  <c:v>0.97800000000000076</c:v>
                </c:pt>
                <c:pt idx="1958">
                  <c:v>0.97900000000000076</c:v>
                </c:pt>
                <c:pt idx="1959">
                  <c:v>0.97900000000000076</c:v>
                </c:pt>
                <c:pt idx="1960">
                  <c:v>0.98000000000000076</c:v>
                </c:pt>
                <c:pt idx="1961">
                  <c:v>0.98000000000000076</c:v>
                </c:pt>
                <c:pt idx="1962">
                  <c:v>0.98100000000000076</c:v>
                </c:pt>
                <c:pt idx="1963">
                  <c:v>0.98100000000000076</c:v>
                </c:pt>
                <c:pt idx="1964">
                  <c:v>0.98200000000000076</c:v>
                </c:pt>
                <c:pt idx="1965">
                  <c:v>0.98200000000000076</c:v>
                </c:pt>
                <c:pt idx="1966">
                  <c:v>0.98300000000000076</c:v>
                </c:pt>
                <c:pt idx="1967">
                  <c:v>0.98300000000000076</c:v>
                </c:pt>
                <c:pt idx="1968">
                  <c:v>0.98400000000000076</c:v>
                </c:pt>
                <c:pt idx="1969">
                  <c:v>0.98400000000000076</c:v>
                </c:pt>
                <c:pt idx="1970">
                  <c:v>0.98500000000000076</c:v>
                </c:pt>
                <c:pt idx="1971">
                  <c:v>0.98500000000000076</c:v>
                </c:pt>
                <c:pt idx="1972">
                  <c:v>0.98600000000000076</c:v>
                </c:pt>
                <c:pt idx="1973">
                  <c:v>0.98600000000000076</c:v>
                </c:pt>
                <c:pt idx="1974">
                  <c:v>0.98700000000000077</c:v>
                </c:pt>
                <c:pt idx="1975">
                  <c:v>0.98700000000000077</c:v>
                </c:pt>
                <c:pt idx="1976">
                  <c:v>0.98800000000000077</c:v>
                </c:pt>
                <c:pt idx="1977">
                  <c:v>0.98800000000000077</c:v>
                </c:pt>
                <c:pt idx="1978">
                  <c:v>0.98900000000000077</c:v>
                </c:pt>
                <c:pt idx="1979">
                  <c:v>0.98900000000000077</c:v>
                </c:pt>
                <c:pt idx="1980">
                  <c:v>0.99000000000000077</c:v>
                </c:pt>
                <c:pt idx="1981">
                  <c:v>0.99000000000000077</c:v>
                </c:pt>
                <c:pt idx="1982">
                  <c:v>0.99100000000000077</c:v>
                </c:pt>
                <c:pt idx="1983">
                  <c:v>0.99100000000000077</c:v>
                </c:pt>
                <c:pt idx="1984">
                  <c:v>0.99200000000000077</c:v>
                </c:pt>
                <c:pt idx="1985">
                  <c:v>0.99200000000000077</c:v>
                </c:pt>
                <c:pt idx="1986">
                  <c:v>0.99300000000000077</c:v>
                </c:pt>
                <c:pt idx="1987">
                  <c:v>0.99300000000000077</c:v>
                </c:pt>
                <c:pt idx="1988">
                  <c:v>0.99400000000000077</c:v>
                </c:pt>
                <c:pt idx="1989">
                  <c:v>0.99400000000000077</c:v>
                </c:pt>
                <c:pt idx="1990">
                  <c:v>0.99500000000000077</c:v>
                </c:pt>
                <c:pt idx="1991">
                  <c:v>0.99500000000000077</c:v>
                </c:pt>
                <c:pt idx="1992">
                  <c:v>0.99600000000000077</c:v>
                </c:pt>
                <c:pt idx="1993">
                  <c:v>0.99600000000000077</c:v>
                </c:pt>
                <c:pt idx="1994">
                  <c:v>0.99700000000000077</c:v>
                </c:pt>
                <c:pt idx="1995">
                  <c:v>0.99700000000000077</c:v>
                </c:pt>
                <c:pt idx="1996">
                  <c:v>0.99800000000000078</c:v>
                </c:pt>
                <c:pt idx="1997">
                  <c:v>0.99800000000000078</c:v>
                </c:pt>
                <c:pt idx="1998">
                  <c:v>0.99900000000000078</c:v>
                </c:pt>
                <c:pt idx="1999">
                  <c:v>0.99900000000000078</c:v>
                </c:pt>
                <c:pt idx="2000">
                  <c:v>1.0000000000000007</c:v>
                </c:pt>
                <c:pt idx="2001">
                  <c:v>1.0000000000000007</c:v>
                </c:pt>
              </c:numCache>
            </c:numRef>
          </c:xVal>
          <c:yVal>
            <c:numRef>
              <c:f>'Back-End'!$O$4:$O$2005</c:f>
              <c:numCache>
                <c:formatCode>General</c:formatCode>
                <c:ptCount val="200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1E-3</c:v>
                </c:pt>
                <c:pt idx="167">
                  <c:v>0.47999999999999993</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numCache>
            </c:numRef>
          </c:yVal>
          <c:smooth val="1"/>
        </c:ser>
        <c:dLbls>
          <c:showLegendKey val="0"/>
          <c:showVal val="0"/>
          <c:showCatName val="0"/>
          <c:showSerName val="0"/>
          <c:showPercent val="0"/>
          <c:showBubbleSize val="0"/>
        </c:dLbls>
        <c:axId val="167449344"/>
        <c:axId val="167451264"/>
      </c:scatterChart>
      <c:valAx>
        <c:axId val="167449344"/>
        <c:scaling>
          <c:orientation val="minMax"/>
          <c:max val="1"/>
          <c:min val="0"/>
        </c:scaling>
        <c:delete val="0"/>
        <c:axPos val="b"/>
        <c:majorGridlines>
          <c:spPr>
            <a:ln>
              <a:solidFill>
                <a:schemeClr val="bg1">
                  <a:lumMod val="75000"/>
                </a:schemeClr>
              </a:solidFill>
            </a:ln>
          </c:spPr>
        </c:majorGridlines>
        <c:title>
          <c:tx>
            <c:rich>
              <a:bodyPr/>
              <a:lstStyle/>
              <a:p>
                <a:pPr>
                  <a:defRPr/>
                </a:pPr>
                <a:r>
                  <a:rPr lang="en-US"/>
                  <a:t>COMP</a:t>
                </a:r>
                <a:r>
                  <a:rPr lang="en-US" baseline="0"/>
                  <a:t> Voltage [V]</a:t>
                </a:r>
                <a:endParaRPr lang="en-US"/>
              </a:p>
            </c:rich>
          </c:tx>
          <c:layout>
            <c:manualLayout>
              <c:xMode val="edge"/>
              <c:yMode val="edge"/>
              <c:x val="0.43558963415919449"/>
              <c:y val="0.94387473991129611"/>
            </c:manualLayout>
          </c:layout>
          <c:overlay val="0"/>
        </c:title>
        <c:numFmt formatCode="General" sourceLinked="1"/>
        <c:majorTickMark val="out"/>
        <c:minorTickMark val="none"/>
        <c:tickLblPos val="nextTo"/>
        <c:crossAx val="167451264"/>
        <c:crosses val="autoZero"/>
        <c:crossBetween val="midCat"/>
      </c:valAx>
      <c:valAx>
        <c:axId val="167451264"/>
        <c:scaling>
          <c:orientation val="minMax"/>
          <c:min val="0"/>
        </c:scaling>
        <c:delete val="0"/>
        <c:axPos val="l"/>
        <c:majorGridlines>
          <c:spPr>
            <a:ln w="3175">
              <a:solidFill>
                <a:schemeClr val="bg1">
                  <a:lumMod val="75000"/>
                </a:schemeClr>
              </a:solidFill>
            </a:ln>
          </c:spPr>
        </c:majorGridlines>
        <c:title>
          <c:tx>
            <c:rich>
              <a:bodyPr rot="-5400000" vert="horz"/>
              <a:lstStyle/>
              <a:p>
                <a:pPr>
                  <a:defRPr/>
                </a:pPr>
                <a:r>
                  <a:rPr lang="en-US"/>
                  <a:t>Inductor Current [A]</a:t>
                </a:r>
              </a:p>
            </c:rich>
          </c:tx>
          <c:layout>
            <c:manualLayout>
              <c:xMode val="edge"/>
              <c:yMode val="edge"/>
              <c:x val="1.041413829975662E-2"/>
              <c:y val="0.20618780205493753"/>
            </c:manualLayout>
          </c:layout>
          <c:overlay val="0"/>
        </c:title>
        <c:numFmt formatCode="General" sourceLinked="1"/>
        <c:majorTickMark val="out"/>
        <c:minorTickMark val="none"/>
        <c:tickLblPos val="nextTo"/>
        <c:crossAx val="167449344"/>
        <c:crosses val="autoZero"/>
        <c:crossBetween val="midCat"/>
      </c:valAx>
    </c:plotArea>
    <c:legend>
      <c:legendPos val="r"/>
      <c:layout>
        <c:manualLayout>
          <c:xMode val="edge"/>
          <c:yMode val="edge"/>
          <c:x val="0.15811427537857212"/>
          <c:y val="0.14724767973498332"/>
          <c:w val="0.2272770589550222"/>
          <c:h val="0.11922500410666377"/>
        </c:manualLayout>
      </c:layout>
      <c:overlay val="0"/>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Inductor Current Waveform</a:t>
            </a:r>
          </a:p>
        </c:rich>
      </c:tx>
      <c:layout/>
      <c:overlay val="0"/>
    </c:title>
    <c:autoTitleDeleted val="0"/>
    <c:plotArea>
      <c:layout>
        <c:manualLayout>
          <c:layoutTarget val="inner"/>
          <c:xMode val="edge"/>
          <c:yMode val="edge"/>
          <c:x val="0.10831123743067383"/>
          <c:y val="0.17532195480280482"/>
          <c:w val="0.76894771967707776"/>
          <c:h val="0.66110961833924364"/>
        </c:manualLayout>
      </c:layout>
      <c:scatterChart>
        <c:scatterStyle val="lineMarker"/>
        <c:varyColors val="0"/>
        <c:ser>
          <c:idx val="0"/>
          <c:order val="0"/>
          <c:tx>
            <c:strRef>
              <c:f>'Back-End'!$X$3</c:f>
              <c:strCache>
                <c:ptCount val="1"/>
                <c:pt idx="0">
                  <c:v>IL</c:v>
                </c:pt>
              </c:strCache>
            </c:strRef>
          </c:tx>
          <c:spPr>
            <a:ln>
              <a:solidFill>
                <a:srgbClr val="FF0000"/>
              </a:solidFill>
            </a:ln>
          </c:spPr>
          <c:marker>
            <c:symbol val="none"/>
          </c:marker>
          <c:xVal>
            <c:numRef>
              <c:f>'Back-End'!$W$4:$W$151</c:f>
              <c:numCache>
                <c:formatCode>0</c:formatCode>
                <c:ptCount val="148"/>
                <c:pt idx="0">
                  <c:v>0</c:v>
                </c:pt>
                <c:pt idx="1">
                  <c:v>0.68571428571428572</c:v>
                </c:pt>
                <c:pt idx="2">
                  <c:v>1.6457142857142857</c:v>
                </c:pt>
                <c:pt idx="3">
                  <c:v>3.9497142857142848</c:v>
                </c:pt>
                <c:pt idx="4">
                  <c:v>4.6354285714285703</c:v>
                </c:pt>
                <c:pt idx="5">
                  <c:v>5.5954285714285703</c:v>
                </c:pt>
                <c:pt idx="6">
                  <c:v>7.8994285714285697</c:v>
                </c:pt>
                <c:pt idx="7">
                  <c:v>8.5851428571428556</c:v>
                </c:pt>
                <c:pt idx="8">
                  <c:v>9.5451428571428547</c:v>
                </c:pt>
                <c:pt idx="9">
                  <c:v>11.849142857142855</c:v>
                </c:pt>
                <c:pt idx="10">
                  <c:v>12.53485714285714</c:v>
                </c:pt>
                <c:pt idx="11">
                  <c:v>13.494857142857141</c:v>
                </c:pt>
                <c:pt idx="12">
                  <c:v>15.798857142857139</c:v>
                </c:pt>
                <c:pt idx="13">
                  <c:v>16.484571428571424</c:v>
                </c:pt>
                <c:pt idx="14">
                  <c:v>17.444571428571425</c:v>
                </c:pt>
                <c:pt idx="15">
                  <c:v>19.748571428571424</c:v>
                </c:pt>
                <c:pt idx="16">
                  <c:v>20.434285714285711</c:v>
                </c:pt>
                <c:pt idx="17">
                  <c:v>21.394285714285708</c:v>
                </c:pt>
                <c:pt idx="18">
                  <c:v>23.69828571428571</c:v>
                </c:pt>
                <c:pt idx="19">
                  <c:v>24.383999999999997</c:v>
                </c:pt>
                <c:pt idx="20">
                  <c:v>25.343999999999994</c:v>
                </c:pt>
                <c:pt idx="21">
                  <c:v>27.647999999999996</c:v>
                </c:pt>
                <c:pt idx="22">
                  <c:v>28.333714285714283</c:v>
                </c:pt>
                <c:pt idx="23">
                  <c:v>29.29371428571428</c:v>
                </c:pt>
                <c:pt idx="24">
                  <c:v>31.597714285714282</c:v>
                </c:pt>
                <c:pt idx="25">
                  <c:v>32.283428571428566</c:v>
                </c:pt>
                <c:pt idx="26">
                  <c:v>33.243428571428566</c:v>
                </c:pt>
                <c:pt idx="27">
                  <c:v>35.547428571428568</c:v>
                </c:pt>
                <c:pt idx="28">
                  <c:v>36.233142857142852</c:v>
                </c:pt>
                <c:pt idx="29">
                  <c:v>37.193142857142853</c:v>
                </c:pt>
                <c:pt idx="30">
                  <c:v>39.497142857142855</c:v>
                </c:pt>
                <c:pt idx="31">
                  <c:v>40.182857142857138</c:v>
                </c:pt>
                <c:pt idx="32">
                  <c:v>41.142857142857139</c:v>
                </c:pt>
                <c:pt idx="33">
                  <c:v>43.446857142857141</c:v>
                </c:pt>
                <c:pt idx="34">
                  <c:v>44.132571428571424</c:v>
                </c:pt>
                <c:pt idx="35">
                  <c:v>45.092571428571425</c:v>
                </c:pt>
                <c:pt idx="36">
                  <c:v>47.396571428571427</c:v>
                </c:pt>
                <c:pt idx="37">
                  <c:v>48.08228571428571</c:v>
                </c:pt>
                <c:pt idx="38">
                  <c:v>49.042285714285711</c:v>
                </c:pt>
                <c:pt idx="39">
                  <c:v>51.346285714285713</c:v>
                </c:pt>
                <c:pt idx="40">
                  <c:v>52.031999999999996</c:v>
                </c:pt>
                <c:pt idx="41">
                  <c:v>52.991999999999997</c:v>
                </c:pt>
                <c:pt idx="42">
                  <c:v>55.295999999999999</c:v>
                </c:pt>
                <c:pt idx="43">
                  <c:v>55.981714285714283</c:v>
                </c:pt>
                <c:pt idx="44">
                  <c:v>56.941714285714284</c:v>
                </c:pt>
                <c:pt idx="45">
                  <c:v>59.245714285714286</c:v>
                </c:pt>
                <c:pt idx="46">
                  <c:v>59.931428571428569</c:v>
                </c:pt>
                <c:pt idx="47">
                  <c:v>60.89142857142857</c:v>
                </c:pt>
                <c:pt idx="48">
                  <c:v>63.195428571428572</c:v>
                </c:pt>
                <c:pt idx="49">
                  <c:v>63.881142857142855</c:v>
                </c:pt>
                <c:pt idx="50">
                  <c:v>64.841142857142856</c:v>
                </c:pt>
                <c:pt idx="51">
                  <c:v>67.145142857142858</c:v>
                </c:pt>
                <c:pt idx="52">
                  <c:v>67.830857142857141</c:v>
                </c:pt>
                <c:pt idx="53">
                  <c:v>68.790857142857149</c:v>
                </c:pt>
                <c:pt idx="54">
                  <c:v>71.094857142857137</c:v>
                </c:pt>
                <c:pt idx="55">
                  <c:v>71.78057142857142</c:v>
                </c:pt>
                <c:pt idx="56">
                  <c:v>72.740571428571428</c:v>
                </c:pt>
                <c:pt idx="57">
                  <c:v>75.044571428571416</c:v>
                </c:pt>
                <c:pt idx="58">
                  <c:v>75.730285714285699</c:v>
                </c:pt>
                <c:pt idx="59">
                  <c:v>76.690285714285707</c:v>
                </c:pt>
                <c:pt idx="60">
                  <c:v>78.994285714285695</c:v>
                </c:pt>
                <c:pt idx="61">
                  <c:v>79.679999999999978</c:v>
                </c:pt>
                <c:pt idx="62">
                  <c:v>80.639999999999986</c:v>
                </c:pt>
                <c:pt idx="63">
                  <c:v>82.943999999999974</c:v>
                </c:pt>
                <c:pt idx="64">
                  <c:v>83.629714285714257</c:v>
                </c:pt>
                <c:pt idx="65">
                  <c:v>84.589714285714265</c:v>
                </c:pt>
                <c:pt idx="66">
                  <c:v>86.893714285714253</c:v>
                </c:pt>
                <c:pt idx="67">
                  <c:v>87.579428571428537</c:v>
                </c:pt>
                <c:pt idx="68">
                  <c:v>88.539428571428545</c:v>
                </c:pt>
                <c:pt idx="69">
                  <c:v>90.843428571428532</c:v>
                </c:pt>
                <c:pt idx="70">
                  <c:v>91.529142857142816</c:v>
                </c:pt>
                <c:pt idx="71">
                  <c:v>92.489142857142824</c:v>
                </c:pt>
                <c:pt idx="72">
                  <c:v>94.793142857142811</c:v>
                </c:pt>
                <c:pt idx="73">
                  <c:v>95.478857142857095</c:v>
                </c:pt>
                <c:pt idx="74">
                  <c:v>96.438857142857103</c:v>
                </c:pt>
                <c:pt idx="75">
                  <c:v>98.74285714285709</c:v>
                </c:pt>
                <c:pt idx="76">
                  <c:v>99.428571428571374</c:v>
                </c:pt>
                <c:pt idx="77">
                  <c:v>100.38857142857138</c:v>
                </c:pt>
                <c:pt idx="78">
                  <c:v>102.69257142857137</c:v>
                </c:pt>
                <c:pt idx="79">
                  <c:v>103.37828571428565</c:v>
                </c:pt>
                <c:pt idx="80">
                  <c:v>104.33828571428566</c:v>
                </c:pt>
                <c:pt idx="81">
                  <c:v>106.64228571428565</c:v>
                </c:pt>
                <c:pt idx="82">
                  <c:v>107.32799999999993</c:v>
                </c:pt>
                <c:pt idx="83">
                  <c:v>108.28799999999994</c:v>
                </c:pt>
                <c:pt idx="84">
                  <c:v>110.59199999999993</c:v>
                </c:pt>
                <c:pt idx="85">
                  <c:v>111.27771428571421</c:v>
                </c:pt>
                <c:pt idx="86">
                  <c:v>112.23771428571422</c:v>
                </c:pt>
                <c:pt idx="87">
                  <c:v>114.54171428571421</c:v>
                </c:pt>
                <c:pt idx="88">
                  <c:v>115.22742857142849</c:v>
                </c:pt>
                <c:pt idx="89">
                  <c:v>116.1874285714285</c:v>
                </c:pt>
                <c:pt idx="90">
                  <c:v>118.49142857142849</c:v>
                </c:pt>
                <c:pt idx="91">
                  <c:v>119.17714285714277</c:v>
                </c:pt>
                <c:pt idx="92">
                  <c:v>120.13714285714278</c:v>
                </c:pt>
                <c:pt idx="93">
                  <c:v>122.44114285714276</c:v>
                </c:pt>
                <c:pt idx="94">
                  <c:v>123.12685714285705</c:v>
                </c:pt>
                <c:pt idx="95">
                  <c:v>124.08685714285706</c:v>
                </c:pt>
                <c:pt idx="96">
                  <c:v>126.39085714285704</c:v>
                </c:pt>
                <c:pt idx="97">
                  <c:v>127.07657142857133</c:v>
                </c:pt>
                <c:pt idx="98">
                  <c:v>128.03657142857134</c:v>
                </c:pt>
                <c:pt idx="99">
                  <c:v>130.34057142857134</c:v>
                </c:pt>
                <c:pt idx="100">
                  <c:v>131.02628571428562</c:v>
                </c:pt>
                <c:pt idx="101">
                  <c:v>131.98628571428563</c:v>
                </c:pt>
                <c:pt idx="102">
                  <c:v>134.29028571428563</c:v>
                </c:pt>
                <c:pt idx="103">
                  <c:v>134.97599999999991</c:v>
                </c:pt>
                <c:pt idx="104">
                  <c:v>135.93599999999992</c:v>
                </c:pt>
                <c:pt idx="105">
                  <c:v>138.23999999999992</c:v>
                </c:pt>
                <c:pt idx="106">
                  <c:v>138.92571428571421</c:v>
                </c:pt>
                <c:pt idx="107">
                  <c:v>139.88571428571422</c:v>
                </c:pt>
                <c:pt idx="108">
                  <c:v>142.18971428571422</c:v>
                </c:pt>
                <c:pt idx="109">
                  <c:v>142.8754285714285</c:v>
                </c:pt>
                <c:pt idx="110">
                  <c:v>143.83542857142851</c:v>
                </c:pt>
                <c:pt idx="111">
                  <c:v>146.13942857142851</c:v>
                </c:pt>
                <c:pt idx="112">
                  <c:v>146.82514285714279</c:v>
                </c:pt>
                <c:pt idx="113">
                  <c:v>147.7851428571428</c:v>
                </c:pt>
                <c:pt idx="114">
                  <c:v>150.0891428571428</c:v>
                </c:pt>
                <c:pt idx="115">
                  <c:v>150.77485714285709</c:v>
                </c:pt>
                <c:pt idx="116">
                  <c:v>151.73485714285709</c:v>
                </c:pt>
                <c:pt idx="117">
                  <c:v>154.0388571428571</c:v>
                </c:pt>
                <c:pt idx="118">
                  <c:v>154.72457142857138</c:v>
                </c:pt>
                <c:pt idx="119">
                  <c:v>155.68457142857139</c:v>
                </c:pt>
                <c:pt idx="120">
                  <c:v>157.98857142857139</c:v>
                </c:pt>
                <c:pt idx="121">
                  <c:v>158.67428571428567</c:v>
                </c:pt>
                <c:pt idx="122">
                  <c:v>159.63428571428568</c:v>
                </c:pt>
                <c:pt idx="123">
                  <c:v>161.93828571428568</c:v>
                </c:pt>
                <c:pt idx="124">
                  <c:v>162.62399999999997</c:v>
                </c:pt>
                <c:pt idx="125">
                  <c:v>163.58399999999997</c:v>
                </c:pt>
                <c:pt idx="126">
                  <c:v>165.88799999999998</c:v>
                </c:pt>
                <c:pt idx="127">
                  <c:v>166.57371428571426</c:v>
                </c:pt>
                <c:pt idx="128">
                  <c:v>167.53371428571427</c:v>
                </c:pt>
                <c:pt idx="129">
                  <c:v>169.83771428571427</c:v>
                </c:pt>
                <c:pt idx="130">
                  <c:v>170.52342857142855</c:v>
                </c:pt>
                <c:pt idx="131">
                  <c:v>171.48342857142856</c:v>
                </c:pt>
                <c:pt idx="132">
                  <c:v>173.78742857142856</c:v>
                </c:pt>
                <c:pt idx="133">
                  <c:v>174.47314285714285</c:v>
                </c:pt>
                <c:pt idx="134">
                  <c:v>175.43314285714285</c:v>
                </c:pt>
                <c:pt idx="135">
                  <c:v>177.73714285714286</c:v>
                </c:pt>
                <c:pt idx="136">
                  <c:v>178.42285714285714</c:v>
                </c:pt>
                <c:pt idx="137">
                  <c:v>179.38285714285715</c:v>
                </c:pt>
                <c:pt idx="138">
                  <c:v>181.68685714285715</c:v>
                </c:pt>
                <c:pt idx="139">
                  <c:v>182.37257142857143</c:v>
                </c:pt>
                <c:pt idx="140">
                  <c:v>183.33257142857144</c:v>
                </c:pt>
                <c:pt idx="141">
                  <c:v>185.63657142857144</c:v>
                </c:pt>
                <c:pt idx="142">
                  <c:v>186.32228571428573</c:v>
                </c:pt>
                <c:pt idx="143">
                  <c:v>187.28228571428573</c:v>
                </c:pt>
                <c:pt idx="144">
                  <c:v>189.58628571428574</c:v>
                </c:pt>
                <c:pt idx="145">
                  <c:v>190.27200000000002</c:v>
                </c:pt>
                <c:pt idx="146">
                  <c:v>191.23200000000003</c:v>
                </c:pt>
                <c:pt idx="147">
                  <c:v>193.53600000000003</c:v>
                </c:pt>
              </c:numCache>
            </c:numRef>
          </c:xVal>
          <c:yVal>
            <c:numRef>
              <c:f>'Back-End'!$X$4:$X$151</c:f>
              <c:numCache>
                <c:formatCode>0.0</c:formatCode>
                <c:ptCount val="148"/>
                <c:pt idx="0">
                  <c:v>0</c:v>
                </c:pt>
                <c:pt idx="1">
                  <c:v>0.47999999999999993</c:v>
                </c:pt>
                <c:pt idx="2">
                  <c:v>0</c:v>
                </c:pt>
                <c:pt idx="3">
                  <c:v>0</c:v>
                </c:pt>
                <c:pt idx="4">
                  <c:v>0.47999999999999993</c:v>
                </c:pt>
                <c:pt idx="5">
                  <c:v>0</c:v>
                </c:pt>
                <c:pt idx="6">
                  <c:v>0</c:v>
                </c:pt>
                <c:pt idx="7">
                  <c:v>0.47999999999999993</c:v>
                </c:pt>
                <c:pt idx="8">
                  <c:v>0</c:v>
                </c:pt>
                <c:pt idx="9">
                  <c:v>0</c:v>
                </c:pt>
                <c:pt idx="10">
                  <c:v>0.47999999999999993</c:v>
                </c:pt>
                <c:pt idx="11">
                  <c:v>0</c:v>
                </c:pt>
                <c:pt idx="12">
                  <c:v>0</c:v>
                </c:pt>
                <c:pt idx="13">
                  <c:v>0.47999999999999993</c:v>
                </c:pt>
                <c:pt idx="14">
                  <c:v>0</c:v>
                </c:pt>
                <c:pt idx="15">
                  <c:v>0</c:v>
                </c:pt>
                <c:pt idx="16">
                  <c:v>0.47999999999999993</c:v>
                </c:pt>
                <c:pt idx="17">
                  <c:v>0</c:v>
                </c:pt>
                <c:pt idx="18">
                  <c:v>0</c:v>
                </c:pt>
                <c:pt idx="19">
                  <c:v>0.47999999999999993</c:v>
                </c:pt>
                <c:pt idx="20">
                  <c:v>0</c:v>
                </c:pt>
                <c:pt idx="21">
                  <c:v>0</c:v>
                </c:pt>
                <c:pt idx="22">
                  <c:v>0.47999999999999993</c:v>
                </c:pt>
                <c:pt idx="23">
                  <c:v>0</c:v>
                </c:pt>
                <c:pt idx="24">
                  <c:v>0</c:v>
                </c:pt>
                <c:pt idx="25">
                  <c:v>0.47999999999999993</c:v>
                </c:pt>
                <c:pt idx="26">
                  <c:v>0</c:v>
                </c:pt>
                <c:pt idx="27">
                  <c:v>0</c:v>
                </c:pt>
                <c:pt idx="28">
                  <c:v>0.47999999999999993</c:v>
                </c:pt>
                <c:pt idx="29">
                  <c:v>0</c:v>
                </c:pt>
                <c:pt idx="30">
                  <c:v>0</c:v>
                </c:pt>
                <c:pt idx="31">
                  <c:v>0.47999999999999993</c:v>
                </c:pt>
                <c:pt idx="32">
                  <c:v>0</c:v>
                </c:pt>
                <c:pt idx="33">
                  <c:v>0</c:v>
                </c:pt>
                <c:pt idx="34">
                  <c:v>0.47999999999999993</c:v>
                </c:pt>
                <c:pt idx="35">
                  <c:v>0</c:v>
                </c:pt>
                <c:pt idx="36">
                  <c:v>0</c:v>
                </c:pt>
                <c:pt idx="37">
                  <c:v>0.47999999999999993</c:v>
                </c:pt>
                <c:pt idx="38">
                  <c:v>0</c:v>
                </c:pt>
                <c:pt idx="39">
                  <c:v>0</c:v>
                </c:pt>
                <c:pt idx="40">
                  <c:v>0.47999999999999993</c:v>
                </c:pt>
                <c:pt idx="41">
                  <c:v>0</c:v>
                </c:pt>
                <c:pt idx="42">
                  <c:v>0</c:v>
                </c:pt>
                <c:pt idx="43">
                  <c:v>0.47999999999999993</c:v>
                </c:pt>
                <c:pt idx="44">
                  <c:v>0</c:v>
                </c:pt>
                <c:pt idx="45">
                  <c:v>0</c:v>
                </c:pt>
                <c:pt idx="46">
                  <c:v>0.47999999999999993</c:v>
                </c:pt>
                <c:pt idx="47">
                  <c:v>0</c:v>
                </c:pt>
                <c:pt idx="48">
                  <c:v>0</c:v>
                </c:pt>
                <c:pt idx="49">
                  <c:v>0.47999999999999993</c:v>
                </c:pt>
                <c:pt idx="50">
                  <c:v>0</c:v>
                </c:pt>
                <c:pt idx="51">
                  <c:v>0</c:v>
                </c:pt>
                <c:pt idx="52">
                  <c:v>0.47999999999999993</c:v>
                </c:pt>
                <c:pt idx="53">
                  <c:v>0</c:v>
                </c:pt>
                <c:pt idx="54">
                  <c:v>0</c:v>
                </c:pt>
                <c:pt idx="55">
                  <c:v>0.47999999999999993</c:v>
                </c:pt>
                <c:pt idx="56">
                  <c:v>0</c:v>
                </c:pt>
                <c:pt idx="57">
                  <c:v>0</c:v>
                </c:pt>
                <c:pt idx="58">
                  <c:v>0.47999999999999993</c:v>
                </c:pt>
                <c:pt idx="59">
                  <c:v>0</c:v>
                </c:pt>
                <c:pt idx="60">
                  <c:v>0</c:v>
                </c:pt>
                <c:pt idx="61">
                  <c:v>0.47999999999999993</c:v>
                </c:pt>
                <c:pt idx="62">
                  <c:v>0</c:v>
                </c:pt>
                <c:pt idx="63">
                  <c:v>0</c:v>
                </c:pt>
                <c:pt idx="64">
                  <c:v>0.47999999999999993</c:v>
                </c:pt>
                <c:pt idx="65">
                  <c:v>0</c:v>
                </c:pt>
                <c:pt idx="66">
                  <c:v>0</c:v>
                </c:pt>
                <c:pt idx="67">
                  <c:v>0.47999999999999993</c:v>
                </c:pt>
                <c:pt idx="68">
                  <c:v>0</c:v>
                </c:pt>
                <c:pt idx="69">
                  <c:v>0</c:v>
                </c:pt>
                <c:pt idx="70">
                  <c:v>0.47999999999999993</c:v>
                </c:pt>
                <c:pt idx="71">
                  <c:v>0</c:v>
                </c:pt>
                <c:pt idx="72">
                  <c:v>0</c:v>
                </c:pt>
                <c:pt idx="73">
                  <c:v>0.47999999999999993</c:v>
                </c:pt>
                <c:pt idx="74">
                  <c:v>0</c:v>
                </c:pt>
                <c:pt idx="75">
                  <c:v>0</c:v>
                </c:pt>
                <c:pt idx="76">
                  <c:v>0.47999999999999993</c:v>
                </c:pt>
                <c:pt idx="77">
                  <c:v>0</c:v>
                </c:pt>
                <c:pt idx="78">
                  <c:v>0</c:v>
                </c:pt>
                <c:pt idx="79">
                  <c:v>0.47999999999999993</c:v>
                </c:pt>
                <c:pt idx="80">
                  <c:v>0</c:v>
                </c:pt>
                <c:pt idx="81">
                  <c:v>0</c:v>
                </c:pt>
                <c:pt idx="82">
                  <c:v>0.47999999999999993</c:v>
                </c:pt>
                <c:pt idx="83">
                  <c:v>0</c:v>
                </c:pt>
                <c:pt idx="84">
                  <c:v>0</c:v>
                </c:pt>
                <c:pt idx="85">
                  <c:v>0.47999999999999993</c:v>
                </c:pt>
                <c:pt idx="86">
                  <c:v>0</c:v>
                </c:pt>
                <c:pt idx="87">
                  <c:v>0</c:v>
                </c:pt>
                <c:pt idx="88">
                  <c:v>0.47999999999999993</c:v>
                </c:pt>
                <c:pt idx="89">
                  <c:v>0</c:v>
                </c:pt>
                <c:pt idx="90">
                  <c:v>0</c:v>
                </c:pt>
                <c:pt idx="91">
                  <c:v>0.47999999999999993</c:v>
                </c:pt>
                <c:pt idx="92">
                  <c:v>0</c:v>
                </c:pt>
                <c:pt idx="93">
                  <c:v>0</c:v>
                </c:pt>
                <c:pt idx="94">
                  <c:v>0.47999999999999993</c:v>
                </c:pt>
                <c:pt idx="95">
                  <c:v>0</c:v>
                </c:pt>
                <c:pt idx="96">
                  <c:v>0</c:v>
                </c:pt>
                <c:pt idx="97">
                  <c:v>0.47999999999999993</c:v>
                </c:pt>
                <c:pt idx="98">
                  <c:v>0</c:v>
                </c:pt>
                <c:pt idx="99">
                  <c:v>0</c:v>
                </c:pt>
                <c:pt idx="100">
                  <c:v>0.47999999999999993</c:v>
                </c:pt>
                <c:pt idx="101">
                  <c:v>0</c:v>
                </c:pt>
                <c:pt idx="102">
                  <c:v>0</c:v>
                </c:pt>
                <c:pt idx="103">
                  <c:v>0.47999999999999993</c:v>
                </c:pt>
                <c:pt idx="104">
                  <c:v>0</c:v>
                </c:pt>
                <c:pt idx="105">
                  <c:v>0</c:v>
                </c:pt>
                <c:pt idx="106">
                  <c:v>0.47999999999999993</c:v>
                </c:pt>
                <c:pt idx="107">
                  <c:v>0</c:v>
                </c:pt>
                <c:pt idx="108">
                  <c:v>0</c:v>
                </c:pt>
                <c:pt idx="109">
                  <c:v>0.47999999999999993</c:v>
                </c:pt>
                <c:pt idx="110">
                  <c:v>0</c:v>
                </c:pt>
                <c:pt idx="111">
                  <c:v>0</c:v>
                </c:pt>
                <c:pt idx="112">
                  <c:v>0.47999999999999993</c:v>
                </c:pt>
                <c:pt idx="113">
                  <c:v>0</c:v>
                </c:pt>
                <c:pt idx="114">
                  <c:v>0</c:v>
                </c:pt>
                <c:pt idx="115">
                  <c:v>0.47999999999999993</c:v>
                </c:pt>
                <c:pt idx="116">
                  <c:v>0</c:v>
                </c:pt>
                <c:pt idx="117">
                  <c:v>0</c:v>
                </c:pt>
                <c:pt idx="118">
                  <c:v>0.47999999999999993</c:v>
                </c:pt>
                <c:pt idx="119">
                  <c:v>0</c:v>
                </c:pt>
                <c:pt idx="120">
                  <c:v>0</c:v>
                </c:pt>
                <c:pt idx="121">
                  <c:v>0.47999999999999993</c:v>
                </c:pt>
                <c:pt idx="122">
                  <c:v>0</c:v>
                </c:pt>
                <c:pt idx="123">
                  <c:v>0</c:v>
                </c:pt>
                <c:pt idx="124">
                  <c:v>0.47999999999999993</c:v>
                </c:pt>
                <c:pt idx="125">
                  <c:v>0</c:v>
                </c:pt>
                <c:pt idx="126">
                  <c:v>0</c:v>
                </c:pt>
                <c:pt idx="127">
                  <c:v>0.47999999999999993</c:v>
                </c:pt>
                <c:pt idx="128">
                  <c:v>0</c:v>
                </c:pt>
                <c:pt idx="129">
                  <c:v>0</c:v>
                </c:pt>
                <c:pt idx="130">
                  <c:v>0.47999999999999993</c:v>
                </c:pt>
                <c:pt idx="131">
                  <c:v>0</c:v>
                </c:pt>
                <c:pt idx="132">
                  <c:v>0</c:v>
                </c:pt>
                <c:pt idx="133">
                  <c:v>0.47999999999999993</c:v>
                </c:pt>
                <c:pt idx="134">
                  <c:v>0</c:v>
                </c:pt>
                <c:pt idx="135">
                  <c:v>0</c:v>
                </c:pt>
                <c:pt idx="136">
                  <c:v>0.47999999999999993</c:v>
                </c:pt>
                <c:pt idx="137">
                  <c:v>0</c:v>
                </c:pt>
                <c:pt idx="138">
                  <c:v>0</c:v>
                </c:pt>
                <c:pt idx="139">
                  <c:v>0.47999999999999993</c:v>
                </c:pt>
                <c:pt idx="140">
                  <c:v>0</c:v>
                </c:pt>
                <c:pt idx="141">
                  <c:v>0</c:v>
                </c:pt>
                <c:pt idx="142">
                  <c:v>0.47999999999999993</c:v>
                </c:pt>
                <c:pt idx="143">
                  <c:v>0</c:v>
                </c:pt>
                <c:pt idx="144">
                  <c:v>0</c:v>
                </c:pt>
                <c:pt idx="145">
                  <c:v>0.47999999999999993</c:v>
                </c:pt>
                <c:pt idx="146">
                  <c:v>0</c:v>
                </c:pt>
                <c:pt idx="147">
                  <c:v>0</c:v>
                </c:pt>
              </c:numCache>
            </c:numRef>
          </c:yVal>
          <c:smooth val="0"/>
        </c:ser>
        <c:ser>
          <c:idx val="1"/>
          <c:order val="1"/>
          <c:tx>
            <c:strRef>
              <c:f>'Back-End'!$Y$3</c:f>
              <c:strCache>
                <c:ptCount val="1"/>
                <c:pt idx="0">
                  <c:v>ILMAX</c:v>
                </c:pt>
              </c:strCache>
            </c:strRef>
          </c:tx>
          <c:marker>
            <c:symbol val="none"/>
          </c:marker>
          <c:xVal>
            <c:numRef>
              <c:f>'Back-End'!$W$4:$W$151</c:f>
              <c:numCache>
                <c:formatCode>0</c:formatCode>
                <c:ptCount val="148"/>
                <c:pt idx="0">
                  <c:v>0</c:v>
                </c:pt>
                <c:pt idx="1">
                  <c:v>0.68571428571428572</c:v>
                </c:pt>
                <c:pt idx="2">
                  <c:v>1.6457142857142857</c:v>
                </c:pt>
                <c:pt idx="3">
                  <c:v>3.9497142857142848</c:v>
                </c:pt>
                <c:pt idx="4">
                  <c:v>4.6354285714285703</c:v>
                </c:pt>
                <c:pt idx="5">
                  <c:v>5.5954285714285703</c:v>
                </c:pt>
                <c:pt idx="6">
                  <c:v>7.8994285714285697</c:v>
                </c:pt>
                <c:pt idx="7">
                  <c:v>8.5851428571428556</c:v>
                </c:pt>
                <c:pt idx="8">
                  <c:v>9.5451428571428547</c:v>
                </c:pt>
                <c:pt idx="9">
                  <c:v>11.849142857142855</c:v>
                </c:pt>
                <c:pt idx="10">
                  <c:v>12.53485714285714</c:v>
                </c:pt>
                <c:pt idx="11">
                  <c:v>13.494857142857141</c:v>
                </c:pt>
                <c:pt idx="12">
                  <c:v>15.798857142857139</c:v>
                </c:pt>
                <c:pt idx="13">
                  <c:v>16.484571428571424</c:v>
                </c:pt>
                <c:pt idx="14">
                  <c:v>17.444571428571425</c:v>
                </c:pt>
                <c:pt idx="15">
                  <c:v>19.748571428571424</c:v>
                </c:pt>
                <c:pt idx="16">
                  <c:v>20.434285714285711</c:v>
                </c:pt>
                <c:pt idx="17">
                  <c:v>21.394285714285708</c:v>
                </c:pt>
                <c:pt idx="18">
                  <c:v>23.69828571428571</c:v>
                </c:pt>
                <c:pt idx="19">
                  <c:v>24.383999999999997</c:v>
                </c:pt>
                <c:pt idx="20">
                  <c:v>25.343999999999994</c:v>
                </c:pt>
                <c:pt idx="21">
                  <c:v>27.647999999999996</c:v>
                </c:pt>
                <c:pt idx="22">
                  <c:v>28.333714285714283</c:v>
                </c:pt>
                <c:pt idx="23">
                  <c:v>29.29371428571428</c:v>
                </c:pt>
                <c:pt idx="24">
                  <c:v>31.597714285714282</c:v>
                </c:pt>
                <c:pt idx="25">
                  <c:v>32.283428571428566</c:v>
                </c:pt>
                <c:pt idx="26">
                  <c:v>33.243428571428566</c:v>
                </c:pt>
                <c:pt idx="27">
                  <c:v>35.547428571428568</c:v>
                </c:pt>
                <c:pt idx="28">
                  <c:v>36.233142857142852</c:v>
                </c:pt>
                <c:pt idx="29">
                  <c:v>37.193142857142853</c:v>
                </c:pt>
                <c:pt idx="30">
                  <c:v>39.497142857142855</c:v>
                </c:pt>
                <c:pt idx="31">
                  <c:v>40.182857142857138</c:v>
                </c:pt>
                <c:pt idx="32">
                  <c:v>41.142857142857139</c:v>
                </c:pt>
                <c:pt idx="33">
                  <c:v>43.446857142857141</c:v>
                </c:pt>
                <c:pt idx="34">
                  <c:v>44.132571428571424</c:v>
                </c:pt>
                <c:pt idx="35">
                  <c:v>45.092571428571425</c:v>
                </c:pt>
                <c:pt idx="36">
                  <c:v>47.396571428571427</c:v>
                </c:pt>
                <c:pt idx="37">
                  <c:v>48.08228571428571</c:v>
                </c:pt>
                <c:pt idx="38">
                  <c:v>49.042285714285711</c:v>
                </c:pt>
                <c:pt idx="39">
                  <c:v>51.346285714285713</c:v>
                </c:pt>
                <c:pt idx="40">
                  <c:v>52.031999999999996</c:v>
                </c:pt>
                <c:pt idx="41">
                  <c:v>52.991999999999997</c:v>
                </c:pt>
                <c:pt idx="42">
                  <c:v>55.295999999999999</c:v>
                </c:pt>
                <c:pt idx="43">
                  <c:v>55.981714285714283</c:v>
                </c:pt>
                <c:pt idx="44">
                  <c:v>56.941714285714284</c:v>
                </c:pt>
                <c:pt idx="45">
                  <c:v>59.245714285714286</c:v>
                </c:pt>
                <c:pt idx="46">
                  <c:v>59.931428571428569</c:v>
                </c:pt>
                <c:pt idx="47">
                  <c:v>60.89142857142857</c:v>
                </c:pt>
                <c:pt idx="48">
                  <c:v>63.195428571428572</c:v>
                </c:pt>
                <c:pt idx="49">
                  <c:v>63.881142857142855</c:v>
                </c:pt>
                <c:pt idx="50">
                  <c:v>64.841142857142856</c:v>
                </c:pt>
                <c:pt idx="51">
                  <c:v>67.145142857142858</c:v>
                </c:pt>
                <c:pt idx="52">
                  <c:v>67.830857142857141</c:v>
                </c:pt>
                <c:pt idx="53">
                  <c:v>68.790857142857149</c:v>
                </c:pt>
                <c:pt idx="54">
                  <c:v>71.094857142857137</c:v>
                </c:pt>
                <c:pt idx="55">
                  <c:v>71.78057142857142</c:v>
                </c:pt>
                <c:pt idx="56">
                  <c:v>72.740571428571428</c:v>
                </c:pt>
                <c:pt idx="57">
                  <c:v>75.044571428571416</c:v>
                </c:pt>
                <c:pt idx="58">
                  <c:v>75.730285714285699</c:v>
                </c:pt>
                <c:pt idx="59">
                  <c:v>76.690285714285707</c:v>
                </c:pt>
                <c:pt idx="60">
                  <c:v>78.994285714285695</c:v>
                </c:pt>
                <c:pt idx="61">
                  <c:v>79.679999999999978</c:v>
                </c:pt>
                <c:pt idx="62">
                  <c:v>80.639999999999986</c:v>
                </c:pt>
                <c:pt idx="63">
                  <c:v>82.943999999999974</c:v>
                </c:pt>
                <c:pt idx="64">
                  <c:v>83.629714285714257</c:v>
                </c:pt>
                <c:pt idx="65">
                  <c:v>84.589714285714265</c:v>
                </c:pt>
                <c:pt idx="66">
                  <c:v>86.893714285714253</c:v>
                </c:pt>
                <c:pt idx="67">
                  <c:v>87.579428571428537</c:v>
                </c:pt>
                <c:pt idx="68">
                  <c:v>88.539428571428545</c:v>
                </c:pt>
                <c:pt idx="69">
                  <c:v>90.843428571428532</c:v>
                </c:pt>
                <c:pt idx="70">
                  <c:v>91.529142857142816</c:v>
                </c:pt>
                <c:pt idx="71">
                  <c:v>92.489142857142824</c:v>
                </c:pt>
                <c:pt idx="72">
                  <c:v>94.793142857142811</c:v>
                </c:pt>
                <c:pt idx="73">
                  <c:v>95.478857142857095</c:v>
                </c:pt>
                <c:pt idx="74">
                  <c:v>96.438857142857103</c:v>
                </c:pt>
                <c:pt idx="75">
                  <c:v>98.74285714285709</c:v>
                </c:pt>
                <c:pt idx="76">
                  <c:v>99.428571428571374</c:v>
                </c:pt>
                <c:pt idx="77">
                  <c:v>100.38857142857138</c:v>
                </c:pt>
                <c:pt idx="78">
                  <c:v>102.69257142857137</c:v>
                </c:pt>
                <c:pt idx="79">
                  <c:v>103.37828571428565</c:v>
                </c:pt>
                <c:pt idx="80">
                  <c:v>104.33828571428566</c:v>
                </c:pt>
                <c:pt idx="81">
                  <c:v>106.64228571428565</c:v>
                </c:pt>
                <c:pt idx="82">
                  <c:v>107.32799999999993</c:v>
                </c:pt>
                <c:pt idx="83">
                  <c:v>108.28799999999994</c:v>
                </c:pt>
                <c:pt idx="84">
                  <c:v>110.59199999999993</c:v>
                </c:pt>
                <c:pt idx="85">
                  <c:v>111.27771428571421</c:v>
                </c:pt>
                <c:pt idx="86">
                  <c:v>112.23771428571422</c:v>
                </c:pt>
                <c:pt idx="87">
                  <c:v>114.54171428571421</c:v>
                </c:pt>
                <c:pt idx="88">
                  <c:v>115.22742857142849</c:v>
                </c:pt>
                <c:pt idx="89">
                  <c:v>116.1874285714285</c:v>
                </c:pt>
                <c:pt idx="90">
                  <c:v>118.49142857142849</c:v>
                </c:pt>
                <c:pt idx="91">
                  <c:v>119.17714285714277</c:v>
                </c:pt>
                <c:pt idx="92">
                  <c:v>120.13714285714278</c:v>
                </c:pt>
                <c:pt idx="93">
                  <c:v>122.44114285714276</c:v>
                </c:pt>
                <c:pt idx="94">
                  <c:v>123.12685714285705</c:v>
                </c:pt>
                <c:pt idx="95">
                  <c:v>124.08685714285706</c:v>
                </c:pt>
                <c:pt idx="96">
                  <c:v>126.39085714285704</c:v>
                </c:pt>
                <c:pt idx="97">
                  <c:v>127.07657142857133</c:v>
                </c:pt>
                <c:pt idx="98">
                  <c:v>128.03657142857134</c:v>
                </c:pt>
                <c:pt idx="99">
                  <c:v>130.34057142857134</c:v>
                </c:pt>
                <c:pt idx="100">
                  <c:v>131.02628571428562</c:v>
                </c:pt>
                <c:pt idx="101">
                  <c:v>131.98628571428563</c:v>
                </c:pt>
                <c:pt idx="102">
                  <c:v>134.29028571428563</c:v>
                </c:pt>
                <c:pt idx="103">
                  <c:v>134.97599999999991</c:v>
                </c:pt>
                <c:pt idx="104">
                  <c:v>135.93599999999992</c:v>
                </c:pt>
                <c:pt idx="105">
                  <c:v>138.23999999999992</c:v>
                </c:pt>
                <c:pt idx="106">
                  <c:v>138.92571428571421</c:v>
                </c:pt>
                <c:pt idx="107">
                  <c:v>139.88571428571422</c:v>
                </c:pt>
                <c:pt idx="108">
                  <c:v>142.18971428571422</c:v>
                </c:pt>
                <c:pt idx="109">
                  <c:v>142.8754285714285</c:v>
                </c:pt>
                <c:pt idx="110">
                  <c:v>143.83542857142851</c:v>
                </c:pt>
                <c:pt idx="111">
                  <c:v>146.13942857142851</c:v>
                </c:pt>
                <c:pt idx="112">
                  <c:v>146.82514285714279</c:v>
                </c:pt>
                <c:pt idx="113">
                  <c:v>147.7851428571428</c:v>
                </c:pt>
                <c:pt idx="114">
                  <c:v>150.0891428571428</c:v>
                </c:pt>
                <c:pt idx="115">
                  <c:v>150.77485714285709</c:v>
                </c:pt>
                <c:pt idx="116">
                  <c:v>151.73485714285709</c:v>
                </c:pt>
                <c:pt idx="117">
                  <c:v>154.0388571428571</c:v>
                </c:pt>
                <c:pt idx="118">
                  <c:v>154.72457142857138</c:v>
                </c:pt>
                <c:pt idx="119">
                  <c:v>155.68457142857139</c:v>
                </c:pt>
                <c:pt idx="120">
                  <c:v>157.98857142857139</c:v>
                </c:pt>
                <c:pt idx="121">
                  <c:v>158.67428571428567</c:v>
                </c:pt>
                <c:pt idx="122">
                  <c:v>159.63428571428568</c:v>
                </c:pt>
                <c:pt idx="123">
                  <c:v>161.93828571428568</c:v>
                </c:pt>
                <c:pt idx="124">
                  <c:v>162.62399999999997</c:v>
                </c:pt>
                <c:pt idx="125">
                  <c:v>163.58399999999997</c:v>
                </c:pt>
                <c:pt idx="126">
                  <c:v>165.88799999999998</c:v>
                </c:pt>
                <c:pt idx="127">
                  <c:v>166.57371428571426</c:v>
                </c:pt>
                <c:pt idx="128">
                  <c:v>167.53371428571427</c:v>
                </c:pt>
                <c:pt idx="129">
                  <c:v>169.83771428571427</c:v>
                </c:pt>
                <c:pt idx="130">
                  <c:v>170.52342857142855</c:v>
                </c:pt>
                <c:pt idx="131">
                  <c:v>171.48342857142856</c:v>
                </c:pt>
                <c:pt idx="132">
                  <c:v>173.78742857142856</c:v>
                </c:pt>
                <c:pt idx="133">
                  <c:v>174.47314285714285</c:v>
                </c:pt>
                <c:pt idx="134">
                  <c:v>175.43314285714285</c:v>
                </c:pt>
                <c:pt idx="135">
                  <c:v>177.73714285714286</c:v>
                </c:pt>
                <c:pt idx="136">
                  <c:v>178.42285714285714</c:v>
                </c:pt>
                <c:pt idx="137">
                  <c:v>179.38285714285715</c:v>
                </c:pt>
                <c:pt idx="138">
                  <c:v>181.68685714285715</c:v>
                </c:pt>
                <c:pt idx="139">
                  <c:v>182.37257142857143</c:v>
                </c:pt>
                <c:pt idx="140">
                  <c:v>183.33257142857144</c:v>
                </c:pt>
                <c:pt idx="141">
                  <c:v>185.63657142857144</c:v>
                </c:pt>
                <c:pt idx="142">
                  <c:v>186.32228571428573</c:v>
                </c:pt>
                <c:pt idx="143">
                  <c:v>187.28228571428573</c:v>
                </c:pt>
                <c:pt idx="144">
                  <c:v>189.58628571428574</c:v>
                </c:pt>
                <c:pt idx="145">
                  <c:v>190.27200000000002</c:v>
                </c:pt>
                <c:pt idx="146">
                  <c:v>191.23200000000003</c:v>
                </c:pt>
                <c:pt idx="147">
                  <c:v>193.53600000000003</c:v>
                </c:pt>
              </c:numCache>
            </c:numRef>
          </c:xVal>
          <c:yVal>
            <c:numRef>
              <c:f>'Back-End'!$Y$4:$Y$151</c:f>
              <c:numCache>
                <c:formatCode>0.0</c:formatCode>
                <c:ptCount val="148"/>
                <c:pt idx="0">
                  <c:v>2.4</c:v>
                </c:pt>
              </c:numCache>
            </c:numRef>
          </c:yVal>
          <c:smooth val="0"/>
        </c:ser>
        <c:dLbls>
          <c:showLegendKey val="0"/>
          <c:showVal val="0"/>
          <c:showCatName val="0"/>
          <c:showSerName val="0"/>
          <c:showPercent val="0"/>
          <c:showBubbleSize val="0"/>
        </c:dLbls>
        <c:axId val="167706624"/>
        <c:axId val="167708544"/>
      </c:scatterChart>
      <c:valAx>
        <c:axId val="167706624"/>
        <c:scaling>
          <c:orientation val="minMax"/>
          <c:max val="6"/>
          <c:min val="0"/>
        </c:scaling>
        <c:delete val="0"/>
        <c:axPos val="b"/>
        <c:title>
          <c:tx>
            <c:rich>
              <a:bodyPr/>
              <a:lstStyle/>
              <a:p>
                <a:pPr>
                  <a:defRPr/>
                </a:pPr>
                <a:r>
                  <a:rPr lang="en-US"/>
                  <a:t>time [us]</a:t>
                </a:r>
              </a:p>
            </c:rich>
          </c:tx>
          <c:layout>
            <c:manualLayout>
              <c:xMode val="edge"/>
              <c:yMode val="edge"/>
              <c:x val="0.44566641156528319"/>
              <c:y val="0.91997955394664277"/>
            </c:manualLayout>
          </c:layout>
          <c:overlay val="0"/>
        </c:title>
        <c:numFmt formatCode="0" sourceLinked="1"/>
        <c:majorTickMark val="out"/>
        <c:minorTickMark val="none"/>
        <c:tickLblPos val="nextTo"/>
        <c:crossAx val="167708544"/>
        <c:crosses val="autoZero"/>
        <c:crossBetween val="midCat"/>
      </c:valAx>
      <c:valAx>
        <c:axId val="167708544"/>
        <c:scaling>
          <c:orientation val="minMax"/>
          <c:min val="0"/>
        </c:scaling>
        <c:delete val="0"/>
        <c:axPos val="l"/>
        <c:majorGridlines/>
        <c:title>
          <c:tx>
            <c:rich>
              <a:bodyPr rot="-5400000" vert="horz"/>
              <a:lstStyle/>
              <a:p>
                <a:pPr>
                  <a:defRPr/>
                </a:pPr>
                <a:r>
                  <a:rPr lang="en-US"/>
                  <a:t>IL [A]</a:t>
                </a:r>
              </a:p>
            </c:rich>
          </c:tx>
          <c:layout/>
          <c:overlay val="0"/>
        </c:title>
        <c:numFmt formatCode="0.0" sourceLinked="1"/>
        <c:majorTickMark val="out"/>
        <c:minorTickMark val="none"/>
        <c:tickLblPos val="nextTo"/>
        <c:crossAx val="167706624"/>
        <c:crosses val="autoZero"/>
        <c:crossBetween val="midCat"/>
      </c:valAx>
    </c:plotArea>
    <c:legend>
      <c:legendPos val="r"/>
      <c:legendEntry>
        <c:idx val="1"/>
        <c:delete val="1"/>
      </c:legendEntry>
      <c:layout/>
      <c:overlay val="0"/>
    </c:legend>
    <c:plotVisOnly val="1"/>
    <c:dispBlanksAs val="gap"/>
    <c:showDLblsOverMax val="0"/>
  </c:chart>
  <c:spPr>
    <a:noFill/>
  </c:spPr>
  <c:printSettings>
    <c:headerFooter/>
    <c:pageMargins b="0.75" l="0.7" r="0.7" t="0.75" header="0.3" footer="0.3"/>
    <c:pageSetup/>
  </c:printSettings>
</c:chartSpace>
</file>

<file path=xl/ctrlProps/ctrlProp1.xml><?xml version="1.0" encoding="utf-8"?>
<formControlPr xmlns="http://schemas.microsoft.com/office/spreadsheetml/2009/9/main" objectType="Scroll" dx="20" fmlaLink="'Slider Control'!$C$2" horiz="1" max="190" min="1" page="10" val="50"/>
</file>

<file path=xl/ctrlProps/ctrlProp2.xml><?xml version="1.0" encoding="utf-8"?>
<formControlPr xmlns="http://schemas.microsoft.com/office/spreadsheetml/2009/9/main" objectType="Scroll" dx="20" fmlaLink="'Slider Control'!$H$2" horiz="1" max="310" min="1" page="10" val="15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Calculator!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11</xdr:col>
      <xdr:colOff>68580</xdr:colOff>
      <xdr:row>11</xdr:row>
      <xdr:rowOff>45721</xdr:rowOff>
    </xdr:from>
    <xdr:to>
      <xdr:col>17</xdr:col>
      <xdr:colOff>413494</xdr:colOff>
      <xdr:row>19</xdr:row>
      <xdr:rowOff>152400</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5410200" y="2293621"/>
          <a:ext cx="3362434" cy="1569719"/>
        </a:xfrm>
        <a:prstGeom prst="rect">
          <a:avLst/>
        </a:prstGeom>
      </xdr:spPr>
    </xdr:pic>
    <xdr:clientData/>
  </xdr:twoCellAnchor>
  <xdr:twoCellAnchor editAs="oneCell">
    <xdr:from>
      <xdr:col>19</xdr:col>
      <xdr:colOff>83820</xdr:colOff>
      <xdr:row>6</xdr:row>
      <xdr:rowOff>78287</xdr:rowOff>
    </xdr:from>
    <xdr:to>
      <xdr:col>24</xdr:col>
      <xdr:colOff>175260</xdr:colOff>
      <xdr:row>18</xdr:row>
      <xdr:rowOff>154552</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3"/>
        <a:stretch>
          <a:fillRect/>
        </a:stretch>
      </xdr:blipFill>
      <xdr:spPr>
        <a:xfrm>
          <a:off x="9555480" y="1228907"/>
          <a:ext cx="3482340" cy="2278445"/>
        </a:xfrm>
        <a:prstGeom prst="rect">
          <a:avLst/>
        </a:prstGeom>
      </xdr:spPr>
    </xdr:pic>
    <xdr:clientData/>
  </xdr:twoCellAnchor>
  <xdr:twoCellAnchor editAs="oneCell">
    <xdr:from>
      <xdr:col>2</xdr:col>
      <xdr:colOff>137160</xdr:colOff>
      <xdr:row>11</xdr:row>
      <xdr:rowOff>53340</xdr:rowOff>
    </xdr:from>
    <xdr:to>
      <xdr:col>9</xdr:col>
      <xdr:colOff>220980</xdr:colOff>
      <xdr:row>19</xdr:row>
      <xdr:rowOff>172617</xdr:rowOff>
    </xdr:to>
    <xdr:pic>
      <xdr:nvPicPr>
        <xdr:cNvPr id="7" name="Picture 6">
          <a:hlinkClick xmlns:r="http://schemas.openxmlformats.org/officeDocument/2006/relationships" r:id="rId1"/>
        </xdr:cNvPr>
        <xdr:cNvPicPr>
          <a:picLocks noChangeAspect="1"/>
        </xdr:cNvPicPr>
      </xdr:nvPicPr>
      <xdr:blipFill>
        <a:blip xmlns:r="http://schemas.openxmlformats.org/officeDocument/2006/relationships" r:embed="rId4"/>
        <a:stretch>
          <a:fillRect/>
        </a:stretch>
      </xdr:blipFill>
      <xdr:spPr>
        <a:xfrm>
          <a:off x="685800" y="2072640"/>
          <a:ext cx="4229100" cy="15823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307001</xdr:colOff>
      <xdr:row>1</xdr:row>
      <xdr:rowOff>380</xdr:rowOff>
    </xdr:from>
    <xdr:to>
      <xdr:col>19</xdr:col>
      <xdr:colOff>365760</xdr:colOff>
      <xdr:row>29</xdr:row>
      <xdr:rowOff>45720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113440</xdr:colOff>
      <xdr:row>14</xdr:row>
      <xdr:rowOff>83799</xdr:rowOff>
    </xdr:from>
    <xdr:to>
      <xdr:col>7</xdr:col>
      <xdr:colOff>212035</xdr:colOff>
      <xdr:row>29</xdr:row>
      <xdr:rowOff>38100</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19050</xdr:colOff>
          <xdr:row>6</xdr:row>
          <xdr:rowOff>9525</xdr:rowOff>
        </xdr:from>
        <xdr:to>
          <xdr:col>7</xdr:col>
          <xdr:colOff>0</xdr:colOff>
          <xdr:row>6</xdr:row>
          <xdr:rowOff>171450</xdr:rowOff>
        </xdr:to>
        <xdr:sp macro="" textlink="">
          <xdr:nvSpPr>
            <xdr:cNvPr id="1026" name="Scroll Bar 2" hidden="1">
              <a:extLst>
                <a:ext uri="{63B3BB69-23CF-44E3-9099-C40C66FF867C}">
                  <a14:compatExt spid="_x0000_s102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9525</xdr:rowOff>
        </xdr:from>
        <xdr:to>
          <xdr:col>7</xdr:col>
          <xdr:colOff>0</xdr:colOff>
          <xdr:row>5</xdr:row>
          <xdr:rowOff>171450</xdr:rowOff>
        </xdr:to>
        <xdr:sp macro="" textlink="">
          <xdr:nvSpPr>
            <xdr:cNvPr id="1028" name="Scroll Bar 4" hidden="1">
              <a:extLst>
                <a:ext uri="{63B3BB69-23CF-44E3-9099-C40C66FF867C}">
                  <a14:compatExt spid="_x0000_s1028"/>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2e.ti.com/search?q=LMR33630-Q1&amp;category=foru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2e.ti.com/search?q=LMR33630-Q1&amp;category=foru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29"/>
  <sheetViews>
    <sheetView workbookViewId="0">
      <selection activeCell="S3" sqref="S3:W4"/>
    </sheetView>
  </sheetViews>
  <sheetFormatPr defaultColWidth="8.85546875" defaultRowHeight="15" x14ac:dyDescent="0.25"/>
  <cols>
    <col min="1" max="1" width="4.140625" style="7" customWidth="1"/>
    <col min="2" max="2" width="3.140625" style="17" customWidth="1"/>
    <col min="3" max="3" width="9.42578125" style="17" customWidth="1"/>
    <col min="4" max="4" width="7.42578125" style="17" customWidth="1"/>
    <col min="5" max="5" width="3" style="17" customWidth="1"/>
    <col min="6" max="6" width="12" style="17" customWidth="1"/>
    <col min="7" max="7" width="4" style="17" customWidth="1"/>
    <col min="8" max="8" width="16.7109375" style="17" customWidth="1"/>
    <col min="9" max="9" width="7.7109375" style="17" customWidth="1"/>
    <col min="10" max="10" width="8.85546875" style="17" customWidth="1"/>
    <col min="11" max="11" width="8.85546875" style="17"/>
    <col min="12" max="18" width="7.28515625" style="17" customWidth="1"/>
    <col min="19" max="19" width="8.85546875" style="17"/>
    <col min="20" max="20" width="4" style="17" customWidth="1"/>
    <col min="21" max="21" width="3.7109375" style="17" customWidth="1"/>
    <col min="22" max="23" width="18.7109375" style="17" customWidth="1"/>
    <col min="24" max="24" width="4.28515625" style="17" customWidth="1"/>
    <col min="25" max="25" width="3.140625" style="17" customWidth="1"/>
    <col min="26" max="16384" width="8.85546875" style="17"/>
  </cols>
  <sheetData>
    <row r="1" spans="2:53" ht="10.15" customHeight="1" x14ac:dyDescent="0.3">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2:53" ht="18" x14ac:dyDescent="0.35">
      <c r="B2" s="39" t="s">
        <v>256</v>
      </c>
      <c r="C2" s="39"/>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row>
    <row r="3" spans="2:53" ht="14.45" customHeight="1" x14ac:dyDescent="0.25">
      <c r="B3" s="7"/>
      <c r="C3" s="7"/>
      <c r="D3" s="7"/>
      <c r="E3" s="7"/>
      <c r="F3" s="7"/>
      <c r="G3" s="7"/>
      <c r="H3" s="7"/>
      <c r="I3" s="7"/>
      <c r="J3" s="7"/>
      <c r="K3" s="7"/>
      <c r="L3" s="7"/>
      <c r="M3" s="7"/>
      <c r="N3" s="7"/>
      <c r="O3" s="7"/>
      <c r="P3" s="7"/>
      <c r="Q3" s="7"/>
      <c r="R3" s="7"/>
      <c r="S3" s="137" t="s">
        <v>247</v>
      </c>
      <c r="T3" s="137"/>
      <c r="U3" s="137"/>
      <c r="V3" s="137"/>
      <c r="W3" s="13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2:53" ht="14.45" customHeight="1" x14ac:dyDescent="0.25">
      <c r="B4" s="134" t="s">
        <v>211</v>
      </c>
      <c r="C4" s="134"/>
      <c r="D4" s="128" t="s">
        <v>257</v>
      </c>
      <c r="E4" s="128"/>
      <c r="F4" s="128"/>
      <c r="G4" s="128"/>
      <c r="H4" s="128"/>
      <c r="I4" s="128"/>
      <c r="J4" s="128"/>
      <c r="K4" s="128"/>
      <c r="L4" s="128"/>
      <c r="M4" s="128"/>
      <c r="N4" s="128"/>
      <c r="O4" s="128"/>
      <c r="P4" s="128"/>
      <c r="Q4" s="128"/>
      <c r="R4" s="7"/>
      <c r="S4" s="137"/>
      <c r="T4" s="137"/>
      <c r="U4" s="137"/>
      <c r="V4" s="137"/>
      <c r="W4" s="13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2:53" x14ac:dyDescent="0.25">
      <c r="B5" s="133"/>
      <c r="C5" s="133"/>
      <c r="D5" s="128"/>
      <c r="E5" s="128"/>
      <c r="F5" s="128"/>
      <c r="G5" s="128"/>
      <c r="H5" s="128"/>
      <c r="I5" s="128"/>
      <c r="J5" s="128"/>
      <c r="K5" s="128"/>
      <c r="L5" s="128"/>
      <c r="M5" s="128"/>
      <c r="N5" s="128"/>
      <c r="O5" s="128"/>
      <c r="P5" s="128"/>
      <c r="Q5" s="128"/>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row>
    <row r="6" spans="2:53" thickBot="1" x14ac:dyDescent="0.35">
      <c r="B6" s="133"/>
      <c r="C6" s="133"/>
      <c r="D6" s="40"/>
      <c r="E6" s="40"/>
      <c r="F6" s="40"/>
      <c r="G6" s="40"/>
      <c r="H6" s="40"/>
      <c r="I6" s="40"/>
      <c r="J6" s="40"/>
      <c r="K6" s="40"/>
      <c r="L6" s="40"/>
      <c r="M6" s="40"/>
      <c r="N6" s="40"/>
      <c r="O6" s="41"/>
      <c r="P6" s="41"/>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row>
    <row r="7" spans="2:53" ht="14.45" customHeight="1" x14ac:dyDescent="0.25">
      <c r="B7" s="134" t="s">
        <v>212</v>
      </c>
      <c r="C7" s="134"/>
      <c r="D7" s="128" t="s">
        <v>242</v>
      </c>
      <c r="E7" s="128"/>
      <c r="F7" s="128"/>
      <c r="G7" s="128"/>
      <c r="H7" s="128"/>
      <c r="I7" s="128"/>
      <c r="J7" s="128"/>
      <c r="K7" s="128"/>
      <c r="L7" s="128"/>
      <c r="M7" s="128"/>
      <c r="N7" s="128"/>
      <c r="O7" s="128"/>
      <c r="P7" s="128"/>
      <c r="Q7" s="128"/>
      <c r="R7" s="7"/>
      <c r="S7" s="7"/>
      <c r="T7" s="42"/>
      <c r="U7" s="43"/>
      <c r="V7" s="43"/>
      <c r="W7" s="43"/>
      <c r="X7" s="43"/>
      <c r="Y7" s="44"/>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row>
    <row r="8" spans="2:53" x14ac:dyDescent="0.25">
      <c r="B8" s="133"/>
      <c r="C8" s="133"/>
      <c r="D8" s="128"/>
      <c r="E8" s="128"/>
      <c r="F8" s="128"/>
      <c r="G8" s="128"/>
      <c r="H8" s="128"/>
      <c r="I8" s="128"/>
      <c r="J8" s="128"/>
      <c r="K8" s="128"/>
      <c r="L8" s="128"/>
      <c r="M8" s="128"/>
      <c r="N8" s="128"/>
      <c r="O8" s="128"/>
      <c r="P8" s="128"/>
      <c r="Q8" s="128"/>
      <c r="R8" s="7"/>
      <c r="S8" s="7"/>
      <c r="T8" s="45"/>
      <c r="U8" s="46"/>
      <c r="V8" s="46"/>
      <c r="W8" s="46"/>
      <c r="X8" s="46"/>
      <c r="Y8" s="4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row>
    <row r="9" spans="2:53" ht="14.45" x14ac:dyDescent="0.3">
      <c r="B9" s="133"/>
      <c r="C9" s="133"/>
      <c r="D9" s="7"/>
      <c r="E9" s="7"/>
      <c r="F9" s="7"/>
      <c r="G9" s="7"/>
      <c r="H9" s="7"/>
      <c r="I9" s="7"/>
      <c r="J9" s="7"/>
      <c r="K9" s="7"/>
      <c r="L9" s="7"/>
      <c r="M9" s="7"/>
      <c r="N9" s="7"/>
      <c r="O9" s="7"/>
      <c r="P9" s="7"/>
      <c r="Q9" s="7"/>
      <c r="R9" s="7"/>
      <c r="S9" s="7"/>
      <c r="T9" s="45"/>
      <c r="U9" s="46"/>
      <c r="V9" s="46"/>
      <c r="W9" s="46"/>
      <c r="X9" s="46"/>
      <c r="Y9" s="4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row>
    <row r="10" spans="2:53" ht="14.45" x14ac:dyDescent="0.3">
      <c r="B10" s="134" t="s">
        <v>213</v>
      </c>
      <c r="C10" s="134"/>
      <c r="D10" s="136" t="s">
        <v>248</v>
      </c>
      <c r="E10" s="136"/>
      <c r="F10" s="136"/>
      <c r="G10" s="136"/>
      <c r="H10" s="136"/>
      <c r="I10" s="136"/>
      <c r="J10" s="136"/>
      <c r="K10" s="136"/>
      <c r="L10" s="136"/>
      <c r="M10" s="136"/>
      <c r="N10" s="136"/>
      <c r="O10" s="136"/>
      <c r="P10" s="136"/>
      <c r="Q10" s="136"/>
      <c r="R10" s="7"/>
      <c r="S10" s="7"/>
      <c r="T10" s="45"/>
      <c r="U10" s="46"/>
      <c r="V10" s="46"/>
      <c r="W10" s="46"/>
      <c r="X10" s="46"/>
      <c r="Y10" s="4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row>
    <row r="11" spans="2:53" thickBot="1" x14ac:dyDescent="0.35">
      <c r="B11" s="7"/>
      <c r="C11" s="7"/>
      <c r="D11" s="7"/>
      <c r="E11" s="7"/>
      <c r="F11" s="7"/>
      <c r="G11" s="7"/>
      <c r="H11" s="7"/>
      <c r="I11" s="7"/>
      <c r="J11" s="7"/>
      <c r="K11" s="7"/>
      <c r="L11" s="7"/>
      <c r="M11" s="7"/>
      <c r="N11" s="7"/>
      <c r="O11" s="7"/>
      <c r="P11" s="7"/>
      <c r="Q11" s="7"/>
      <c r="R11" s="7"/>
      <c r="S11" s="7"/>
      <c r="T11" s="45"/>
      <c r="U11" s="46"/>
      <c r="V11" s="46"/>
      <c r="W11" s="46"/>
      <c r="X11" s="46"/>
      <c r="Y11" s="4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row>
    <row r="12" spans="2:53" ht="14.45" x14ac:dyDescent="0.3">
      <c r="B12" s="48"/>
      <c r="C12" s="49"/>
      <c r="D12" s="49"/>
      <c r="E12" s="49"/>
      <c r="F12" s="49"/>
      <c r="G12" s="49"/>
      <c r="H12" s="49"/>
      <c r="I12" s="49"/>
      <c r="J12" s="50"/>
      <c r="K12" s="7"/>
      <c r="L12" s="48"/>
      <c r="M12" s="49"/>
      <c r="N12" s="49"/>
      <c r="O12" s="49"/>
      <c r="P12" s="49"/>
      <c r="Q12" s="49"/>
      <c r="R12" s="50"/>
      <c r="S12" s="7"/>
      <c r="T12" s="45"/>
      <c r="U12" s="46"/>
      <c r="V12" s="46"/>
      <c r="W12" s="46"/>
      <c r="X12" s="46"/>
      <c r="Y12" s="4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row>
    <row r="13" spans="2:53" ht="14.45" x14ac:dyDescent="0.3">
      <c r="B13" s="51"/>
      <c r="C13" s="20"/>
      <c r="D13" s="20"/>
      <c r="E13" s="20"/>
      <c r="F13" s="20"/>
      <c r="G13" s="20"/>
      <c r="H13" s="20"/>
      <c r="I13" s="20"/>
      <c r="J13" s="52"/>
      <c r="K13" s="7"/>
      <c r="L13" s="51"/>
      <c r="M13" s="20"/>
      <c r="N13" s="20"/>
      <c r="O13" s="20"/>
      <c r="P13" s="20"/>
      <c r="Q13" s="20"/>
      <c r="R13" s="52"/>
      <c r="S13" s="7"/>
      <c r="T13" s="45"/>
      <c r="U13" s="46"/>
      <c r="V13" s="46"/>
      <c r="W13" s="46"/>
      <c r="X13" s="46"/>
      <c r="Y13" s="4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row>
    <row r="14" spans="2:53" ht="14.45" x14ac:dyDescent="0.3">
      <c r="B14" s="51"/>
      <c r="C14" s="20"/>
      <c r="D14" s="20"/>
      <c r="E14" s="20"/>
      <c r="F14" s="20"/>
      <c r="G14" s="20"/>
      <c r="H14" s="20"/>
      <c r="I14" s="20"/>
      <c r="J14" s="52"/>
      <c r="K14" s="7"/>
      <c r="L14" s="51"/>
      <c r="M14" s="20"/>
      <c r="N14" s="20"/>
      <c r="O14" s="20"/>
      <c r="P14" s="20"/>
      <c r="Q14" s="20"/>
      <c r="R14" s="52"/>
      <c r="S14" s="7"/>
      <c r="T14" s="45"/>
      <c r="U14" s="46"/>
      <c r="V14" s="46"/>
      <c r="W14" s="46"/>
      <c r="X14" s="46"/>
      <c r="Y14" s="4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row>
    <row r="15" spans="2:53" ht="14.45" x14ac:dyDescent="0.3">
      <c r="B15" s="51"/>
      <c r="C15" s="20"/>
      <c r="D15" s="20"/>
      <c r="E15" s="20"/>
      <c r="F15" s="20"/>
      <c r="G15" s="20"/>
      <c r="H15" s="20"/>
      <c r="I15" s="20"/>
      <c r="J15" s="52"/>
      <c r="K15" s="7"/>
      <c r="L15" s="51"/>
      <c r="M15" s="20"/>
      <c r="N15" s="20"/>
      <c r="O15" s="20"/>
      <c r="P15" s="20"/>
      <c r="Q15" s="20"/>
      <c r="R15" s="52"/>
      <c r="S15" s="7"/>
      <c r="T15" s="45"/>
      <c r="U15" s="46"/>
      <c r="V15" s="46"/>
      <c r="W15" s="46"/>
      <c r="X15" s="46"/>
      <c r="Y15" s="4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row>
    <row r="16" spans="2:53" ht="14.45" x14ac:dyDescent="0.3">
      <c r="B16" s="51"/>
      <c r="C16" s="20"/>
      <c r="D16" s="20"/>
      <c r="E16" s="20"/>
      <c r="F16" s="20"/>
      <c r="G16" s="20"/>
      <c r="H16" s="20"/>
      <c r="I16" s="20"/>
      <c r="J16" s="52"/>
      <c r="K16" s="7"/>
      <c r="L16" s="51"/>
      <c r="M16" s="20"/>
      <c r="N16" s="20"/>
      <c r="O16" s="20"/>
      <c r="P16" s="20"/>
      <c r="Q16" s="20"/>
      <c r="R16" s="52"/>
      <c r="S16" s="7"/>
      <c r="T16" s="45"/>
      <c r="U16" s="46"/>
      <c r="V16" s="46"/>
      <c r="W16" s="46"/>
      <c r="X16" s="46"/>
      <c r="Y16" s="4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row>
    <row r="17" spans="2:53" ht="14.45" x14ac:dyDescent="0.3">
      <c r="B17" s="51"/>
      <c r="C17" s="20"/>
      <c r="D17" s="20"/>
      <c r="E17" s="20"/>
      <c r="F17" s="20"/>
      <c r="G17" s="20"/>
      <c r="H17" s="20"/>
      <c r="I17" s="20"/>
      <c r="J17" s="52"/>
      <c r="K17" s="7"/>
      <c r="L17" s="51"/>
      <c r="M17" s="20"/>
      <c r="N17" s="20"/>
      <c r="O17" s="20"/>
      <c r="P17" s="20"/>
      <c r="Q17" s="20"/>
      <c r="R17" s="52"/>
      <c r="S17" s="7"/>
      <c r="T17" s="45"/>
      <c r="U17" s="46"/>
      <c r="V17" s="46"/>
      <c r="W17" s="46"/>
      <c r="X17" s="46"/>
      <c r="Y17" s="4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row>
    <row r="18" spans="2:53" ht="14.45" x14ac:dyDescent="0.3">
      <c r="B18" s="51"/>
      <c r="C18" s="20"/>
      <c r="D18" s="20"/>
      <c r="E18" s="20"/>
      <c r="F18" s="20"/>
      <c r="G18" s="20"/>
      <c r="H18" s="20"/>
      <c r="I18" s="20"/>
      <c r="J18" s="52"/>
      <c r="K18" s="7"/>
      <c r="L18" s="51"/>
      <c r="M18" s="20"/>
      <c r="N18" s="20"/>
      <c r="O18" s="20"/>
      <c r="P18" s="20"/>
      <c r="Q18" s="20"/>
      <c r="R18" s="52"/>
      <c r="S18" s="7"/>
      <c r="T18" s="45"/>
      <c r="U18" s="46"/>
      <c r="V18" s="46"/>
      <c r="W18" s="46"/>
      <c r="X18" s="46"/>
      <c r="Y18" s="4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row>
    <row r="19" spans="2:53" ht="14.45" x14ac:dyDescent="0.3">
      <c r="B19" s="51"/>
      <c r="C19" s="20"/>
      <c r="D19" s="20"/>
      <c r="E19" s="20"/>
      <c r="F19" s="20"/>
      <c r="G19" s="20"/>
      <c r="H19" s="20"/>
      <c r="I19" s="20"/>
      <c r="J19" s="52"/>
      <c r="K19" s="7"/>
      <c r="L19" s="51"/>
      <c r="M19" s="20"/>
      <c r="N19" s="20"/>
      <c r="O19" s="20"/>
      <c r="P19" s="20"/>
      <c r="Q19" s="20"/>
      <c r="R19" s="52"/>
      <c r="S19" s="7"/>
      <c r="T19" s="45"/>
      <c r="U19" s="46"/>
      <c r="V19" s="46"/>
      <c r="W19" s="46"/>
      <c r="X19" s="46"/>
      <c r="Y19" s="4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row>
    <row r="20" spans="2:53" ht="14.45" x14ac:dyDescent="0.3">
      <c r="B20" s="51"/>
      <c r="C20" s="20"/>
      <c r="D20" s="20"/>
      <c r="E20" s="20"/>
      <c r="F20" s="20"/>
      <c r="G20" s="20"/>
      <c r="H20" s="20"/>
      <c r="I20" s="20"/>
      <c r="J20" s="52"/>
      <c r="K20" s="7"/>
      <c r="L20" s="51"/>
      <c r="M20" s="20"/>
      <c r="N20" s="20"/>
      <c r="O20" s="20"/>
      <c r="P20" s="20"/>
      <c r="Q20" s="20"/>
      <c r="R20" s="52"/>
      <c r="S20" s="7"/>
      <c r="T20" s="130"/>
      <c r="U20" s="131"/>
      <c r="V20" s="131"/>
      <c r="W20" s="131"/>
      <c r="X20" s="131"/>
      <c r="Y20" s="132"/>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row>
    <row r="21" spans="2:53" ht="14.45" x14ac:dyDescent="0.3">
      <c r="B21" s="51"/>
      <c r="C21" s="53"/>
      <c r="D21" s="53"/>
      <c r="E21" s="53"/>
      <c r="F21" s="54" t="s">
        <v>246</v>
      </c>
      <c r="G21" s="53" t="s">
        <v>244</v>
      </c>
      <c r="H21" s="54" t="s">
        <v>245</v>
      </c>
      <c r="I21" s="53"/>
      <c r="J21" s="55"/>
      <c r="K21" s="7"/>
      <c r="L21" s="51"/>
      <c r="M21" s="20"/>
      <c r="N21" s="20"/>
      <c r="O21" s="20"/>
      <c r="P21" s="20"/>
      <c r="Q21" s="20"/>
      <c r="R21" s="52"/>
      <c r="S21" s="7"/>
      <c r="T21" s="130" t="s">
        <v>28</v>
      </c>
      <c r="U21" s="131"/>
      <c r="V21" s="131"/>
      <c r="W21" s="131"/>
      <c r="X21" s="131"/>
      <c r="Y21" s="132"/>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row>
    <row r="22" spans="2:53" ht="3.6" customHeight="1" x14ac:dyDescent="0.3">
      <c r="B22" s="56"/>
      <c r="C22" s="54"/>
      <c r="D22" s="54"/>
      <c r="E22" s="54"/>
      <c r="F22" s="57"/>
      <c r="G22" s="54"/>
      <c r="H22" s="58"/>
      <c r="I22" s="54"/>
      <c r="J22" s="59"/>
      <c r="K22" s="7"/>
      <c r="L22" s="51"/>
      <c r="M22" s="20"/>
      <c r="N22" s="20"/>
      <c r="O22" s="20"/>
      <c r="P22" s="20"/>
      <c r="Q22" s="20"/>
      <c r="R22" s="52"/>
      <c r="S22" s="7"/>
      <c r="T22" s="56"/>
      <c r="U22" s="54"/>
      <c r="V22" s="54"/>
      <c r="W22" s="54"/>
      <c r="X22" s="54"/>
      <c r="Y22" s="59"/>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row>
    <row r="23" spans="2:53" ht="14.45" customHeight="1" x14ac:dyDescent="0.3">
      <c r="B23" s="51"/>
      <c r="C23" s="20"/>
      <c r="D23" s="20"/>
      <c r="E23" s="20"/>
      <c r="F23" s="20"/>
      <c r="G23" s="20"/>
      <c r="H23" s="20"/>
      <c r="I23" s="20"/>
      <c r="J23" s="52"/>
      <c r="K23" s="7"/>
      <c r="L23" s="130" t="s">
        <v>219</v>
      </c>
      <c r="M23" s="131"/>
      <c r="N23" s="131"/>
      <c r="O23" s="131"/>
      <c r="P23" s="131"/>
      <c r="Q23" s="131"/>
      <c r="R23" s="132"/>
      <c r="S23" s="7"/>
      <c r="T23" s="45"/>
      <c r="V23" s="60"/>
      <c r="W23" s="60"/>
      <c r="X23" s="60"/>
      <c r="Y23" s="4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row>
    <row r="24" spans="2:53" ht="14.45" customHeight="1" x14ac:dyDescent="0.25">
      <c r="B24" s="51"/>
      <c r="C24" s="20"/>
      <c r="D24" s="20" t="s">
        <v>215</v>
      </c>
      <c r="E24" s="20"/>
      <c r="F24" s="20" t="s">
        <v>216</v>
      </c>
      <c r="G24" s="7"/>
      <c r="H24" s="20"/>
      <c r="I24" s="20"/>
      <c r="J24" s="52"/>
      <c r="K24" s="7"/>
      <c r="L24" s="51"/>
      <c r="M24" s="7"/>
      <c r="N24" s="7"/>
      <c r="O24" s="7"/>
      <c r="P24" s="7"/>
      <c r="Q24" s="7"/>
      <c r="R24" s="52"/>
      <c r="S24" s="7"/>
      <c r="T24" s="45"/>
      <c r="U24" s="129" t="s">
        <v>243</v>
      </c>
      <c r="V24" s="129"/>
      <c r="W24" s="129"/>
      <c r="X24" s="129"/>
      <c r="Y24" s="4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row>
    <row r="25" spans="2:53" x14ac:dyDescent="0.25">
      <c r="B25" s="51"/>
      <c r="C25" s="20"/>
      <c r="D25" s="20"/>
      <c r="E25" s="20"/>
      <c r="F25" s="20" t="s">
        <v>214</v>
      </c>
      <c r="G25" s="7"/>
      <c r="H25" s="20"/>
      <c r="I25" s="20"/>
      <c r="J25" s="52"/>
      <c r="K25" s="7"/>
      <c r="L25" s="51"/>
      <c r="M25" s="135" t="s">
        <v>220</v>
      </c>
      <c r="N25" s="135"/>
      <c r="O25" s="135"/>
      <c r="P25" s="135"/>
      <c r="Q25" s="135"/>
      <c r="R25" s="52"/>
      <c r="S25" s="7"/>
      <c r="T25" s="45"/>
      <c r="U25" s="129"/>
      <c r="V25" s="129"/>
      <c r="W25" s="129"/>
      <c r="X25" s="129"/>
      <c r="Y25" s="4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row>
    <row r="26" spans="2:53" ht="14.45" customHeight="1" x14ac:dyDescent="0.25">
      <c r="B26" s="51"/>
      <c r="C26" s="20"/>
      <c r="D26" s="20"/>
      <c r="E26" s="20"/>
      <c r="F26" s="20"/>
      <c r="G26" s="20"/>
      <c r="H26" s="20"/>
      <c r="I26" s="20"/>
      <c r="J26" s="52"/>
      <c r="K26" s="7"/>
      <c r="L26" s="51"/>
      <c r="M26" s="135"/>
      <c r="N26" s="135"/>
      <c r="O26" s="135"/>
      <c r="P26" s="135"/>
      <c r="Q26" s="135"/>
      <c r="R26" s="52"/>
      <c r="S26" s="7"/>
      <c r="T26" s="45"/>
      <c r="U26" s="129"/>
      <c r="V26" s="129"/>
      <c r="W26" s="129"/>
      <c r="X26" s="129"/>
      <c r="Y26" s="4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row>
    <row r="27" spans="2:53" x14ac:dyDescent="0.25">
      <c r="B27" s="51"/>
      <c r="C27" s="20"/>
      <c r="D27" s="20" t="s">
        <v>217</v>
      </c>
      <c r="E27" s="20"/>
      <c r="F27" s="20" t="s">
        <v>218</v>
      </c>
      <c r="H27" s="20"/>
      <c r="I27" s="20"/>
      <c r="J27" s="52"/>
      <c r="K27" s="7"/>
      <c r="L27" s="51"/>
      <c r="M27" s="7"/>
      <c r="N27" s="7"/>
      <c r="O27" s="7"/>
      <c r="P27" s="7"/>
      <c r="Q27" s="7"/>
      <c r="R27" s="52"/>
      <c r="S27" s="7"/>
      <c r="T27" s="45"/>
      <c r="U27" s="129"/>
      <c r="V27" s="129"/>
      <c r="W27" s="129"/>
      <c r="X27" s="129"/>
      <c r="Y27" s="4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row>
    <row r="28" spans="2:53" thickBot="1" x14ac:dyDescent="0.35">
      <c r="B28" s="61"/>
      <c r="C28" s="62"/>
      <c r="D28" s="62"/>
      <c r="E28" s="62"/>
      <c r="F28" s="62"/>
      <c r="G28" s="62"/>
      <c r="H28" s="62"/>
      <c r="I28" s="62"/>
      <c r="J28" s="23"/>
      <c r="K28" s="7"/>
      <c r="L28" s="61"/>
      <c r="M28" s="62"/>
      <c r="N28" s="62"/>
      <c r="O28" s="62"/>
      <c r="P28" s="62"/>
      <c r="Q28" s="62"/>
      <c r="R28" s="23"/>
      <c r="S28" s="7"/>
      <c r="T28" s="63"/>
      <c r="U28" s="64"/>
      <c r="V28" s="64"/>
      <c r="W28" s="64"/>
      <c r="X28" s="64"/>
      <c r="Y28" s="65"/>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row>
    <row r="29" spans="2:53" ht="14.45" x14ac:dyDescent="0.3">
      <c r="B29" s="66"/>
      <c r="C29" s="20"/>
      <c r="D29" s="7"/>
      <c r="E29" s="7"/>
      <c r="F29" s="7"/>
      <c r="G29" s="7"/>
      <c r="H29" s="7"/>
      <c r="I29" s="7"/>
      <c r="J29" s="7"/>
      <c r="K29" s="67"/>
      <c r="L29" s="66"/>
      <c r="M29" s="7"/>
      <c r="N29" s="7"/>
      <c r="O29" s="7"/>
      <c r="P29" s="7"/>
      <c r="Q29" s="7"/>
      <c r="R29" s="7"/>
      <c r="S29" s="67"/>
      <c r="T29" s="66"/>
      <c r="U29" s="7"/>
      <c r="V29" s="7"/>
      <c r="W29" s="7"/>
      <c r="X29" s="7"/>
      <c r="Y29" s="7"/>
      <c r="Z29" s="6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row>
    <row r="30" spans="2:53" ht="14.45" x14ac:dyDescent="0.3">
      <c r="B30" s="67"/>
      <c r="C30" s="134" t="s">
        <v>239</v>
      </c>
      <c r="D30" s="134"/>
      <c r="E30" s="134"/>
      <c r="F30" s="134"/>
      <c r="G30" s="68"/>
      <c r="H30" s="68"/>
      <c r="I30" s="7"/>
      <c r="J30" s="7"/>
      <c r="K30" s="67"/>
      <c r="L30" s="67"/>
      <c r="M30" s="8" t="s">
        <v>227</v>
      </c>
      <c r="N30" s="7"/>
      <c r="O30" s="7"/>
      <c r="P30" s="7"/>
      <c r="Q30" s="7"/>
      <c r="R30" s="7"/>
      <c r="S30" s="67"/>
      <c r="T30" s="67"/>
      <c r="U30" s="134" t="s">
        <v>221</v>
      </c>
      <c r="V30" s="134"/>
      <c r="W30" s="134"/>
      <c r="X30" s="134"/>
      <c r="Y30" s="7"/>
      <c r="Z30" s="6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row>
    <row r="31" spans="2:53" x14ac:dyDescent="0.25">
      <c r="B31" s="67"/>
      <c r="C31" s="133" t="s">
        <v>0</v>
      </c>
      <c r="D31" s="133"/>
      <c r="E31" s="12"/>
      <c r="F31" s="7" t="s">
        <v>229</v>
      </c>
      <c r="G31" s="7"/>
      <c r="H31" s="7"/>
      <c r="I31" s="7"/>
      <c r="J31" s="7"/>
      <c r="K31" s="67"/>
      <c r="L31" s="67"/>
      <c r="M31" s="128" t="s">
        <v>228</v>
      </c>
      <c r="N31" s="128"/>
      <c r="O31" s="128"/>
      <c r="P31" s="128"/>
      <c r="Q31" s="128"/>
      <c r="R31" s="7"/>
      <c r="S31" s="67"/>
      <c r="T31" s="67"/>
      <c r="U31" s="7"/>
      <c r="V31" s="7"/>
      <c r="W31" s="7"/>
      <c r="X31" s="7"/>
      <c r="Y31" s="7"/>
      <c r="Z31" s="6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row>
    <row r="32" spans="2:53" x14ac:dyDescent="0.25">
      <c r="B32" s="67"/>
      <c r="C32" s="133" t="s">
        <v>230</v>
      </c>
      <c r="D32" s="133"/>
      <c r="E32" s="12"/>
      <c r="F32" s="7" t="s">
        <v>231</v>
      </c>
      <c r="G32" s="7"/>
      <c r="H32" s="7"/>
      <c r="I32" s="7"/>
      <c r="J32" s="7"/>
      <c r="K32" s="67"/>
      <c r="L32" s="67"/>
      <c r="M32" s="128"/>
      <c r="N32" s="128"/>
      <c r="O32" s="128"/>
      <c r="P32" s="128"/>
      <c r="Q32" s="128"/>
      <c r="R32" s="7"/>
      <c r="S32" s="67"/>
      <c r="T32" s="67"/>
      <c r="U32" s="136" t="s">
        <v>222</v>
      </c>
      <c r="V32" s="136"/>
      <c r="W32" s="7"/>
      <c r="X32" s="7"/>
      <c r="Y32" s="7"/>
      <c r="Z32" s="6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row>
    <row r="33" spans="2:53" ht="14.45" customHeight="1" x14ac:dyDescent="0.25">
      <c r="B33" s="67"/>
      <c r="C33" s="133" t="s">
        <v>2</v>
      </c>
      <c r="D33" s="133"/>
      <c r="E33" s="12"/>
      <c r="F33" s="7" t="s">
        <v>232</v>
      </c>
      <c r="G33" s="7"/>
      <c r="H33" s="7"/>
      <c r="I33" s="7"/>
      <c r="J33" s="7"/>
      <c r="K33" s="67"/>
      <c r="L33" s="67"/>
      <c r="M33" s="128" t="s">
        <v>241</v>
      </c>
      <c r="N33" s="128"/>
      <c r="O33" s="128"/>
      <c r="P33" s="128"/>
      <c r="Q33" s="128"/>
      <c r="R33" s="7"/>
      <c r="S33" s="67"/>
      <c r="T33" s="67"/>
      <c r="U33" s="7"/>
      <c r="V33" s="128" t="s">
        <v>251</v>
      </c>
      <c r="W33" s="128"/>
      <c r="X33" s="7"/>
      <c r="Y33" s="7"/>
      <c r="Z33" s="6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row>
    <row r="34" spans="2:53" x14ac:dyDescent="0.25">
      <c r="B34" s="67"/>
      <c r="C34" s="133" t="s">
        <v>11</v>
      </c>
      <c r="D34" s="133"/>
      <c r="E34" s="12"/>
      <c r="F34" s="7" t="s">
        <v>233</v>
      </c>
      <c r="G34" s="7"/>
      <c r="H34" s="7"/>
      <c r="I34" s="7"/>
      <c r="J34" s="7"/>
      <c r="K34" s="67"/>
      <c r="L34" s="67"/>
      <c r="M34" s="128"/>
      <c r="N34" s="128"/>
      <c r="O34" s="128"/>
      <c r="P34" s="128"/>
      <c r="Q34" s="128"/>
      <c r="R34" s="7"/>
      <c r="S34" s="67"/>
      <c r="T34" s="67"/>
      <c r="U34" s="7"/>
      <c r="V34" s="128"/>
      <c r="W34" s="128"/>
      <c r="X34" s="7"/>
      <c r="Y34" s="7"/>
      <c r="Z34" s="6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row>
    <row r="35" spans="2:53" x14ac:dyDescent="0.25">
      <c r="B35" s="67"/>
      <c r="C35" s="133" t="s">
        <v>188</v>
      </c>
      <c r="D35" s="133"/>
      <c r="E35" s="12"/>
      <c r="F35" s="7" t="s">
        <v>234</v>
      </c>
      <c r="G35" s="7"/>
      <c r="H35" s="7"/>
      <c r="I35" s="7"/>
      <c r="J35" s="7"/>
      <c r="K35" s="67"/>
      <c r="L35" s="67"/>
      <c r="M35" s="128"/>
      <c r="N35" s="128"/>
      <c r="O35" s="128"/>
      <c r="P35" s="128"/>
      <c r="Q35" s="128"/>
      <c r="R35" s="7"/>
      <c r="S35" s="67"/>
      <c r="T35" s="67"/>
      <c r="U35" s="7"/>
      <c r="V35" s="128"/>
      <c r="W35" s="128"/>
      <c r="X35" s="7"/>
      <c r="Y35" s="7"/>
      <c r="Z35" s="6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row>
    <row r="36" spans="2:53" x14ac:dyDescent="0.25">
      <c r="B36" s="67"/>
      <c r="C36" s="133" t="s">
        <v>235</v>
      </c>
      <c r="D36" s="133"/>
      <c r="E36" s="12"/>
      <c r="F36" s="7" t="s">
        <v>236</v>
      </c>
      <c r="G36" s="7"/>
      <c r="H36" s="7"/>
      <c r="I36" s="7"/>
      <c r="J36" s="7"/>
      <c r="K36" s="67"/>
      <c r="L36" s="67"/>
      <c r="M36" s="128"/>
      <c r="N36" s="128"/>
      <c r="O36" s="128"/>
      <c r="P36" s="128"/>
      <c r="Q36" s="128"/>
      <c r="R36" s="7"/>
      <c r="S36" s="67"/>
      <c r="T36" s="67"/>
      <c r="V36" s="128" t="s">
        <v>252</v>
      </c>
      <c r="W36" s="128"/>
      <c r="X36" s="7"/>
      <c r="Y36" s="7"/>
      <c r="Z36" s="6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row>
    <row r="37" spans="2:53" ht="14.45" customHeight="1" x14ac:dyDescent="0.25">
      <c r="B37" s="67"/>
      <c r="C37" s="133"/>
      <c r="D37" s="133"/>
      <c r="E37" s="12"/>
      <c r="F37" s="12"/>
      <c r="G37" s="7"/>
      <c r="H37" s="7"/>
      <c r="I37" s="7"/>
      <c r="J37" s="7"/>
      <c r="K37" s="67"/>
      <c r="L37" s="67"/>
      <c r="M37" s="128"/>
      <c r="N37" s="128"/>
      <c r="O37" s="128"/>
      <c r="P37" s="128"/>
      <c r="Q37" s="128"/>
      <c r="R37" s="7"/>
      <c r="S37" s="67"/>
      <c r="T37" s="67"/>
      <c r="U37" s="136" t="s">
        <v>223</v>
      </c>
      <c r="V37" s="136"/>
      <c r="W37" s="136"/>
      <c r="X37" s="7"/>
      <c r="Y37" s="7"/>
      <c r="Z37" s="6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row>
    <row r="38" spans="2:53" x14ac:dyDescent="0.25">
      <c r="B38" s="67"/>
      <c r="C38" s="133" t="s">
        <v>59</v>
      </c>
      <c r="D38" s="133"/>
      <c r="E38" s="12"/>
      <c r="F38" s="7" t="s">
        <v>238</v>
      </c>
      <c r="G38" s="7"/>
      <c r="H38" s="7"/>
      <c r="I38" s="7"/>
      <c r="J38" s="7"/>
      <c r="K38" s="67"/>
      <c r="L38" s="69"/>
      <c r="M38" s="70"/>
      <c r="N38" s="70"/>
      <c r="O38" s="70"/>
      <c r="P38" s="70"/>
      <c r="Q38" s="70"/>
      <c r="R38" s="71"/>
      <c r="S38" s="67"/>
      <c r="T38" s="67"/>
      <c r="U38" s="41"/>
      <c r="V38" s="128" t="str">
        <f>"• The IC turns on the high-side FET (low-side off) when the inductor has reached or passed this line."</f>
        <v>• The IC turns on the high-side FET (low-side off) when the inductor has reached or passed this line.</v>
      </c>
      <c r="W38" s="128"/>
      <c r="X38" s="7"/>
      <c r="Y38" s="7"/>
      <c r="Z38" s="6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row>
    <row r="39" spans="2:53" ht="14.45" customHeight="1" x14ac:dyDescent="0.25">
      <c r="B39" s="67"/>
      <c r="C39" s="133" t="s">
        <v>52</v>
      </c>
      <c r="D39" s="133"/>
      <c r="E39" s="12"/>
      <c r="F39" s="128" t="s">
        <v>237</v>
      </c>
      <c r="G39" s="128"/>
      <c r="H39" s="128"/>
      <c r="I39" s="128"/>
      <c r="J39" s="7"/>
      <c r="K39" s="67"/>
      <c r="L39" s="7"/>
      <c r="M39" s="7"/>
      <c r="N39" s="7"/>
      <c r="O39" s="7"/>
      <c r="P39" s="7"/>
      <c r="Q39" s="7"/>
      <c r="R39" s="7"/>
      <c r="S39" s="7"/>
      <c r="T39" s="67"/>
      <c r="U39" s="41"/>
      <c r="V39" s="128"/>
      <c r="W39" s="128"/>
      <c r="X39" s="7"/>
      <c r="Y39" s="7"/>
      <c r="Z39" s="6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row>
    <row r="40" spans="2:53" ht="14.45" customHeight="1" x14ac:dyDescent="0.25">
      <c r="B40" s="67"/>
      <c r="C40" s="7"/>
      <c r="D40" s="7"/>
      <c r="E40" s="7"/>
      <c r="F40" s="128"/>
      <c r="G40" s="128"/>
      <c r="H40" s="128"/>
      <c r="I40" s="128"/>
      <c r="K40" s="67"/>
      <c r="L40" s="7"/>
      <c r="M40" s="7"/>
      <c r="N40" s="7"/>
      <c r="O40" s="7"/>
      <c r="P40" s="7"/>
      <c r="Q40" s="7"/>
      <c r="R40" s="7"/>
      <c r="S40" s="7"/>
      <c r="T40" s="67"/>
      <c r="U40" s="41"/>
      <c r="V40" s="128"/>
      <c r="W40" s="128"/>
      <c r="X40" s="7"/>
      <c r="Y40" s="7"/>
      <c r="Z40" s="6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row>
    <row r="41" spans="2:53" ht="14.45" customHeight="1" x14ac:dyDescent="0.25">
      <c r="B41" s="69"/>
      <c r="C41" s="70"/>
      <c r="D41" s="70"/>
      <c r="E41" s="70"/>
      <c r="F41" s="70"/>
      <c r="G41" s="70"/>
      <c r="H41" s="70"/>
      <c r="I41" s="70"/>
      <c r="J41" s="71"/>
      <c r="K41" s="67"/>
      <c r="L41" s="7"/>
      <c r="M41" s="7"/>
      <c r="N41" s="7"/>
      <c r="O41" s="7"/>
      <c r="P41" s="7"/>
      <c r="Q41" s="7"/>
      <c r="R41" s="7"/>
      <c r="S41" s="7"/>
      <c r="T41" s="67"/>
      <c r="U41" s="41"/>
      <c r="V41" s="128" t="s">
        <v>253</v>
      </c>
      <c r="W41" s="128"/>
      <c r="X41" s="7"/>
      <c r="Y41" s="7"/>
      <c r="Z41" s="6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row>
    <row r="42" spans="2:53" x14ac:dyDescent="0.25">
      <c r="B42" s="7"/>
      <c r="C42" s="7"/>
      <c r="D42" s="7"/>
      <c r="E42" s="7"/>
      <c r="F42" s="7"/>
      <c r="G42" s="7"/>
      <c r="H42" s="7"/>
      <c r="I42" s="7"/>
      <c r="J42" s="7"/>
      <c r="K42" s="7"/>
      <c r="L42" s="7"/>
      <c r="M42" s="7"/>
      <c r="N42" s="7"/>
      <c r="O42" s="7"/>
      <c r="P42" s="7"/>
      <c r="Q42" s="7"/>
      <c r="R42" s="7"/>
      <c r="S42" s="7"/>
      <c r="T42" s="67"/>
      <c r="U42" s="41"/>
      <c r="V42" s="128" t="s">
        <v>249</v>
      </c>
      <c r="W42" s="128"/>
      <c r="X42" s="7"/>
      <c r="Y42" s="7"/>
      <c r="Z42" s="6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row>
    <row r="43" spans="2:53" x14ac:dyDescent="0.25">
      <c r="B43" s="7"/>
      <c r="C43" s="7"/>
      <c r="D43" s="7"/>
      <c r="E43" s="7"/>
      <c r="F43" s="7"/>
      <c r="G43" s="7"/>
      <c r="H43" s="7"/>
      <c r="I43" s="7"/>
      <c r="J43" s="7"/>
      <c r="K43" s="7"/>
      <c r="L43" s="7"/>
      <c r="M43" s="7"/>
      <c r="N43" s="7"/>
      <c r="O43" s="7"/>
      <c r="P43" s="7"/>
      <c r="Q43" s="7"/>
      <c r="R43" s="7"/>
      <c r="S43" s="7"/>
      <c r="T43" s="67"/>
      <c r="U43" s="41"/>
      <c r="V43" s="128"/>
      <c r="W43" s="128"/>
      <c r="X43" s="7"/>
      <c r="Y43" s="7"/>
      <c r="Z43" s="6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row>
    <row r="44" spans="2:53" x14ac:dyDescent="0.25">
      <c r="B44" s="7" t="s">
        <v>227</v>
      </c>
      <c r="C44" s="7"/>
      <c r="D44" s="7"/>
      <c r="E44" s="7"/>
      <c r="F44" s="7"/>
      <c r="G44" s="7"/>
      <c r="H44" s="7"/>
      <c r="I44" s="7"/>
      <c r="J44" s="7"/>
      <c r="K44" s="7"/>
      <c r="L44" s="7"/>
      <c r="M44" s="7"/>
      <c r="N44" s="7"/>
      <c r="O44" s="7"/>
      <c r="P44" s="7"/>
      <c r="Q44" s="7"/>
      <c r="R44" s="7"/>
      <c r="S44" s="7"/>
      <c r="T44" s="67"/>
      <c r="U44" s="41"/>
      <c r="V44" s="128"/>
      <c r="W44" s="128"/>
      <c r="X44" s="7"/>
      <c r="Y44" s="7"/>
      <c r="Z44" s="6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row>
    <row r="45" spans="2:53" x14ac:dyDescent="0.25">
      <c r="B45" s="7" t="s">
        <v>262</v>
      </c>
      <c r="C45" s="7"/>
      <c r="D45" s="7"/>
      <c r="E45" s="7"/>
      <c r="F45" s="7"/>
      <c r="G45" s="7"/>
      <c r="H45" s="7"/>
      <c r="I45" s="7"/>
      <c r="J45" s="7"/>
      <c r="K45" s="7"/>
      <c r="L45" s="7"/>
      <c r="M45" s="7"/>
      <c r="N45" s="7"/>
      <c r="O45" s="7"/>
      <c r="P45" s="7"/>
      <c r="Q45" s="7"/>
      <c r="R45" s="7"/>
      <c r="S45" s="7"/>
      <c r="T45" s="67"/>
      <c r="U45" s="41"/>
      <c r="V45" s="128"/>
      <c r="W45" s="128"/>
      <c r="X45" s="7"/>
      <c r="Y45" s="7"/>
      <c r="Z45" s="6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row>
    <row r="46" spans="2:53" x14ac:dyDescent="0.25">
      <c r="B46" s="7" t="s">
        <v>265</v>
      </c>
      <c r="S46" s="7"/>
      <c r="T46" s="67"/>
      <c r="U46" s="41"/>
      <c r="V46" s="128"/>
      <c r="W46" s="128"/>
      <c r="X46" s="7"/>
      <c r="Y46" s="7"/>
      <c r="Z46" s="6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row>
    <row r="47" spans="2:53" ht="14.45" customHeight="1" x14ac:dyDescent="0.25">
      <c r="B47" s="7" t="s">
        <v>259</v>
      </c>
      <c r="C47" s="7"/>
      <c r="D47" s="7"/>
      <c r="E47" s="7"/>
      <c r="F47" s="7"/>
      <c r="G47" s="127" t="s">
        <v>258</v>
      </c>
      <c r="H47" s="7" t="s">
        <v>260</v>
      </c>
      <c r="I47" s="7"/>
      <c r="J47" s="7"/>
      <c r="K47" s="7"/>
      <c r="L47" s="7"/>
      <c r="M47" s="7"/>
      <c r="N47" s="7"/>
      <c r="O47" s="7"/>
      <c r="P47" s="7"/>
      <c r="Q47" s="7"/>
      <c r="R47" s="7"/>
      <c r="S47" s="7"/>
      <c r="T47" s="67"/>
      <c r="U47" s="41"/>
      <c r="V47" s="128"/>
      <c r="W47" s="128"/>
      <c r="X47" s="7"/>
      <c r="Y47" s="7"/>
      <c r="Z47" s="6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row>
    <row r="48" spans="2:53" ht="14.45" customHeight="1" x14ac:dyDescent="0.25">
      <c r="B48" s="7"/>
      <c r="C48" s="7" t="s">
        <v>261</v>
      </c>
      <c r="D48" s="7"/>
      <c r="E48" s="7"/>
      <c r="F48" s="7"/>
      <c r="G48" s="7"/>
      <c r="H48" s="7"/>
      <c r="I48" s="7"/>
      <c r="J48" s="7"/>
      <c r="K48" s="7"/>
      <c r="L48" s="7"/>
      <c r="M48" s="7"/>
      <c r="N48" s="7"/>
      <c r="O48" s="7"/>
      <c r="P48" s="7"/>
      <c r="Q48" s="7"/>
      <c r="R48" s="7"/>
      <c r="S48" s="7"/>
      <c r="T48" s="67"/>
      <c r="U48" s="41"/>
      <c r="V48" s="128"/>
      <c r="W48" s="128"/>
      <c r="X48" s="7"/>
      <c r="Y48" s="7"/>
      <c r="Z48" s="6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row>
    <row r="49" spans="2:53" ht="14.45" customHeight="1" x14ac:dyDescent="0.25">
      <c r="B49" s="7"/>
      <c r="C49" s="7"/>
      <c r="D49" s="7"/>
      <c r="E49" s="7"/>
      <c r="F49" s="7"/>
      <c r="G49" s="7"/>
      <c r="H49" s="7"/>
      <c r="I49" s="7"/>
      <c r="J49" s="7"/>
      <c r="K49" s="7"/>
      <c r="L49" s="7"/>
      <c r="M49" s="7"/>
      <c r="N49" s="7"/>
      <c r="O49" s="7"/>
      <c r="P49" s="7"/>
      <c r="Q49" s="7"/>
      <c r="R49" s="7"/>
      <c r="S49" s="7"/>
      <c r="T49" s="67"/>
      <c r="U49" s="41"/>
      <c r="V49" s="128" t="s">
        <v>250</v>
      </c>
      <c r="W49" s="128"/>
      <c r="X49" s="7"/>
      <c r="Y49" s="7"/>
      <c r="Z49" s="6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row>
    <row r="50" spans="2:53" x14ac:dyDescent="0.25">
      <c r="B50" s="7"/>
      <c r="C50" s="7"/>
      <c r="D50" s="7"/>
      <c r="E50" s="7"/>
      <c r="F50" s="7"/>
      <c r="G50" s="7"/>
      <c r="H50" s="7"/>
      <c r="I50" s="7"/>
      <c r="J50" s="7"/>
      <c r="K50" s="7"/>
      <c r="L50" s="7"/>
      <c r="M50" s="7"/>
      <c r="N50" s="7"/>
      <c r="O50" s="7"/>
      <c r="P50" s="7"/>
      <c r="Q50" s="7"/>
      <c r="R50" s="7"/>
      <c r="S50" s="7"/>
      <c r="T50" s="67"/>
      <c r="U50" s="7"/>
      <c r="V50" s="128"/>
      <c r="W50" s="128"/>
      <c r="X50" s="7"/>
      <c r="Y50" s="7"/>
      <c r="Z50" s="6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row>
    <row r="51" spans="2:53" x14ac:dyDescent="0.25">
      <c r="B51" s="7"/>
      <c r="C51" s="7"/>
      <c r="D51" s="7"/>
      <c r="E51" s="7"/>
      <c r="F51" s="7"/>
      <c r="G51" s="7"/>
      <c r="H51" s="7"/>
      <c r="I51" s="7"/>
      <c r="J51" s="7"/>
      <c r="K51" s="7"/>
      <c r="L51" s="7"/>
      <c r="M51" s="7"/>
      <c r="N51" s="7"/>
      <c r="O51" s="7"/>
      <c r="P51" s="7"/>
      <c r="Q51" s="7"/>
      <c r="R51" s="7"/>
      <c r="S51" s="7"/>
      <c r="T51" s="67"/>
      <c r="U51" s="7"/>
      <c r="V51" s="128"/>
      <c r="W51" s="128"/>
      <c r="X51" s="7"/>
      <c r="Y51" s="7"/>
      <c r="Z51" s="6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row>
    <row r="52" spans="2:53" x14ac:dyDescent="0.25">
      <c r="B52" s="7"/>
      <c r="C52" s="7"/>
      <c r="D52" s="7"/>
      <c r="E52" s="7"/>
      <c r="F52" s="7"/>
      <c r="G52" s="7"/>
      <c r="H52" s="7"/>
      <c r="I52" s="7"/>
      <c r="J52" s="7"/>
      <c r="K52" s="7"/>
      <c r="L52" s="7"/>
      <c r="M52" s="7"/>
      <c r="N52" s="7"/>
      <c r="O52" s="7"/>
      <c r="P52" s="7"/>
      <c r="Q52" s="7"/>
      <c r="R52" s="7"/>
      <c r="S52" s="7"/>
      <c r="T52" s="67"/>
      <c r="U52" s="7"/>
      <c r="V52" s="128"/>
      <c r="W52" s="128"/>
      <c r="X52" s="7"/>
      <c r="Y52" s="7"/>
      <c r="Z52" s="6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row>
    <row r="53" spans="2:53" x14ac:dyDescent="0.25">
      <c r="B53" s="7"/>
      <c r="C53" s="7"/>
      <c r="D53" s="7"/>
      <c r="E53" s="7"/>
      <c r="F53" s="7"/>
      <c r="G53" s="7"/>
      <c r="H53" s="7"/>
      <c r="I53" s="7"/>
      <c r="J53" s="7"/>
      <c r="K53" s="7"/>
      <c r="L53" s="7"/>
      <c r="M53" s="7"/>
      <c r="N53" s="7"/>
      <c r="O53" s="7"/>
      <c r="P53" s="7"/>
      <c r="Q53" s="7"/>
      <c r="R53" s="7"/>
      <c r="S53" s="7"/>
      <c r="T53" s="67"/>
      <c r="U53" s="7"/>
      <c r="V53" s="128"/>
      <c r="W53" s="128"/>
      <c r="X53" s="7"/>
      <c r="Y53" s="7"/>
      <c r="Z53" s="6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row>
    <row r="54" spans="2:53" x14ac:dyDescent="0.25">
      <c r="B54" s="7"/>
      <c r="C54" s="7"/>
      <c r="D54" s="7"/>
      <c r="E54" s="7"/>
      <c r="F54" s="7"/>
      <c r="G54" s="7"/>
      <c r="H54" s="7"/>
      <c r="I54" s="7"/>
      <c r="J54" s="7"/>
      <c r="K54" s="7"/>
      <c r="L54" s="7"/>
      <c r="M54" s="7"/>
      <c r="N54" s="7"/>
      <c r="O54" s="7"/>
      <c r="P54" s="7"/>
      <c r="Q54" s="7"/>
      <c r="R54" s="7"/>
      <c r="S54" s="7"/>
      <c r="T54" s="67"/>
      <c r="U54" s="7" t="s">
        <v>224</v>
      </c>
      <c r="V54" s="41"/>
      <c r="W54" s="41"/>
      <c r="X54" s="7"/>
      <c r="Y54" s="7"/>
      <c r="Z54" s="6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row>
    <row r="55" spans="2:53" x14ac:dyDescent="0.25">
      <c r="B55" s="7"/>
      <c r="C55" s="7"/>
      <c r="D55" s="7"/>
      <c r="E55" s="7"/>
      <c r="F55" s="7"/>
      <c r="G55" s="7"/>
      <c r="H55" s="7"/>
      <c r="I55" s="7"/>
      <c r="J55" s="7"/>
      <c r="K55" s="7"/>
      <c r="L55" s="7"/>
      <c r="M55" s="7"/>
      <c r="N55" s="7"/>
      <c r="O55" s="7"/>
      <c r="P55" s="7"/>
      <c r="Q55" s="7"/>
      <c r="R55" s="7"/>
      <c r="S55" s="7"/>
      <c r="T55" s="67"/>
      <c r="U55" s="7"/>
      <c r="V55" s="128" t="s">
        <v>254</v>
      </c>
      <c r="W55" s="128"/>
      <c r="X55" s="7"/>
      <c r="Y55" s="7"/>
      <c r="Z55" s="6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row>
    <row r="56" spans="2:53" ht="14.45" customHeight="1" x14ac:dyDescent="0.25">
      <c r="B56" s="7"/>
      <c r="C56" s="7"/>
      <c r="D56" s="7"/>
      <c r="E56" s="7"/>
      <c r="F56" s="7"/>
      <c r="G56" s="7"/>
      <c r="H56" s="7"/>
      <c r="I56" s="7"/>
      <c r="J56" s="7"/>
      <c r="K56" s="7"/>
      <c r="L56" s="7"/>
      <c r="M56" s="7"/>
      <c r="N56" s="7"/>
      <c r="O56" s="7"/>
      <c r="P56" s="7"/>
      <c r="Q56" s="7"/>
      <c r="R56" s="7"/>
      <c r="S56" s="7"/>
      <c r="T56" s="67"/>
      <c r="U56" s="7"/>
      <c r="V56" s="128"/>
      <c r="W56" s="128"/>
      <c r="X56" s="7"/>
      <c r="Y56" s="7"/>
      <c r="Z56" s="6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row>
    <row r="57" spans="2:53" x14ac:dyDescent="0.25">
      <c r="B57" s="7"/>
      <c r="C57" s="7"/>
      <c r="D57" s="7"/>
      <c r="E57" s="7"/>
      <c r="F57" s="7"/>
      <c r="G57" s="7"/>
      <c r="H57" s="7"/>
      <c r="I57" s="7"/>
      <c r="J57" s="7"/>
      <c r="K57" s="7"/>
      <c r="L57" s="7"/>
      <c r="M57" s="7"/>
      <c r="N57" s="7"/>
      <c r="O57" s="7"/>
      <c r="P57" s="7"/>
      <c r="Q57" s="7"/>
      <c r="R57" s="7"/>
      <c r="S57" s="7"/>
      <c r="T57" s="67"/>
      <c r="U57" s="7" t="s">
        <v>225</v>
      </c>
      <c r="V57" s="41"/>
      <c r="W57" s="41"/>
      <c r="X57" s="7"/>
      <c r="Y57" s="7"/>
      <c r="Z57" s="6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row>
    <row r="58" spans="2:53" x14ac:dyDescent="0.25">
      <c r="B58" s="7"/>
      <c r="C58" s="7"/>
      <c r="D58" s="7"/>
      <c r="E58" s="7"/>
      <c r="F58" s="7"/>
      <c r="G58" s="7"/>
      <c r="H58" s="7"/>
      <c r="I58" s="7"/>
      <c r="J58" s="7"/>
      <c r="K58" s="7"/>
      <c r="L58" s="7"/>
      <c r="M58" s="7"/>
      <c r="N58" s="7"/>
      <c r="O58" s="7"/>
      <c r="P58" s="7"/>
      <c r="Q58" s="7"/>
      <c r="R58" s="7"/>
      <c r="S58" s="7"/>
      <c r="T58" s="67"/>
      <c r="U58" s="7"/>
      <c r="V58" s="128" t="s">
        <v>226</v>
      </c>
      <c r="W58" s="128"/>
      <c r="X58" s="20"/>
      <c r="Y58" s="7"/>
      <c r="Z58" s="6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row>
    <row r="59" spans="2:53" x14ac:dyDescent="0.25">
      <c r="B59" s="7"/>
      <c r="C59" s="7"/>
      <c r="D59" s="7"/>
      <c r="E59" s="7"/>
      <c r="F59" s="7"/>
      <c r="G59" s="7"/>
      <c r="H59" s="7"/>
      <c r="I59" s="7"/>
      <c r="J59" s="7"/>
      <c r="K59" s="7"/>
      <c r="L59" s="7"/>
      <c r="M59" s="7"/>
      <c r="N59" s="7"/>
      <c r="O59" s="7"/>
      <c r="P59" s="7"/>
      <c r="Q59" s="7"/>
      <c r="R59" s="7"/>
      <c r="S59" s="7"/>
      <c r="T59" s="67"/>
      <c r="U59" s="7"/>
      <c r="V59" s="128"/>
      <c r="W59" s="128"/>
      <c r="X59" s="20"/>
      <c r="Y59" s="7"/>
      <c r="Z59" s="6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row>
    <row r="60" spans="2:53" x14ac:dyDescent="0.25">
      <c r="B60" s="7"/>
      <c r="C60" s="7"/>
      <c r="D60" s="7"/>
      <c r="E60" s="7"/>
      <c r="F60" s="7"/>
      <c r="G60" s="7"/>
      <c r="H60" s="7"/>
      <c r="I60" s="7"/>
      <c r="J60" s="7"/>
      <c r="K60" s="7"/>
      <c r="L60" s="7"/>
      <c r="M60" s="7"/>
      <c r="N60" s="7"/>
      <c r="O60" s="7"/>
      <c r="P60" s="7"/>
      <c r="Q60" s="7"/>
      <c r="R60" s="7"/>
      <c r="S60" s="7"/>
      <c r="T60" s="67"/>
      <c r="U60" s="7"/>
      <c r="V60" s="7"/>
      <c r="W60" s="7"/>
      <c r="X60" s="7"/>
      <c r="Y60" s="7"/>
      <c r="Z60" s="6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row>
    <row r="61" spans="2:53" ht="14.45" customHeight="1" x14ac:dyDescent="0.25">
      <c r="B61" s="7"/>
      <c r="C61" s="7"/>
      <c r="D61" s="7"/>
      <c r="E61" s="7"/>
      <c r="F61" s="7"/>
      <c r="G61" s="7"/>
      <c r="H61" s="7"/>
      <c r="I61" s="7"/>
      <c r="J61" s="7"/>
      <c r="K61" s="7"/>
      <c r="L61" s="7"/>
      <c r="M61" s="7"/>
      <c r="N61" s="7"/>
      <c r="O61" s="7"/>
      <c r="P61" s="7"/>
      <c r="Q61" s="7"/>
      <c r="R61" s="7"/>
      <c r="S61" s="7"/>
      <c r="T61" s="67"/>
      <c r="U61" s="128" t="s">
        <v>255</v>
      </c>
      <c r="V61" s="128"/>
      <c r="W61" s="128"/>
      <c r="X61" s="128"/>
      <c r="Y61" s="7"/>
      <c r="Z61" s="6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row>
    <row r="62" spans="2:53" x14ac:dyDescent="0.25">
      <c r="B62" s="7"/>
      <c r="C62" s="7"/>
      <c r="D62" s="7"/>
      <c r="E62" s="7"/>
      <c r="F62" s="7"/>
      <c r="G62" s="7"/>
      <c r="H62" s="7"/>
      <c r="I62" s="7"/>
      <c r="J62" s="7"/>
      <c r="K62" s="7"/>
      <c r="L62" s="7"/>
      <c r="M62" s="7"/>
      <c r="N62" s="7"/>
      <c r="O62" s="7"/>
      <c r="P62" s="7"/>
      <c r="Q62" s="7"/>
      <c r="R62" s="7"/>
      <c r="S62" s="7"/>
      <c r="T62" s="67"/>
      <c r="U62" s="128"/>
      <c r="V62" s="128"/>
      <c r="W62" s="128"/>
      <c r="X62" s="128"/>
      <c r="Y62" s="7"/>
      <c r="Z62" s="6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row>
    <row r="63" spans="2:53" x14ac:dyDescent="0.25">
      <c r="B63" s="7"/>
      <c r="C63" s="7"/>
      <c r="D63" s="7"/>
      <c r="E63" s="7"/>
      <c r="F63" s="7"/>
      <c r="G63" s="7"/>
      <c r="H63" s="7"/>
      <c r="I63" s="7"/>
      <c r="J63" s="7"/>
      <c r="K63" s="7"/>
      <c r="L63" s="7"/>
      <c r="M63" s="7"/>
      <c r="N63" s="7"/>
      <c r="O63" s="7"/>
      <c r="P63" s="7"/>
      <c r="Q63" s="7"/>
      <c r="R63" s="7"/>
      <c r="S63" s="7"/>
      <c r="T63" s="67"/>
      <c r="U63" s="128"/>
      <c r="V63" s="128"/>
      <c r="W63" s="128"/>
      <c r="X63" s="128"/>
      <c r="Y63" s="7"/>
      <c r="Z63" s="6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row>
    <row r="64" spans="2:53" x14ac:dyDescent="0.25">
      <c r="B64" s="7"/>
      <c r="C64" s="7"/>
      <c r="D64" s="7"/>
      <c r="E64" s="7"/>
      <c r="F64" s="7"/>
      <c r="G64" s="7"/>
      <c r="H64" s="7"/>
      <c r="I64" s="7"/>
      <c r="J64" s="7"/>
      <c r="K64" s="7"/>
      <c r="L64" s="7"/>
      <c r="M64" s="7"/>
      <c r="N64" s="7"/>
      <c r="O64" s="7"/>
      <c r="P64" s="7"/>
      <c r="Q64" s="7"/>
      <c r="R64" s="7"/>
      <c r="S64" s="7"/>
      <c r="T64" s="67"/>
      <c r="U64" s="128"/>
      <c r="V64" s="128"/>
      <c r="W64" s="128"/>
      <c r="X64" s="128"/>
      <c r="Y64" s="7"/>
      <c r="Z64" s="6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row>
    <row r="65" spans="2:53" x14ac:dyDescent="0.25">
      <c r="B65" s="7"/>
      <c r="C65" s="7"/>
      <c r="D65" s="7"/>
      <c r="E65" s="7"/>
      <c r="F65" s="7"/>
      <c r="G65" s="7"/>
      <c r="H65" s="7"/>
      <c r="I65" s="7"/>
      <c r="J65" s="7"/>
      <c r="K65" s="7"/>
      <c r="L65" s="7"/>
      <c r="M65" s="7"/>
      <c r="N65" s="7"/>
      <c r="O65" s="7"/>
      <c r="P65" s="7"/>
      <c r="Q65" s="7"/>
      <c r="R65" s="7"/>
      <c r="S65" s="7"/>
      <c r="T65" s="67"/>
      <c r="U65" s="128"/>
      <c r="V65" s="128"/>
      <c r="W65" s="128"/>
      <c r="X65" s="128"/>
      <c r="Y65" s="20"/>
      <c r="Z65" s="6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row>
    <row r="66" spans="2:53" x14ac:dyDescent="0.25">
      <c r="B66" s="7"/>
      <c r="C66" s="7"/>
      <c r="D66" s="7"/>
      <c r="E66" s="7"/>
      <c r="F66" s="7"/>
      <c r="G66" s="7"/>
      <c r="H66" s="7"/>
      <c r="I66" s="7"/>
      <c r="J66" s="7"/>
      <c r="K66" s="7"/>
      <c r="L66" s="7"/>
      <c r="M66" s="7"/>
      <c r="N66" s="7"/>
      <c r="O66" s="7"/>
      <c r="P66" s="7"/>
      <c r="Q66" s="7"/>
      <c r="R66" s="7"/>
      <c r="S66" s="7"/>
      <c r="T66" s="69"/>
      <c r="U66" s="70"/>
      <c r="V66" s="70"/>
      <c r="W66" s="70"/>
      <c r="X66" s="70"/>
      <c r="Y66" s="71"/>
      <c r="Z66" s="6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row>
    <row r="67" spans="2:53" x14ac:dyDescent="0.25">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row>
    <row r="68" spans="2:53" x14ac:dyDescent="0.25">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row>
    <row r="69" spans="2:53" x14ac:dyDescent="0.25">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row>
    <row r="70" spans="2:53" x14ac:dyDescent="0.25">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row>
    <row r="71" spans="2:53" x14ac:dyDescent="0.25">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row>
    <row r="72" spans="2:53" x14ac:dyDescent="0.25">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row>
    <row r="73" spans="2:53" x14ac:dyDescent="0.25">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row>
    <row r="74" spans="2:53" x14ac:dyDescent="0.25">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row>
    <row r="75" spans="2:53" x14ac:dyDescent="0.25">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row>
    <row r="76" spans="2:53" x14ac:dyDescent="0.25">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row>
    <row r="77" spans="2:53" x14ac:dyDescent="0.25">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row>
    <row r="78" spans="2:53" x14ac:dyDescent="0.25">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row>
    <row r="79" spans="2:53" x14ac:dyDescent="0.25">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row>
    <row r="80" spans="2:53" x14ac:dyDescent="0.25">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row>
    <row r="81" spans="2:53" x14ac:dyDescent="0.25">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row>
    <row r="82" spans="2:53" x14ac:dyDescent="0.25">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row>
    <row r="83" spans="2:53" x14ac:dyDescent="0.25">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row>
    <row r="84" spans="2:53" x14ac:dyDescent="0.25">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row>
    <row r="85" spans="2:53" x14ac:dyDescent="0.25">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row>
    <row r="86" spans="2:53" x14ac:dyDescent="0.25">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row>
    <row r="87" spans="2:53" x14ac:dyDescent="0.25">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row>
    <row r="88" spans="2:53" x14ac:dyDescent="0.25">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row>
    <row r="89" spans="2:53" x14ac:dyDescent="0.25">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row>
    <row r="90" spans="2:53" x14ac:dyDescent="0.25">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row>
    <row r="91" spans="2:53" x14ac:dyDescent="0.25">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row>
    <row r="92" spans="2:53" x14ac:dyDescent="0.25">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row>
    <row r="93" spans="2:53" x14ac:dyDescent="0.25">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row>
    <row r="94" spans="2:53" x14ac:dyDescent="0.25">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row>
    <row r="95" spans="2:53" x14ac:dyDescent="0.25">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row>
    <row r="96" spans="2:53" x14ac:dyDescent="0.25">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row>
    <row r="97" spans="2:53" x14ac:dyDescent="0.25">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row>
    <row r="98" spans="2:53" x14ac:dyDescent="0.25">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row>
    <row r="99" spans="2:53" x14ac:dyDescent="0.25">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row>
    <row r="100" spans="2:53" x14ac:dyDescent="0.25">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row>
    <row r="101" spans="2:53" x14ac:dyDescent="0.25">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row>
    <row r="102" spans="2:53" x14ac:dyDescent="0.25">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row>
    <row r="103" spans="2:53" x14ac:dyDescent="0.25">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row>
    <row r="104" spans="2:53" x14ac:dyDescent="0.25">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row>
    <row r="105" spans="2:53" x14ac:dyDescent="0.25">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row>
    <row r="106" spans="2:53" x14ac:dyDescent="0.25">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row>
    <row r="107" spans="2:53" x14ac:dyDescent="0.25">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row>
    <row r="108" spans="2:53" x14ac:dyDescent="0.25">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row>
    <row r="109" spans="2:53" x14ac:dyDescent="0.25">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row>
    <row r="110" spans="2:53" x14ac:dyDescent="0.25">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row>
    <row r="111" spans="2:53" x14ac:dyDescent="0.25">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row>
    <row r="112" spans="2:53" x14ac:dyDescent="0.25">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row>
    <row r="113" spans="2:53" x14ac:dyDescent="0.25">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row>
    <row r="114" spans="2:53" x14ac:dyDescent="0.25">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row>
    <row r="115" spans="2:53" x14ac:dyDescent="0.25">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row>
    <row r="116" spans="2:53" x14ac:dyDescent="0.25">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row>
    <row r="117" spans="2:53" x14ac:dyDescent="0.25">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row>
    <row r="118" spans="2:53" x14ac:dyDescent="0.25">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row>
    <row r="119" spans="2:53" x14ac:dyDescent="0.25">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row>
    <row r="120" spans="2:53" x14ac:dyDescent="0.25">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row>
    <row r="121" spans="2:53" x14ac:dyDescent="0.25">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row>
    <row r="122" spans="2:53" x14ac:dyDescent="0.25">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row>
    <row r="123" spans="2:53" x14ac:dyDescent="0.25">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row>
    <row r="124" spans="2:53" x14ac:dyDescent="0.25">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row>
    <row r="125" spans="2:53" x14ac:dyDescent="0.25">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row>
    <row r="126" spans="2:53" x14ac:dyDescent="0.25">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row>
    <row r="127" spans="2:53" x14ac:dyDescent="0.25">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row>
    <row r="128" spans="2:53" x14ac:dyDescent="0.25">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row>
    <row r="129" spans="2:53" x14ac:dyDescent="0.25">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row>
    <row r="130" spans="2:53" x14ac:dyDescent="0.25">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row>
    <row r="131" spans="2:53" x14ac:dyDescent="0.25">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row>
    <row r="132" spans="2:53" x14ac:dyDescent="0.25">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row>
    <row r="133" spans="2:53" x14ac:dyDescent="0.25">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row>
    <row r="134" spans="2:53" x14ac:dyDescent="0.25">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row>
    <row r="135" spans="2:53" x14ac:dyDescent="0.25">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row>
    <row r="136" spans="2:53" x14ac:dyDescent="0.25">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row>
    <row r="137" spans="2:53" x14ac:dyDescent="0.25">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row>
    <row r="138" spans="2:53" x14ac:dyDescent="0.25">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row>
    <row r="139" spans="2:53" x14ac:dyDescent="0.25">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row>
    <row r="140" spans="2:53" x14ac:dyDescent="0.25">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row>
    <row r="141" spans="2:53" x14ac:dyDescent="0.25">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row>
    <row r="142" spans="2:53" x14ac:dyDescent="0.25">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row>
    <row r="143" spans="2:53" x14ac:dyDescent="0.25">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row>
    <row r="144" spans="2:53" x14ac:dyDescent="0.25">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row>
    <row r="145" spans="2:53" x14ac:dyDescent="0.25">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row>
    <row r="146" spans="2:53" x14ac:dyDescent="0.25">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row>
    <row r="147" spans="2:53" x14ac:dyDescent="0.25">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row>
    <row r="148" spans="2:53" x14ac:dyDescent="0.25">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row>
    <row r="149" spans="2:53" x14ac:dyDescent="0.25">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row>
    <row r="150" spans="2:53" x14ac:dyDescent="0.25">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row>
    <row r="151" spans="2:53" x14ac:dyDescent="0.25">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row>
    <row r="152" spans="2:53" x14ac:dyDescent="0.25">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row>
    <row r="153" spans="2:53" x14ac:dyDescent="0.25">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row>
    <row r="154" spans="2:53" x14ac:dyDescent="0.25">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row>
    <row r="155" spans="2:53" x14ac:dyDescent="0.25">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row>
    <row r="156" spans="2:53" x14ac:dyDescent="0.25">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row>
    <row r="157" spans="2:53" x14ac:dyDescent="0.25">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row>
    <row r="158" spans="2:53" x14ac:dyDescent="0.25">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row>
    <row r="159" spans="2:53" x14ac:dyDescent="0.25">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row>
    <row r="160" spans="2:53" x14ac:dyDescent="0.25">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row>
    <row r="161" spans="2:53" x14ac:dyDescent="0.25">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row>
    <row r="162" spans="2:53" x14ac:dyDescent="0.25">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row>
    <row r="163" spans="2:53" x14ac:dyDescent="0.25">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row>
    <row r="164" spans="2:53" x14ac:dyDescent="0.25">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row>
    <row r="165" spans="2:53" x14ac:dyDescent="0.25">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row>
    <row r="166" spans="2:53" x14ac:dyDescent="0.25">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row>
    <row r="167" spans="2:53" x14ac:dyDescent="0.25">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row>
    <row r="168" spans="2:53" x14ac:dyDescent="0.25">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row>
    <row r="169" spans="2:53" x14ac:dyDescent="0.25">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row>
    <row r="170" spans="2:53" x14ac:dyDescent="0.25">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row>
    <row r="171" spans="2:53" x14ac:dyDescent="0.25">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row>
    <row r="172" spans="2:53" x14ac:dyDescent="0.25">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row>
    <row r="173" spans="2:53" x14ac:dyDescent="0.25">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row>
    <row r="174" spans="2:53" x14ac:dyDescent="0.25">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row>
    <row r="175" spans="2:53" x14ac:dyDescent="0.25">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row>
    <row r="176" spans="2:53" x14ac:dyDescent="0.25">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row>
    <row r="177" spans="2:53" x14ac:dyDescent="0.25">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row>
    <row r="178" spans="2:53" x14ac:dyDescent="0.25">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row>
    <row r="179" spans="2:53" x14ac:dyDescent="0.25">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row>
    <row r="180" spans="2:53" x14ac:dyDescent="0.25">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row>
    <row r="181" spans="2:53" x14ac:dyDescent="0.25">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row>
    <row r="182" spans="2:53" x14ac:dyDescent="0.25">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row>
    <row r="183" spans="2:53" x14ac:dyDescent="0.25">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row>
    <row r="184" spans="2:53" x14ac:dyDescent="0.25">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row>
    <row r="185" spans="2:53" x14ac:dyDescent="0.25">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row>
    <row r="186" spans="2:53" x14ac:dyDescent="0.25">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row>
    <row r="187" spans="2:53" x14ac:dyDescent="0.25">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row>
    <row r="188" spans="2:53" x14ac:dyDescent="0.25">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row>
    <row r="189" spans="2:53" x14ac:dyDescent="0.25">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row>
    <row r="190" spans="2:53" x14ac:dyDescent="0.25">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row>
    <row r="191" spans="2:53" x14ac:dyDescent="0.25">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row>
    <row r="192" spans="2:53" x14ac:dyDescent="0.25">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row>
    <row r="193" spans="2:53" x14ac:dyDescent="0.25">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row>
    <row r="194" spans="2:53" x14ac:dyDescent="0.25">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row>
    <row r="195" spans="2:53" x14ac:dyDescent="0.25">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row>
    <row r="196" spans="2:53" x14ac:dyDescent="0.25">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row>
    <row r="197" spans="2:53" x14ac:dyDescent="0.25">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row>
    <row r="198" spans="2:53" x14ac:dyDescent="0.25">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row>
    <row r="199" spans="2:53" x14ac:dyDescent="0.25">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row>
    <row r="200" spans="2:53" x14ac:dyDescent="0.25">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row>
    <row r="201" spans="2:53" x14ac:dyDescent="0.25">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row>
    <row r="202" spans="2:53" x14ac:dyDescent="0.25">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row>
    <row r="203" spans="2:53" x14ac:dyDescent="0.25">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row>
    <row r="204" spans="2:53" x14ac:dyDescent="0.25">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row>
    <row r="205" spans="2:53" x14ac:dyDescent="0.25">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row>
    <row r="206" spans="2:53" x14ac:dyDescent="0.25">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row>
    <row r="207" spans="2:53" x14ac:dyDescent="0.25">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row>
    <row r="208" spans="2:53" x14ac:dyDescent="0.25">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row>
    <row r="209" spans="2:53" x14ac:dyDescent="0.25">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row>
    <row r="210" spans="2:53" x14ac:dyDescent="0.25">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row>
    <row r="211" spans="2:53" x14ac:dyDescent="0.25">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row>
    <row r="212" spans="2:53" x14ac:dyDescent="0.25">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row>
    <row r="213" spans="2:53" x14ac:dyDescent="0.25">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row>
    <row r="214" spans="2:53" x14ac:dyDescent="0.25">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row>
    <row r="215" spans="2:53" x14ac:dyDescent="0.25">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row>
    <row r="216" spans="2:53" x14ac:dyDescent="0.25">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row>
    <row r="217" spans="2:53" x14ac:dyDescent="0.25">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row>
    <row r="218" spans="2:53" x14ac:dyDescent="0.25">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row>
    <row r="219" spans="2:53" x14ac:dyDescent="0.25">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row>
    <row r="220" spans="2:53" x14ac:dyDescent="0.25">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row>
    <row r="221" spans="2:53" x14ac:dyDescent="0.25">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row>
    <row r="222" spans="2:53" x14ac:dyDescent="0.25">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row>
    <row r="223" spans="2:53" x14ac:dyDescent="0.25">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row>
    <row r="224" spans="2:53" x14ac:dyDescent="0.25">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row>
    <row r="225" spans="2:53" x14ac:dyDescent="0.25">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row>
    <row r="226" spans="2:53" x14ac:dyDescent="0.25">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row>
    <row r="227" spans="2:53" x14ac:dyDescent="0.25">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row>
    <row r="228" spans="2:53" x14ac:dyDescent="0.25">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row>
    <row r="229" spans="2:53" x14ac:dyDescent="0.25">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row>
    <row r="230" spans="2:53" x14ac:dyDescent="0.25">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row>
    <row r="231" spans="2:53" x14ac:dyDescent="0.25">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row>
    <row r="232" spans="2:53" x14ac:dyDescent="0.25">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row>
    <row r="233" spans="2:53" x14ac:dyDescent="0.25">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row>
    <row r="234" spans="2:53" x14ac:dyDescent="0.25">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row>
    <row r="235" spans="2:53" x14ac:dyDescent="0.25">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row>
    <row r="236" spans="2:53" x14ac:dyDescent="0.25">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row>
    <row r="237" spans="2:53" x14ac:dyDescent="0.25">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row>
    <row r="238" spans="2:53" x14ac:dyDescent="0.25">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row>
    <row r="239" spans="2:53" x14ac:dyDescent="0.25">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row>
    <row r="240" spans="2:53" x14ac:dyDescent="0.25">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row>
    <row r="241" spans="2:53" x14ac:dyDescent="0.25">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row>
    <row r="242" spans="2:53" x14ac:dyDescent="0.25">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row>
    <row r="243" spans="2:53" x14ac:dyDescent="0.25">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row>
    <row r="244" spans="2:53" x14ac:dyDescent="0.25">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row>
    <row r="245" spans="2:53" x14ac:dyDescent="0.25">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row>
    <row r="246" spans="2:53" x14ac:dyDescent="0.25">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row>
    <row r="247" spans="2:53" x14ac:dyDescent="0.25">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row>
    <row r="248" spans="2:53" x14ac:dyDescent="0.25">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row>
    <row r="249" spans="2:53" x14ac:dyDescent="0.25">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row>
    <row r="250" spans="2:53" x14ac:dyDescent="0.25">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row>
    <row r="251" spans="2:53" x14ac:dyDescent="0.25">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row>
    <row r="252" spans="2:53" x14ac:dyDescent="0.25">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row>
    <row r="253" spans="2:53" x14ac:dyDescent="0.25">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row>
    <row r="254" spans="2:53" x14ac:dyDescent="0.25">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row>
    <row r="255" spans="2:53" x14ac:dyDescent="0.25">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row>
    <row r="256" spans="2:53" x14ac:dyDescent="0.25">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row>
    <row r="257" spans="2:53" x14ac:dyDescent="0.25">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row>
    <row r="258" spans="2:53" x14ac:dyDescent="0.25">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row>
    <row r="259" spans="2:53" x14ac:dyDescent="0.25">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row>
    <row r="260" spans="2:53" x14ac:dyDescent="0.25">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row>
    <row r="261" spans="2:53" x14ac:dyDescent="0.25">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row>
    <row r="262" spans="2:53" x14ac:dyDescent="0.25">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row>
    <row r="263" spans="2:53" x14ac:dyDescent="0.25">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row>
    <row r="264" spans="2:53" x14ac:dyDescent="0.25">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row>
    <row r="265" spans="2:53" x14ac:dyDescent="0.25">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row>
    <row r="266" spans="2:53" x14ac:dyDescent="0.25">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row>
    <row r="267" spans="2:53" x14ac:dyDescent="0.25">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row>
    <row r="268" spans="2:53" x14ac:dyDescent="0.25">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row>
    <row r="269" spans="2:53" x14ac:dyDescent="0.25">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row>
    <row r="270" spans="2:53" x14ac:dyDescent="0.25">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row>
    <row r="271" spans="2:53" x14ac:dyDescent="0.25">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row>
    <row r="272" spans="2:53" x14ac:dyDescent="0.25">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row>
    <row r="273" spans="2:53" x14ac:dyDescent="0.25">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row>
    <row r="274" spans="2:53" x14ac:dyDescent="0.25">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row>
    <row r="275" spans="2:53" x14ac:dyDescent="0.25">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row>
    <row r="276" spans="2:53" x14ac:dyDescent="0.25">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row>
    <row r="277" spans="2:53" x14ac:dyDescent="0.25">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row>
    <row r="278" spans="2:53" x14ac:dyDescent="0.25">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row>
    <row r="279" spans="2:53" x14ac:dyDescent="0.25">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row>
    <row r="280" spans="2:53" x14ac:dyDescent="0.25">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row>
    <row r="281" spans="2:53" x14ac:dyDescent="0.25">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row>
    <row r="282" spans="2:53" x14ac:dyDescent="0.25">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row>
    <row r="283" spans="2:53" x14ac:dyDescent="0.25">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row>
    <row r="284" spans="2:53" x14ac:dyDescent="0.25">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row>
    <row r="285" spans="2:53" x14ac:dyDescent="0.25">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row>
    <row r="286" spans="2:53" x14ac:dyDescent="0.25">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row>
    <row r="287" spans="2:53" x14ac:dyDescent="0.25">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row>
    <row r="288" spans="2:53" x14ac:dyDescent="0.25">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row>
    <row r="289" spans="2:53" x14ac:dyDescent="0.25">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row>
    <row r="290" spans="2:53" x14ac:dyDescent="0.25">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row>
    <row r="291" spans="2:53" x14ac:dyDescent="0.25">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row>
    <row r="292" spans="2:53" x14ac:dyDescent="0.25">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row>
    <row r="293" spans="2:53" x14ac:dyDescent="0.25">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row>
    <row r="294" spans="2:53" x14ac:dyDescent="0.25">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row>
    <row r="295" spans="2:53" x14ac:dyDescent="0.25">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row>
    <row r="296" spans="2:53" x14ac:dyDescent="0.25">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row>
    <row r="297" spans="2:53" x14ac:dyDescent="0.25">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row>
    <row r="298" spans="2:53" x14ac:dyDescent="0.25">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row>
    <row r="299" spans="2:53" x14ac:dyDescent="0.25">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row>
    <row r="300" spans="2:53" x14ac:dyDescent="0.25">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row>
    <row r="301" spans="2:53" x14ac:dyDescent="0.25">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row>
    <row r="302" spans="2:53" x14ac:dyDescent="0.25">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row>
    <row r="303" spans="2:53" x14ac:dyDescent="0.25">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row>
    <row r="304" spans="2:53" x14ac:dyDescent="0.25">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row>
    <row r="305" spans="2:53" x14ac:dyDescent="0.25">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row>
    <row r="306" spans="2:53" x14ac:dyDescent="0.25">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row>
    <row r="307" spans="2:53" x14ac:dyDescent="0.25">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row>
    <row r="308" spans="2:53" x14ac:dyDescent="0.25">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row>
    <row r="309" spans="2:53" x14ac:dyDescent="0.25">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row>
    <row r="310" spans="2:53" x14ac:dyDescent="0.25">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row>
    <row r="311" spans="2:53" x14ac:dyDescent="0.25">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row>
    <row r="312" spans="2:53" x14ac:dyDescent="0.25">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row>
    <row r="313" spans="2:53" x14ac:dyDescent="0.25">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row>
    <row r="314" spans="2:53" x14ac:dyDescent="0.25">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row>
    <row r="315" spans="2:53" x14ac:dyDescent="0.25">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row>
    <row r="316" spans="2:53" x14ac:dyDescent="0.25">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row>
    <row r="317" spans="2:53" x14ac:dyDescent="0.25">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row>
    <row r="318" spans="2:53" x14ac:dyDescent="0.25">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row>
    <row r="319" spans="2:53" x14ac:dyDescent="0.25">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row>
    <row r="320" spans="2:53" x14ac:dyDescent="0.25">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row>
    <row r="321" spans="2:53" x14ac:dyDescent="0.25">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row>
    <row r="322" spans="2:53" x14ac:dyDescent="0.25">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row>
    <row r="323" spans="2:53" x14ac:dyDescent="0.25">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row>
    <row r="324" spans="2:53" x14ac:dyDescent="0.25">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c r="BA324" s="7"/>
    </row>
    <row r="325" spans="2:53" x14ac:dyDescent="0.25">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c r="BA325" s="7"/>
    </row>
    <row r="326" spans="2:53" x14ac:dyDescent="0.25">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row>
    <row r="327" spans="2:53" x14ac:dyDescent="0.25">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row>
    <row r="328" spans="2:53" x14ac:dyDescent="0.25">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row>
    <row r="329" spans="2:53" x14ac:dyDescent="0.25">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row>
    <row r="330" spans="2:53" x14ac:dyDescent="0.25">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row>
    <row r="331" spans="2:53" x14ac:dyDescent="0.25">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row>
    <row r="332" spans="2:53" x14ac:dyDescent="0.25">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row>
    <row r="333" spans="2:53" x14ac:dyDescent="0.25">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row>
    <row r="334" spans="2:53" x14ac:dyDescent="0.25">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row>
    <row r="335" spans="2:53" x14ac:dyDescent="0.25">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row>
    <row r="336" spans="2:53" x14ac:dyDescent="0.25">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row>
    <row r="337" spans="2:53" x14ac:dyDescent="0.25">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row>
    <row r="338" spans="2:53" x14ac:dyDescent="0.25">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row>
    <row r="339" spans="2:53" x14ac:dyDescent="0.25">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c r="BA339" s="7"/>
    </row>
    <row r="340" spans="2:53" x14ac:dyDescent="0.25">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7"/>
    </row>
    <row r="341" spans="2:53" x14ac:dyDescent="0.25">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row>
    <row r="342" spans="2:53" x14ac:dyDescent="0.25">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row>
    <row r="343" spans="2:53" x14ac:dyDescent="0.25">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row>
    <row r="344" spans="2:53" x14ac:dyDescent="0.25">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row>
    <row r="345" spans="2:53" x14ac:dyDescent="0.25">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row>
    <row r="346" spans="2:53" x14ac:dyDescent="0.25">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row>
    <row r="347" spans="2:53" x14ac:dyDescent="0.25">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row>
    <row r="348" spans="2:53" x14ac:dyDescent="0.25">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row>
    <row r="349" spans="2:53" x14ac:dyDescent="0.25">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c r="BA349" s="7"/>
    </row>
    <row r="350" spans="2:53" x14ac:dyDescent="0.25">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row>
    <row r="351" spans="2:53" x14ac:dyDescent="0.25">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row>
    <row r="352" spans="2:53" x14ac:dyDescent="0.25">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row>
    <row r="353" spans="2:53" x14ac:dyDescent="0.25">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row>
    <row r="354" spans="2:53" x14ac:dyDescent="0.25">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row>
    <row r="355" spans="2:53" x14ac:dyDescent="0.25">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row>
    <row r="356" spans="2:53" x14ac:dyDescent="0.25">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row>
    <row r="357" spans="2:53" x14ac:dyDescent="0.25">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row>
    <row r="358" spans="2:53" x14ac:dyDescent="0.25">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row>
    <row r="359" spans="2:53" x14ac:dyDescent="0.25">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c r="BA359" s="7"/>
    </row>
    <row r="360" spans="2:53" x14ac:dyDescent="0.25">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c r="BA360" s="7"/>
    </row>
    <row r="361" spans="2:53" x14ac:dyDescent="0.25">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row>
    <row r="362" spans="2:53" x14ac:dyDescent="0.25">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row>
    <row r="363" spans="2:53" x14ac:dyDescent="0.25">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row>
    <row r="364" spans="2:53" x14ac:dyDescent="0.25">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row>
    <row r="365" spans="2:53" x14ac:dyDescent="0.25">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row>
    <row r="366" spans="2:53" x14ac:dyDescent="0.25">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row>
    <row r="367" spans="2:53" x14ac:dyDescent="0.25">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row>
    <row r="368" spans="2:53" x14ac:dyDescent="0.25">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row>
    <row r="369" spans="2:53" x14ac:dyDescent="0.25">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row>
    <row r="370" spans="2:53" x14ac:dyDescent="0.25">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row>
    <row r="371" spans="2:53" x14ac:dyDescent="0.25">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row>
    <row r="372" spans="2:53" x14ac:dyDescent="0.25">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row>
    <row r="373" spans="2:53" x14ac:dyDescent="0.25">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row>
    <row r="374" spans="2:53" x14ac:dyDescent="0.25">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row>
    <row r="375" spans="2:53" x14ac:dyDescent="0.25">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row>
    <row r="376" spans="2:53" x14ac:dyDescent="0.25">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row>
    <row r="377" spans="2:53" x14ac:dyDescent="0.25">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row>
    <row r="378" spans="2:53" x14ac:dyDescent="0.25">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row>
    <row r="379" spans="2:53" x14ac:dyDescent="0.25">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row>
    <row r="380" spans="2:53" x14ac:dyDescent="0.25">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row>
    <row r="381" spans="2:53" x14ac:dyDescent="0.25">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row>
    <row r="382" spans="2:53" x14ac:dyDescent="0.25">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row>
    <row r="383" spans="2:53" x14ac:dyDescent="0.25">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row>
    <row r="384" spans="2:53" x14ac:dyDescent="0.25">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row>
    <row r="385" spans="2:53" x14ac:dyDescent="0.25">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row>
    <row r="386" spans="2:53" x14ac:dyDescent="0.25">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row>
    <row r="387" spans="2:53" x14ac:dyDescent="0.25">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row>
    <row r="388" spans="2:53" x14ac:dyDescent="0.25">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row>
    <row r="389" spans="2:53" x14ac:dyDescent="0.25">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row>
    <row r="390" spans="2:53" x14ac:dyDescent="0.25">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row>
    <row r="391" spans="2:53" x14ac:dyDescent="0.25">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row>
    <row r="392" spans="2:53" x14ac:dyDescent="0.25">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row>
    <row r="393" spans="2:53" x14ac:dyDescent="0.25">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row>
    <row r="394" spans="2:53" x14ac:dyDescent="0.25">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row>
    <row r="395" spans="2:53" x14ac:dyDescent="0.25">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row>
    <row r="396" spans="2:53" x14ac:dyDescent="0.25">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row>
    <row r="397" spans="2:53" x14ac:dyDescent="0.25">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row>
    <row r="398" spans="2:53" x14ac:dyDescent="0.25">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row>
    <row r="399" spans="2:53" x14ac:dyDescent="0.25">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row>
    <row r="400" spans="2:53" x14ac:dyDescent="0.25">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row>
    <row r="401" spans="2:53" x14ac:dyDescent="0.25">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row>
    <row r="402" spans="2:53" x14ac:dyDescent="0.25">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row>
    <row r="403" spans="2:53" x14ac:dyDescent="0.25">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row>
    <row r="404" spans="2:53" x14ac:dyDescent="0.25">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row>
    <row r="405" spans="2:53" x14ac:dyDescent="0.25">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row>
    <row r="406" spans="2:53" x14ac:dyDescent="0.25">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row>
    <row r="407" spans="2:53" x14ac:dyDescent="0.25">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row>
    <row r="408" spans="2:53" x14ac:dyDescent="0.25">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row>
    <row r="409" spans="2:53" x14ac:dyDescent="0.25">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row>
    <row r="410" spans="2:53" x14ac:dyDescent="0.25">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row>
    <row r="411" spans="2:53" x14ac:dyDescent="0.25">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row>
    <row r="412" spans="2:53" x14ac:dyDescent="0.25">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row>
    <row r="413" spans="2:53" x14ac:dyDescent="0.25">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row>
    <row r="414" spans="2:53" x14ac:dyDescent="0.25">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row>
    <row r="415" spans="2:53" x14ac:dyDescent="0.25">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row>
    <row r="416" spans="2:53" x14ac:dyDescent="0.25">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row>
    <row r="417" spans="2:53" x14ac:dyDescent="0.25">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row>
    <row r="418" spans="2:53" x14ac:dyDescent="0.25">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row>
    <row r="419" spans="2:53" x14ac:dyDescent="0.25">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row>
    <row r="420" spans="2:53" x14ac:dyDescent="0.25">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row>
    <row r="421" spans="2:53" x14ac:dyDescent="0.25">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row>
    <row r="422" spans="2:53" x14ac:dyDescent="0.25">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row>
    <row r="423" spans="2:53" x14ac:dyDescent="0.25">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row>
    <row r="424" spans="2:53" x14ac:dyDescent="0.25">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row>
    <row r="425" spans="2:53" x14ac:dyDescent="0.25">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row>
    <row r="426" spans="2:53" x14ac:dyDescent="0.25">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row>
    <row r="427" spans="2:53" x14ac:dyDescent="0.25">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row>
    <row r="428" spans="2:53" x14ac:dyDescent="0.25">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row>
    <row r="429" spans="2:53" x14ac:dyDescent="0.25">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row>
  </sheetData>
  <sheetProtection password="CCEB" sheet="1" objects="1" scenarios="1"/>
  <mergeCells count="41">
    <mergeCell ref="B10:C10"/>
    <mergeCell ref="D7:Q8"/>
    <mergeCell ref="D4:Q5"/>
    <mergeCell ref="T20:Y20"/>
    <mergeCell ref="B4:C4"/>
    <mergeCell ref="B5:C5"/>
    <mergeCell ref="B6:C6"/>
    <mergeCell ref="B7:C7"/>
    <mergeCell ref="B8:C8"/>
    <mergeCell ref="V55:W56"/>
    <mergeCell ref="V41:W41"/>
    <mergeCell ref="S3:W4"/>
    <mergeCell ref="D10:Q10"/>
    <mergeCell ref="L23:R23"/>
    <mergeCell ref="V49:W53"/>
    <mergeCell ref="U37:W37"/>
    <mergeCell ref="M31:Q32"/>
    <mergeCell ref="M33:Q37"/>
    <mergeCell ref="V36:W36"/>
    <mergeCell ref="C39:D39"/>
    <mergeCell ref="F39:I40"/>
    <mergeCell ref="V33:W35"/>
    <mergeCell ref="V38:W40"/>
    <mergeCell ref="V42:W48"/>
    <mergeCell ref="B9:C9"/>
    <mergeCell ref="U61:X65"/>
    <mergeCell ref="V58:W59"/>
    <mergeCell ref="U24:X27"/>
    <mergeCell ref="T21:Y21"/>
    <mergeCell ref="C31:D31"/>
    <mergeCell ref="C32:D32"/>
    <mergeCell ref="U30:X30"/>
    <mergeCell ref="M25:Q26"/>
    <mergeCell ref="C30:F30"/>
    <mergeCell ref="U32:V32"/>
    <mergeCell ref="C33:D33"/>
    <mergeCell ref="C34:D34"/>
    <mergeCell ref="C35:D35"/>
    <mergeCell ref="C36:D36"/>
    <mergeCell ref="C37:D37"/>
    <mergeCell ref="C38:D38"/>
  </mergeCells>
  <hyperlinks>
    <hyperlink ref="U3:W4" location="Calculator!A1" display="Click to begin"/>
    <hyperlink ref="G47" r:id="rId1" display="E2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2311"/>
  <sheetViews>
    <sheetView tabSelected="1" zoomScaleNormal="100" workbookViewId="0">
      <selection activeCell="C7" sqref="C7"/>
    </sheetView>
  </sheetViews>
  <sheetFormatPr defaultColWidth="8.85546875" defaultRowHeight="15" x14ac:dyDescent="0.25"/>
  <cols>
    <col min="1" max="1" width="2.7109375" style="7" customWidth="1"/>
    <col min="2" max="2" width="19.42578125" style="7" customWidth="1"/>
    <col min="3" max="3" width="18.140625" style="7" customWidth="1"/>
    <col min="4" max="4" width="7.28515625" style="7" customWidth="1"/>
    <col min="5" max="5" width="8.140625" style="7" customWidth="1"/>
    <col min="6" max="6" width="10.7109375" style="7" customWidth="1"/>
    <col min="7" max="7" width="17.140625" style="7" customWidth="1"/>
    <col min="8" max="29" width="9.5703125" style="7" customWidth="1"/>
    <col min="30" max="16384" width="8.85546875" style="7"/>
  </cols>
  <sheetData>
    <row r="1" spans="1:23" ht="14.45" customHeight="1" thickBot="1" x14ac:dyDescent="0.35">
      <c r="B1" s="8"/>
    </row>
    <row r="2" spans="1:23" ht="15" customHeight="1" x14ac:dyDescent="0.25">
      <c r="B2" s="140" t="s">
        <v>201</v>
      </c>
      <c r="C2" s="141"/>
      <c r="D2" s="142"/>
      <c r="F2" s="9" t="s">
        <v>205</v>
      </c>
      <c r="G2" s="10" t="s">
        <v>240</v>
      </c>
      <c r="J2" s="35"/>
      <c r="U2" s="20"/>
      <c r="V2" s="20"/>
      <c r="W2" s="20"/>
    </row>
    <row r="3" spans="1:23" ht="15" customHeight="1" thickBot="1" x14ac:dyDescent="0.3">
      <c r="B3" s="143"/>
      <c r="C3" s="144"/>
      <c r="D3" s="145"/>
      <c r="F3" s="11" t="s">
        <v>68</v>
      </c>
      <c r="G3" s="12"/>
      <c r="J3" s="35"/>
      <c r="U3" s="36"/>
      <c r="V3" s="36"/>
      <c r="W3" s="20"/>
    </row>
    <row r="4" spans="1:23" ht="14.45" x14ac:dyDescent="0.3">
      <c r="B4" s="24" t="s">
        <v>0</v>
      </c>
      <c r="C4" s="2">
        <v>12</v>
      </c>
      <c r="D4" s="13" t="s">
        <v>22</v>
      </c>
      <c r="F4" s="14" t="s">
        <v>67</v>
      </c>
      <c r="G4" s="12"/>
      <c r="U4" s="20"/>
      <c r="V4" s="20"/>
      <c r="W4" s="20"/>
    </row>
    <row r="5" spans="1:23" thickBot="1" x14ac:dyDescent="0.35">
      <c r="B5" s="25" t="s">
        <v>1</v>
      </c>
      <c r="C5" s="3">
        <v>5</v>
      </c>
      <c r="D5" s="15" t="s">
        <v>22</v>
      </c>
      <c r="E5" s="16" t="str">
        <f>IF(C6&lt;&gt;'Slider Control'!H1,"   IOUT Slider Disabled. Ctrl-Z to re-enable","")</f>
        <v xml:space="preserve">   IOUT Slider Disabled. Ctrl-Z to re-enable</v>
      </c>
      <c r="F5" s="17"/>
      <c r="U5" s="20"/>
      <c r="V5" s="20"/>
      <c r="W5" s="20"/>
    </row>
    <row r="6" spans="1:23" ht="14.45" x14ac:dyDescent="0.3">
      <c r="B6" s="25" t="s">
        <v>2</v>
      </c>
      <c r="C6" s="4">
        <v>0.1</v>
      </c>
      <c r="D6" s="18" t="s">
        <v>21</v>
      </c>
      <c r="E6" s="122"/>
      <c r="F6" s="122"/>
      <c r="G6" s="123"/>
    </row>
    <row r="7" spans="1:23" thickBot="1" x14ac:dyDescent="0.35">
      <c r="B7" s="25" t="s">
        <v>11</v>
      </c>
      <c r="C7" s="5">
        <v>10</v>
      </c>
      <c r="D7" s="19" t="s">
        <v>53</v>
      </c>
      <c r="E7" s="124"/>
      <c r="F7" s="124"/>
      <c r="G7" s="125"/>
    </row>
    <row r="8" spans="1:23" thickBot="1" x14ac:dyDescent="0.35">
      <c r="B8" s="26" t="s">
        <v>188</v>
      </c>
      <c r="C8" s="6" t="s">
        <v>24</v>
      </c>
      <c r="D8" s="20"/>
      <c r="E8" s="16" t="str">
        <f>IF(C7&lt;&gt;'Slider Control'!C1,"        L Slider Disabled. Ctrl-Z to re-enable","")</f>
        <v xml:space="preserve">        L Slider Disabled. Ctrl-Z to re-enable</v>
      </c>
      <c r="F8" s="17"/>
    </row>
    <row r="9" spans="1:23" ht="15" customHeight="1" thickBot="1" x14ac:dyDescent="0.3">
      <c r="B9" s="27" t="s">
        <v>4</v>
      </c>
      <c r="C9" s="1" t="s">
        <v>266</v>
      </c>
      <c r="D9" s="21" t="s">
        <v>7</v>
      </c>
      <c r="F9" s="138" t="str">
        <f>IF(AND(NOT('Back-End'!B9),C4-C5&lt;0.1+0.6*(C6/3)),"Caution: May be in dropout. Calculations may not be valid","")</f>
        <v/>
      </c>
      <c r="G9" s="138"/>
      <c r="H9" s="22"/>
      <c r="I9" s="22"/>
    </row>
    <row r="10" spans="1:23" ht="9.6" customHeight="1" thickBot="1" x14ac:dyDescent="0.3">
      <c r="A10" s="20"/>
      <c r="B10" s="28"/>
      <c r="C10" s="20"/>
      <c r="D10" s="20"/>
      <c r="E10" s="20"/>
      <c r="F10" s="138"/>
      <c r="G10" s="138"/>
    </row>
    <row r="11" spans="1:23" ht="15.75" thickBot="1" x14ac:dyDescent="0.3">
      <c r="B11" s="24" t="s">
        <v>59</v>
      </c>
      <c r="C11" s="37">
        <f>IF(EXACT(C12,"Hiccup!"),"---",IF('Back-End'!B101,'Back-End'!B103/1000,IF('Back-End'!B25,'Back-End'!B24/1000,IF('Back-End'!B38,'Back-End'!B37/1000,IF(OR('Back-End'!B57,'Back-End'!B58),'Back-End'!B50/1000,'Back-End'!B85/1000)))))</f>
        <v>253.18287037037041</v>
      </c>
      <c r="D11" s="21" t="s">
        <v>7</v>
      </c>
      <c r="F11" s="138"/>
      <c r="G11" s="138"/>
    </row>
    <row r="12" spans="1:23" ht="15" customHeight="1" thickBot="1" x14ac:dyDescent="0.3">
      <c r="B12" s="29" t="s">
        <v>52</v>
      </c>
      <c r="C12" s="38" t="str">
        <f>IF('Back-End'!B102,"Hiccup!",IF('Back-End'!B4,'Back-End'!A4,IF('Back-End'!B5,'Back-End'!A5,IF('Back-End'!B6,'Back-End'!A6,IF('Back-End'!B7,'Back-End'!A7,IF('Back-End'!B8,'Back-End'!A8,IF('Back-End'!B9,'Back-End'!A9)))))))</f>
        <v>PFM</v>
      </c>
      <c r="D12" s="20"/>
      <c r="F12" s="138" t="str">
        <f>IF(AND(C11=140,NOT(C12="PFM")),"Caution: Operating at minimum frequency. Calculations may not be valid",IF('Slider Control'!R13-'Back-End'!B100&lt;0,"Caution: Inductance is too low. Calculations may be invalid",IF(C11&lt;140,"Inductance may be too high","")))</f>
        <v/>
      </c>
      <c r="G12" s="138"/>
    </row>
    <row r="13" spans="1:23" x14ac:dyDescent="0.25">
      <c r="B13" s="26" t="str">
        <f>IF('Back-End'!B9,"Actual IOUT","")</f>
        <v/>
      </c>
      <c r="C13" s="32" t="str">
        <f>IF(EXACT(C12,"Hiccup!"),"---",IF('Back-End'!B9,AVERAGE('Back-End'!AK5,'Back-End'!AK4),""))</f>
        <v/>
      </c>
      <c r="D13" s="13" t="str">
        <f>IF(C12="Hiccup!","Hiccup!",IF(C13="","","A"))</f>
        <v/>
      </c>
      <c r="F13" s="138"/>
      <c r="G13" s="138"/>
    </row>
    <row r="14" spans="1:23" ht="15.75" thickBot="1" x14ac:dyDescent="0.3">
      <c r="B14" s="30" t="str">
        <f>IF('Back-End'!B9,"VOUT (R load)","")</f>
        <v/>
      </c>
      <c r="C14" s="33" t="str">
        <f>IF(EXACT(C12,"Hiccup!"),"---",IF('Back-End'!B9,(C13*C5)/C6,""))</f>
        <v/>
      </c>
      <c r="D14" s="23" t="str">
        <f>IF(C12="Hiccup!","Hiccup!",IF(C14="","","V"))</f>
        <v/>
      </c>
      <c r="F14" s="138"/>
      <c r="G14" s="138"/>
    </row>
    <row r="16" spans="1:23" ht="14.45" x14ac:dyDescent="0.3">
      <c r="B16" s="31"/>
    </row>
    <row r="30" spans="2:7" x14ac:dyDescent="0.25">
      <c r="B30" s="139"/>
      <c r="C30" s="139"/>
      <c r="D30" s="139"/>
      <c r="E30" s="139"/>
      <c r="F30" s="139"/>
      <c r="G30" s="139"/>
    </row>
    <row r="31" spans="2:7" ht="14.45" customHeight="1" x14ac:dyDescent="0.25">
      <c r="B31" s="139"/>
      <c r="C31" s="139"/>
      <c r="D31" s="139"/>
      <c r="E31" s="139"/>
      <c r="F31" s="139"/>
      <c r="G31" s="139"/>
    </row>
    <row r="32" spans="2:7" ht="15" customHeight="1" x14ac:dyDescent="0.3">
      <c r="B32" s="7" t="s">
        <v>227</v>
      </c>
    </row>
    <row r="33" spans="2:5" ht="14.45" x14ac:dyDescent="0.3">
      <c r="B33" s="7" t="s">
        <v>262</v>
      </c>
    </row>
    <row r="34" spans="2:5" ht="14.45" x14ac:dyDescent="0.3">
      <c r="B34" s="7" t="s">
        <v>265</v>
      </c>
    </row>
    <row r="35" spans="2:5" ht="14.45" x14ac:dyDescent="0.3">
      <c r="B35" s="7" t="s">
        <v>263</v>
      </c>
      <c r="D35" s="127" t="s">
        <v>258</v>
      </c>
      <c r="E35" s="7" t="s">
        <v>264</v>
      </c>
    </row>
    <row r="45" spans="2:5" ht="14.45" customHeight="1" x14ac:dyDescent="0.25"/>
    <row r="46" spans="2:5" ht="15" customHeight="1" x14ac:dyDescent="0.25"/>
    <row r="48" spans="2:5" ht="14.45" customHeight="1" x14ac:dyDescent="0.25"/>
    <row r="49" ht="15" customHeight="1" x14ac:dyDescent="0.25"/>
    <row r="64" ht="14.45" customHeight="1" x14ac:dyDescent="0.25"/>
    <row r="65" ht="14.45" customHeight="1" x14ac:dyDescent="0.25"/>
    <row r="135" spans="3:3" x14ac:dyDescent="0.25">
      <c r="C135" s="34"/>
    </row>
    <row r="136" spans="3:3" x14ac:dyDescent="0.25">
      <c r="C136" s="34"/>
    </row>
    <row r="137" spans="3:3" x14ac:dyDescent="0.25">
      <c r="C137" s="34"/>
    </row>
    <row r="2006" spans="11:11" x14ac:dyDescent="0.25">
      <c r="K2006" s="20"/>
    </row>
    <row r="2007" spans="11:11" x14ac:dyDescent="0.25">
      <c r="K2007" s="20"/>
    </row>
    <row r="2008" spans="11:11" x14ac:dyDescent="0.25">
      <c r="K2008" s="20"/>
    </row>
    <row r="2009" spans="11:11" x14ac:dyDescent="0.25">
      <c r="K2009" s="20"/>
    </row>
    <row r="2010" spans="11:11" x14ac:dyDescent="0.25">
      <c r="K2010" s="20"/>
    </row>
    <row r="2011" spans="11:11" x14ac:dyDescent="0.25">
      <c r="K2011" s="20"/>
    </row>
    <row r="2012" spans="11:11" x14ac:dyDescent="0.25">
      <c r="K2012" s="20"/>
    </row>
    <row r="2013" spans="11:11" x14ac:dyDescent="0.25">
      <c r="K2013" s="20"/>
    </row>
    <row r="2014" spans="11:11" x14ac:dyDescent="0.25">
      <c r="K2014" s="20"/>
    </row>
    <row r="2015" spans="11:11" x14ac:dyDescent="0.25">
      <c r="K2015" s="20"/>
    </row>
    <row r="2016" spans="11:11" x14ac:dyDescent="0.25">
      <c r="K2016" s="20"/>
    </row>
    <row r="2017" spans="11:11" x14ac:dyDescent="0.25">
      <c r="K2017" s="20"/>
    </row>
    <row r="2018" spans="11:11" x14ac:dyDescent="0.25">
      <c r="K2018" s="20"/>
    </row>
    <row r="2019" spans="11:11" x14ac:dyDescent="0.25">
      <c r="K2019" s="20"/>
    </row>
    <row r="2020" spans="11:11" x14ac:dyDescent="0.25">
      <c r="K2020" s="20"/>
    </row>
    <row r="2021" spans="11:11" x14ac:dyDescent="0.25">
      <c r="K2021" s="20"/>
    </row>
    <row r="2022" spans="11:11" x14ac:dyDescent="0.25">
      <c r="K2022" s="20"/>
    </row>
    <row r="2023" spans="11:11" x14ac:dyDescent="0.25">
      <c r="K2023" s="20"/>
    </row>
    <row r="2024" spans="11:11" x14ac:dyDescent="0.25">
      <c r="K2024" s="20"/>
    </row>
    <row r="2025" spans="11:11" x14ac:dyDescent="0.25">
      <c r="K2025" s="20"/>
    </row>
    <row r="2026" spans="11:11" x14ac:dyDescent="0.25">
      <c r="K2026" s="20"/>
    </row>
    <row r="2027" spans="11:11" x14ac:dyDescent="0.25">
      <c r="K2027" s="20"/>
    </row>
    <row r="2028" spans="11:11" x14ac:dyDescent="0.25">
      <c r="K2028" s="20"/>
    </row>
    <row r="2029" spans="11:11" x14ac:dyDescent="0.25">
      <c r="K2029" s="20"/>
    </row>
    <row r="2030" spans="11:11" x14ac:dyDescent="0.25">
      <c r="K2030" s="20"/>
    </row>
    <row r="2031" spans="11:11" x14ac:dyDescent="0.25">
      <c r="K2031" s="20"/>
    </row>
    <row r="2032" spans="11:11" x14ac:dyDescent="0.25">
      <c r="K2032" s="20"/>
    </row>
    <row r="2033" spans="11:11" x14ac:dyDescent="0.25">
      <c r="K2033" s="20"/>
    </row>
    <row r="2034" spans="11:11" x14ac:dyDescent="0.25">
      <c r="K2034" s="20"/>
    </row>
    <row r="2035" spans="11:11" x14ac:dyDescent="0.25">
      <c r="K2035" s="20"/>
    </row>
    <row r="2036" spans="11:11" x14ac:dyDescent="0.25">
      <c r="K2036" s="20"/>
    </row>
    <row r="2037" spans="11:11" x14ac:dyDescent="0.25">
      <c r="K2037" s="20"/>
    </row>
    <row r="2038" spans="11:11" x14ac:dyDescent="0.25">
      <c r="K2038" s="20"/>
    </row>
    <row r="2039" spans="11:11" x14ac:dyDescent="0.25">
      <c r="K2039" s="20"/>
    </row>
    <row r="2040" spans="11:11" x14ac:dyDescent="0.25">
      <c r="K2040" s="20"/>
    </row>
    <row r="2041" spans="11:11" x14ac:dyDescent="0.25">
      <c r="K2041" s="20"/>
    </row>
    <row r="2042" spans="11:11" x14ac:dyDescent="0.25">
      <c r="K2042" s="20"/>
    </row>
    <row r="2043" spans="11:11" x14ac:dyDescent="0.25">
      <c r="K2043" s="20"/>
    </row>
    <row r="2044" spans="11:11" x14ac:dyDescent="0.25">
      <c r="K2044" s="20"/>
    </row>
    <row r="2045" spans="11:11" x14ac:dyDescent="0.25">
      <c r="K2045" s="20"/>
    </row>
    <row r="2046" spans="11:11" x14ac:dyDescent="0.25">
      <c r="K2046" s="20"/>
    </row>
    <row r="2047" spans="11:11" x14ac:dyDescent="0.25">
      <c r="K2047" s="20"/>
    </row>
    <row r="2048" spans="11:11" x14ac:dyDescent="0.25">
      <c r="K2048" s="20"/>
    </row>
    <row r="2049" spans="11:11" x14ac:dyDescent="0.25">
      <c r="K2049" s="20"/>
    </row>
    <row r="2050" spans="11:11" x14ac:dyDescent="0.25">
      <c r="K2050" s="20"/>
    </row>
    <row r="2051" spans="11:11" x14ac:dyDescent="0.25">
      <c r="K2051" s="20"/>
    </row>
    <row r="2052" spans="11:11" x14ac:dyDescent="0.25">
      <c r="K2052" s="20"/>
    </row>
    <row r="2053" spans="11:11" x14ac:dyDescent="0.25">
      <c r="K2053" s="20"/>
    </row>
    <row r="2054" spans="11:11" x14ac:dyDescent="0.25">
      <c r="K2054" s="20"/>
    </row>
    <row r="2055" spans="11:11" x14ac:dyDescent="0.25">
      <c r="K2055" s="20"/>
    </row>
    <row r="2056" spans="11:11" x14ac:dyDescent="0.25">
      <c r="K2056" s="20"/>
    </row>
    <row r="2057" spans="11:11" x14ac:dyDescent="0.25">
      <c r="K2057" s="20"/>
    </row>
    <row r="2058" spans="11:11" x14ac:dyDescent="0.25">
      <c r="K2058" s="20"/>
    </row>
    <row r="2059" spans="11:11" x14ac:dyDescent="0.25">
      <c r="K2059" s="20"/>
    </row>
    <row r="2060" spans="11:11" x14ac:dyDescent="0.25">
      <c r="K2060" s="20"/>
    </row>
    <row r="2061" spans="11:11" x14ac:dyDescent="0.25">
      <c r="K2061" s="20"/>
    </row>
    <row r="2062" spans="11:11" x14ac:dyDescent="0.25">
      <c r="K2062" s="20"/>
    </row>
    <row r="2063" spans="11:11" x14ac:dyDescent="0.25">
      <c r="K2063" s="20"/>
    </row>
    <row r="2064" spans="11:11" x14ac:dyDescent="0.25">
      <c r="K2064" s="20"/>
    </row>
    <row r="2065" spans="11:11" x14ac:dyDescent="0.25">
      <c r="K2065" s="20"/>
    </row>
    <row r="2066" spans="11:11" x14ac:dyDescent="0.25">
      <c r="K2066" s="20"/>
    </row>
    <row r="2067" spans="11:11" x14ac:dyDescent="0.25">
      <c r="K2067" s="20"/>
    </row>
    <row r="2068" spans="11:11" x14ac:dyDescent="0.25">
      <c r="K2068" s="20"/>
    </row>
    <row r="2069" spans="11:11" x14ac:dyDescent="0.25">
      <c r="K2069" s="20"/>
    </row>
    <row r="2070" spans="11:11" x14ac:dyDescent="0.25">
      <c r="K2070" s="20"/>
    </row>
    <row r="2071" spans="11:11" x14ac:dyDescent="0.25">
      <c r="K2071" s="20"/>
    </row>
    <row r="2072" spans="11:11" x14ac:dyDescent="0.25">
      <c r="K2072" s="20"/>
    </row>
    <row r="2073" spans="11:11" x14ac:dyDescent="0.25">
      <c r="K2073" s="20"/>
    </row>
    <row r="2074" spans="11:11" x14ac:dyDescent="0.25">
      <c r="K2074" s="20"/>
    </row>
    <row r="2075" spans="11:11" x14ac:dyDescent="0.25">
      <c r="K2075" s="20"/>
    </row>
    <row r="2076" spans="11:11" x14ac:dyDescent="0.25">
      <c r="K2076" s="20"/>
    </row>
    <row r="2077" spans="11:11" x14ac:dyDescent="0.25">
      <c r="K2077" s="20"/>
    </row>
    <row r="2078" spans="11:11" x14ac:dyDescent="0.25">
      <c r="K2078" s="20"/>
    </row>
    <row r="2079" spans="11:11" x14ac:dyDescent="0.25">
      <c r="K2079" s="20"/>
    </row>
    <row r="2080" spans="11:11" x14ac:dyDescent="0.25">
      <c r="K2080" s="20"/>
    </row>
    <row r="2081" spans="11:11" x14ac:dyDescent="0.25">
      <c r="K2081" s="20"/>
    </row>
    <row r="2082" spans="11:11" x14ac:dyDescent="0.25">
      <c r="K2082" s="20"/>
    </row>
    <row r="2083" spans="11:11" x14ac:dyDescent="0.25">
      <c r="K2083" s="20"/>
    </row>
    <row r="2084" spans="11:11" x14ac:dyDescent="0.25">
      <c r="K2084" s="20"/>
    </row>
    <row r="2085" spans="11:11" x14ac:dyDescent="0.25">
      <c r="K2085" s="20"/>
    </row>
    <row r="2086" spans="11:11" x14ac:dyDescent="0.25">
      <c r="K2086" s="20"/>
    </row>
    <row r="2087" spans="11:11" x14ac:dyDescent="0.25">
      <c r="K2087" s="20"/>
    </row>
    <row r="2088" spans="11:11" x14ac:dyDescent="0.25">
      <c r="K2088" s="20"/>
    </row>
    <row r="2089" spans="11:11" x14ac:dyDescent="0.25">
      <c r="K2089" s="20"/>
    </row>
    <row r="2090" spans="11:11" x14ac:dyDescent="0.25">
      <c r="K2090" s="20"/>
    </row>
    <row r="2091" spans="11:11" x14ac:dyDescent="0.25">
      <c r="K2091" s="20"/>
    </row>
    <row r="2092" spans="11:11" x14ac:dyDescent="0.25">
      <c r="K2092" s="20"/>
    </row>
    <row r="2093" spans="11:11" x14ac:dyDescent="0.25">
      <c r="K2093" s="20"/>
    </row>
    <row r="2094" spans="11:11" x14ac:dyDescent="0.25">
      <c r="K2094" s="20"/>
    </row>
    <row r="2095" spans="11:11" x14ac:dyDescent="0.25">
      <c r="K2095" s="20"/>
    </row>
    <row r="2096" spans="11:11" x14ac:dyDescent="0.25">
      <c r="K2096" s="20"/>
    </row>
    <row r="2097" spans="11:11" x14ac:dyDescent="0.25">
      <c r="K2097" s="20"/>
    </row>
    <row r="2098" spans="11:11" x14ac:dyDescent="0.25">
      <c r="K2098" s="20"/>
    </row>
    <row r="2099" spans="11:11" x14ac:dyDescent="0.25">
      <c r="K2099" s="20"/>
    </row>
    <row r="2100" spans="11:11" x14ac:dyDescent="0.25">
      <c r="K2100" s="20"/>
    </row>
    <row r="2101" spans="11:11" x14ac:dyDescent="0.25">
      <c r="K2101" s="20"/>
    </row>
    <row r="2102" spans="11:11" x14ac:dyDescent="0.25">
      <c r="K2102" s="20"/>
    </row>
    <row r="2103" spans="11:11" x14ac:dyDescent="0.25">
      <c r="K2103" s="20"/>
    </row>
    <row r="2104" spans="11:11" x14ac:dyDescent="0.25">
      <c r="K2104" s="20"/>
    </row>
    <row r="2105" spans="11:11" x14ac:dyDescent="0.25">
      <c r="K2105" s="20"/>
    </row>
    <row r="2106" spans="11:11" x14ac:dyDescent="0.25">
      <c r="K2106" s="20"/>
    </row>
    <row r="2107" spans="11:11" x14ac:dyDescent="0.25">
      <c r="K2107" s="20"/>
    </row>
    <row r="2108" spans="11:11" x14ac:dyDescent="0.25">
      <c r="K2108" s="20"/>
    </row>
    <row r="2109" spans="11:11" x14ac:dyDescent="0.25">
      <c r="K2109" s="20"/>
    </row>
    <row r="2110" spans="11:11" x14ac:dyDescent="0.25">
      <c r="K2110" s="20"/>
    </row>
    <row r="2111" spans="11:11" x14ac:dyDescent="0.25">
      <c r="K2111" s="20"/>
    </row>
    <row r="2112" spans="11:11" x14ac:dyDescent="0.25">
      <c r="K2112" s="20"/>
    </row>
    <row r="2113" spans="11:11" x14ac:dyDescent="0.25">
      <c r="K2113" s="20"/>
    </row>
    <row r="2114" spans="11:11" x14ac:dyDescent="0.25">
      <c r="K2114" s="20"/>
    </row>
    <row r="2115" spans="11:11" x14ac:dyDescent="0.25">
      <c r="K2115" s="20"/>
    </row>
    <row r="2116" spans="11:11" x14ac:dyDescent="0.25">
      <c r="K2116" s="20"/>
    </row>
    <row r="2117" spans="11:11" x14ac:dyDescent="0.25">
      <c r="K2117" s="20"/>
    </row>
    <row r="2118" spans="11:11" x14ac:dyDescent="0.25">
      <c r="K2118" s="20"/>
    </row>
    <row r="2119" spans="11:11" x14ac:dyDescent="0.25">
      <c r="K2119" s="20"/>
    </row>
    <row r="2120" spans="11:11" x14ac:dyDescent="0.25">
      <c r="K2120" s="20"/>
    </row>
    <row r="2121" spans="11:11" x14ac:dyDescent="0.25">
      <c r="K2121" s="20"/>
    </row>
    <row r="2122" spans="11:11" x14ac:dyDescent="0.25">
      <c r="K2122" s="20"/>
    </row>
    <row r="2123" spans="11:11" x14ac:dyDescent="0.25">
      <c r="K2123" s="20"/>
    </row>
    <row r="2124" spans="11:11" x14ac:dyDescent="0.25">
      <c r="K2124" s="20"/>
    </row>
    <row r="2125" spans="11:11" x14ac:dyDescent="0.25">
      <c r="K2125" s="20"/>
    </row>
    <row r="2126" spans="11:11" x14ac:dyDescent="0.25">
      <c r="K2126" s="20"/>
    </row>
    <row r="2127" spans="11:11" x14ac:dyDescent="0.25">
      <c r="K2127" s="20"/>
    </row>
    <row r="2128" spans="11:11" x14ac:dyDescent="0.25">
      <c r="K2128" s="20"/>
    </row>
    <row r="2129" spans="11:11" x14ac:dyDescent="0.25">
      <c r="K2129" s="20"/>
    </row>
    <row r="2130" spans="11:11" x14ac:dyDescent="0.25">
      <c r="K2130" s="20"/>
    </row>
    <row r="2131" spans="11:11" x14ac:dyDescent="0.25">
      <c r="K2131" s="20"/>
    </row>
    <row r="2132" spans="11:11" x14ac:dyDescent="0.25">
      <c r="K2132" s="20"/>
    </row>
    <row r="2133" spans="11:11" x14ac:dyDescent="0.25">
      <c r="K2133" s="20"/>
    </row>
    <row r="2134" spans="11:11" x14ac:dyDescent="0.25">
      <c r="K2134" s="20"/>
    </row>
    <row r="2135" spans="11:11" x14ac:dyDescent="0.25">
      <c r="K2135" s="20"/>
    </row>
    <row r="2136" spans="11:11" x14ac:dyDescent="0.25">
      <c r="K2136" s="20"/>
    </row>
    <row r="2137" spans="11:11" x14ac:dyDescent="0.25">
      <c r="K2137" s="20"/>
    </row>
    <row r="2138" spans="11:11" x14ac:dyDescent="0.25">
      <c r="K2138" s="20"/>
    </row>
    <row r="2139" spans="11:11" x14ac:dyDescent="0.25">
      <c r="K2139" s="20"/>
    </row>
    <row r="2140" spans="11:11" x14ac:dyDescent="0.25">
      <c r="K2140" s="20"/>
    </row>
    <row r="2141" spans="11:11" x14ac:dyDescent="0.25">
      <c r="K2141" s="20"/>
    </row>
    <row r="2142" spans="11:11" x14ac:dyDescent="0.25">
      <c r="K2142" s="20"/>
    </row>
    <row r="2143" spans="11:11" x14ac:dyDescent="0.25">
      <c r="K2143" s="20"/>
    </row>
    <row r="2144" spans="11:11" x14ac:dyDescent="0.25">
      <c r="K2144" s="20"/>
    </row>
    <row r="2145" spans="11:11" x14ac:dyDescent="0.25">
      <c r="K2145" s="20"/>
    </row>
    <row r="2146" spans="11:11" x14ac:dyDescent="0.25">
      <c r="K2146" s="20"/>
    </row>
    <row r="2147" spans="11:11" x14ac:dyDescent="0.25">
      <c r="K2147" s="20"/>
    </row>
    <row r="2148" spans="11:11" x14ac:dyDescent="0.25">
      <c r="K2148" s="20"/>
    </row>
    <row r="2149" spans="11:11" x14ac:dyDescent="0.25">
      <c r="K2149" s="20"/>
    </row>
    <row r="2150" spans="11:11" x14ac:dyDescent="0.25">
      <c r="K2150" s="20"/>
    </row>
    <row r="2151" spans="11:11" x14ac:dyDescent="0.25">
      <c r="K2151" s="20"/>
    </row>
    <row r="2152" spans="11:11" x14ac:dyDescent="0.25">
      <c r="K2152" s="20"/>
    </row>
    <row r="2153" spans="11:11" x14ac:dyDescent="0.25">
      <c r="K2153" s="20"/>
    </row>
    <row r="2154" spans="11:11" x14ac:dyDescent="0.25">
      <c r="K2154" s="20"/>
    </row>
    <row r="2155" spans="11:11" x14ac:dyDescent="0.25">
      <c r="K2155" s="20"/>
    </row>
    <row r="2156" spans="11:11" x14ac:dyDescent="0.25">
      <c r="K2156" s="20"/>
    </row>
    <row r="2157" spans="11:11" x14ac:dyDescent="0.25">
      <c r="K2157" s="20"/>
    </row>
    <row r="2158" spans="11:11" x14ac:dyDescent="0.25">
      <c r="K2158" s="20"/>
    </row>
    <row r="2159" spans="11:11" x14ac:dyDescent="0.25">
      <c r="K2159" s="20"/>
    </row>
    <row r="2160" spans="11:11" x14ac:dyDescent="0.25">
      <c r="K2160" s="20"/>
    </row>
    <row r="2161" spans="11:11" x14ac:dyDescent="0.25">
      <c r="K2161" s="20"/>
    </row>
    <row r="2162" spans="11:11" x14ac:dyDescent="0.25">
      <c r="K2162" s="20"/>
    </row>
    <row r="2163" spans="11:11" x14ac:dyDescent="0.25">
      <c r="K2163" s="20"/>
    </row>
    <row r="2164" spans="11:11" x14ac:dyDescent="0.25">
      <c r="K2164" s="20"/>
    </row>
    <row r="2165" spans="11:11" x14ac:dyDescent="0.25">
      <c r="K2165" s="20"/>
    </row>
    <row r="2166" spans="11:11" x14ac:dyDescent="0.25">
      <c r="K2166" s="20"/>
    </row>
    <row r="2167" spans="11:11" x14ac:dyDescent="0.25">
      <c r="K2167" s="20"/>
    </row>
    <row r="2168" spans="11:11" x14ac:dyDescent="0.25">
      <c r="K2168" s="20"/>
    </row>
    <row r="2169" spans="11:11" x14ac:dyDescent="0.25">
      <c r="K2169" s="20"/>
    </row>
    <row r="2170" spans="11:11" x14ac:dyDescent="0.25">
      <c r="K2170" s="20"/>
    </row>
    <row r="2171" spans="11:11" x14ac:dyDescent="0.25">
      <c r="K2171" s="20"/>
    </row>
    <row r="2172" spans="11:11" x14ac:dyDescent="0.25">
      <c r="K2172" s="20"/>
    </row>
    <row r="2173" spans="11:11" x14ac:dyDescent="0.25">
      <c r="K2173" s="20"/>
    </row>
    <row r="2174" spans="11:11" x14ac:dyDescent="0.25">
      <c r="K2174" s="20"/>
    </row>
    <row r="2175" spans="11:11" x14ac:dyDescent="0.25">
      <c r="K2175" s="20"/>
    </row>
    <row r="2176" spans="11:11" x14ac:dyDescent="0.25">
      <c r="K2176" s="20"/>
    </row>
    <row r="2177" spans="11:11" x14ac:dyDescent="0.25">
      <c r="K2177" s="20"/>
    </row>
    <row r="2178" spans="11:11" x14ac:dyDescent="0.25">
      <c r="K2178" s="20"/>
    </row>
    <row r="2179" spans="11:11" x14ac:dyDescent="0.25">
      <c r="K2179" s="20"/>
    </row>
    <row r="2180" spans="11:11" x14ac:dyDescent="0.25">
      <c r="K2180" s="20"/>
    </row>
    <row r="2181" spans="11:11" x14ac:dyDescent="0.25">
      <c r="K2181" s="20"/>
    </row>
    <row r="2182" spans="11:11" x14ac:dyDescent="0.25">
      <c r="K2182" s="20"/>
    </row>
    <row r="2183" spans="11:11" x14ac:dyDescent="0.25">
      <c r="K2183" s="20"/>
    </row>
    <row r="2184" spans="11:11" x14ac:dyDescent="0.25">
      <c r="K2184" s="20"/>
    </row>
    <row r="2185" spans="11:11" x14ac:dyDescent="0.25">
      <c r="K2185" s="20"/>
    </row>
    <row r="2186" spans="11:11" x14ac:dyDescent="0.25">
      <c r="K2186" s="20"/>
    </row>
    <row r="2187" spans="11:11" x14ac:dyDescent="0.25">
      <c r="K2187" s="20"/>
    </row>
    <row r="2188" spans="11:11" x14ac:dyDescent="0.25">
      <c r="K2188" s="20"/>
    </row>
    <row r="2189" spans="11:11" x14ac:dyDescent="0.25">
      <c r="K2189" s="20"/>
    </row>
    <row r="2190" spans="11:11" x14ac:dyDescent="0.25">
      <c r="K2190" s="20"/>
    </row>
    <row r="2191" spans="11:11" x14ac:dyDescent="0.25">
      <c r="K2191" s="20"/>
    </row>
    <row r="2192" spans="11:11" x14ac:dyDescent="0.25">
      <c r="K2192" s="20"/>
    </row>
    <row r="2193" spans="11:11" x14ac:dyDescent="0.25">
      <c r="K2193" s="20"/>
    </row>
    <row r="2194" spans="11:11" x14ac:dyDescent="0.25">
      <c r="K2194" s="20"/>
    </row>
    <row r="2195" spans="11:11" x14ac:dyDescent="0.25">
      <c r="K2195" s="20"/>
    </row>
    <row r="2196" spans="11:11" x14ac:dyDescent="0.25">
      <c r="K2196" s="20"/>
    </row>
    <row r="2197" spans="11:11" x14ac:dyDescent="0.25">
      <c r="K2197" s="20"/>
    </row>
    <row r="2198" spans="11:11" x14ac:dyDescent="0.25">
      <c r="K2198" s="20"/>
    </row>
    <row r="2199" spans="11:11" x14ac:dyDescent="0.25">
      <c r="K2199" s="20"/>
    </row>
    <row r="2200" spans="11:11" x14ac:dyDescent="0.25">
      <c r="K2200" s="20"/>
    </row>
    <row r="2201" spans="11:11" x14ac:dyDescent="0.25">
      <c r="K2201" s="20"/>
    </row>
    <row r="2202" spans="11:11" x14ac:dyDescent="0.25">
      <c r="K2202" s="20"/>
    </row>
    <row r="2203" spans="11:11" x14ac:dyDescent="0.25">
      <c r="K2203" s="20"/>
    </row>
    <row r="2204" spans="11:11" x14ac:dyDescent="0.25">
      <c r="K2204" s="20"/>
    </row>
    <row r="2205" spans="11:11" x14ac:dyDescent="0.25">
      <c r="K2205" s="20"/>
    </row>
    <row r="2206" spans="11:11" x14ac:dyDescent="0.25">
      <c r="K2206" s="20"/>
    </row>
    <row r="2207" spans="11:11" x14ac:dyDescent="0.25">
      <c r="K2207" s="20"/>
    </row>
    <row r="2208" spans="11:11" x14ac:dyDescent="0.25">
      <c r="K2208" s="20"/>
    </row>
    <row r="2209" spans="11:11" x14ac:dyDescent="0.25">
      <c r="K2209" s="20"/>
    </row>
    <row r="2210" spans="11:11" x14ac:dyDescent="0.25">
      <c r="K2210" s="20"/>
    </row>
    <row r="2211" spans="11:11" x14ac:dyDescent="0.25">
      <c r="K2211" s="20"/>
    </row>
    <row r="2212" spans="11:11" x14ac:dyDescent="0.25">
      <c r="K2212" s="20"/>
    </row>
    <row r="2213" spans="11:11" x14ac:dyDescent="0.25">
      <c r="K2213" s="20"/>
    </row>
    <row r="2214" spans="11:11" x14ac:dyDescent="0.25">
      <c r="K2214" s="20"/>
    </row>
    <row r="2215" spans="11:11" x14ac:dyDescent="0.25">
      <c r="K2215" s="20"/>
    </row>
    <row r="2216" spans="11:11" x14ac:dyDescent="0.25">
      <c r="K2216" s="20"/>
    </row>
    <row r="2217" spans="11:11" x14ac:dyDescent="0.25">
      <c r="K2217" s="20"/>
    </row>
    <row r="2218" spans="11:11" x14ac:dyDescent="0.25">
      <c r="K2218" s="20"/>
    </row>
    <row r="2219" spans="11:11" x14ac:dyDescent="0.25">
      <c r="K2219" s="20"/>
    </row>
    <row r="2220" spans="11:11" x14ac:dyDescent="0.25">
      <c r="K2220" s="20"/>
    </row>
    <row r="2221" spans="11:11" x14ac:dyDescent="0.25">
      <c r="K2221" s="20"/>
    </row>
    <row r="2222" spans="11:11" x14ac:dyDescent="0.25">
      <c r="K2222" s="20"/>
    </row>
    <row r="2223" spans="11:11" x14ac:dyDescent="0.25">
      <c r="K2223" s="20"/>
    </row>
    <row r="2224" spans="11:11" x14ac:dyDescent="0.25">
      <c r="K2224" s="20"/>
    </row>
    <row r="2225" spans="11:11" x14ac:dyDescent="0.25">
      <c r="K2225" s="20"/>
    </row>
    <row r="2226" spans="11:11" x14ac:dyDescent="0.25">
      <c r="K2226" s="20"/>
    </row>
    <row r="2227" spans="11:11" x14ac:dyDescent="0.25">
      <c r="K2227" s="20"/>
    </row>
    <row r="2228" spans="11:11" x14ac:dyDescent="0.25">
      <c r="K2228" s="20"/>
    </row>
    <row r="2229" spans="11:11" x14ac:dyDescent="0.25">
      <c r="K2229" s="20"/>
    </row>
    <row r="2230" spans="11:11" x14ac:dyDescent="0.25">
      <c r="K2230" s="20"/>
    </row>
    <row r="2231" spans="11:11" x14ac:dyDescent="0.25">
      <c r="K2231" s="20"/>
    </row>
    <row r="2232" spans="11:11" x14ac:dyDescent="0.25">
      <c r="K2232" s="20"/>
    </row>
    <row r="2233" spans="11:11" x14ac:dyDescent="0.25">
      <c r="K2233" s="20"/>
    </row>
    <row r="2234" spans="11:11" x14ac:dyDescent="0.25">
      <c r="K2234" s="20"/>
    </row>
    <row r="2235" spans="11:11" x14ac:dyDescent="0.25">
      <c r="K2235" s="20"/>
    </row>
    <row r="2236" spans="11:11" x14ac:dyDescent="0.25">
      <c r="K2236" s="20"/>
    </row>
    <row r="2237" spans="11:11" x14ac:dyDescent="0.25">
      <c r="K2237" s="20"/>
    </row>
    <row r="2238" spans="11:11" x14ac:dyDescent="0.25">
      <c r="K2238" s="20"/>
    </row>
    <row r="2239" spans="11:11" x14ac:dyDescent="0.25">
      <c r="K2239" s="20"/>
    </row>
    <row r="2240" spans="11:11" x14ac:dyDescent="0.25">
      <c r="K2240" s="20"/>
    </row>
    <row r="2241" spans="11:11" x14ac:dyDescent="0.25">
      <c r="K2241" s="20"/>
    </row>
    <row r="2242" spans="11:11" x14ac:dyDescent="0.25">
      <c r="K2242" s="20"/>
    </row>
    <row r="2243" spans="11:11" x14ac:dyDescent="0.25">
      <c r="K2243" s="20"/>
    </row>
    <row r="2244" spans="11:11" x14ac:dyDescent="0.25">
      <c r="K2244" s="20"/>
    </row>
    <row r="2245" spans="11:11" x14ac:dyDescent="0.25">
      <c r="K2245" s="20"/>
    </row>
    <row r="2246" spans="11:11" x14ac:dyDescent="0.25">
      <c r="K2246" s="20"/>
    </row>
    <row r="2247" spans="11:11" x14ac:dyDescent="0.25">
      <c r="K2247" s="20"/>
    </row>
    <row r="2248" spans="11:11" x14ac:dyDescent="0.25">
      <c r="K2248" s="20"/>
    </row>
    <row r="2249" spans="11:11" x14ac:dyDescent="0.25">
      <c r="K2249" s="20"/>
    </row>
    <row r="2250" spans="11:11" x14ac:dyDescent="0.25">
      <c r="K2250" s="20"/>
    </row>
    <row r="2251" spans="11:11" x14ac:dyDescent="0.25">
      <c r="K2251" s="20"/>
    </row>
    <row r="2252" spans="11:11" x14ac:dyDescent="0.25">
      <c r="K2252" s="20"/>
    </row>
    <row r="2253" spans="11:11" x14ac:dyDescent="0.25">
      <c r="K2253" s="20"/>
    </row>
    <row r="2254" spans="11:11" x14ac:dyDescent="0.25">
      <c r="K2254" s="20"/>
    </row>
    <row r="2255" spans="11:11" x14ac:dyDescent="0.25">
      <c r="K2255" s="20"/>
    </row>
    <row r="2256" spans="11:11" x14ac:dyDescent="0.25">
      <c r="K2256" s="20"/>
    </row>
    <row r="2257" spans="11:11" x14ac:dyDescent="0.25">
      <c r="K2257" s="20"/>
    </row>
    <row r="2258" spans="11:11" x14ac:dyDescent="0.25">
      <c r="K2258" s="20"/>
    </row>
    <row r="2259" spans="11:11" x14ac:dyDescent="0.25">
      <c r="K2259" s="20"/>
    </row>
    <row r="2260" spans="11:11" x14ac:dyDescent="0.25">
      <c r="K2260" s="20"/>
    </row>
    <row r="2261" spans="11:11" x14ac:dyDescent="0.25">
      <c r="K2261" s="20"/>
    </row>
    <row r="2262" spans="11:11" x14ac:dyDescent="0.25">
      <c r="K2262" s="20"/>
    </row>
    <row r="2263" spans="11:11" x14ac:dyDescent="0.25">
      <c r="K2263" s="20"/>
    </row>
    <row r="2264" spans="11:11" x14ac:dyDescent="0.25">
      <c r="K2264" s="20"/>
    </row>
    <row r="2265" spans="11:11" x14ac:dyDescent="0.25">
      <c r="K2265" s="20"/>
    </row>
    <row r="2266" spans="11:11" x14ac:dyDescent="0.25">
      <c r="K2266" s="20"/>
    </row>
    <row r="2267" spans="11:11" x14ac:dyDescent="0.25">
      <c r="K2267" s="20"/>
    </row>
    <row r="2268" spans="11:11" x14ac:dyDescent="0.25">
      <c r="K2268" s="20"/>
    </row>
    <row r="2269" spans="11:11" x14ac:dyDescent="0.25">
      <c r="K2269" s="20"/>
    </row>
    <row r="2270" spans="11:11" x14ac:dyDescent="0.25">
      <c r="K2270" s="20"/>
    </row>
    <row r="2271" spans="11:11" x14ac:dyDescent="0.25">
      <c r="K2271" s="20"/>
    </row>
    <row r="2272" spans="11:11" x14ac:dyDescent="0.25">
      <c r="K2272" s="20"/>
    </row>
    <row r="2273" spans="11:11" x14ac:dyDescent="0.25">
      <c r="K2273" s="20"/>
    </row>
    <row r="2274" spans="11:11" x14ac:dyDescent="0.25">
      <c r="K2274" s="20"/>
    </row>
    <row r="2275" spans="11:11" x14ac:dyDescent="0.25">
      <c r="K2275" s="20"/>
    </row>
    <row r="2276" spans="11:11" x14ac:dyDescent="0.25">
      <c r="K2276" s="20"/>
    </row>
    <row r="2277" spans="11:11" x14ac:dyDescent="0.25">
      <c r="K2277" s="20"/>
    </row>
    <row r="2278" spans="11:11" x14ac:dyDescent="0.25">
      <c r="K2278" s="20"/>
    </row>
    <row r="2279" spans="11:11" x14ac:dyDescent="0.25">
      <c r="K2279" s="20"/>
    </row>
    <row r="2280" spans="11:11" x14ac:dyDescent="0.25">
      <c r="K2280" s="20"/>
    </row>
    <row r="2281" spans="11:11" x14ac:dyDescent="0.25">
      <c r="K2281" s="20"/>
    </row>
    <row r="2282" spans="11:11" x14ac:dyDescent="0.25">
      <c r="K2282" s="20"/>
    </row>
    <row r="2283" spans="11:11" x14ac:dyDescent="0.25">
      <c r="K2283" s="20"/>
    </row>
    <row r="2284" spans="11:11" x14ac:dyDescent="0.25">
      <c r="K2284" s="20"/>
    </row>
    <row r="2285" spans="11:11" x14ac:dyDescent="0.25">
      <c r="K2285" s="20"/>
    </row>
    <row r="2286" spans="11:11" x14ac:dyDescent="0.25">
      <c r="K2286" s="20"/>
    </row>
    <row r="2287" spans="11:11" x14ac:dyDescent="0.25">
      <c r="K2287" s="20"/>
    </row>
    <row r="2288" spans="11:11" x14ac:dyDescent="0.25">
      <c r="K2288" s="20"/>
    </row>
    <row r="2289" spans="11:11" x14ac:dyDescent="0.25">
      <c r="K2289" s="20"/>
    </row>
    <row r="2290" spans="11:11" x14ac:dyDescent="0.25">
      <c r="K2290" s="20"/>
    </row>
    <row r="2291" spans="11:11" x14ac:dyDescent="0.25">
      <c r="K2291" s="20"/>
    </row>
    <row r="2292" spans="11:11" x14ac:dyDescent="0.25">
      <c r="K2292" s="20"/>
    </row>
    <row r="2293" spans="11:11" x14ac:dyDescent="0.25">
      <c r="K2293" s="20"/>
    </row>
    <row r="2294" spans="11:11" x14ac:dyDescent="0.25">
      <c r="K2294" s="20"/>
    </row>
    <row r="2295" spans="11:11" x14ac:dyDescent="0.25">
      <c r="K2295" s="20"/>
    </row>
    <row r="2296" spans="11:11" x14ac:dyDescent="0.25">
      <c r="K2296" s="20"/>
    </row>
    <row r="2297" spans="11:11" x14ac:dyDescent="0.25">
      <c r="K2297" s="20"/>
    </row>
    <row r="2298" spans="11:11" x14ac:dyDescent="0.25">
      <c r="K2298" s="20"/>
    </row>
    <row r="2299" spans="11:11" x14ac:dyDescent="0.25">
      <c r="K2299" s="20"/>
    </row>
    <row r="2300" spans="11:11" x14ac:dyDescent="0.25">
      <c r="K2300" s="20"/>
    </row>
    <row r="2301" spans="11:11" x14ac:dyDescent="0.25">
      <c r="K2301" s="20"/>
    </row>
    <row r="2302" spans="11:11" x14ac:dyDescent="0.25">
      <c r="K2302" s="20"/>
    </row>
    <row r="2303" spans="11:11" x14ac:dyDescent="0.25">
      <c r="K2303" s="20"/>
    </row>
    <row r="2304" spans="11:11" x14ac:dyDescent="0.25">
      <c r="K2304" s="20"/>
    </row>
    <row r="2305" spans="11:11" x14ac:dyDescent="0.25">
      <c r="K2305" s="20"/>
    </row>
    <row r="2306" spans="11:11" x14ac:dyDescent="0.25">
      <c r="K2306" s="20"/>
    </row>
    <row r="2307" spans="11:11" x14ac:dyDescent="0.25">
      <c r="K2307" s="20"/>
    </row>
    <row r="2308" spans="11:11" x14ac:dyDescent="0.25">
      <c r="K2308" s="20"/>
    </row>
    <row r="2309" spans="11:11" x14ac:dyDescent="0.25">
      <c r="K2309" s="20"/>
    </row>
    <row r="2310" spans="11:11" x14ac:dyDescent="0.25">
      <c r="K2310" s="20"/>
    </row>
    <row r="2311" spans="11:11" x14ac:dyDescent="0.25">
      <c r="K2311" s="20"/>
    </row>
  </sheetData>
  <sheetProtection password="CCEB" sheet="1" objects="1" scenarios="1"/>
  <protectedRanges>
    <protectedRange sqref="C4:C9" name="Range1"/>
  </protectedRanges>
  <mergeCells count="4">
    <mergeCell ref="F9:G11"/>
    <mergeCell ref="F12:G14"/>
    <mergeCell ref="B30:G31"/>
    <mergeCell ref="B2:D3"/>
  </mergeCells>
  <conditionalFormatting sqref="C14">
    <cfRule type="expression" dxfId="10" priority="9">
      <formula>$C$14=""</formula>
    </cfRule>
    <cfRule type="expression" dxfId="9" priority="12">
      <formula>EXACT($D$14,"Hiccup!")</formula>
    </cfRule>
  </conditionalFormatting>
  <conditionalFormatting sqref="C13">
    <cfRule type="expression" dxfId="8" priority="10">
      <formula>$C$13=""</formula>
    </cfRule>
    <cfRule type="expression" dxfId="7" priority="11">
      <formula>EXACT($D$14,"Hiccup!")</formula>
    </cfRule>
  </conditionalFormatting>
  <conditionalFormatting sqref="B13:C13">
    <cfRule type="expression" dxfId="6" priority="5">
      <formula>B13=""</formula>
    </cfRule>
  </conditionalFormatting>
  <conditionalFormatting sqref="B14:D14">
    <cfRule type="expression" dxfId="5" priority="4">
      <formula>$B$14=""</formula>
    </cfRule>
  </conditionalFormatting>
  <conditionalFormatting sqref="D13">
    <cfRule type="expression" dxfId="4" priority="3">
      <formula>$D$13=""</formula>
    </cfRule>
  </conditionalFormatting>
  <dataValidations count="4">
    <dataValidation type="custom" allowBlank="1" showInputMessage="1" showErrorMessage="1" errorTitle="Invalid Input Voltage" error="Check the datasheet and insert a value between the minimum and maximum input voltages. Check that VIN &gt; VOUT (plus dropout)" sqref="C4">
      <formula1>AND(C4&gt;=(C5+0.1),NOT(OR(C4&lt;IF(OR(ISNUMBER(SEARCH("15",C8,1)),ISNUMBER(SEARCH("06",C8,1))),4.2,3.8),C4&gt;IF(OR(ISNUMBER(SEARCH("15",C8,1)),ISNUMBER(SEARCH("06",C8,1))),66,38))))</formula1>
    </dataValidation>
    <dataValidation type="custom" allowBlank="1" showInputMessage="1" showErrorMessage="1" errorTitle="Invalid Output Voltage" error="Check the datasheet for min and max output voltages. Also ensure VIN &gt; VOUT (plus dropout)" sqref="C5">
      <formula1>AND(C4&gt;=(C5+0.1),NOT(OR(C5&lt;1,C5&gt;IF(OR(ISNUMBER(SEARCH("15",C8,1)),ISNUMBER(SEARCH("06",C8,1))),66,38))))</formula1>
    </dataValidation>
    <dataValidation type="custom" allowBlank="1" showInputMessage="1" showErrorMessage="1" errorTitle="Invalid Output Voltage" sqref="C6">
      <formula1>C6&gt;0</formula1>
    </dataValidation>
    <dataValidation type="custom" allowBlank="1" showInputMessage="1" showErrorMessage="1" sqref="C7">
      <formula1>C7&gt;0</formula1>
    </dataValidation>
  </dataValidations>
  <hyperlinks>
    <hyperlink ref="G2" location="Instructions!A1" display="Click for Instructions"/>
    <hyperlink ref="D35" r:id="rId1" display="E2E"/>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Scroll Bar 2">
              <controlPr locked="0" defaultSize="0" autoPict="0">
                <anchor moveWithCells="1">
                  <from>
                    <xdr:col>4</xdr:col>
                    <xdr:colOff>19050</xdr:colOff>
                    <xdr:row>6</xdr:row>
                    <xdr:rowOff>9525</xdr:rowOff>
                  </from>
                  <to>
                    <xdr:col>6</xdr:col>
                    <xdr:colOff>1152525</xdr:colOff>
                    <xdr:row>6</xdr:row>
                    <xdr:rowOff>171450</xdr:rowOff>
                  </to>
                </anchor>
              </controlPr>
            </control>
          </mc:Choice>
        </mc:AlternateContent>
        <mc:AlternateContent xmlns:mc="http://schemas.openxmlformats.org/markup-compatibility/2006">
          <mc:Choice Requires="x14">
            <control shapeId="1028" r:id="rId6" name="Scroll Bar 4">
              <controlPr locked="0" defaultSize="0" autoPict="0">
                <anchor moveWithCells="1">
                  <from>
                    <xdr:col>4</xdr:col>
                    <xdr:colOff>19050</xdr:colOff>
                    <xdr:row>5</xdr:row>
                    <xdr:rowOff>9525</xdr:rowOff>
                  </from>
                  <to>
                    <xdr:col>6</xdr:col>
                    <xdr:colOff>1152525</xdr:colOff>
                    <xdr:row>5</xdr:row>
                    <xdr:rowOff>171450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 id="{720E83BB-F080-45A7-9511-FD236B508BD4}">
            <xm:f>AND($C$9&lt;&gt;'Slider Control'!$AB$2,$C$9&lt;&gt;'Slider Control'!$AB$3,$C$9&lt;&gt;'Slider Control'!$AB$4)</xm:f>
            <x14:dxf>
              <fill>
                <patternFill>
                  <bgColor rgb="FFFF0000"/>
                </patternFill>
              </fill>
            </x14:dxf>
          </x14:cfRule>
          <xm:sqref>C9</xm:sqref>
        </x14:conditionalFormatting>
        <x14:conditionalFormatting xmlns:xm="http://schemas.microsoft.com/office/excel/2006/main">
          <x14:cfRule type="expression" priority="19" id="{B2263913-78D9-4296-B7E1-66E8516E9FE0}">
            <xm:f>AND(NOT('Back-End'!B9),C4-C5&lt;0.1+0.6*(C6/3))</xm:f>
            <x14:dxf>
              <fill>
                <patternFill>
                  <bgColor rgb="FFFF0000"/>
                </patternFill>
              </fill>
            </x14:dxf>
          </x14:cfRule>
          <xm:sqref>F9 F12</xm:sqref>
        </x14:conditionalFormatting>
        <x14:conditionalFormatting xmlns:xm="http://schemas.microsoft.com/office/excel/2006/main">
          <x14:cfRule type="expression" priority="1" id="{CCC839B9-9240-45AB-812A-05F89702B563}">
            <xm:f>OR(C12&lt;140,'Slider Control'!R11-'Back-End'!B101&lt;0,AND(C12=140,NOT(C13="PFM")))</xm:f>
            <x14:dxf>
              <fill>
                <patternFill>
                  <bgColor rgb="FFFF0000"/>
                </patternFill>
              </fill>
            </x14:dxf>
          </x14:cfRule>
          <xm:sqref>F13:G14</xm:sqref>
        </x14:conditionalFormatting>
        <x14:conditionalFormatting xmlns:xm="http://schemas.microsoft.com/office/excel/2006/main">
          <x14:cfRule type="expression" priority="23" id="{CCC839B9-9240-45AB-812A-05F89702B563}">
            <xm:f>OR(C11&lt;140,'Slider Control'!R13-'Back-End'!B100&lt;0,AND(C11=140,NOT(C12="PFM")))</xm:f>
            <x14:dxf>
              <fill>
                <patternFill>
                  <bgColor rgb="FFFF0000"/>
                </patternFill>
              </fill>
            </x14:dxf>
          </x14:cfRule>
          <xm:sqref>F12:G12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'Slider Control'!$AB$2:$AB$4</xm:f>
          </x14:formula1>
          <xm:sqref>C9</xm:sqref>
        </x14:dataValidation>
        <x14:dataValidation type="list" allowBlank="1" showInputMessage="1" showErrorMessage="1">
          <x14:formula1>
            <xm:f>'Slider Control'!$L$1:$L$9</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311"/>
  <sheetViews>
    <sheetView topLeftCell="A31" workbookViewId="0">
      <selection activeCell="E43" sqref="E43"/>
    </sheetView>
  </sheetViews>
  <sheetFormatPr defaultColWidth="8.85546875" defaultRowHeight="15" x14ac:dyDescent="0.25"/>
  <cols>
    <col min="1" max="2" width="19.42578125" style="72" customWidth="1"/>
    <col min="3" max="3" width="8.85546875" style="72"/>
    <col min="4" max="4" width="11" style="72" bestFit="1" customWidth="1"/>
    <col min="5" max="15" width="8.85546875" style="72"/>
    <col min="16" max="16" width="9.85546875" style="72" bestFit="1" customWidth="1"/>
    <col min="17" max="17" width="10" style="72" bestFit="1" customWidth="1"/>
    <col min="18" max="18" width="8.140625" style="72" customWidth="1"/>
    <col min="19" max="19" width="7.42578125" style="72" customWidth="1"/>
    <col min="20" max="20" width="7" style="72" bestFit="1" customWidth="1"/>
    <col min="21" max="22" width="8.85546875" style="72"/>
    <col min="23" max="25" width="12.5703125" style="72" customWidth="1"/>
    <col min="26" max="29" width="8.85546875" style="72"/>
    <col min="30" max="30" width="12" style="72" bestFit="1" customWidth="1"/>
    <col min="31" max="31" width="8.85546875" style="72"/>
    <col min="32" max="32" width="12.28515625" style="72" customWidth="1"/>
    <col min="33" max="33" width="8.85546875" style="72"/>
    <col min="34" max="34" width="10.5703125" style="72" customWidth="1"/>
    <col min="35" max="35" width="10.140625" style="72" customWidth="1"/>
    <col min="36" max="36" width="9.7109375" style="72" customWidth="1"/>
    <col min="37" max="16384" width="8.85546875" style="72"/>
  </cols>
  <sheetData>
    <row r="1" spans="1:37" ht="27" thickBot="1" x14ac:dyDescent="0.3">
      <c r="A1" s="157" t="s">
        <v>52</v>
      </c>
      <c r="B1" s="158"/>
      <c r="L1" s="146" t="s">
        <v>28</v>
      </c>
      <c r="M1" s="147"/>
      <c r="N1" s="147"/>
      <c r="O1" s="148"/>
      <c r="W1" s="146" t="s">
        <v>34</v>
      </c>
      <c r="X1" s="148"/>
      <c r="Y1" s="78"/>
      <c r="Z1" s="79"/>
    </row>
    <row r="2" spans="1:37" ht="27" thickBot="1" x14ac:dyDescent="0.3">
      <c r="A2" s="159"/>
      <c r="B2" s="160"/>
      <c r="D2" s="80" t="s">
        <v>68</v>
      </c>
      <c r="L2" s="149"/>
      <c r="M2" s="150"/>
      <c r="N2" s="150"/>
      <c r="O2" s="151">
        <v>524</v>
      </c>
      <c r="P2" s="81"/>
      <c r="T2" s="81"/>
      <c r="W2" s="149"/>
      <c r="X2" s="151"/>
      <c r="Y2" s="82"/>
      <c r="Z2" s="156" t="s">
        <v>15</v>
      </c>
      <c r="AA2" s="156"/>
      <c r="AB2" s="152" t="s">
        <v>16</v>
      </c>
      <c r="AC2" s="153"/>
      <c r="AD2" s="152" t="s">
        <v>156</v>
      </c>
      <c r="AE2" s="153"/>
      <c r="AF2" s="152" t="s">
        <v>151</v>
      </c>
      <c r="AG2" s="153"/>
      <c r="AH2" s="154" t="s">
        <v>175</v>
      </c>
      <c r="AI2" s="155"/>
      <c r="AJ2" s="152" t="s">
        <v>17</v>
      </c>
      <c r="AK2" s="153"/>
    </row>
    <row r="3" spans="1:37" ht="14.45" x14ac:dyDescent="0.3">
      <c r="A3" s="83" t="s">
        <v>13</v>
      </c>
      <c r="B3" s="84" t="s">
        <v>14</v>
      </c>
      <c r="D3" s="80" t="s">
        <v>67</v>
      </c>
      <c r="L3" s="85" t="s">
        <v>27</v>
      </c>
      <c r="M3" s="86" t="s">
        <v>202</v>
      </c>
      <c r="N3" s="86" t="s">
        <v>203</v>
      </c>
      <c r="O3" s="87" t="s">
        <v>204</v>
      </c>
      <c r="P3" s="88" t="s">
        <v>88</v>
      </c>
      <c r="Q3" s="88" t="s">
        <v>87</v>
      </c>
      <c r="R3" s="88" t="s">
        <v>107</v>
      </c>
      <c r="S3" s="88" t="s">
        <v>177</v>
      </c>
      <c r="T3" s="88" t="s">
        <v>178</v>
      </c>
      <c r="W3" s="83" t="s">
        <v>95</v>
      </c>
      <c r="X3" s="89" t="s">
        <v>3</v>
      </c>
      <c r="Y3" s="90" t="s">
        <v>191</v>
      </c>
      <c r="Z3" s="85" t="s">
        <v>93</v>
      </c>
      <c r="AA3" s="91" t="s">
        <v>58</v>
      </c>
      <c r="AB3" s="85" t="s">
        <v>94</v>
      </c>
      <c r="AC3" s="91" t="s">
        <v>92</v>
      </c>
      <c r="AD3" s="85" t="s">
        <v>109</v>
      </c>
      <c r="AE3" s="91" t="s">
        <v>107</v>
      </c>
      <c r="AF3" s="85" t="s">
        <v>109</v>
      </c>
      <c r="AG3" s="91" t="s">
        <v>107</v>
      </c>
      <c r="AH3" s="85" t="s">
        <v>119</v>
      </c>
      <c r="AI3" s="91" t="s">
        <v>118</v>
      </c>
      <c r="AJ3" s="85" t="s">
        <v>119</v>
      </c>
      <c r="AK3" s="91" t="s">
        <v>118</v>
      </c>
    </row>
    <row r="4" spans="1:37" ht="14.45" x14ac:dyDescent="0.3">
      <c r="A4" s="92" t="s">
        <v>15</v>
      </c>
      <c r="B4" s="93" t="b">
        <f>'Back-End'!B25</f>
        <v>1</v>
      </c>
      <c r="D4" s="80" t="s">
        <v>69</v>
      </c>
      <c r="L4" s="94">
        <v>0</v>
      </c>
      <c r="M4" s="81">
        <f>IF(L4&lt;'Slider Control'!M$13,'Slider Control'!P$13,L4*'Slider Control'!R$13)</f>
        <v>0.48</v>
      </c>
      <c r="N4" s="95">
        <f>IF(L4&lt;'Slider Control'!M$13,0,IF(L4&lt;'Slider Control'!N$13,L4*'Slider Control'!S$13+'Slider Control'!T$13,'Slider Control'!Q$13))</f>
        <v>0</v>
      </c>
      <c r="O4" s="96" t="e">
        <f t="shared" ref="O4:O67" si="0">IF(SUM(P4:T4)=0,NA(),SUM(P4:T4))</f>
        <v>#N/A</v>
      </c>
      <c r="P4" s="72">
        <f>IF(AND(ABS('Back-End'!B$26-L4)&lt;=0.0005,'Back-End'!B$25),0.001,0)</f>
        <v>0</v>
      </c>
      <c r="Q4" s="72">
        <f>IF(AND(ABS('Back-End'!B$32-L4)&lt;=0.0005,'Back-End'!B$38),M4,0)</f>
        <v>0</v>
      </c>
      <c r="R4" s="72">
        <f>IF(AND(ABS('Back-End'!B$56-L4)&lt;=0.0005,'Back-End'!B$57),'Back-End'!B$54,IF(AND(ABS('Back-End'!B$69-L4)&lt;=0.0005,'Back-End'!B$58),'Back-End'!B$67,0))</f>
        <v>0</v>
      </c>
      <c r="S4" s="72">
        <f>IF(AND(ABS('Back-End'!B$81-L4)&lt;=0.0005,'Back-End'!B$84),'Back-End'!B$82,0)</f>
        <v>0</v>
      </c>
      <c r="T4" s="72">
        <v>0</v>
      </c>
      <c r="W4" s="97">
        <f t="shared" ref="W4:W35" si="1">Z4+AB4+AD4+AF4+AH4+AJ4</f>
        <v>0</v>
      </c>
      <c r="X4" s="98">
        <f t="shared" ref="X4:X35" si="2">AA4+AC4+AE4+AG4+AI4+AK4</f>
        <v>0</v>
      </c>
      <c r="Y4" s="99">
        <f>'Slider Control'!R13</f>
        <v>2.4</v>
      </c>
      <c r="Z4" s="94">
        <v>0</v>
      </c>
      <c r="AA4" s="100">
        <f>IF('Back-End'!B$25,0,0)</f>
        <v>0</v>
      </c>
      <c r="AB4" s="94">
        <v>0</v>
      </c>
      <c r="AC4" s="100">
        <f>IF('Back-End'!B$38,'Back-End'!B$34,0)</f>
        <v>0</v>
      </c>
      <c r="AD4" s="101">
        <v>0</v>
      </c>
      <c r="AE4" s="102">
        <f>IF('Back-End'!B$57,'Back-End'!B$55,0)</f>
        <v>0</v>
      </c>
      <c r="AF4" s="72">
        <f>0</f>
        <v>0</v>
      </c>
      <c r="AG4" s="72">
        <v>0</v>
      </c>
      <c r="AH4" s="94">
        <v>0</v>
      </c>
      <c r="AI4" s="100">
        <f>IF('Back-End'!B$84,'Back-End'!B$83,0)</f>
        <v>0</v>
      </c>
      <c r="AJ4" s="94">
        <v>0</v>
      </c>
      <c r="AK4" s="100">
        <f>IF('Back-End'!B$101,'Back-End'!M$2005-B100,0)</f>
        <v>0</v>
      </c>
    </row>
    <row r="5" spans="1:37" ht="14.45" x14ac:dyDescent="0.3">
      <c r="A5" s="103" t="s">
        <v>16</v>
      </c>
      <c r="B5" s="104" t="b">
        <f>'Back-End'!B38</f>
        <v>0</v>
      </c>
      <c r="D5" s="80" t="s">
        <v>70</v>
      </c>
      <c r="L5" s="94">
        <f>L4</f>
        <v>0</v>
      </c>
      <c r="M5" s="81">
        <f>IF(L5&lt;'Slider Control'!M$13,'Slider Control'!P$13,L5*'Slider Control'!R$13)</f>
        <v>0.48</v>
      </c>
      <c r="N5" s="95">
        <f>IF(L5&lt;'Slider Control'!M$13,0,IF(L5&lt;'Slider Control'!N$13,L5*'Slider Control'!S$13+'Slider Control'!T$13,'Slider Control'!Q$13))</f>
        <v>0</v>
      </c>
      <c r="O5" s="96" t="e">
        <f t="shared" si="0"/>
        <v>#N/A</v>
      </c>
      <c r="P5" s="72">
        <f>IF(AND(ABS('Back-End'!B$26-L5)&lt;=0.0005,'Back-End'!B$25),'Back-End'!B$21,0)</f>
        <v>0</v>
      </c>
      <c r="Q5" s="72">
        <f>IF(AND(ABS('Back-End'!B$32-L5)&lt;=0.0005,'Back-End'!B$38),N5,0)</f>
        <v>0</v>
      </c>
      <c r="R5" s="72">
        <f>IF(AND(ABS('Back-End'!B$56-L4)&lt;=0.0005,'Back-End'!B$57),'Back-End'!B$55,IF(AND(ABS('Back-End'!B$69-L4)&lt;=0.0005,'Back-End'!B$58),'Back-End'!B$68+0.0001,0))</f>
        <v>0</v>
      </c>
      <c r="S5" s="72">
        <f>IF(AND(ABS('Back-End'!B$81-L5)&lt;=0.0005,'Back-End'!B$84),'Back-End'!B$83,0)</f>
        <v>0</v>
      </c>
      <c r="T5" s="72">
        <v>0</v>
      </c>
      <c r="W5" s="97">
        <f t="shared" si="1"/>
        <v>0.68571428571428572</v>
      </c>
      <c r="X5" s="98">
        <f t="shared" si="2"/>
        <v>0.47999999999999993</v>
      </c>
      <c r="Y5" s="99"/>
      <c r="Z5" s="105">
        <f>IF('Back-End'!B$25,'Back-End'!B$20*1000000,0)</f>
        <v>0.68571428571428572</v>
      </c>
      <c r="AA5" s="100">
        <f>IF('Back-End'!B$25,'Back-End'!B$21,0)</f>
        <v>0.47999999999999993</v>
      </c>
      <c r="AB5" s="105">
        <f>IF('Back-End'!B$38,(1/'Back-End'!B$37)*'Back-End'!B$40*1000000,0)</f>
        <v>0</v>
      </c>
      <c r="AC5" s="102">
        <f>IF('Back-End'!B$38,'Back-End'!B$33,0)</f>
        <v>0</v>
      </c>
      <c r="AD5" s="101">
        <f>IF('Back-End'!B$57,'Back-End'!B$52*1000000,0)</f>
        <v>0</v>
      </c>
      <c r="AE5" s="102">
        <f>IF('Back-End'!B$57,'Back-End'!B$54,0)</f>
        <v>0</v>
      </c>
      <c r="AF5" s="106">
        <f>IF('Back-End'!B$58,'Back-End'!B$71,0)*1000000</f>
        <v>0</v>
      </c>
      <c r="AG5" s="72">
        <f>IF('Back-End'!B$58,'Back-End'!B$67,0)</f>
        <v>0</v>
      </c>
      <c r="AH5" s="101">
        <f>IF('Back-End'!B$84,'Back-End'!B86*1000000,0)</f>
        <v>0</v>
      </c>
      <c r="AI5" s="102">
        <f>IF('Back-End'!B$84,'Back-End'!B$54,0)</f>
        <v>0</v>
      </c>
      <c r="AJ5" s="107">
        <f>IF('Back-End'!B$101,1000000*'Back-End'!B97,0)</f>
        <v>0</v>
      </c>
      <c r="AK5" s="100">
        <f>IF('Back-End'!B$101,'Back-End'!M$2005,0)</f>
        <v>0</v>
      </c>
    </row>
    <row r="6" spans="1:37" ht="14.45" x14ac:dyDescent="0.3">
      <c r="A6" s="103" t="s">
        <v>153</v>
      </c>
      <c r="B6" s="104" t="b">
        <f>'Back-End'!B57</f>
        <v>0</v>
      </c>
      <c r="L6" s="94">
        <v>1E-3</v>
      </c>
      <c r="M6" s="81">
        <f>IF(L6&lt;'Slider Control'!M$13,'Slider Control'!P$13,L6*'Slider Control'!R$13)</f>
        <v>0.48</v>
      </c>
      <c r="N6" s="95">
        <f>IF(L6&lt;'Slider Control'!M$13,0,IF(L6&lt;'Slider Control'!N$13,L6*'Slider Control'!S$13+'Slider Control'!T$13,'Slider Control'!Q$13))</f>
        <v>0</v>
      </c>
      <c r="O6" s="96" t="e">
        <f t="shared" si="0"/>
        <v>#N/A</v>
      </c>
      <c r="P6" s="72">
        <f>IF(AND(ABS('Back-End'!B$26-L6)&lt;=0.0005,'Back-End'!B$25),0.001,0)</f>
        <v>0</v>
      </c>
      <c r="Q6" s="72">
        <f>IF(AND(ABS('Back-End'!B$32-L6)&lt;=0.0005,'Back-End'!B$38),M6,0)</f>
        <v>0</v>
      </c>
      <c r="R6" s="72">
        <f>IF(AND(ABS('Back-End'!B$56-L6)&lt;=0.0005,'Back-End'!B$57),'Back-End'!B$54,IF(AND(ABS('Back-End'!B$69-L6)&lt;=0.0005,'Back-End'!B$58),'Back-End'!B$67,0))</f>
        <v>0</v>
      </c>
      <c r="S6" s="72">
        <f>IF(AND(ABS('Back-End'!B$81-L6)&lt;=0.0005,'Back-End'!B$84),'Back-End'!B$82,0)</f>
        <v>0</v>
      </c>
      <c r="T6" s="72">
        <v>0</v>
      </c>
      <c r="W6" s="97">
        <f t="shared" si="1"/>
        <v>1.6457142857142857</v>
      </c>
      <c r="X6" s="98">
        <f t="shared" si="2"/>
        <v>0</v>
      </c>
      <c r="Y6" s="99"/>
      <c r="Z6" s="105">
        <f>IF('Back-End'!B$25,('Back-End'!B$20+'Back-End'!B$22)*1000000,0)</f>
        <v>1.6457142857142857</v>
      </c>
      <c r="AA6" s="100">
        <f>IF('Back-End'!B$25,0,0)</f>
        <v>0</v>
      </c>
      <c r="AB6" s="105">
        <f>IF('Back-End'!B$38,(1/'Back-End'!B$37)*1000000,0)</f>
        <v>0</v>
      </c>
      <c r="AC6" s="100">
        <f>IF('Back-End'!B$38,'Back-End'!B$34,0)</f>
        <v>0</v>
      </c>
      <c r="AD6" s="101">
        <f>IF('Back-End'!B$57,1/'Back-End'!B50*1000000,0)</f>
        <v>0</v>
      </c>
      <c r="AE6" s="102">
        <f>IF('Back-End'!B$57,'Back-End'!B$55,0)</f>
        <v>0</v>
      </c>
      <c r="AF6" s="106">
        <f>IF('Back-End'!B$58,'Back-End'!B$70,0)*1000000</f>
        <v>0</v>
      </c>
      <c r="AG6" s="72">
        <v>0</v>
      </c>
      <c r="AH6" s="101">
        <f>IF('Back-End'!B$84,1000000/'Back-End'!B85,0)</f>
        <v>0</v>
      </c>
      <c r="AI6" s="100">
        <f>IF('Back-End'!B$84,'Back-End'!B$83,0)</f>
        <v>0</v>
      </c>
      <c r="AJ6" s="107">
        <f>IF('Back-End'!B$101,1000000*('Back-End'!B$97+'Back-End'!B$98),0)</f>
        <v>0</v>
      </c>
      <c r="AK6" s="100">
        <f t="shared" ref="AK6:AK37" si="3">AK4</f>
        <v>0</v>
      </c>
    </row>
    <row r="7" spans="1:37" ht="14.45" x14ac:dyDescent="0.3">
      <c r="A7" s="103" t="s">
        <v>152</v>
      </c>
      <c r="B7" s="104" t="b">
        <f>'Back-End'!B58</f>
        <v>0</v>
      </c>
      <c r="L7" s="94">
        <f>L6</f>
        <v>1E-3</v>
      </c>
      <c r="M7" s="81">
        <f>IF(L7&lt;'Slider Control'!M$13,'Slider Control'!P$13,L7*'Slider Control'!R$13)</f>
        <v>0.48</v>
      </c>
      <c r="N7" s="95">
        <f>IF(L7&lt;'Slider Control'!M$13,0,IF(L7&lt;'Slider Control'!N$13,L7*'Slider Control'!S$13+'Slider Control'!T$13,'Slider Control'!Q$13))</f>
        <v>0</v>
      </c>
      <c r="O7" s="96" t="e">
        <f t="shared" si="0"/>
        <v>#N/A</v>
      </c>
      <c r="P7" s="72">
        <f>IF(AND(ABS('Back-End'!B$26-L7)&lt;=0.0005,'Back-End'!B$25),'Back-End'!B$21,0)</f>
        <v>0</v>
      </c>
      <c r="Q7" s="72">
        <f>IF(AND(ABS('Back-End'!B$32-L7)&lt;=0.0005,'Back-End'!B$38),N7,0)</f>
        <v>0</v>
      </c>
      <c r="R7" s="72">
        <f>IF(AND(ABS('Back-End'!B$56-L6)&lt;=0.0005,'Back-End'!B$57),'Back-End'!B$55,IF(AND(ABS('Back-End'!B$69-L6)&lt;=0.0005,'Back-End'!B$58),'Back-End'!B$68+0.0001,0))</f>
        <v>0</v>
      </c>
      <c r="S7" s="72">
        <f>IF(AND(ABS('Back-End'!B$81-L7)&lt;=0.0005,'Back-End'!B$84),'Back-End'!B$83,0)</f>
        <v>0</v>
      </c>
      <c r="T7" s="72">
        <v>0</v>
      </c>
      <c r="W7" s="97">
        <f t="shared" si="1"/>
        <v>3.9497142857142848</v>
      </c>
      <c r="X7" s="98">
        <f t="shared" si="2"/>
        <v>0</v>
      </c>
      <c r="Y7" s="99"/>
      <c r="Z7" s="105">
        <f>IF('Back-End'!B$25,(1/IF('Back-End'!B25,'Back-End'!B$24,IF('Back-End'!B38,'Back-End'!B37,Calculator!C9)))*1000000,0)</f>
        <v>3.9497142857142848</v>
      </c>
      <c r="AA7" s="100">
        <f>IF('Back-End'!B$25,0,0)</f>
        <v>0</v>
      </c>
      <c r="AB7" s="105">
        <f>IF('Back-End'!B$38,AB6+AB$5,0)</f>
        <v>0</v>
      </c>
      <c r="AC7" s="102">
        <f>IF('Back-End'!B$38,'Back-End'!B$33,0)</f>
        <v>0</v>
      </c>
      <c r="AD7" s="101">
        <f>IF('Back-End'!B$57,AD6+AD$5,0)</f>
        <v>0</v>
      </c>
      <c r="AE7" s="102">
        <f>IF('Back-End'!B$57,'Back-End'!B$54,0)</f>
        <v>0</v>
      </c>
      <c r="AF7" s="106">
        <f>IF('Back-End'!B$58,'Back-End'!B$70+'Back-End'!B$73,0)*1000000</f>
        <v>0</v>
      </c>
      <c r="AG7" s="72">
        <v>0</v>
      </c>
      <c r="AH7" s="101">
        <f>IF('Back-End'!B$84,AH6+AH$5,0)</f>
        <v>0</v>
      </c>
      <c r="AI7" s="102">
        <f>IF('Back-End'!B$84,'Back-End'!B$54,0)</f>
        <v>0</v>
      </c>
      <c r="AJ7" s="94">
        <f>IF('Back-End'!B$101,AJ6+AJ$5,0)</f>
        <v>0</v>
      </c>
      <c r="AK7" s="100">
        <f t="shared" si="3"/>
        <v>0</v>
      </c>
    </row>
    <row r="8" spans="1:37" ht="14.45" x14ac:dyDescent="0.3">
      <c r="A8" s="103" t="s">
        <v>175</v>
      </c>
      <c r="B8" s="104" t="b">
        <f>'Back-End'!B84</f>
        <v>0</v>
      </c>
      <c r="L8" s="94">
        <f>L7+0.001</f>
        <v>2E-3</v>
      </c>
      <c r="M8" s="81">
        <f>IF(L8&lt;'Slider Control'!M$13,'Slider Control'!P$13,L8*'Slider Control'!R$13)</f>
        <v>0.48</v>
      </c>
      <c r="N8" s="95">
        <f>IF(L8&lt;'Slider Control'!M$13,0,IF(L8&lt;'Slider Control'!N$13,L8*'Slider Control'!S$13+'Slider Control'!T$13,'Slider Control'!Q$13))</f>
        <v>0</v>
      </c>
      <c r="O8" s="96" t="e">
        <f t="shared" si="0"/>
        <v>#N/A</v>
      </c>
      <c r="P8" s="72">
        <f>IF(AND(ABS('Back-End'!B$26-L8)&lt;=0.0005,'Back-End'!B$25),0.001,0)</f>
        <v>0</v>
      </c>
      <c r="Q8" s="72">
        <f>IF(AND(ABS('Back-End'!B$32-L8)&lt;=0.0005,'Back-End'!B$38),M8,0)</f>
        <v>0</v>
      </c>
      <c r="R8" s="72">
        <f>IF(AND(ABS('Back-End'!B$56-L8)&lt;=0.0005,'Back-End'!B$57),'Back-End'!B$54,IF(AND(ABS('Back-End'!B$69-L8)&lt;=0.0005,'Back-End'!B$58),'Back-End'!B$67,0))</f>
        <v>0</v>
      </c>
      <c r="S8" s="72">
        <f>IF(AND(ABS('Back-End'!B$81-L8)&lt;=0.0005,'Back-End'!B$84),'Back-End'!B$82,0)</f>
        <v>0</v>
      </c>
      <c r="T8" s="72">
        <v>0</v>
      </c>
      <c r="W8" s="97">
        <f t="shared" si="1"/>
        <v>4.6354285714285703</v>
      </c>
      <c r="X8" s="98">
        <f t="shared" si="2"/>
        <v>0.47999999999999993</v>
      </c>
      <c r="Y8" s="99"/>
      <c r="Z8" s="105">
        <f>IF('Back-End'!B$25,Z7+Z$5,0)</f>
        <v>4.6354285714285703</v>
      </c>
      <c r="AA8" s="100">
        <f>IF('Back-End'!B$25,'Back-End'!B$21,0)</f>
        <v>0.47999999999999993</v>
      </c>
      <c r="AB8" s="105">
        <f>IF('Back-End'!B$38,AB7+(AB$6-AB$5),0)</f>
        <v>0</v>
      </c>
      <c r="AC8" s="100">
        <f>IF('Back-End'!B$38,'Back-End'!B$34,0)</f>
        <v>0</v>
      </c>
      <c r="AD8" s="101">
        <f>IF('Back-End'!B$57,AD6+AD$6,0)</f>
        <v>0</v>
      </c>
      <c r="AE8" s="102">
        <f>IF('Back-End'!B$57,'Back-End'!B$55,0)</f>
        <v>0</v>
      </c>
      <c r="AF8" s="106">
        <f>IF('Back-End'!B$58,AF7+'Back-End'!B$71*1000000,0)</f>
        <v>0</v>
      </c>
      <c r="AG8" s="72">
        <f>IF('Back-End'!B$58,'Back-End'!B$67,0)</f>
        <v>0</v>
      </c>
      <c r="AH8" s="101">
        <f>IF('Back-End'!B$84,AH6+AH$6,0)</f>
        <v>0</v>
      </c>
      <c r="AI8" s="100">
        <f>IF('Back-End'!B$84,'Back-End'!B$83,0)</f>
        <v>0</v>
      </c>
      <c r="AJ8" s="94">
        <f>IF('Back-End'!B$101,AJ6+AJ$6,0)</f>
        <v>0</v>
      </c>
      <c r="AK8" s="100">
        <f t="shared" si="3"/>
        <v>0</v>
      </c>
    </row>
    <row r="9" spans="1:37" ht="14.45" x14ac:dyDescent="0.3">
      <c r="A9" s="108" t="s">
        <v>17</v>
      </c>
      <c r="B9" s="109" t="b">
        <f>'Back-End'!B101</f>
        <v>0</v>
      </c>
      <c r="L9" s="94">
        <f>L8</f>
        <v>2E-3</v>
      </c>
      <c r="M9" s="81">
        <f>IF(L9&lt;'Slider Control'!M$13,'Slider Control'!P$13,L9*'Slider Control'!R$13)</f>
        <v>0.48</v>
      </c>
      <c r="N9" s="95">
        <f>IF(L9&lt;'Slider Control'!M$13,0,IF(L9&lt;'Slider Control'!N$13,L9*'Slider Control'!S$13+'Slider Control'!T$13,'Slider Control'!Q$13))</f>
        <v>0</v>
      </c>
      <c r="O9" s="96" t="e">
        <f t="shared" si="0"/>
        <v>#N/A</v>
      </c>
      <c r="P9" s="72">
        <f>IF(AND(ABS('Back-End'!B$26-L9)&lt;=0.0005,'Back-End'!B$25),'Back-End'!B$21,0)</f>
        <v>0</v>
      </c>
      <c r="Q9" s="72">
        <f>IF(AND(ABS('Back-End'!B$32-L9)&lt;=0.0005,'Back-End'!B$38),N9,0)</f>
        <v>0</v>
      </c>
      <c r="R9" s="72">
        <f>IF(AND(ABS('Back-End'!B$56-L8)&lt;=0.0005,'Back-End'!B$57),'Back-End'!B$55,IF(AND(ABS('Back-End'!B$69-L8)&lt;=0.0005,'Back-End'!B$58),'Back-End'!B$68+0.0001,0))</f>
        <v>0</v>
      </c>
      <c r="S9" s="72">
        <f>IF(AND(ABS('Back-End'!B$81-L9)&lt;=0.0005,'Back-End'!B$84),'Back-End'!B$83,0)</f>
        <v>0</v>
      </c>
      <c r="T9" s="72">
        <v>0</v>
      </c>
      <c r="W9" s="97">
        <f t="shared" si="1"/>
        <v>5.5954285714285703</v>
      </c>
      <c r="X9" s="98">
        <f t="shared" si="2"/>
        <v>0</v>
      </c>
      <c r="Y9" s="99"/>
      <c r="Z9" s="105">
        <f>IF('Back-End'!B$25,Z7+Z$6,0)</f>
        <v>5.5954285714285703</v>
      </c>
      <c r="AA9" s="100">
        <f>IF('Back-End'!B$25,0,0)</f>
        <v>0</v>
      </c>
      <c r="AB9" s="105">
        <f>IF('Back-End'!B$38,AB8+AB$5,0)</f>
        <v>0</v>
      </c>
      <c r="AC9" s="102">
        <f>IF('Back-End'!B$38,'Back-End'!B$33,0)</f>
        <v>0</v>
      </c>
      <c r="AD9" s="101">
        <f>IF('Back-End'!B$57,AD8+AD$5,0)</f>
        <v>0</v>
      </c>
      <c r="AE9" s="102">
        <f>IF('Back-End'!B$57,'Back-End'!B$54,0)</f>
        <v>0</v>
      </c>
      <c r="AF9" s="74">
        <f>IF('Back-End'!B$58,AF7+'Back-End'!B$70*1000000,0)</f>
        <v>0</v>
      </c>
      <c r="AG9" s="72">
        <v>0</v>
      </c>
      <c r="AH9" s="101">
        <f>IF('Back-End'!B$84,AH8+AH$5,0)</f>
        <v>0</v>
      </c>
      <c r="AI9" s="102">
        <f>IF('Back-End'!B$84,'Back-End'!B$54,0)</f>
        <v>0</v>
      </c>
      <c r="AJ9" s="94">
        <f>IF('Back-End'!B$101,AJ8+AJ$5,0)</f>
        <v>0</v>
      </c>
      <c r="AK9" s="100">
        <f t="shared" si="3"/>
        <v>0</v>
      </c>
    </row>
    <row r="10" spans="1:37" ht="14.45" x14ac:dyDescent="0.3">
      <c r="L10" s="94">
        <f>L9+0.001</f>
        <v>3.0000000000000001E-3</v>
      </c>
      <c r="M10" s="81">
        <f>IF(L10&lt;'Slider Control'!M$13,'Slider Control'!P$13,L10*'Slider Control'!R$13)</f>
        <v>0.48</v>
      </c>
      <c r="N10" s="95">
        <f>IF(L10&lt;'Slider Control'!M$13,0,IF(L10&lt;'Slider Control'!N$13,L10*'Slider Control'!S$13+'Slider Control'!T$13,'Slider Control'!Q$13))</f>
        <v>0</v>
      </c>
      <c r="O10" s="96" t="e">
        <f t="shared" si="0"/>
        <v>#N/A</v>
      </c>
      <c r="P10" s="72">
        <f>IF(AND(ABS('Back-End'!B$26-L10)&lt;=0.0005,'Back-End'!B$25),0.001,0)</f>
        <v>0</v>
      </c>
      <c r="Q10" s="72">
        <f>IF(AND(ABS('Back-End'!B$32-L10)&lt;=0.0005,'Back-End'!B$38),M10,0)</f>
        <v>0</v>
      </c>
      <c r="R10" s="72">
        <f>IF(AND(ABS('Back-End'!B$56-L10)&lt;=0.0005,'Back-End'!B$57),'Back-End'!B$54,IF(AND(ABS('Back-End'!B$69-L10)&lt;=0.0005,'Back-End'!B$58),'Back-End'!B$67,0))</f>
        <v>0</v>
      </c>
      <c r="S10" s="72">
        <f>IF(AND(ABS('Back-End'!B$81-L10)&lt;=0.0005,'Back-End'!B$84),'Back-End'!B$82,0)</f>
        <v>0</v>
      </c>
      <c r="T10" s="72">
        <v>0</v>
      </c>
      <c r="W10" s="97">
        <f t="shared" si="1"/>
        <v>7.8994285714285697</v>
      </c>
      <c r="X10" s="98">
        <f t="shared" si="2"/>
        <v>0</v>
      </c>
      <c r="Y10" s="99"/>
      <c r="Z10" s="105">
        <f>IF('Back-End'!B$25,Z7+Z$7,0)</f>
        <v>7.8994285714285697</v>
      </c>
      <c r="AA10" s="100">
        <f>IF('Back-End'!B$25,0,0)</f>
        <v>0</v>
      </c>
      <c r="AB10" s="105">
        <f>IF('Back-End'!B$38,AB9+(AB$6-AB$5),0)</f>
        <v>0</v>
      </c>
      <c r="AC10" s="100">
        <f>IF('Back-End'!B$38,'Back-End'!B$34,0)</f>
        <v>0</v>
      </c>
      <c r="AD10" s="101">
        <f>IF('Back-End'!B$57,AD8+AD$6,0)</f>
        <v>0</v>
      </c>
      <c r="AE10" s="102">
        <f>IF('Back-End'!B$57,'Back-End'!B$55,0)</f>
        <v>0</v>
      </c>
      <c r="AF10" s="106">
        <f>IF('Back-End'!B$58,AF7+(AF$9-AF$6),0)</f>
        <v>0</v>
      </c>
      <c r="AG10" s="72">
        <v>0</v>
      </c>
      <c r="AH10" s="101">
        <f>IF('Back-End'!B$84,AH8+AH$6,0)</f>
        <v>0</v>
      </c>
      <c r="AI10" s="100">
        <f>IF('Back-End'!B$84,'Back-End'!B$83,0)</f>
        <v>0</v>
      </c>
      <c r="AJ10" s="94">
        <f>IF('Back-End'!B$101,AJ8+AJ$6,0)</f>
        <v>0</v>
      </c>
      <c r="AK10" s="100">
        <f t="shared" si="3"/>
        <v>0</v>
      </c>
    </row>
    <row r="11" spans="1:37" thickBot="1" x14ac:dyDescent="0.35">
      <c r="L11" s="94">
        <f>L10</f>
        <v>3.0000000000000001E-3</v>
      </c>
      <c r="M11" s="81">
        <f>IF(L11&lt;'Slider Control'!M$13,'Slider Control'!P$13,L11*'Slider Control'!R$13)</f>
        <v>0.48</v>
      </c>
      <c r="N11" s="95">
        <f>IF(L11&lt;'Slider Control'!M$13,0,IF(L11&lt;'Slider Control'!N$13,L11*'Slider Control'!S$13+'Slider Control'!T$13,'Slider Control'!Q$13))</f>
        <v>0</v>
      </c>
      <c r="O11" s="96" t="e">
        <f t="shared" si="0"/>
        <v>#N/A</v>
      </c>
      <c r="P11" s="72">
        <f>IF(AND(ABS('Back-End'!B$26-L11)&lt;=0.0005,'Back-End'!B$25),'Back-End'!B$21,0)</f>
        <v>0</v>
      </c>
      <c r="Q11" s="72">
        <f>IF(AND(ABS('Back-End'!B$32-L11)&lt;=0.0005,'Back-End'!B$38),N11,0)</f>
        <v>0</v>
      </c>
      <c r="R11" s="72">
        <f>IF(AND(ABS('Back-End'!B$56-L10)&lt;=0.0005,'Back-End'!B$57),'Back-End'!B$55,IF(AND(ABS('Back-End'!B$69-L10)&lt;=0.0005,'Back-End'!B$58),'Back-End'!B$68+0.0001,0))</f>
        <v>0</v>
      </c>
      <c r="S11" s="72">
        <f>IF(AND(ABS('Back-End'!B$81-L11)&lt;=0.0005,'Back-End'!B$84),'Back-End'!B$83,0)</f>
        <v>0</v>
      </c>
      <c r="T11" s="72">
        <v>0</v>
      </c>
      <c r="W11" s="97">
        <f t="shared" si="1"/>
        <v>8.5851428571428556</v>
      </c>
      <c r="X11" s="98">
        <f t="shared" si="2"/>
        <v>0.47999999999999993</v>
      </c>
      <c r="Y11" s="99"/>
      <c r="Z11" s="105">
        <f>IF('Back-End'!B$25,Z10+Z$5,0)</f>
        <v>8.5851428571428556</v>
      </c>
      <c r="AA11" s="100">
        <f>IF('Back-End'!B$25,'Back-End'!B$21,0)</f>
        <v>0.47999999999999993</v>
      </c>
      <c r="AB11" s="105">
        <f>IF('Back-End'!B$38,AB10+AB$5,0)</f>
        <v>0</v>
      </c>
      <c r="AC11" s="102">
        <f>IF('Back-End'!B$38,'Back-End'!B$33,0)</f>
        <v>0</v>
      </c>
      <c r="AD11" s="101">
        <f>IF('Back-End'!B$57,AD10+AD$5,0)</f>
        <v>0</v>
      </c>
      <c r="AE11" s="102">
        <f>IF('Back-End'!B$57,'Back-End'!B$54,0)</f>
        <v>0</v>
      </c>
      <c r="AF11" s="106">
        <f>IF('Back-End'!B$58,AF10+'Back-End'!B$71*1000000,0)</f>
        <v>0</v>
      </c>
      <c r="AG11" s="72">
        <f>IF('Back-End'!B$58,'Back-End'!B$67,0)</f>
        <v>0</v>
      </c>
      <c r="AH11" s="101">
        <f>IF('Back-End'!B$84,AH10+AH$5,0)</f>
        <v>0</v>
      </c>
      <c r="AI11" s="102">
        <f>IF('Back-End'!B$84,'Back-End'!B$54,0)</f>
        <v>0</v>
      </c>
      <c r="AJ11" s="94">
        <f>IF('Back-End'!B$101,AJ10+AJ$5,0)</f>
        <v>0</v>
      </c>
      <c r="AK11" s="100">
        <f t="shared" si="3"/>
        <v>0</v>
      </c>
    </row>
    <row r="12" spans="1:37" x14ac:dyDescent="0.25">
      <c r="A12" s="157" t="s">
        <v>37</v>
      </c>
      <c r="B12" s="158"/>
      <c r="L12" s="94">
        <f>L11+0.001</f>
        <v>4.0000000000000001E-3</v>
      </c>
      <c r="M12" s="81">
        <f>IF(L12&lt;'Slider Control'!M$13,'Slider Control'!P$13,L12*'Slider Control'!R$13)</f>
        <v>0.48</v>
      </c>
      <c r="N12" s="95">
        <f>IF(L12&lt;'Slider Control'!M$13,0,IF(L12&lt;'Slider Control'!N$13,L12*'Slider Control'!S$13+'Slider Control'!T$13,'Slider Control'!Q$13))</f>
        <v>0</v>
      </c>
      <c r="O12" s="96" t="e">
        <f t="shared" si="0"/>
        <v>#N/A</v>
      </c>
      <c r="P12" s="72">
        <f>IF(AND(ABS('Back-End'!B$26-L12)&lt;=0.0005,'Back-End'!B$25),0.001,0)</f>
        <v>0</v>
      </c>
      <c r="Q12" s="72">
        <f>IF(AND(ABS('Back-End'!B$32-L12)&lt;=0.0005,'Back-End'!B$38),M12,0)</f>
        <v>0</v>
      </c>
      <c r="R12" s="72">
        <f>IF(AND(ABS('Back-End'!B$56-L12)&lt;=0.0005,'Back-End'!B$57),'Back-End'!B$54,IF(AND(ABS('Back-End'!B$69-L12)&lt;=0.0005,'Back-End'!B$58),'Back-End'!B$67,0))</f>
        <v>0</v>
      </c>
      <c r="S12" s="72">
        <f>IF(AND(ABS('Back-End'!B$81-L12)&lt;=0.0005,'Back-End'!B$84),'Back-End'!B$82,0)</f>
        <v>0</v>
      </c>
      <c r="T12" s="72">
        <v>0</v>
      </c>
      <c r="W12" s="97">
        <f t="shared" si="1"/>
        <v>9.5451428571428547</v>
      </c>
      <c r="X12" s="98">
        <f t="shared" si="2"/>
        <v>0</v>
      </c>
      <c r="Y12" s="99"/>
      <c r="Z12" s="105">
        <f>Z10+Z$6</f>
        <v>9.5451428571428547</v>
      </c>
      <c r="AA12" s="100">
        <f>IF('Back-End'!B$25,0,0)</f>
        <v>0</v>
      </c>
      <c r="AB12" s="105">
        <f>IF('Back-End'!B$38,AB11+(AB$6-AB$5),0)</f>
        <v>0</v>
      </c>
      <c r="AC12" s="100">
        <f>IF('Back-End'!B$38,'Back-End'!B$34,0)</f>
        <v>0</v>
      </c>
      <c r="AD12" s="101">
        <f>IF('Back-End'!B$57,AD10+AD$6,0)</f>
        <v>0</v>
      </c>
      <c r="AE12" s="102">
        <f>IF('Back-End'!B$57,'Back-End'!B$55,0)</f>
        <v>0</v>
      </c>
      <c r="AF12" s="74">
        <f>IF('Back-End'!B$58,AF10+'Back-End'!B$70*1000000,0)</f>
        <v>0</v>
      </c>
      <c r="AG12" s="72">
        <v>0</v>
      </c>
      <c r="AH12" s="101">
        <f>IF('Back-End'!B$84,AH10+AH$6,0)</f>
        <v>0</v>
      </c>
      <c r="AI12" s="100">
        <f>IF('Back-End'!B$84,'Back-End'!B$83,0)</f>
        <v>0</v>
      </c>
      <c r="AJ12" s="94">
        <f>IF('Back-End'!B$101,AJ10+AJ$6,0)</f>
        <v>0</v>
      </c>
      <c r="AK12" s="100">
        <f t="shared" si="3"/>
        <v>0</v>
      </c>
    </row>
    <row r="13" spans="1:37" ht="15.75" thickBot="1" x14ac:dyDescent="0.3">
      <c r="A13" s="159"/>
      <c r="B13" s="160"/>
      <c r="L13" s="94">
        <f>L12</f>
        <v>4.0000000000000001E-3</v>
      </c>
      <c r="M13" s="81">
        <f>IF(L13&lt;'Slider Control'!M$13,'Slider Control'!P$13,L13*'Slider Control'!R$13)</f>
        <v>0.48</v>
      </c>
      <c r="N13" s="95">
        <f>IF(L13&lt;'Slider Control'!M$13,0,IF(L13&lt;'Slider Control'!N$13,L13*'Slider Control'!S$13+'Slider Control'!T$13,'Slider Control'!Q$13))</f>
        <v>0</v>
      </c>
      <c r="O13" s="96" t="e">
        <f t="shared" si="0"/>
        <v>#N/A</v>
      </c>
      <c r="P13" s="72">
        <f>IF(AND(ABS('Back-End'!B$26-L13)&lt;=0.0005,'Back-End'!B$25),'Back-End'!B$21,0)</f>
        <v>0</v>
      </c>
      <c r="Q13" s="72">
        <f>IF(AND(ABS('Back-End'!B$32-L13)&lt;=0.0005,'Back-End'!B$38),N13,0)</f>
        <v>0</v>
      </c>
      <c r="R13" s="72">
        <f>IF(AND(ABS('Back-End'!B$56-L12)&lt;=0.0005,'Back-End'!B$57),'Back-End'!B$55,IF(AND(ABS('Back-End'!B$69-L12)&lt;=0.0005,'Back-End'!B$58),'Back-End'!B$68+0.0001,0))</f>
        <v>0</v>
      </c>
      <c r="S13" s="72">
        <f>IF(AND(ABS('Back-End'!B$81-L13)&lt;=0.0005,'Back-End'!B$84),'Back-End'!B$83,0)</f>
        <v>0</v>
      </c>
      <c r="T13" s="72">
        <v>0</v>
      </c>
      <c r="W13" s="97">
        <f t="shared" si="1"/>
        <v>11.849142857142855</v>
      </c>
      <c r="X13" s="98">
        <f t="shared" si="2"/>
        <v>0</v>
      </c>
      <c r="Y13" s="99"/>
      <c r="Z13" s="105">
        <f>Z10+Z$7</f>
        <v>11.849142857142855</v>
      </c>
      <c r="AA13" s="100">
        <f>IF('Back-End'!B$25,0,0)</f>
        <v>0</v>
      </c>
      <c r="AB13" s="105">
        <f>IF('Back-End'!B$38,AB12+AB$5,0)</f>
        <v>0</v>
      </c>
      <c r="AC13" s="102">
        <f>IF('Back-End'!B$38,'Back-End'!B$33,0)</f>
        <v>0</v>
      </c>
      <c r="AD13" s="101">
        <f>IF('Back-End'!B$57,AD12+AD$5,0)</f>
        <v>0</v>
      </c>
      <c r="AE13" s="102">
        <f>IF('Back-End'!B$57,'Back-End'!B$54,0)</f>
        <v>0</v>
      </c>
      <c r="AF13" s="106">
        <f>IF('Back-End'!B$58,AF10+(AF$9-AF$6),0)</f>
        <v>0</v>
      </c>
      <c r="AG13" s="72">
        <v>0</v>
      </c>
      <c r="AH13" s="101">
        <f>IF('Back-End'!B$84,AH12+AH$5,0)</f>
        <v>0</v>
      </c>
      <c r="AI13" s="102">
        <f>IF('Back-End'!B$84,'Back-End'!B$54,0)</f>
        <v>0</v>
      </c>
      <c r="AJ13" s="94">
        <f>IF('Back-End'!B$101,AJ12+AJ$5,0)</f>
        <v>0</v>
      </c>
      <c r="AK13" s="100">
        <f t="shared" si="3"/>
        <v>0</v>
      </c>
    </row>
    <row r="14" spans="1:37" ht="14.45" x14ac:dyDescent="0.3">
      <c r="A14" s="72" t="s">
        <v>23</v>
      </c>
      <c r="B14" s="72">
        <f>0.000000055</f>
        <v>5.5000000000000003E-8</v>
      </c>
      <c r="C14" s="72" t="s">
        <v>10</v>
      </c>
      <c r="D14" s="72" t="s">
        <v>48</v>
      </c>
      <c r="L14" s="94">
        <f>L13+0.001</f>
        <v>5.0000000000000001E-3</v>
      </c>
      <c r="M14" s="81">
        <f>IF(L14&lt;'Slider Control'!M$13,'Slider Control'!P$13,L14*'Slider Control'!R$13)</f>
        <v>0.48</v>
      </c>
      <c r="N14" s="95">
        <f>IF(L14&lt;'Slider Control'!M$13,0,IF(L14&lt;'Slider Control'!N$13,L14*'Slider Control'!S$13+'Slider Control'!T$13,'Slider Control'!Q$13))</f>
        <v>0</v>
      </c>
      <c r="O14" s="96" t="e">
        <f t="shared" si="0"/>
        <v>#N/A</v>
      </c>
      <c r="P14" s="72">
        <f>IF(AND(ABS('Back-End'!B$26-L14)&lt;=0.0005,'Back-End'!B$25),0.001,0)</f>
        <v>0</v>
      </c>
      <c r="Q14" s="72">
        <f>IF(AND(ABS('Back-End'!B$32-L14)&lt;=0.0005,'Back-End'!B$38),M14,0)</f>
        <v>0</v>
      </c>
      <c r="R14" s="72">
        <f>IF(AND(ABS('Back-End'!B$56-L14)&lt;=0.0005,'Back-End'!B$57),'Back-End'!B$54,IF(AND(ABS('Back-End'!B$69-L14)&lt;=0.0005,'Back-End'!B$58),'Back-End'!B$67,0))</f>
        <v>0</v>
      </c>
      <c r="S14" s="72">
        <f>IF(AND(ABS('Back-End'!B$81-L14)&lt;=0.0005,'Back-End'!B$84),'Back-End'!B$82,0)</f>
        <v>0</v>
      </c>
      <c r="T14" s="72">
        <v>0</v>
      </c>
      <c r="W14" s="97">
        <f t="shared" si="1"/>
        <v>12.53485714285714</v>
      </c>
      <c r="X14" s="98">
        <f t="shared" si="2"/>
        <v>0.47999999999999993</v>
      </c>
      <c r="Y14" s="99"/>
      <c r="Z14" s="105">
        <f>IF('Back-End'!B$25,Z13+Z$5,0)</f>
        <v>12.53485714285714</v>
      </c>
      <c r="AA14" s="100">
        <f>IF('Back-End'!B$25,'Back-End'!B$21,0)</f>
        <v>0.47999999999999993</v>
      </c>
      <c r="AB14" s="105">
        <f>IF('Back-End'!B$38,AB13+(AB$6-AB$5),0)</f>
        <v>0</v>
      </c>
      <c r="AC14" s="100">
        <f>IF('Back-End'!B$38,'Back-End'!B$34,0)</f>
        <v>0</v>
      </c>
      <c r="AD14" s="101">
        <f>IF('Back-End'!B$57,AD12+AD$6,0)</f>
        <v>0</v>
      </c>
      <c r="AE14" s="102">
        <f>IF('Back-End'!B$57,'Back-End'!B$55,0)</f>
        <v>0</v>
      </c>
      <c r="AF14" s="106">
        <f>IF('Back-End'!B$58,AF13+'Back-End'!B$71*1000000,0)</f>
        <v>0</v>
      </c>
      <c r="AG14" s="72">
        <f>IF('Back-End'!B$58,'Back-End'!B$67,0)</f>
        <v>0</v>
      </c>
      <c r="AH14" s="101">
        <f>IF('Back-End'!B$84,AH12+AH$6,0)</f>
        <v>0</v>
      </c>
      <c r="AI14" s="100">
        <f>IF('Back-End'!B$84,'Back-End'!B$83,0)</f>
        <v>0</v>
      </c>
      <c r="AJ14" s="94">
        <f>IF('Back-End'!B$101,AJ12+AJ$6,0)</f>
        <v>0</v>
      </c>
      <c r="AK14" s="100">
        <f t="shared" si="3"/>
        <v>0</v>
      </c>
    </row>
    <row r="15" spans="1:37" ht="14.45" x14ac:dyDescent="0.3">
      <c r="A15" s="72" t="s">
        <v>20</v>
      </c>
      <c r="B15" s="106">
        <f>'Slider Control'!P13</f>
        <v>0.48</v>
      </c>
      <c r="C15" s="72" t="s">
        <v>21</v>
      </c>
      <c r="D15" s="72" t="s">
        <v>50</v>
      </c>
      <c r="L15" s="94">
        <f>L14</f>
        <v>5.0000000000000001E-3</v>
      </c>
      <c r="M15" s="81">
        <f>IF(L15&lt;'Slider Control'!M$13,'Slider Control'!P$13,L15*'Slider Control'!R$13)</f>
        <v>0.48</v>
      </c>
      <c r="N15" s="95">
        <f>IF(L15&lt;'Slider Control'!M$13,0,IF(L15&lt;'Slider Control'!N$13,L15*'Slider Control'!S$13+'Slider Control'!T$13,'Slider Control'!Q$13))</f>
        <v>0</v>
      </c>
      <c r="O15" s="96" t="e">
        <f t="shared" si="0"/>
        <v>#N/A</v>
      </c>
      <c r="P15" s="72">
        <f>IF(AND(ABS('Back-End'!B$26-L15)&lt;=0.0005,'Back-End'!B$25),'Back-End'!B$21,0)</f>
        <v>0</v>
      </c>
      <c r="Q15" s="72">
        <f>IF(AND(ABS('Back-End'!B$32-L15)&lt;=0.0005,'Back-End'!B$38),N15,0)</f>
        <v>0</v>
      </c>
      <c r="R15" s="72">
        <f>IF(AND(ABS('Back-End'!B$56-L14)&lt;=0.0005,'Back-End'!B$57),'Back-End'!B$55,IF(AND(ABS('Back-End'!B$69-L14)&lt;=0.0005,'Back-End'!B$58),'Back-End'!B$68+0.0001,0))</f>
        <v>0</v>
      </c>
      <c r="S15" s="72">
        <f>IF(AND(ABS('Back-End'!B$81-L15)&lt;=0.0005,'Back-End'!B$84),'Back-End'!B$83,0)</f>
        <v>0</v>
      </c>
      <c r="T15" s="72">
        <v>0</v>
      </c>
      <c r="W15" s="97">
        <f t="shared" si="1"/>
        <v>13.494857142857141</v>
      </c>
      <c r="X15" s="98">
        <f t="shared" si="2"/>
        <v>0</v>
      </c>
      <c r="Y15" s="99"/>
      <c r="Z15" s="105">
        <f>IF('Back-End'!B$25,Z13+Z$6,0)</f>
        <v>13.494857142857141</v>
      </c>
      <c r="AA15" s="100">
        <f>IF('Back-End'!B$25,0,0)</f>
        <v>0</v>
      </c>
      <c r="AB15" s="105">
        <f>IF('Back-End'!B$38,AB14+AB$5,0)</f>
        <v>0</v>
      </c>
      <c r="AC15" s="102">
        <f>IF('Back-End'!B$38,'Back-End'!B$33,0)</f>
        <v>0</v>
      </c>
      <c r="AD15" s="101">
        <f>IF('Back-End'!B$57,AD14+AD$5,0)</f>
        <v>0</v>
      </c>
      <c r="AE15" s="102">
        <f>IF('Back-End'!B$57,'Back-End'!B$54,0)</f>
        <v>0</v>
      </c>
      <c r="AF15" s="74">
        <f>IF('Back-End'!B$58,AF13+'Back-End'!B$70*1000000,0)</f>
        <v>0</v>
      </c>
      <c r="AG15" s="72">
        <v>0</v>
      </c>
      <c r="AH15" s="101">
        <f>IF('Back-End'!B$84,AH14+AH$5,0)</f>
        <v>0</v>
      </c>
      <c r="AI15" s="102">
        <f>IF('Back-End'!B$84,'Back-End'!B$54,0)</f>
        <v>0</v>
      </c>
      <c r="AJ15" s="94">
        <f>IF('Back-End'!B$101,AJ14+AJ$5,0)</f>
        <v>0</v>
      </c>
      <c r="AK15" s="100">
        <f t="shared" si="3"/>
        <v>0</v>
      </c>
    </row>
    <row r="16" spans="1:37" ht="14.45" x14ac:dyDescent="0.3">
      <c r="A16" s="72" t="s">
        <v>33</v>
      </c>
      <c r="B16" s="106">
        <f>((Calculator!C4-Calculator!C5)*B14)/'Back-End'!B108</f>
        <v>3.85E-2</v>
      </c>
      <c r="C16" s="72" t="s">
        <v>21</v>
      </c>
      <c r="D16" s="72" t="s">
        <v>49</v>
      </c>
      <c r="L16" s="94">
        <f>L15+0.001</f>
        <v>6.0000000000000001E-3</v>
      </c>
      <c r="M16" s="81">
        <f>IF(L16&lt;'Slider Control'!M$13,'Slider Control'!P$13,L16*'Slider Control'!R$13)</f>
        <v>0.48</v>
      </c>
      <c r="N16" s="95">
        <f>IF(L16&lt;'Slider Control'!M$13,0,IF(L16&lt;'Slider Control'!N$13,L16*'Slider Control'!S$13+'Slider Control'!T$13,'Slider Control'!Q$13))</f>
        <v>0</v>
      </c>
      <c r="O16" s="96" t="e">
        <f t="shared" si="0"/>
        <v>#N/A</v>
      </c>
      <c r="P16" s="72">
        <f>IF(AND(ABS('Back-End'!B$26-L16)&lt;=0.0005,'Back-End'!B$25),0.001,0)</f>
        <v>0</v>
      </c>
      <c r="Q16" s="72">
        <f>IF(AND(ABS('Back-End'!B$32-L16)&lt;=0.0005,'Back-End'!B$38),M16,0)</f>
        <v>0</v>
      </c>
      <c r="R16" s="72">
        <f>IF(AND(ABS('Back-End'!B$56-L16)&lt;=0.0005,'Back-End'!B$57),'Back-End'!B$54,IF(AND(ABS('Back-End'!B$69-L16)&lt;=0.0005,'Back-End'!B$58),'Back-End'!B$67,0))</f>
        <v>0</v>
      </c>
      <c r="S16" s="72">
        <f>IF(AND(ABS('Back-End'!B$81-L16)&lt;=0.0005,'Back-End'!B$84),'Back-End'!B$82,0)</f>
        <v>0</v>
      </c>
      <c r="T16" s="72">
        <v>0</v>
      </c>
      <c r="W16" s="97">
        <f t="shared" si="1"/>
        <v>15.798857142857139</v>
      </c>
      <c r="X16" s="98">
        <f t="shared" si="2"/>
        <v>0</v>
      </c>
      <c r="Y16" s="99"/>
      <c r="Z16" s="105">
        <f>IF('Back-End'!B$25,Z13+Z$7,0)</f>
        <v>15.798857142857139</v>
      </c>
      <c r="AA16" s="100">
        <f>IF('Back-End'!B$25,0,0)</f>
        <v>0</v>
      </c>
      <c r="AB16" s="105">
        <f>IF('Back-End'!B$38,AB15+(AB$6-AB$5),0)</f>
        <v>0</v>
      </c>
      <c r="AC16" s="100">
        <f>IF('Back-End'!B$38,'Back-End'!B$34,0)</f>
        <v>0</v>
      </c>
      <c r="AD16" s="101">
        <f>IF('Back-End'!B$57,AD14+AD$6,0)</f>
        <v>0</v>
      </c>
      <c r="AE16" s="102">
        <f>IF('Back-End'!B$57,'Back-End'!B$55,0)</f>
        <v>0</v>
      </c>
      <c r="AF16" s="106">
        <f>IF('Back-End'!B$58,AF13+(AF$9-AF$6),0)</f>
        <v>0</v>
      </c>
      <c r="AG16" s="72">
        <v>0</v>
      </c>
      <c r="AH16" s="101">
        <f>IF('Back-End'!B$84,AH14+AH$6,0)</f>
        <v>0</v>
      </c>
      <c r="AI16" s="100">
        <f>IF('Back-End'!B$84,'Back-End'!B$83,0)</f>
        <v>0</v>
      </c>
      <c r="AJ16" s="94">
        <f>IF('Back-End'!B$101,AJ14+AJ$6,0)</f>
        <v>0</v>
      </c>
      <c r="AK16" s="100">
        <f t="shared" si="3"/>
        <v>0</v>
      </c>
    </row>
    <row r="17" spans="1:37" ht="14.45" x14ac:dyDescent="0.3">
      <c r="L17" s="94">
        <f>L16</f>
        <v>6.0000000000000001E-3</v>
      </c>
      <c r="M17" s="81">
        <f>IF(L17&lt;'Slider Control'!M$13,'Slider Control'!P$13,L17*'Slider Control'!R$13)</f>
        <v>0.48</v>
      </c>
      <c r="N17" s="95">
        <f>IF(L17&lt;'Slider Control'!M$13,0,IF(L17&lt;'Slider Control'!N$13,L17*'Slider Control'!S$13+'Slider Control'!T$13,'Slider Control'!Q$13))</f>
        <v>0</v>
      </c>
      <c r="O17" s="96" t="e">
        <f t="shared" si="0"/>
        <v>#N/A</v>
      </c>
      <c r="P17" s="72">
        <f>IF(AND(ABS('Back-End'!B$26-L17)&lt;=0.0005,'Back-End'!B$25),'Back-End'!B$21,0)</f>
        <v>0</v>
      </c>
      <c r="Q17" s="72">
        <f>IF(AND(ABS('Back-End'!B$32-L17)&lt;=0.0005,'Back-End'!B$38),N17,0)</f>
        <v>0</v>
      </c>
      <c r="R17" s="72">
        <f>IF(AND(ABS('Back-End'!B$56-L16)&lt;=0.0005,'Back-End'!B$57),'Back-End'!B$55,IF(AND(ABS('Back-End'!B$69-L16)&lt;=0.0005,'Back-End'!B$58),'Back-End'!B$68+0.0001,0))</f>
        <v>0</v>
      </c>
      <c r="S17" s="72">
        <f>IF(AND(ABS('Back-End'!B$81-L17)&lt;=0.0005,'Back-End'!B$84),'Back-End'!B$83,0)</f>
        <v>0</v>
      </c>
      <c r="T17" s="72">
        <v>0</v>
      </c>
      <c r="W17" s="97">
        <f t="shared" si="1"/>
        <v>16.484571428571424</v>
      </c>
      <c r="X17" s="98">
        <f t="shared" si="2"/>
        <v>0.47999999999999993</v>
      </c>
      <c r="Y17" s="99"/>
      <c r="Z17" s="105">
        <f>IF('Back-End'!B$25,Z16+Z$5,0)</f>
        <v>16.484571428571424</v>
      </c>
      <c r="AA17" s="100">
        <f>IF('Back-End'!B$25,'Back-End'!B$21,0)</f>
        <v>0.47999999999999993</v>
      </c>
      <c r="AB17" s="105">
        <f>IF('Back-End'!B$38,AB16+AB$5,0)</f>
        <v>0</v>
      </c>
      <c r="AC17" s="102">
        <f>IF('Back-End'!B$38,'Back-End'!B$33,0)</f>
        <v>0</v>
      </c>
      <c r="AD17" s="101">
        <f>IF('Back-End'!B$57,AD16+AD$5,0)</f>
        <v>0</v>
      </c>
      <c r="AE17" s="102">
        <f>IF('Back-End'!B$57,'Back-End'!B$54,0)</f>
        <v>0</v>
      </c>
      <c r="AF17" s="106">
        <f>IF('Back-End'!B$58,AF16+'Back-End'!B$71*1000000,0)</f>
        <v>0</v>
      </c>
      <c r="AG17" s="72">
        <f>IF('Back-End'!B$58,'Back-End'!B$67,0)</f>
        <v>0</v>
      </c>
      <c r="AH17" s="101">
        <f>IF('Back-End'!B$84,AH16+AH$5,0)</f>
        <v>0</v>
      </c>
      <c r="AI17" s="102">
        <f>IF('Back-End'!B$84,'Back-End'!B$54,0)</f>
        <v>0</v>
      </c>
      <c r="AJ17" s="94">
        <f>IF('Back-End'!B$101,AJ16+AJ$5,0)</f>
        <v>0</v>
      </c>
      <c r="AK17" s="100">
        <f t="shared" si="3"/>
        <v>0</v>
      </c>
    </row>
    <row r="18" spans="1:37" ht="14.45" x14ac:dyDescent="0.3">
      <c r="A18" s="72" t="s">
        <v>19</v>
      </c>
      <c r="B18" s="72" t="b">
        <f>B16&lt;B15</f>
        <v>1</v>
      </c>
      <c r="D18" s="72" t="s">
        <v>39</v>
      </c>
      <c r="L18" s="94">
        <f>L17+0.001</f>
        <v>7.0000000000000001E-3</v>
      </c>
      <c r="M18" s="81">
        <f>IF(L18&lt;'Slider Control'!M$13,'Slider Control'!P$13,L18*'Slider Control'!R$13)</f>
        <v>0.48</v>
      </c>
      <c r="N18" s="95">
        <f>IF(L18&lt;'Slider Control'!M$13,0,IF(L18&lt;'Slider Control'!N$13,L18*'Slider Control'!S$13+'Slider Control'!T$13,'Slider Control'!Q$13))</f>
        <v>0</v>
      </c>
      <c r="O18" s="96" t="e">
        <f t="shared" si="0"/>
        <v>#N/A</v>
      </c>
      <c r="P18" s="72">
        <f>IF(AND(ABS('Back-End'!B$26-L18)&lt;=0.0005,'Back-End'!B$25),0.001,0)</f>
        <v>0</v>
      </c>
      <c r="Q18" s="72">
        <f>IF(AND(ABS('Back-End'!B$32-L18)&lt;=0.0005,'Back-End'!B$38),M18,0)</f>
        <v>0</v>
      </c>
      <c r="R18" s="72">
        <f>IF(AND(ABS('Back-End'!B$56-L18)&lt;=0.0005,'Back-End'!B$57),'Back-End'!B$54,IF(AND(ABS('Back-End'!B$69-L18)&lt;=0.0005,'Back-End'!B$58),'Back-End'!B$67,0))</f>
        <v>0</v>
      </c>
      <c r="S18" s="72">
        <f>IF(AND(ABS('Back-End'!B$81-L18)&lt;=0.0005,'Back-End'!B$84),'Back-End'!B$82,0)</f>
        <v>0</v>
      </c>
      <c r="T18" s="72">
        <v>0</v>
      </c>
      <c r="W18" s="97">
        <f t="shared" si="1"/>
        <v>17.444571428571425</v>
      </c>
      <c r="X18" s="98">
        <f t="shared" si="2"/>
        <v>0</v>
      </c>
      <c r="Y18" s="99"/>
      <c r="Z18" s="105">
        <f>IF('Back-End'!B$25,Z16+Z$6,0)</f>
        <v>17.444571428571425</v>
      </c>
      <c r="AA18" s="100">
        <f>IF('Back-End'!B$25,0,0)</f>
        <v>0</v>
      </c>
      <c r="AB18" s="105">
        <f>IF('Back-End'!B$38,AB17+(AB$6-AB$5),0)</f>
        <v>0</v>
      </c>
      <c r="AC18" s="100">
        <f>IF('Back-End'!B$38,'Back-End'!B$34,0)</f>
        <v>0</v>
      </c>
      <c r="AD18" s="101">
        <f>IF('Back-End'!B$57,AD16+AD$6,0)</f>
        <v>0</v>
      </c>
      <c r="AE18" s="102">
        <f>IF('Back-End'!B$57,'Back-End'!B$55,0)</f>
        <v>0</v>
      </c>
      <c r="AF18" s="74">
        <f>IF('Back-End'!B$58,AF16+'Back-End'!B$70*1000000,0)</f>
        <v>0</v>
      </c>
      <c r="AG18" s="72">
        <v>0</v>
      </c>
      <c r="AH18" s="101">
        <f>IF('Back-End'!B$84,AH16+AH$6,0)</f>
        <v>0</v>
      </c>
      <c r="AI18" s="100">
        <f>IF('Back-End'!B$84,'Back-End'!B$83,0)</f>
        <v>0</v>
      </c>
      <c r="AJ18" s="94">
        <f>IF('Back-End'!B$101,AJ16+AJ$6,0)</f>
        <v>0</v>
      </c>
      <c r="AK18" s="100">
        <f t="shared" si="3"/>
        <v>0</v>
      </c>
    </row>
    <row r="19" spans="1:37" ht="14.45" x14ac:dyDescent="0.3">
      <c r="A19" s="72" t="s">
        <v>55</v>
      </c>
      <c r="B19" s="110">
        <f>B14*(B15/B16)</f>
        <v>6.8571428571428573E-7</v>
      </c>
      <c r="C19" s="72" t="s">
        <v>10</v>
      </c>
      <c r="D19" s="72" t="s">
        <v>38</v>
      </c>
      <c r="L19" s="94">
        <f>L18</f>
        <v>7.0000000000000001E-3</v>
      </c>
      <c r="M19" s="81">
        <f>IF(L19&lt;'Slider Control'!M$13,'Slider Control'!P$13,L19*'Slider Control'!R$13)</f>
        <v>0.48</v>
      </c>
      <c r="N19" s="95">
        <f>IF(L19&lt;'Slider Control'!M$13,0,IF(L19&lt;'Slider Control'!N$13,L19*'Slider Control'!S$13+'Slider Control'!T$13,'Slider Control'!Q$13))</f>
        <v>0</v>
      </c>
      <c r="O19" s="96" t="e">
        <f t="shared" si="0"/>
        <v>#N/A</v>
      </c>
      <c r="P19" s="72">
        <f>IF(AND(ABS('Back-End'!B$26-L19)&lt;=0.0005,'Back-End'!B$25),'Back-End'!B$21,0)</f>
        <v>0</v>
      </c>
      <c r="Q19" s="72">
        <f>IF(AND(ABS('Back-End'!B$32-L19)&lt;=0.0005,'Back-End'!B$38),N19,0)</f>
        <v>0</v>
      </c>
      <c r="R19" s="72">
        <f>IF(AND(ABS('Back-End'!B$56-L18)&lt;=0.0005,'Back-End'!B$57),'Back-End'!B$55,IF(AND(ABS('Back-End'!B$69-L18)&lt;=0.0005,'Back-End'!B$58),'Back-End'!B$68+0.0001,0))</f>
        <v>0</v>
      </c>
      <c r="S19" s="72">
        <f>IF(AND(ABS('Back-End'!B$81-L19)&lt;=0.0005,'Back-End'!B$84),'Back-End'!B$83,0)</f>
        <v>0</v>
      </c>
      <c r="T19" s="72">
        <v>0</v>
      </c>
      <c r="W19" s="97">
        <f t="shared" si="1"/>
        <v>19.748571428571424</v>
      </c>
      <c r="X19" s="98">
        <f t="shared" si="2"/>
        <v>0</v>
      </c>
      <c r="Y19" s="99"/>
      <c r="Z19" s="105">
        <f>IF('Back-End'!B$25,Z16+Z$7,0)</f>
        <v>19.748571428571424</v>
      </c>
      <c r="AA19" s="100">
        <f>IF('Back-End'!B$25,0,0)</f>
        <v>0</v>
      </c>
      <c r="AB19" s="105">
        <f>IF('Back-End'!B$38,AB18+AB$5,0)</f>
        <v>0</v>
      </c>
      <c r="AC19" s="102">
        <f>IF('Back-End'!B$38,'Back-End'!B$33,0)</f>
        <v>0</v>
      </c>
      <c r="AD19" s="101">
        <f>IF('Back-End'!B$57,AD18+AD$5,0)</f>
        <v>0</v>
      </c>
      <c r="AE19" s="102">
        <f>IF('Back-End'!B$57,'Back-End'!B$54,0)</f>
        <v>0</v>
      </c>
      <c r="AF19" s="106">
        <f>IF('Back-End'!B$58,AF16+(AF$9-AF$6),0)</f>
        <v>0</v>
      </c>
      <c r="AG19" s="72">
        <v>0</v>
      </c>
      <c r="AH19" s="101">
        <f>IF('Back-End'!B$84,AH18+AH$5,0)</f>
        <v>0</v>
      </c>
      <c r="AI19" s="102">
        <f>IF('Back-End'!B$84,'Back-End'!B$54,0)</f>
        <v>0</v>
      </c>
      <c r="AJ19" s="94">
        <f>IF('Back-End'!B$101,AJ18+AJ$5,0)</f>
        <v>0</v>
      </c>
      <c r="AK19" s="100">
        <f t="shared" si="3"/>
        <v>0</v>
      </c>
    </row>
    <row r="20" spans="1:37" ht="14.45" x14ac:dyDescent="0.3">
      <c r="A20" s="72" t="s">
        <v>43</v>
      </c>
      <c r="B20" s="110">
        <f>IF(B18,B19,B14)</f>
        <v>6.8571428571428573E-7</v>
      </c>
      <c r="C20" s="72" t="s">
        <v>10</v>
      </c>
      <c r="D20" s="72" t="s">
        <v>56</v>
      </c>
      <c r="L20" s="94">
        <f>L19+0.001</f>
        <v>8.0000000000000002E-3</v>
      </c>
      <c r="M20" s="81">
        <f>IF(L20&lt;'Slider Control'!M$13,'Slider Control'!P$13,L20*'Slider Control'!R$13)</f>
        <v>0.48</v>
      </c>
      <c r="N20" s="95">
        <f>IF(L20&lt;'Slider Control'!M$13,0,IF(L20&lt;'Slider Control'!N$13,L20*'Slider Control'!S$13+'Slider Control'!T$13,'Slider Control'!Q$13))</f>
        <v>0</v>
      </c>
      <c r="O20" s="96" t="e">
        <f t="shared" si="0"/>
        <v>#N/A</v>
      </c>
      <c r="P20" s="72">
        <f>IF(AND(ABS('Back-End'!B$26-L20)&lt;=0.0005,'Back-End'!B$25),0.001,0)</f>
        <v>0</v>
      </c>
      <c r="Q20" s="72">
        <f>IF(AND(ABS('Back-End'!B$32-L20)&lt;=0.0005,'Back-End'!B$38),M20,0)</f>
        <v>0</v>
      </c>
      <c r="R20" s="72">
        <f>IF(AND(ABS('Back-End'!B$56-L20)&lt;=0.0005,'Back-End'!B$57),'Back-End'!B$54,IF(AND(ABS('Back-End'!B$69-L20)&lt;=0.0005,'Back-End'!B$58),'Back-End'!B$67,0))</f>
        <v>0</v>
      </c>
      <c r="S20" s="72">
        <f>IF(AND(ABS('Back-End'!B$81-L20)&lt;=0.0005,'Back-End'!B$84),'Back-End'!B$82,0)</f>
        <v>0</v>
      </c>
      <c r="T20" s="72">
        <v>0</v>
      </c>
      <c r="W20" s="97">
        <f t="shared" si="1"/>
        <v>20.434285714285711</v>
      </c>
      <c r="X20" s="98">
        <f t="shared" si="2"/>
        <v>0.47999999999999993</v>
      </c>
      <c r="Y20" s="99"/>
      <c r="Z20" s="105">
        <f>IF('Back-End'!B$25,Z19+Z$5,0)</f>
        <v>20.434285714285711</v>
      </c>
      <c r="AA20" s="100">
        <f>IF('Back-End'!B$25,'Back-End'!B$21,0)</f>
        <v>0.47999999999999993</v>
      </c>
      <c r="AB20" s="105">
        <f>IF('Back-End'!B$38,AB19+(AB$6-AB$5),0)</f>
        <v>0</v>
      </c>
      <c r="AC20" s="100">
        <f>IF('Back-End'!B$38,'Back-End'!B$34,0)</f>
        <v>0</v>
      </c>
      <c r="AD20" s="101">
        <f>IF('Back-End'!B$57,AD18+AD$6,0)</f>
        <v>0</v>
      </c>
      <c r="AE20" s="102">
        <f>IF('Back-End'!B$57,'Back-End'!B$55,0)</f>
        <v>0</v>
      </c>
      <c r="AF20" s="106">
        <f>IF('Back-End'!B$58,AF19+'Back-End'!B$71*1000000,0)</f>
        <v>0</v>
      </c>
      <c r="AG20" s="72">
        <f>IF('Back-End'!B$58,'Back-End'!B$67,0)</f>
        <v>0</v>
      </c>
      <c r="AH20" s="101">
        <f>IF('Back-End'!B$84,AH18+AH$6,0)</f>
        <v>0</v>
      </c>
      <c r="AI20" s="100">
        <f>IF('Back-End'!B$84,'Back-End'!B$83,0)</f>
        <v>0</v>
      </c>
      <c r="AJ20" s="94">
        <f>IF('Back-End'!B$101,AJ18+AJ$6,0)</f>
        <v>0</v>
      </c>
      <c r="AK20" s="100">
        <f t="shared" si="3"/>
        <v>0</v>
      </c>
    </row>
    <row r="21" spans="1:37" ht="14.45" x14ac:dyDescent="0.3">
      <c r="A21" s="72" t="s">
        <v>44</v>
      </c>
      <c r="B21" s="72">
        <f>((Calculator!C4-Calculator!C5)*B20)/'Back-End'!B108</f>
        <v>0.47999999999999993</v>
      </c>
      <c r="C21" s="72" t="s">
        <v>21</v>
      </c>
      <c r="D21" s="72" t="s">
        <v>40</v>
      </c>
      <c r="L21" s="94">
        <f>L20</f>
        <v>8.0000000000000002E-3</v>
      </c>
      <c r="M21" s="81">
        <f>IF(L21&lt;'Slider Control'!M$13,'Slider Control'!P$13,L21*'Slider Control'!R$13)</f>
        <v>0.48</v>
      </c>
      <c r="N21" s="95">
        <f>IF(L21&lt;'Slider Control'!M$13,0,IF(L21&lt;'Slider Control'!N$13,L21*'Slider Control'!S$13+'Slider Control'!T$13,'Slider Control'!Q$13))</f>
        <v>0</v>
      </c>
      <c r="O21" s="96" t="e">
        <f t="shared" si="0"/>
        <v>#N/A</v>
      </c>
      <c r="P21" s="72">
        <f>IF(AND(ABS('Back-End'!B$26-L21)&lt;=0.0005,'Back-End'!B$25),'Back-End'!B$21,0)</f>
        <v>0</v>
      </c>
      <c r="Q21" s="72">
        <f>IF(AND(ABS('Back-End'!B$32-L21)&lt;=0.0005,'Back-End'!B$38),N21,0)</f>
        <v>0</v>
      </c>
      <c r="R21" s="72">
        <f>IF(AND(ABS('Back-End'!B$56-L20)&lt;=0.0005,'Back-End'!B$57),'Back-End'!B$55,IF(AND(ABS('Back-End'!B$69-L20)&lt;=0.0005,'Back-End'!B$58),'Back-End'!B$68+0.0001,0))</f>
        <v>0</v>
      </c>
      <c r="S21" s="72">
        <f>IF(AND(ABS('Back-End'!B$81-L21)&lt;=0.0005,'Back-End'!B$84),'Back-End'!B$83,0)</f>
        <v>0</v>
      </c>
      <c r="T21" s="72">
        <v>0</v>
      </c>
      <c r="W21" s="97">
        <f t="shared" si="1"/>
        <v>21.394285714285708</v>
      </c>
      <c r="X21" s="98">
        <f t="shared" si="2"/>
        <v>0</v>
      </c>
      <c r="Y21" s="99"/>
      <c r="Z21" s="105">
        <f>Z19+Z$6</f>
        <v>21.394285714285708</v>
      </c>
      <c r="AA21" s="100">
        <f>IF('Back-End'!B$25,0,0)</f>
        <v>0</v>
      </c>
      <c r="AB21" s="105">
        <f>IF('Back-End'!B$38,AB20+AB$5,0)</f>
        <v>0</v>
      </c>
      <c r="AC21" s="102">
        <f>IF('Back-End'!B$38,'Back-End'!B$33,0)</f>
        <v>0</v>
      </c>
      <c r="AD21" s="101">
        <f>IF('Back-End'!B$57,AD20+AD$5,0)</f>
        <v>0</v>
      </c>
      <c r="AE21" s="102">
        <f>IF('Back-End'!B$57,'Back-End'!B$54,0)</f>
        <v>0</v>
      </c>
      <c r="AF21" s="74">
        <f>IF('Back-End'!B$58,AF19+'Back-End'!B$70*1000000,0)</f>
        <v>0</v>
      </c>
      <c r="AG21" s="72">
        <v>0</v>
      </c>
      <c r="AH21" s="101">
        <f>IF('Back-End'!B$84,AH20+AH$5,0)</f>
        <v>0</v>
      </c>
      <c r="AI21" s="102">
        <f>IF('Back-End'!B$84,'Back-End'!B$54,0)</f>
        <v>0</v>
      </c>
      <c r="AJ21" s="94">
        <f>IF('Back-End'!B$101,AJ20+AJ$5,0)</f>
        <v>0</v>
      </c>
      <c r="AK21" s="100">
        <f t="shared" si="3"/>
        <v>0</v>
      </c>
    </row>
    <row r="22" spans="1:37" ht="14.45" x14ac:dyDescent="0.3">
      <c r="A22" s="72" t="s">
        <v>45</v>
      </c>
      <c r="B22" s="110">
        <f>('Back-End'!B108*B21)/Calculator!C5</f>
        <v>9.5999999999999991E-7</v>
      </c>
      <c r="C22" s="72" t="s">
        <v>10</v>
      </c>
      <c r="D22" s="72" t="s">
        <v>41</v>
      </c>
      <c r="L22" s="94">
        <f>L21+0.001</f>
        <v>9.0000000000000011E-3</v>
      </c>
      <c r="M22" s="81">
        <f>IF(L22&lt;'Slider Control'!M$13,'Slider Control'!P$13,L22*'Slider Control'!R$13)</f>
        <v>0.48</v>
      </c>
      <c r="N22" s="95">
        <f>IF(L22&lt;'Slider Control'!M$13,0,IF(L22&lt;'Slider Control'!N$13,L22*'Slider Control'!S$13+'Slider Control'!T$13,'Slider Control'!Q$13))</f>
        <v>0</v>
      </c>
      <c r="O22" s="96" t="e">
        <f t="shared" si="0"/>
        <v>#N/A</v>
      </c>
      <c r="P22" s="72">
        <f>IF(AND(ABS('Back-End'!B$26-L22)&lt;=0.0005,'Back-End'!B$25),0.001,0)</f>
        <v>0</v>
      </c>
      <c r="Q22" s="72">
        <f>IF(AND(ABS('Back-End'!B$32-L22)&lt;=0.0005,'Back-End'!B$38),M22,0)</f>
        <v>0</v>
      </c>
      <c r="R22" s="72">
        <f>IF(AND(ABS('Back-End'!B$56-L22)&lt;=0.0005,'Back-End'!B$57),'Back-End'!B$54,IF(AND(ABS('Back-End'!B$69-L22)&lt;=0.0005,'Back-End'!B$58),'Back-End'!B$67,0))</f>
        <v>0</v>
      </c>
      <c r="S22" s="72">
        <f>IF(AND(ABS('Back-End'!B$81-L22)&lt;=0.0005,'Back-End'!B$84),'Back-End'!B$82,0)</f>
        <v>0</v>
      </c>
      <c r="T22" s="72">
        <v>0</v>
      </c>
      <c r="W22" s="97">
        <f t="shared" si="1"/>
        <v>23.69828571428571</v>
      </c>
      <c r="X22" s="98">
        <f t="shared" si="2"/>
        <v>0</v>
      </c>
      <c r="Y22" s="99"/>
      <c r="Z22" s="105">
        <f>Z19+Z$7</f>
        <v>23.69828571428571</v>
      </c>
      <c r="AA22" s="100">
        <f>IF('Back-End'!B$25,0,0)</f>
        <v>0</v>
      </c>
      <c r="AB22" s="105">
        <f>IF('Back-End'!B$38,AB21+(AB$6-AB$5),0)</f>
        <v>0</v>
      </c>
      <c r="AC22" s="100">
        <f>IF('Back-End'!B$38,'Back-End'!B$34,0)</f>
        <v>0</v>
      </c>
      <c r="AD22" s="101">
        <f>IF('Back-End'!B$57,AD20+AD$6,0)</f>
        <v>0</v>
      </c>
      <c r="AE22" s="102">
        <f>IF('Back-End'!B$57,'Back-End'!B$55,0)</f>
        <v>0</v>
      </c>
      <c r="AF22" s="106">
        <f>IF('Back-End'!B$58,AF19+(AF$9-AF$6),0)</f>
        <v>0</v>
      </c>
      <c r="AG22" s="72">
        <v>0</v>
      </c>
      <c r="AH22" s="101">
        <f>IF('Back-End'!B$84,AH20+AH$6,0)</f>
        <v>0</v>
      </c>
      <c r="AI22" s="100">
        <f>IF('Back-End'!B$84,'Back-End'!B$83,0)</f>
        <v>0</v>
      </c>
      <c r="AJ22" s="94">
        <f>IF('Back-End'!B$101,AJ20+AJ$6,0)</f>
        <v>0</v>
      </c>
      <c r="AK22" s="100">
        <f t="shared" si="3"/>
        <v>0</v>
      </c>
    </row>
    <row r="23" spans="1:37" ht="14.45" x14ac:dyDescent="0.3">
      <c r="A23" s="72" t="s">
        <v>35</v>
      </c>
      <c r="B23" s="110">
        <f>((B22+B20)*B21)/2</f>
        <v>3.9497142857142853E-7</v>
      </c>
      <c r="C23" s="72" t="s">
        <v>36</v>
      </c>
      <c r="D23" s="72" t="s">
        <v>42</v>
      </c>
      <c r="L23" s="94">
        <f>L22</f>
        <v>9.0000000000000011E-3</v>
      </c>
      <c r="M23" s="81">
        <f>IF(L23&lt;'Slider Control'!M$13,'Slider Control'!P$13,L23*'Slider Control'!R$13)</f>
        <v>0.48</v>
      </c>
      <c r="N23" s="95">
        <f>IF(L23&lt;'Slider Control'!M$13,0,IF(L23&lt;'Slider Control'!N$13,L23*'Slider Control'!S$13+'Slider Control'!T$13,'Slider Control'!Q$13))</f>
        <v>0</v>
      </c>
      <c r="O23" s="96" t="e">
        <f t="shared" si="0"/>
        <v>#N/A</v>
      </c>
      <c r="P23" s="72">
        <f>IF(AND(ABS('Back-End'!B$26-L23)&lt;=0.0005,'Back-End'!B$25),'Back-End'!B$21,0)</f>
        <v>0</v>
      </c>
      <c r="Q23" s="72">
        <f>IF(AND(ABS('Back-End'!B$32-L23)&lt;=0.0005,'Back-End'!B$38),N23,0)</f>
        <v>0</v>
      </c>
      <c r="R23" s="72">
        <f>IF(AND(ABS('Back-End'!B$56-L22)&lt;=0.0005,'Back-End'!B$57),'Back-End'!B$55,IF(AND(ABS('Back-End'!B$69-L22)&lt;=0.0005,'Back-End'!B$58),'Back-End'!B$68+0.0001,0))</f>
        <v>0</v>
      </c>
      <c r="S23" s="72">
        <f>IF(AND(ABS('Back-End'!B$81-L23)&lt;=0.0005,'Back-End'!B$84),'Back-End'!B$83,0)</f>
        <v>0</v>
      </c>
      <c r="T23" s="72">
        <v>0</v>
      </c>
      <c r="W23" s="97">
        <f t="shared" si="1"/>
        <v>24.383999999999997</v>
      </c>
      <c r="X23" s="98">
        <f t="shared" si="2"/>
        <v>0.47999999999999993</v>
      </c>
      <c r="Y23" s="99"/>
      <c r="Z23" s="105">
        <f>IF('Back-End'!B$25,Z22+Z$5,0)</f>
        <v>24.383999999999997</v>
      </c>
      <c r="AA23" s="100">
        <f>IF('Back-End'!B$25,'Back-End'!B$21,0)</f>
        <v>0.47999999999999993</v>
      </c>
      <c r="AB23" s="105">
        <f>IF('Back-End'!B$38,AB22+AB$5,0)</f>
        <v>0</v>
      </c>
      <c r="AC23" s="102">
        <f>IF('Back-End'!B$38,'Back-End'!B$33,0)</f>
        <v>0</v>
      </c>
      <c r="AD23" s="101">
        <f>IF('Back-End'!B$57,AD22+AD$5,0)</f>
        <v>0</v>
      </c>
      <c r="AE23" s="102">
        <f>IF('Back-End'!B$57,'Back-End'!B$54,0)</f>
        <v>0</v>
      </c>
      <c r="AF23" s="106">
        <f>IF('Back-End'!B$58,AF22+'Back-End'!B$71*1000000,0)</f>
        <v>0</v>
      </c>
      <c r="AG23" s="72">
        <f>IF('Back-End'!B$58,'Back-End'!B$67,0)</f>
        <v>0</v>
      </c>
      <c r="AH23" s="101">
        <f>IF('Back-End'!B$84,AH22+AH$5,0)</f>
        <v>0</v>
      </c>
      <c r="AI23" s="102">
        <f>IF('Back-End'!B$84,'Back-End'!B$54,0)</f>
        <v>0</v>
      </c>
      <c r="AJ23" s="94">
        <f>IF('Back-End'!B$101,AJ22+AJ$5,0)</f>
        <v>0</v>
      </c>
      <c r="AK23" s="100">
        <f t="shared" si="3"/>
        <v>0</v>
      </c>
    </row>
    <row r="24" spans="1:37" ht="14.45" x14ac:dyDescent="0.3">
      <c r="A24" s="72" t="s">
        <v>46</v>
      </c>
      <c r="B24" s="76">
        <f>IF(Calculator!C6/B23&lt;140000,140000,Calculator!C6/B23)</f>
        <v>253182.87037037042</v>
      </c>
      <c r="C24" s="72" t="s">
        <v>9</v>
      </c>
      <c r="D24" s="72" t="s">
        <v>47</v>
      </c>
      <c r="L24" s="94">
        <f>L23+0.001</f>
        <v>1.0000000000000002E-2</v>
      </c>
      <c r="M24" s="81">
        <f>IF(L24&lt;'Slider Control'!M$13,'Slider Control'!P$13,L24*'Slider Control'!R$13)</f>
        <v>0.48</v>
      </c>
      <c r="N24" s="95">
        <f>IF(L24&lt;'Slider Control'!M$13,0,IF(L24&lt;'Slider Control'!N$13,L24*'Slider Control'!S$13+'Slider Control'!T$13,'Slider Control'!Q$13))</f>
        <v>0</v>
      </c>
      <c r="O24" s="96" t="e">
        <f t="shared" si="0"/>
        <v>#N/A</v>
      </c>
      <c r="P24" s="72">
        <f>IF(AND(ABS('Back-End'!B$26-L24)&lt;=0.0005,'Back-End'!B$25),0.001,0)</f>
        <v>0</v>
      </c>
      <c r="Q24" s="72">
        <f>IF(AND(ABS('Back-End'!B$32-L24)&lt;=0.0005,'Back-End'!B$38),M24,0)</f>
        <v>0</v>
      </c>
      <c r="R24" s="72">
        <f>IF(AND(ABS('Back-End'!B$56-L24)&lt;=0.0005,'Back-End'!B$57),'Back-End'!B$54,IF(AND(ABS('Back-End'!B$69-L24)&lt;=0.0005,'Back-End'!B$58),'Back-End'!B$67,0))</f>
        <v>0</v>
      </c>
      <c r="S24" s="72">
        <f>IF(AND(ABS('Back-End'!B$81-L24)&lt;=0.0005,'Back-End'!B$84),'Back-End'!B$82,0)</f>
        <v>0</v>
      </c>
      <c r="T24" s="72">
        <v>0</v>
      </c>
      <c r="W24" s="97">
        <f t="shared" si="1"/>
        <v>25.343999999999994</v>
      </c>
      <c r="X24" s="98">
        <f t="shared" si="2"/>
        <v>0</v>
      </c>
      <c r="Y24" s="99"/>
      <c r="Z24" s="105">
        <f>IF('Back-End'!B$25,Z22+Z$6,0)</f>
        <v>25.343999999999994</v>
      </c>
      <c r="AA24" s="100">
        <f>IF('Back-End'!B$25,0,0)</f>
        <v>0</v>
      </c>
      <c r="AB24" s="105">
        <f>IF('Back-End'!B$38,AB23+(AB$6-AB$5),0)</f>
        <v>0</v>
      </c>
      <c r="AC24" s="100">
        <f>IF('Back-End'!B$38,'Back-End'!B$34,0)</f>
        <v>0</v>
      </c>
      <c r="AD24" s="101">
        <f>IF('Back-End'!B$57,AD22+AD$6,0)</f>
        <v>0</v>
      </c>
      <c r="AE24" s="102">
        <f>IF('Back-End'!B$57,'Back-End'!B$55,0)</f>
        <v>0</v>
      </c>
      <c r="AF24" s="74">
        <f>IF('Back-End'!B$58,AF22+'Back-End'!B$70*1000000,0)</f>
        <v>0</v>
      </c>
      <c r="AG24" s="72">
        <v>0</v>
      </c>
      <c r="AH24" s="101">
        <f>IF('Back-End'!B$84,AH22+AH$6,0)</f>
        <v>0</v>
      </c>
      <c r="AI24" s="100">
        <f>IF('Back-End'!B$84,'Back-End'!B$83,0)</f>
        <v>0</v>
      </c>
      <c r="AJ24" s="94">
        <f>IF('Back-End'!B$101,AJ22+AJ$6,0)</f>
        <v>0</v>
      </c>
      <c r="AK24" s="100">
        <f t="shared" si="3"/>
        <v>0</v>
      </c>
    </row>
    <row r="25" spans="1:37" ht="14.45" x14ac:dyDescent="0.3">
      <c r="A25" s="72" t="s">
        <v>51</v>
      </c>
      <c r="B25" s="72" t="b">
        <f>AND(B24&lt;1/(B22+B20),B24&lt;'Back-End'!B107)</f>
        <v>1</v>
      </c>
      <c r="D25" s="72" t="s">
        <v>54</v>
      </c>
      <c r="L25" s="94">
        <f>L24</f>
        <v>1.0000000000000002E-2</v>
      </c>
      <c r="M25" s="81">
        <f>IF(L25&lt;'Slider Control'!M$13,'Slider Control'!P$13,L25*'Slider Control'!R$13)</f>
        <v>0.48</v>
      </c>
      <c r="N25" s="95">
        <f>IF(L25&lt;'Slider Control'!M$13,0,IF(L25&lt;'Slider Control'!N$13,L25*'Slider Control'!S$13+'Slider Control'!T$13,'Slider Control'!Q$13))</f>
        <v>0</v>
      </c>
      <c r="O25" s="96" t="e">
        <f t="shared" si="0"/>
        <v>#N/A</v>
      </c>
      <c r="P25" s="72">
        <f>IF(AND(ABS('Back-End'!B$26-L25)&lt;=0.0005,'Back-End'!B$25),'Back-End'!B$21,0)</f>
        <v>0</v>
      </c>
      <c r="Q25" s="72">
        <f>IF(AND(ABS('Back-End'!B$32-L25)&lt;=0.0005,'Back-End'!B$38),N25,0)</f>
        <v>0</v>
      </c>
      <c r="R25" s="72">
        <f>IF(AND(ABS('Back-End'!B$56-L24)&lt;=0.0005,'Back-End'!B$57),'Back-End'!B$55,IF(AND(ABS('Back-End'!B$69-L24)&lt;=0.0005,'Back-End'!B$58),'Back-End'!B$68+0.0001,0))</f>
        <v>0</v>
      </c>
      <c r="S25" s="72">
        <f>IF(AND(ABS('Back-End'!B$81-L25)&lt;=0.0005,'Back-End'!B$84),'Back-End'!B$83,0)</f>
        <v>0</v>
      </c>
      <c r="T25" s="72">
        <v>0</v>
      </c>
      <c r="W25" s="97">
        <f t="shared" si="1"/>
        <v>27.647999999999996</v>
      </c>
      <c r="X25" s="98">
        <f t="shared" si="2"/>
        <v>0</v>
      </c>
      <c r="Y25" s="99"/>
      <c r="Z25" s="105">
        <f>IF('Back-End'!B$25,Z22+Z$7,0)</f>
        <v>27.647999999999996</v>
      </c>
      <c r="AA25" s="100">
        <f>IF('Back-End'!B$25,0,0)</f>
        <v>0</v>
      </c>
      <c r="AB25" s="105">
        <f>IF('Back-End'!B$38,AB24+AB$5,0)</f>
        <v>0</v>
      </c>
      <c r="AC25" s="102">
        <f>IF('Back-End'!B$38,'Back-End'!B$33,0)</f>
        <v>0</v>
      </c>
      <c r="AD25" s="101">
        <f>IF('Back-End'!B$57,AD24+AD$5,0)</f>
        <v>0</v>
      </c>
      <c r="AE25" s="102">
        <f>IF('Back-End'!B$57,'Back-End'!B$54,0)</f>
        <v>0</v>
      </c>
      <c r="AF25" s="106">
        <f>IF('Back-End'!B$58,AF22+(AF$9-AF$6),0)</f>
        <v>0</v>
      </c>
      <c r="AG25" s="72">
        <v>0</v>
      </c>
      <c r="AH25" s="101">
        <f>IF('Back-End'!B$84,AH24+AH$5,0)</f>
        <v>0</v>
      </c>
      <c r="AI25" s="102">
        <f>IF('Back-End'!B$84,'Back-End'!B$54,0)</f>
        <v>0</v>
      </c>
      <c r="AJ25" s="94">
        <f>IF('Back-End'!B$101,AJ24+AJ$5,0)</f>
        <v>0</v>
      </c>
      <c r="AK25" s="100">
        <f t="shared" si="3"/>
        <v>0</v>
      </c>
    </row>
    <row r="26" spans="1:37" ht="14.45" x14ac:dyDescent="0.3">
      <c r="A26" s="72" t="s">
        <v>65</v>
      </c>
      <c r="B26" s="106">
        <f>'Slider Control'!M13*(Calculator!C6/(B15/2))</f>
        <v>8.3333333333333343E-2</v>
      </c>
      <c r="C26" s="72" t="s">
        <v>22</v>
      </c>
      <c r="D26" s="72" t="s">
        <v>110</v>
      </c>
      <c r="L26" s="94">
        <f>L25+0.001</f>
        <v>1.1000000000000003E-2</v>
      </c>
      <c r="M26" s="81">
        <f>IF(L26&lt;'Slider Control'!M$13,'Slider Control'!P$13,L26*'Slider Control'!R$13)</f>
        <v>0.48</v>
      </c>
      <c r="N26" s="95">
        <f>IF(L26&lt;'Slider Control'!M$13,0,IF(L26&lt;'Slider Control'!N$13,L26*'Slider Control'!S$13+'Slider Control'!T$13,'Slider Control'!Q$13))</f>
        <v>0</v>
      </c>
      <c r="O26" s="96" t="e">
        <f t="shared" si="0"/>
        <v>#N/A</v>
      </c>
      <c r="P26" s="72">
        <f>IF(AND(ABS('Back-End'!B$26-L26)&lt;=0.0005,'Back-End'!B$25),0.001,0)</f>
        <v>0</v>
      </c>
      <c r="Q26" s="72">
        <f>IF(AND(ABS('Back-End'!B$32-L26)&lt;=0.0005,'Back-End'!B$38),M26,0)</f>
        <v>0</v>
      </c>
      <c r="R26" s="72">
        <f>IF(AND(ABS('Back-End'!B$56-L26)&lt;=0.0005,'Back-End'!B$57),'Back-End'!B$54,IF(AND(ABS('Back-End'!B$69-L26)&lt;=0.0005,'Back-End'!B$58),'Back-End'!B$67,0))</f>
        <v>0</v>
      </c>
      <c r="S26" s="72">
        <f>IF(AND(ABS('Back-End'!B$81-L26)&lt;=0.0005,'Back-End'!B$84),'Back-End'!B$82,0)</f>
        <v>0</v>
      </c>
      <c r="T26" s="72">
        <v>0</v>
      </c>
      <c r="W26" s="97">
        <f t="shared" si="1"/>
        <v>28.333714285714283</v>
      </c>
      <c r="X26" s="98">
        <f t="shared" si="2"/>
        <v>0.47999999999999993</v>
      </c>
      <c r="Y26" s="99"/>
      <c r="Z26" s="105">
        <f>IF('Back-End'!B$25,Z25+Z$5,0)</f>
        <v>28.333714285714283</v>
      </c>
      <c r="AA26" s="100">
        <f>IF('Back-End'!B$25,'Back-End'!B$21,0)</f>
        <v>0.47999999999999993</v>
      </c>
      <c r="AB26" s="105">
        <f>IF('Back-End'!B$38,AB25+(AB$6-AB$5),0)</f>
        <v>0</v>
      </c>
      <c r="AC26" s="100">
        <f>IF('Back-End'!B$38,'Back-End'!B$34,0)</f>
        <v>0</v>
      </c>
      <c r="AD26" s="101">
        <f>IF('Back-End'!B$57,AD24+AD$6,0)</f>
        <v>0</v>
      </c>
      <c r="AE26" s="102">
        <f>IF('Back-End'!B$57,'Back-End'!B$55,0)</f>
        <v>0</v>
      </c>
      <c r="AF26" s="106">
        <f>IF('Back-End'!B$58,AF25+'Back-End'!B$71*1000000,0)</f>
        <v>0</v>
      </c>
      <c r="AG26" s="72">
        <f>IF('Back-End'!B$58,'Back-End'!B$67,0)</f>
        <v>0</v>
      </c>
      <c r="AH26" s="101">
        <f>IF('Back-End'!B$84,AH24+AH$6,0)</f>
        <v>0</v>
      </c>
      <c r="AI26" s="100">
        <f>IF('Back-End'!B$84,'Back-End'!B$83,0)</f>
        <v>0</v>
      </c>
      <c r="AJ26" s="94">
        <f>IF('Back-End'!B$101,AJ24+AJ$6,0)</f>
        <v>0</v>
      </c>
      <c r="AK26" s="100">
        <f t="shared" si="3"/>
        <v>0</v>
      </c>
    </row>
    <row r="27" spans="1:37" ht="14.45" x14ac:dyDescent="0.3">
      <c r="L27" s="94">
        <f>L26</f>
        <v>1.1000000000000003E-2</v>
      </c>
      <c r="M27" s="81">
        <f>IF(L27&lt;'Slider Control'!M$13,'Slider Control'!P$13,L27*'Slider Control'!R$13)</f>
        <v>0.48</v>
      </c>
      <c r="N27" s="95">
        <f>IF(L27&lt;'Slider Control'!M$13,0,IF(L27&lt;'Slider Control'!N$13,L27*'Slider Control'!S$13+'Slider Control'!T$13,'Slider Control'!Q$13))</f>
        <v>0</v>
      </c>
      <c r="O27" s="96" t="e">
        <f t="shared" si="0"/>
        <v>#N/A</v>
      </c>
      <c r="P27" s="72">
        <f>IF(AND(ABS('Back-End'!B$26-L27)&lt;=0.0005,'Back-End'!B$25),'Back-End'!B$21,0)</f>
        <v>0</v>
      </c>
      <c r="Q27" s="72">
        <f>IF(AND(ABS('Back-End'!B$32-L27)&lt;=0.0005,'Back-End'!B$38),N27,0)</f>
        <v>0</v>
      </c>
      <c r="R27" s="72">
        <f>IF(AND(ABS('Back-End'!B$56-L26)&lt;=0.0005,'Back-End'!B$57),'Back-End'!B$55,IF(AND(ABS('Back-End'!B$69-L26)&lt;=0.0005,'Back-End'!B$58),'Back-End'!B$68+0.0001,0))</f>
        <v>0</v>
      </c>
      <c r="S27" s="72">
        <f>IF(AND(ABS('Back-End'!B$81-L27)&lt;=0.0005,'Back-End'!B$84),'Back-End'!B$83,0)</f>
        <v>0</v>
      </c>
      <c r="T27" s="72">
        <v>0</v>
      </c>
      <c r="W27" s="97">
        <f t="shared" si="1"/>
        <v>29.29371428571428</v>
      </c>
      <c r="X27" s="98">
        <f t="shared" si="2"/>
        <v>0</v>
      </c>
      <c r="Y27" s="99"/>
      <c r="Z27" s="105">
        <f>IF('Back-End'!B$25,Z25+Z$6,0)</f>
        <v>29.29371428571428</v>
      </c>
      <c r="AA27" s="100">
        <f>IF('Back-End'!B$25,0,0)</f>
        <v>0</v>
      </c>
      <c r="AB27" s="105">
        <f>IF('Back-End'!B$38,AB26+AB$5,0)</f>
        <v>0</v>
      </c>
      <c r="AC27" s="102">
        <f>IF('Back-End'!B$38,'Back-End'!B$33,0)</f>
        <v>0</v>
      </c>
      <c r="AD27" s="101">
        <f>IF('Back-End'!B$57,AD26+AD$5,0)</f>
        <v>0</v>
      </c>
      <c r="AE27" s="102">
        <f>IF('Back-End'!B$57,'Back-End'!B$54,0)</f>
        <v>0</v>
      </c>
      <c r="AF27" s="74">
        <f>IF('Back-End'!B$58,AF25+'Back-End'!B$70*1000000,0)</f>
        <v>0</v>
      </c>
      <c r="AG27" s="72">
        <v>0</v>
      </c>
      <c r="AH27" s="101">
        <f>IF('Back-End'!B$84,AH26+AH$5,0)</f>
        <v>0</v>
      </c>
      <c r="AI27" s="102">
        <f>IF('Back-End'!B$84,'Back-End'!B$54,0)</f>
        <v>0</v>
      </c>
      <c r="AJ27" s="94">
        <f>IF('Back-End'!B$101,AJ26+AJ$5,0)</f>
        <v>0</v>
      </c>
      <c r="AK27" s="100">
        <f t="shared" si="3"/>
        <v>0</v>
      </c>
    </row>
    <row r="28" spans="1:37" thickBot="1" x14ac:dyDescent="0.35">
      <c r="L28" s="94">
        <f>L27+0.001</f>
        <v>1.2000000000000004E-2</v>
      </c>
      <c r="M28" s="81">
        <f>IF(L28&lt;'Slider Control'!M$13,'Slider Control'!P$13,L28*'Slider Control'!R$13)</f>
        <v>0.48</v>
      </c>
      <c r="N28" s="95">
        <f>IF(L28&lt;'Slider Control'!M$13,0,IF(L28&lt;'Slider Control'!N$13,L28*'Slider Control'!S$13+'Slider Control'!T$13,'Slider Control'!Q$13))</f>
        <v>0</v>
      </c>
      <c r="O28" s="96" t="e">
        <f t="shared" si="0"/>
        <v>#N/A</v>
      </c>
      <c r="P28" s="72">
        <f>IF(AND(ABS('Back-End'!B$26-L28)&lt;=0.0005,'Back-End'!B$25),0.001,0)</f>
        <v>0</v>
      </c>
      <c r="Q28" s="72">
        <f>IF(AND(ABS('Back-End'!B$32-L28)&lt;=0.0005,'Back-End'!B$38),M28,0)</f>
        <v>0</v>
      </c>
      <c r="R28" s="72">
        <f>IF(AND(ABS('Back-End'!B$56-L28)&lt;=0.0005,'Back-End'!B$57),'Back-End'!B$54,IF(AND(ABS('Back-End'!B$69-L28)&lt;=0.0005,'Back-End'!B$58),'Back-End'!B$67,0))</f>
        <v>0</v>
      </c>
      <c r="S28" s="72">
        <f>IF(AND(ABS('Back-End'!B$81-L28)&lt;=0.0005,'Back-End'!B$84),'Back-End'!B$82,0)</f>
        <v>0</v>
      </c>
      <c r="T28" s="72">
        <v>0</v>
      </c>
      <c r="W28" s="97">
        <f t="shared" si="1"/>
        <v>31.597714285714282</v>
      </c>
      <c r="X28" s="98">
        <f t="shared" si="2"/>
        <v>0</v>
      </c>
      <c r="Y28" s="99"/>
      <c r="Z28" s="105">
        <f>IF('Back-End'!B$25,Z25+Z$7,0)</f>
        <v>31.597714285714282</v>
      </c>
      <c r="AA28" s="100">
        <f>IF('Back-End'!B$25,0,0)</f>
        <v>0</v>
      </c>
      <c r="AB28" s="105">
        <f>IF('Back-End'!B$38,AB27+(AB$6-AB$5),0)</f>
        <v>0</v>
      </c>
      <c r="AC28" s="100">
        <f>IF('Back-End'!B$38,'Back-End'!B$34,0)</f>
        <v>0</v>
      </c>
      <c r="AD28" s="101">
        <f>IF('Back-End'!B$57,AD26+AD$6,0)</f>
        <v>0</v>
      </c>
      <c r="AE28" s="102">
        <f>IF('Back-End'!B$57,'Back-End'!B$55,0)</f>
        <v>0</v>
      </c>
      <c r="AF28" s="106">
        <f>IF('Back-End'!B$58,AF25+(AF$9-AF$6),0)</f>
        <v>0</v>
      </c>
      <c r="AG28" s="72">
        <v>0</v>
      </c>
      <c r="AH28" s="101">
        <f>IF('Back-End'!B$84,AH26+AH$6,0)</f>
        <v>0</v>
      </c>
      <c r="AI28" s="100">
        <f>IF('Back-End'!B$84,'Back-End'!B$83,0)</f>
        <v>0</v>
      </c>
      <c r="AJ28" s="94">
        <f>IF('Back-End'!B$101,AJ26+AJ$6,0)</f>
        <v>0</v>
      </c>
      <c r="AK28" s="100">
        <f t="shared" si="3"/>
        <v>0</v>
      </c>
    </row>
    <row r="29" spans="1:37" x14ac:dyDescent="0.25">
      <c r="A29" s="163" t="s">
        <v>57</v>
      </c>
      <c r="B29" s="164"/>
      <c r="L29" s="94">
        <f>L28</f>
        <v>1.2000000000000004E-2</v>
      </c>
      <c r="M29" s="81">
        <f>IF(L29&lt;'Slider Control'!M$13,'Slider Control'!P$13,L29*'Slider Control'!R$13)</f>
        <v>0.48</v>
      </c>
      <c r="N29" s="95">
        <f>IF(L29&lt;'Slider Control'!M$13,0,IF(L29&lt;'Slider Control'!N$13,L29*'Slider Control'!S$13+'Slider Control'!T$13,'Slider Control'!Q$13))</f>
        <v>0</v>
      </c>
      <c r="O29" s="96" t="e">
        <f t="shared" si="0"/>
        <v>#N/A</v>
      </c>
      <c r="P29" s="72">
        <f>IF(AND(ABS('Back-End'!B$26-L29)&lt;=0.0005,'Back-End'!B$25),'Back-End'!B$21,0)</f>
        <v>0</v>
      </c>
      <c r="Q29" s="72">
        <f>IF(AND(ABS('Back-End'!B$32-L29)&lt;=0.0005,'Back-End'!B$38),N29,0)</f>
        <v>0</v>
      </c>
      <c r="R29" s="72">
        <f>IF(AND(ABS('Back-End'!B$56-L28)&lt;=0.0005,'Back-End'!B$57),'Back-End'!B$55,IF(AND(ABS('Back-End'!B$69-L28)&lt;=0.0005,'Back-End'!B$58),'Back-End'!B$68+0.0001,0))</f>
        <v>0</v>
      </c>
      <c r="S29" s="72">
        <f>IF(AND(ABS('Back-End'!B$81-L29)&lt;=0.0005,'Back-End'!B$84),'Back-End'!B$83,0)</f>
        <v>0</v>
      </c>
      <c r="T29" s="72">
        <v>0</v>
      </c>
      <c r="W29" s="97">
        <f t="shared" si="1"/>
        <v>32.283428571428566</v>
      </c>
      <c r="X29" s="98">
        <f t="shared" si="2"/>
        <v>0.47999999999999993</v>
      </c>
      <c r="Y29" s="99"/>
      <c r="Z29" s="105">
        <f>IF('Back-End'!B$25,Z28+Z$5,0)</f>
        <v>32.283428571428566</v>
      </c>
      <c r="AA29" s="100">
        <f>IF('Back-End'!B$25,'Back-End'!B$21,0)</f>
        <v>0.47999999999999993</v>
      </c>
      <c r="AB29" s="105">
        <f>IF('Back-End'!B$38,AB28+AB$5,0)</f>
        <v>0</v>
      </c>
      <c r="AC29" s="102">
        <f>IF('Back-End'!B$38,'Back-End'!B$33,0)</f>
        <v>0</v>
      </c>
      <c r="AD29" s="101">
        <f>IF('Back-End'!B$57,AD28+AD$5,0)</f>
        <v>0</v>
      </c>
      <c r="AE29" s="102">
        <f>IF('Back-End'!B$57,'Back-End'!B$54,0)</f>
        <v>0</v>
      </c>
      <c r="AF29" s="106">
        <f>IF('Back-End'!B$58,AF28+'Back-End'!B$71*1000000,0)</f>
        <v>0</v>
      </c>
      <c r="AG29" s="72">
        <f>IF('Back-End'!B$58,'Back-End'!B$67,0)</f>
        <v>0</v>
      </c>
      <c r="AH29" s="101">
        <f>IF('Back-End'!B$84,AH28+AH$5,0)</f>
        <v>0</v>
      </c>
      <c r="AI29" s="102">
        <f>IF('Back-End'!B$84,'Back-End'!B$54,0)</f>
        <v>0</v>
      </c>
      <c r="AJ29" s="94">
        <f>IF('Back-End'!B$101,AJ28+AJ$5,0)</f>
        <v>0</v>
      </c>
      <c r="AK29" s="100">
        <f t="shared" si="3"/>
        <v>0</v>
      </c>
    </row>
    <row r="30" spans="1:37" ht="15.75" thickBot="1" x14ac:dyDescent="0.3">
      <c r="A30" s="165"/>
      <c r="B30" s="166"/>
      <c r="L30" s="94">
        <f>L29+0.001</f>
        <v>1.3000000000000005E-2</v>
      </c>
      <c r="M30" s="81">
        <f>IF(L30&lt;'Slider Control'!M$13,'Slider Control'!P$13,L30*'Slider Control'!R$13)</f>
        <v>0.48</v>
      </c>
      <c r="N30" s="95">
        <f>IF(L30&lt;'Slider Control'!M$13,0,IF(L30&lt;'Slider Control'!N$13,L30*'Slider Control'!S$13+'Slider Control'!T$13,'Slider Control'!Q$13))</f>
        <v>0</v>
      </c>
      <c r="O30" s="96" t="e">
        <f t="shared" si="0"/>
        <v>#N/A</v>
      </c>
      <c r="P30" s="72">
        <f>IF(AND(ABS('Back-End'!B$26-L30)&lt;=0.0005,'Back-End'!B$25),0.001,0)</f>
        <v>0</v>
      </c>
      <c r="Q30" s="72">
        <f>IF(AND(ABS('Back-End'!B$32-L30)&lt;=0.0005,'Back-End'!B$38),M30,0)</f>
        <v>0</v>
      </c>
      <c r="R30" s="72">
        <f>IF(AND(ABS('Back-End'!B$56-L30)&lt;=0.0005,'Back-End'!B$57),'Back-End'!B$54,IF(AND(ABS('Back-End'!B$69-L30)&lt;=0.0005,'Back-End'!B$58),'Back-End'!B$67,0))</f>
        <v>0</v>
      </c>
      <c r="S30" s="72">
        <f>IF(AND(ABS('Back-End'!B$81-L30)&lt;=0.0005,'Back-End'!B$84),'Back-End'!B$82,0)</f>
        <v>0</v>
      </c>
      <c r="T30" s="72">
        <v>0</v>
      </c>
      <c r="W30" s="97">
        <f t="shared" si="1"/>
        <v>33.243428571428566</v>
      </c>
      <c r="X30" s="98">
        <f t="shared" si="2"/>
        <v>0</v>
      </c>
      <c r="Y30" s="99"/>
      <c r="Z30" s="105">
        <f>Z28+Z$6</f>
        <v>33.243428571428566</v>
      </c>
      <c r="AA30" s="100">
        <f>IF('Back-End'!B$25,0,0)</f>
        <v>0</v>
      </c>
      <c r="AB30" s="105">
        <f>IF('Back-End'!B$38,AB29+(AB$6-AB$5),0)</f>
        <v>0</v>
      </c>
      <c r="AC30" s="100">
        <f>IF('Back-End'!B$38,'Back-End'!B$34,0)</f>
        <v>0</v>
      </c>
      <c r="AD30" s="101">
        <f>IF('Back-End'!B$57,AD28+AD$6,0)</f>
        <v>0</v>
      </c>
      <c r="AE30" s="102">
        <f>IF('Back-End'!B$57,'Back-End'!B$55,0)</f>
        <v>0</v>
      </c>
      <c r="AF30" s="74">
        <f>IF('Back-End'!B$58,AF28+'Back-End'!B$70*1000000,0)</f>
        <v>0</v>
      </c>
      <c r="AG30" s="72">
        <v>0</v>
      </c>
      <c r="AH30" s="101">
        <f>IF('Back-End'!B$84,AH28+AH$6,0)</f>
        <v>0</v>
      </c>
      <c r="AI30" s="100">
        <f>IF('Back-End'!B$84,'Back-End'!B$83,0)</f>
        <v>0</v>
      </c>
      <c r="AJ30" s="94">
        <f>IF('Back-End'!B$101,AJ28+AJ$6,0)</f>
        <v>0</v>
      </c>
      <c r="AK30" s="100">
        <f t="shared" si="3"/>
        <v>0</v>
      </c>
    </row>
    <row r="31" spans="1:37" ht="14.45" x14ac:dyDescent="0.3">
      <c r="A31" s="72" t="s">
        <v>2</v>
      </c>
      <c r="B31" s="72">
        <f>Calculator!C6</f>
        <v>0.1</v>
      </c>
      <c r="C31" s="72" t="s">
        <v>21</v>
      </c>
      <c r="D31" s="72" t="s">
        <v>71</v>
      </c>
      <c r="L31" s="94">
        <f>L30</f>
        <v>1.3000000000000005E-2</v>
      </c>
      <c r="M31" s="81">
        <f>IF(L31&lt;'Slider Control'!M$13,'Slider Control'!P$13,L31*'Slider Control'!R$13)</f>
        <v>0.48</v>
      </c>
      <c r="N31" s="95">
        <f>IF(L31&lt;'Slider Control'!M$13,0,IF(L31&lt;'Slider Control'!N$13,L31*'Slider Control'!S$13+'Slider Control'!T$13,'Slider Control'!Q$13))</f>
        <v>0</v>
      </c>
      <c r="O31" s="96" t="e">
        <f t="shared" si="0"/>
        <v>#N/A</v>
      </c>
      <c r="P31" s="72">
        <f>IF(AND(ABS('Back-End'!B$26-L31)&lt;=0.0005,'Back-End'!B$25),'Back-End'!B$21,0)</f>
        <v>0</v>
      </c>
      <c r="Q31" s="72">
        <f>IF(AND(ABS('Back-End'!B$32-L31)&lt;=0.0005,'Back-End'!B$38),N31,0)</f>
        <v>0</v>
      </c>
      <c r="R31" s="72">
        <f>IF(AND(ABS('Back-End'!B$56-L30)&lt;=0.0005,'Back-End'!B$57),'Back-End'!B$55,IF(AND(ABS('Back-End'!B$69-L30)&lt;=0.0005,'Back-End'!B$58),'Back-End'!B$68+0.0001,0))</f>
        <v>0</v>
      </c>
      <c r="S31" s="72">
        <f>IF(AND(ABS('Back-End'!B$81-L31)&lt;=0.0005,'Back-End'!B$84),'Back-End'!B$83,0)</f>
        <v>0</v>
      </c>
      <c r="T31" s="72">
        <v>0</v>
      </c>
      <c r="W31" s="97">
        <f t="shared" si="1"/>
        <v>35.547428571428568</v>
      </c>
      <c r="X31" s="98">
        <f t="shared" si="2"/>
        <v>0</v>
      </c>
      <c r="Y31" s="99"/>
      <c r="Z31" s="105">
        <f>Z28+Z$7</f>
        <v>35.547428571428568</v>
      </c>
      <c r="AA31" s="100">
        <f>IF('Back-End'!B$25,0,0)</f>
        <v>0</v>
      </c>
      <c r="AB31" s="105">
        <f>IF('Back-End'!B$38,AB30+AB$5,0)</f>
        <v>0</v>
      </c>
      <c r="AC31" s="102">
        <f>IF('Back-End'!B$38,'Back-End'!B$33,0)</f>
        <v>0</v>
      </c>
      <c r="AD31" s="101">
        <f>IF('Back-End'!B$57,AD30+AD$5,0)</f>
        <v>0</v>
      </c>
      <c r="AE31" s="102">
        <f>IF('Back-End'!B$57,'Back-End'!B$54,0)</f>
        <v>0</v>
      </c>
      <c r="AF31" s="106">
        <f>IF('Back-End'!B$58,AF28+(AF$9-AF$6),0)</f>
        <v>0</v>
      </c>
      <c r="AG31" s="72">
        <v>0</v>
      </c>
      <c r="AH31" s="101">
        <f>IF('Back-End'!B$84,AH30+AH$5,0)</f>
        <v>0</v>
      </c>
      <c r="AI31" s="102">
        <f>IF('Back-End'!B$84,'Back-End'!B$54,0)</f>
        <v>0</v>
      </c>
      <c r="AJ31" s="94">
        <f>IF('Back-End'!B$101,AJ30+AJ$5,0)</f>
        <v>0</v>
      </c>
      <c r="AK31" s="100">
        <f t="shared" si="3"/>
        <v>0</v>
      </c>
    </row>
    <row r="32" spans="1:37" ht="14.45" x14ac:dyDescent="0.3">
      <c r="A32" s="72" t="s">
        <v>65</v>
      </c>
      <c r="B32" s="72">
        <f>'Auto Foldback Calculations'!B23</f>
        <v>0.17799999999999999</v>
      </c>
      <c r="C32" s="72" t="s">
        <v>22</v>
      </c>
      <c r="D32" s="72" t="s">
        <v>72</v>
      </c>
      <c r="L32" s="94">
        <f>L31+0.001</f>
        <v>1.4000000000000005E-2</v>
      </c>
      <c r="M32" s="81">
        <f>IF(L32&lt;'Slider Control'!M$13,'Slider Control'!P$13,L32*'Slider Control'!R$13)</f>
        <v>0.48</v>
      </c>
      <c r="N32" s="95">
        <f>IF(L32&lt;'Slider Control'!M$13,0,IF(L32&lt;'Slider Control'!N$13,L32*'Slider Control'!S$13+'Slider Control'!T$13,'Slider Control'!Q$13))</f>
        <v>0</v>
      </c>
      <c r="O32" s="96" t="e">
        <f t="shared" si="0"/>
        <v>#N/A</v>
      </c>
      <c r="P32" s="72">
        <f>IF(AND(ABS('Back-End'!B$26-L32)&lt;=0.0005,'Back-End'!B$25),0.001,0)</f>
        <v>0</v>
      </c>
      <c r="Q32" s="72">
        <f>IF(AND(ABS('Back-End'!B$32-L32)&lt;=0.0005,'Back-End'!B$38),M32,0)</f>
        <v>0</v>
      </c>
      <c r="R32" s="72">
        <f>IF(AND(ABS('Back-End'!B$56-L32)&lt;=0.0005,'Back-End'!B$57),'Back-End'!B$54,IF(AND(ABS('Back-End'!B$69-L32)&lt;=0.0005,'Back-End'!B$58),'Back-End'!B$67,0))</f>
        <v>0</v>
      </c>
      <c r="S32" s="72">
        <f>IF(AND(ABS('Back-End'!B$81-L32)&lt;=0.0005,'Back-End'!B$84),'Back-End'!B$82,0)</f>
        <v>0</v>
      </c>
      <c r="T32" s="72">
        <v>0</v>
      </c>
      <c r="W32" s="97">
        <f t="shared" si="1"/>
        <v>36.233142857142852</v>
      </c>
      <c r="X32" s="98">
        <f t="shared" si="2"/>
        <v>0.47999999999999993</v>
      </c>
      <c r="Y32" s="99"/>
      <c r="Z32" s="105">
        <f>IF('Back-End'!B$25,Z31+Z$5,0)</f>
        <v>36.233142857142852</v>
      </c>
      <c r="AA32" s="100">
        <f>IF('Back-End'!B$25,'Back-End'!B$21,0)</f>
        <v>0.47999999999999993</v>
      </c>
      <c r="AB32" s="105">
        <f>IF('Back-End'!B$38,AB31+(AB$6-AB$5),0)</f>
        <v>0</v>
      </c>
      <c r="AC32" s="100">
        <f>IF('Back-End'!B$38,'Back-End'!B$34,0)</f>
        <v>0</v>
      </c>
      <c r="AD32" s="101">
        <f>IF('Back-End'!B$57,AD30+AD$6,0)</f>
        <v>0</v>
      </c>
      <c r="AE32" s="102">
        <f>IF('Back-End'!B$57,'Back-End'!B$55,0)</f>
        <v>0</v>
      </c>
      <c r="AF32" s="106">
        <f>IF('Back-End'!B$58,AF31+'Back-End'!B$71*1000000,0)</f>
        <v>0</v>
      </c>
      <c r="AG32" s="72">
        <f>IF('Back-End'!B$58,'Back-End'!B$67,0)</f>
        <v>0</v>
      </c>
      <c r="AH32" s="101">
        <f>IF('Back-End'!B$84,AH30+AH$6,0)</f>
        <v>0</v>
      </c>
      <c r="AI32" s="100">
        <f>IF('Back-End'!B$84,'Back-End'!B$83,0)</f>
        <v>0</v>
      </c>
      <c r="AJ32" s="94">
        <f>IF('Back-End'!B$101,AJ30+AJ$6,0)</f>
        <v>0</v>
      </c>
      <c r="AK32" s="100">
        <f t="shared" si="3"/>
        <v>0</v>
      </c>
    </row>
    <row r="33" spans="1:37" ht="14.45" x14ac:dyDescent="0.3">
      <c r="A33" s="72" t="s">
        <v>75</v>
      </c>
      <c r="B33" s="72">
        <f>'Auto Foldback Calculations'!B24</f>
        <v>0.42719999999999997</v>
      </c>
      <c r="C33" s="72" t="s">
        <v>21</v>
      </c>
      <c r="D33" s="72" t="s">
        <v>72</v>
      </c>
      <c r="L33" s="94">
        <f>L32</f>
        <v>1.4000000000000005E-2</v>
      </c>
      <c r="M33" s="81">
        <f>IF(L33&lt;'Slider Control'!M$13,'Slider Control'!P$13,L33*'Slider Control'!R$13)</f>
        <v>0.48</v>
      </c>
      <c r="N33" s="95">
        <f>IF(L33&lt;'Slider Control'!M$13,0,IF(L33&lt;'Slider Control'!N$13,L33*'Slider Control'!S$13+'Slider Control'!T$13,'Slider Control'!Q$13))</f>
        <v>0</v>
      </c>
      <c r="O33" s="96" t="e">
        <f t="shared" si="0"/>
        <v>#N/A</v>
      </c>
      <c r="P33" s="72">
        <f>IF(AND(ABS('Back-End'!B$26-L33)&lt;=0.0005,'Back-End'!B$25),'Back-End'!B$21,0)</f>
        <v>0</v>
      </c>
      <c r="Q33" s="72">
        <f>IF(AND(ABS('Back-End'!B$32-L33)&lt;=0.0005,'Back-End'!B$38),N33,0)</f>
        <v>0</v>
      </c>
      <c r="R33" s="72">
        <f>IF(AND(ABS('Back-End'!B$56-L32)&lt;=0.0005,'Back-End'!B$57),'Back-End'!B$55,IF(AND(ABS('Back-End'!B$69-L32)&lt;=0.0005,'Back-End'!B$58),'Back-End'!B$68+0.0001,0))</f>
        <v>0</v>
      </c>
      <c r="S33" s="72">
        <f>IF(AND(ABS('Back-End'!B$81-L33)&lt;=0.0005,'Back-End'!B$84),'Back-End'!B$83,0)</f>
        <v>0</v>
      </c>
      <c r="T33" s="72">
        <v>0</v>
      </c>
      <c r="W33" s="97">
        <f t="shared" si="1"/>
        <v>37.193142857142853</v>
      </c>
      <c r="X33" s="98">
        <f t="shared" si="2"/>
        <v>0</v>
      </c>
      <c r="Y33" s="99"/>
      <c r="Z33" s="105">
        <f>IF('Back-End'!B$25,Z31+Z$6,0)</f>
        <v>37.193142857142853</v>
      </c>
      <c r="AA33" s="100">
        <f>IF('Back-End'!B$25,0,0)</f>
        <v>0</v>
      </c>
      <c r="AB33" s="105">
        <f>IF('Back-End'!B$38,AB32+AB$5,0)</f>
        <v>0</v>
      </c>
      <c r="AC33" s="102">
        <f>IF('Back-End'!B$38,'Back-End'!B$33,0)</f>
        <v>0</v>
      </c>
      <c r="AD33" s="101">
        <f>IF('Back-End'!B$57,AD32+AD$5,0)</f>
        <v>0</v>
      </c>
      <c r="AE33" s="102">
        <f>IF('Back-End'!B$57,'Back-End'!B$54,0)</f>
        <v>0</v>
      </c>
      <c r="AF33" s="74">
        <f>IF('Back-End'!B$58,AF31+'Back-End'!B$70*1000000,0)</f>
        <v>0</v>
      </c>
      <c r="AG33" s="72">
        <v>0</v>
      </c>
      <c r="AH33" s="101">
        <f>IF('Back-End'!B$84,AH32+AH$5,0)</f>
        <v>0</v>
      </c>
      <c r="AI33" s="102">
        <f>IF('Back-End'!B$84,'Back-End'!B$54,0)</f>
        <v>0</v>
      </c>
      <c r="AJ33" s="94">
        <f>IF('Back-End'!B$101,AJ32+AJ$5,0)</f>
        <v>0</v>
      </c>
      <c r="AK33" s="100">
        <f t="shared" si="3"/>
        <v>0</v>
      </c>
    </row>
    <row r="34" spans="1:37" ht="14.45" x14ac:dyDescent="0.3">
      <c r="A34" s="72" t="s">
        <v>74</v>
      </c>
      <c r="B34" s="106">
        <f>'Auto Foldback Calculations'!B25</f>
        <v>-0.11314285714285721</v>
      </c>
      <c r="C34" s="72" t="s">
        <v>21</v>
      </c>
      <c r="D34" s="72" t="s">
        <v>72</v>
      </c>
      <c r="L34" s="94">
        <f>L33+0.001</f>
        <v>1.5000000000000006E-2</v>
      </c>
      <c r="M34" s="81">
        <f>IF(L34&lt;'Slider Control'!M$13,'Slider Control'!P$13,L34*'Slider Control'!R$13)</f>
        <v>0.48</v>
      </c>
      <c r="N34" s="95">
        <f>IF(L34&lt;'Slider Control'!M$13,0,IF(L34&lt;'Slider Control'!N$13,L34*'Slider Control'!S$13+'Slider Control'!T$13,'Slider Control'!Q$13))</f>
        <v>0</v>
      </c>
      <c r="O34" s="96" t="e">
        <f t="shared" si="0"/>
        <v>#N/A</v>
      </c>
      <c r="P34" s="72">
        <f>IF(AND(ABS('Back-End'!B$26-L34)&lt;=0.0005,'Back-End'!B$25),0.001,0)</f>
        <v>0</v>
      </c>
      <c r="Q34" s="72">
        <f>IF(AND(ABS('Back-End'!B$32-L34)&lt;=0.0005,'Back-End'!B$38),M34,0)</f>
        <v>0</v>
      </c>
      <c r="R34" s="72">
        <f>IF(AND(ABS('Back-End'!B$56-L34)&lt;=0.0005,'Back-End'!B$57),'Back-End'!B$54,IF(AND(ABS('Back-End'!B$69-L34)&lt;=0.0005,'Back-End'!B$58),'Back-End'!B$67,0))</f>
        <v>0</v>
      </c>
      <c r="S34" s="72">
        <f>IF(AND(ABS('Back-End'!B$81-L34)&lt;=0.0005,'Back-End'!B$84),'Back-End'!B$82,0)</f>
        <v>0</v>
      </c>
      <c r="T34" s="72">
        <v>0</v>
      </c>
      <c r="W34" s="97">
        <f t="shared" si="1"/>
        <v>39.497142857142855</v>
      </c>
      <c r="X34" s="98">
        <f t="shared" si="2"/>
        <v>0</v>
      </c>
      <c r="Y34" s="99"/>
      <c r="Z34" s="105">
        <f>IF('Back-End'!B$25,Z31+Z$7,0)</f>
        <v>39.497142857142855</v>
      </c>
      <c r="AA34" s="100">
        <f>IF('Back-End'!B$25,0,0)</f>
        <v>0</v>
      </c>
      <c r="AB34" s="105">
        <f>IF('Back-End'!B$38,AB33+(AB$6-AB$5),0)</f>
        <v>0</v>
      </c>
      <c r="AC34" s="100">
        <f>IF('Back-End'!B$38,'Back-End'!B$34,0)</f>
        <v>0</v>
      </c>
      <c r="AD34" s="101">
        <f>IF('Back-End'!B$57,AD32+AD$6,0)</f>
        <v>0</v>
      </c>
      <c r="AE34" s="102">
        <f>IF('Back-End'!B$57,'Back-End'!B$55,0)</f>
        <v>0</v>
      </c>
      <c r="AF34" s="106">
        <f>IF('Back-End'!B$58,AF31+(AF$9-AF$6),0)</f>
        <v>0</v>
      </c>
      <c r="AG34" s="72">
        <v>0</v>
      </c>
      <c r="AH34" s="101">
        <f>IF('Back-End'!B$84,AH32+AH$6,0)</f>
        <v>0</v>
      </c>
      <c r="AI34" s="100">
        <f>IF('Back-End'!B$84,'Back-End'!B$83,0)</f>
        <v>0</v>
      </c>
      <c r="AJ34" s="94">
        <f>IF('Back-End'!B$101,AJ32+AJ$6,0)</f>
        <v>0</v>
      </c>
      <c r="AK34" s="100">
        <f t="shared" si="3"/>
        <v>0</v>
      </c>
    </row>
    <row r="35" spans="1:37" ht="14.45" x14ac:dyDescent="0.3">
      <c r="A35" s="72" t="s">
        <v>73</v>
      </c>
      <c r="B35" s="72">
        <f>B33-B34</f>
        <v>0.54034285714285724</v>
      </c>
      <c r="C35" s="72" t="s">
        <v>21</v>
      </c>
      <c r="D35" s="72" t="s">
        <v>81</v>
      </c>
      <c r="L35" s="94">
        <f>L34</f>
        <v>1.5000000000000006E-2</v>
      </c>
      <c r="M35" s="81">
        <f>IF(L35&lt;'Slider Control'!M$13,'Slider Control'!P$13,L35*'Slider Control'!R$13)</f>
        <v>0.48</v>
      </c>
      <c r="N35" s="95">
        <f>IF(L35&lt;'Slider Control'!M$13,0,IF(L35&lt;'Slider Control'!N$13,L35*'Slider Control'!S$13+'Slider Control'!T$13,'Slider Control'!Q$13))</f>
        <v>0</v>
      </c>
      <c r="O35" s="96" t="e">
        <f t="shared" si="0"/>
        <v>#N/A</v>
      </c>
      <c r="P35" s="72">
        <f>IF(AND(ABS('Back-End'!B$26-L35)&lt;=0.0005,'Back-End'!B$25),'Back-End'!B$21,0)</f>
        <v>0</v>
      </c>
      <c r="Q35" s="72">
        <f>IF(AND(ABS('Back-End'!B$32-L35)&lt;=0.0005,'Back-End'!B$38),N35,0)</f>
        <v>0</v>
      </c>
      <c r="R35" s="72">
        <f>IF(AND(ABS('Back-End'!B$56-L34)&lt;=0.0005,'Back-End'!B$57),'Back-End'!B$55,IF(AND(ABS('Back-End'!B$69-L34)&lt;=0.0005,'Back-End'!B$58),'Back-End'!B$68+0.0001,0))</f>
        <v>0</v>
      </c>
      <c r="S35" s="72">
        <f>IF(AND(ABS('Back-End'!B$81-L35)&lt;=0.0005,'Back-End'!B$84),'Back-End'!B$83,0)</f>
        <v>0</v>
      </c>
      <c r="T35" s="72">
        <v>0</v>
      </c>
      <c r="W35" s="97">
        <f t="shared" si="1"/>
        <v>40.182857142857138</v>
      </c>
      <c r="X35" s="98">
        <f t="shared" si="2"/>
        <v>0.47999999999999993</v>
      </c>
      <c r="Y35" s="99"/>
      <c r="Z35" s="105">
        <f>IF('Back-End'!B$25,Z34+Z$5,0)</f>
        <v>40.182857142857138</v>
      </c>
      <c r="AA35" s="100">
        <f>IF('Back-End'!B$25,'Back-End'!B$21,0)</f>
        <v>0.47999999999999993</v>
      </c>
      <c r="AB35" s="105">
        <f>IF('Back-End'!B$38,AB34+AB$5,0)</f>
        <v>0</v>
      </c>
      <c r="AC35" s="102">
        <f>IF('Back-End'!B$38,'Back-End'!B$33,0)</f>
        <v>0</v>
      </c>
      <c r="AD35" s="101">
        <f>IF('Back-End'!B$57,AD34+AD$5,0)</f>
        <v>0</v>
      </c>
      <c r="AE35" s="102">
        <f>IF('Back-End'!B$57,'Back-End'!B$54,0)</f>
        <v>0</v>
      </c>
      <c r="AF35" s="106">
        <f>IF('Back-End'!B$58,AF34+'Back-End'!B$71*1000000,0)</f>
        <v>0</v>
      </c>
      <c r="AG35" s="72">
        <f>IF('Back-End'!B$58,'Back-End'!B$67,0)</f>
        <v>0</v>
      </c>
      <c r="AH35" s="101">
        <f>IF('Back-End'!B$84,AH34+AH$5,0)</f>
        <v>0</v>
      </c>
      <c r="AI35" s="102">
        <f>IF('Back-End'!B$84,'Back-End'!B$54,0)</f>
        <v>0</v>
      </c>
      <c r="AJ35" s="94">
        <f>IF('Back-End'!B$101,AJ34+AJ$5,0)</f>
        <v>0</v>
      </c>
      <c r="AK35" s="100">
        <f t="shared" si="3"/>
        <v>0</v>
      </c>
    </row>
    <row r="36" spans="1:37" ht="14.45" x14ac:dyDescent="0.3">
      <c r="A36" s="72" t="s">
        <v>5</v>
      </c>
      <c r="B36" s="106">
        <f>((Calculator!C4-Calculator!C5)*B52)/'Back-End'!B108</f>
        <v>0.64774305555555545</v>
      </c>
      <c r="C36" s="72" t="s">
        <v>21</v>
      </c>
      <c r="D36" s="72" t="s">
        <v>82</v>
      </c>
      <c r="L36" s="94">
        <f>L35+0.001</f>
        <v>1.6000000000000007E-2</v>
      </c>
      <c r="M36" s="81">
        <f>IF(L36&lt;'Slider Control'!M$13,'Slider Control'!P$13,L36*'Slider Control'!R$13)</f>
        <v>0.48</v>
      </c>
      <c r="N36" s="95">
        <f>IF(L36&lt;'Slider Control'!M$13,0,IF(L36&lt;'Slider Control'!N$13,L36*'Slider Control'!S$13+'Slider Control'!T$13,'Slider Control'!Q$13))</f>
        <v>0</v>
      </c>
      <c r="O36" s="96" t="e">
        <f t="shared" si="0"/>
        <v>#N/A</v>
      </c>
      <c r="P36" s="72">
        <f>IF(AND(ABS('Back-End'!B$26-L36)&lt;=0.0005,'Back-End'!B$25),0.001,0)</f>
        <v>0</v>
      </c>
      <c r="Q36" s="72">
        <f>IF(AND(ABS('Back-End'!B$32-L36)&lt;=0.0005,'Back-End'!B$38),M36,0)</f>
        <v>0</v>
      </c>
      <c r="R36" s="72">
        <f>IF(AND(ABS('Back-End'!B$56-L36)&lt;=0.0005,'Back-End'!B$57),'Back-End'!B$54,IF(AND(ABS('Back-End'!B$69-L36)&lt;=0.0005,'Back-End'!B$58),'Back-End'!B$67,0))</f>
        <v>0</v>
      </c>
      <c r="S36" s="72">
        <f>IF(AND(ABS('Back-End'!B$81-L36)&lt;=0.0005,'Back-End'!B$84),'Back-End'!B$82,0)</f>
        <v>0</v>
      </c>
      <c r="T36" s="72">
        <v>0</v>
      </c>
      <c r="W36" s="97">
        <f t="shared" ref="W36:W67" si="4">Z36+AB36+AD36+AF36+AH36+AJ36</f>
        <v>41.142857142857139</v>
      </c>
      <c r="X36" s="98">
        <f t="shared" ref="X36:X67" si="5">AA36+AC36+AE36+AG36+AI36+AK36</f>
        <v>0</v>
      </c>
      <c r="Y36" s="99"/>
      <c r="Z36" s="105">
        <f>IF('Back-End'!B$25,Z34+Z$6,0)</f>
        <v>41.142857142857139</v>
      </c>
      <c r="AA36" s="100">
        <f>IF('Back-End'!B$25,0,0)</f>
        <v>0</v>
      </c>
      <c r="AB36" s="105">
        <f>IF('Back-End'!B$38,AB35+(AB$6-AB$5),0)</f>
        <v>0</v>
      </c>
      <c r="AC36" s="100">
        <f>IF('Back-End'!B$38,'Back-End'!B$34,0)</f>
        <v>0</v>
      </c>
      <c r="AD36" s="101">
        <f>IF('Back-End'!B$57,AD34+AD$6,0)</f>
        <v>0</v>
      </c>
      <c r="AE36" s="102">
        <f>IF('Back-End'!B$57,'Back-End'!B$55,0)</f>
        <v>0</v>
      </c>
      <c r="AF36" s="74">
        <f>IF('Back-End'!B$58,AF34+'Back-End'!B$70*1000000,0)</f>
        <v>0</v>
      </c>
      <c r="AG36" s="72">
        <v>0</v>
      </c>
      <c r="AH36" s="101">
        <f>IF('Back-End'!B$84,AH34+AH$6,0)</f>
        <v>0</v>
      </c>
      <c r="AI36" s="100">
        <f>IF('Back-End'!B$84,'Back-End'!B$83,0)</f>
        <v>0</v>
      </c>
      <c r="AJ36" s="94">
        <f>IF('Back-End'!B$101,AJ34+AJ$6,0)</f>
        <v>0</v>
      </c>
      <c r="AK36" s="100">
        <f t="shared" si="3"/>
        <v>0</v>
      </c>
    </row>
    <row r="37" spans="1:37" ht="14.45" x14ac:dyDescent="0.3">
      <c r="A37" s="72" t="s">
        <v>84</v>
      </c>
      <c r="B37" s="72">
        <f>IF(B107*(B36/B35)&gt;0,MAX(B107*(B36/B35),140000),B107*(B36/B35))</f>
        <v>479505.22302124446</v>
      </c>
      <c r="C37" s="72" t="s">
        <v>9</v>
      </c>
      <c r="D37" s="72" t="s">
        <v>85</v>
      </c>
      <c r="L37" s="94">
        <f>L36</f>
        <v>1.6000000000000007E-2</v>
      </c>
      <c r="M37" s="81">
        <f>IF(L37&lt;'Slider Control'!M$13,'Slider Control'!P$13,L37*'Slider Control'!R$13)</f>
        <v>0.48</v>
      </c>
      <c r="N37" s="95">
        <f>IF(L37&lt;'Slider Control'!M$13,0,IF(L37&lt;'Slider Control'!N$13,L37*'Slider Control'!S$13+'Slider Control'!T$13,'Slider Control'!Q$13))</f>
        <v>0</v>
      </c>
      <c r="O37" s="96" t="e">
        <f t="shared" si="0"/>
        <v>#N/A</v>
      </c>
      <c r="P37" s="72">
        <f>IF(AND(ABS('Back-End'!B$26-L37)&lt;=0.0005,'Back-End'!B$25),'Back-End'!B$21,0)</f>
        <v>0</v>
      </c>
      <c r="Q37" s="72">
        <f>IF(AND(ABS('Back-End'!B$32-L37)&lt;=0.0005,'Back-End'!B$38),N37,0)</f>
        <v>0</v>
      </c>
      <c r="R37" s="72">
        <f>IF(AND(ABS('Back-End'!B$56-L36)&lt;=0.0005,'Back-End'!B$57),'Back-End'!B$55,IF(AND(ABS('Back-End'!B$69-L36)&lt;=0.0005,'Back-End'!B$58),'Back-End'!B$68+0.0001,0))</f>
        <v>0</v>
      </c>
      <c r="S37" s="72">
        <f>IF(AND(ABS('Back-End'!B$81-L37)&lt;=0.0005,'Back-End'!B$84),'Back-End'!B$83,0)</f>
        <v>0</v>
      </c>
      <c r="T37" s="72">
        <v>0</v>
      </c>
      <c r="W37" s="97">
        <f t="shared" si="4"/>
        <v>43.446857142857141</v>
      </c>
      <c r="X37" s="98">
        <f t="shared" si="5"/>
        <v>0</v>
      </c>
      <c r="Y37" s="99"/>
      <c r="Z37" s="105">
        <f>IF('Back-End'!B$25,Z34+Z$7,0)</f>
        <v>43.446857142857141</v>
      </c>
      <c r="AA37" s="100">
        <f>IF('Back-End'!B$25,0,0)</f>
        <v>0</v>
      </c>
      <c r="AB37" s="105">
        <f>IF('Back-End'!B$38,AB36+AB$5,0)</f>
        <v>0</v>
      </c>
      <c r="AC37" s="102">
        <f>IF('Back-End'!B$38,'Back-End'!B$33,0)</f>
        <v>0</v>
      </c>
      <c r="AD37" s="101">
        <f>IF('Back-End'!B$57,AD36+AD$5,0)</f>
        <v>0</v>
      </c>
      <c r="AE37" s="102">
        <f>IF('Back-End'!B$57,'Back-End'!B$54,0)</f>
        <v>0</v>
      </c>
      <c r="AF37" s="106">
        <f>IF('Back-End'!B$58,AF34+(AF$9-AF$6),0)</f>
        <v>0</v>
      </c>
      <c r="AG37" s="72">
        <v>0</v>
      </c>
      <c r="AH37" s="101">
        <f>IF('Back-End'!B$84,AH36+AH$5,0)</f>
        <v>0</v>
      </c>
      <c r="AI37" s="102">
        <f>IF('Back-End'!B$84,'Back-End'!B$54,0)</f>
        <v>0</v>
      </c>
      <c r="AJ37" s="94">
        <f>IF('Back-End'!B$101,AJ36+AJ$5,0)</f>
        <v>0</v>
      </c>
      <c r="AK37" s="100">
        <f t="shared" si="3"/>
        <v>0</v>
      </c>
    </row>
    <row r="38" spans="1:37" ht="14.45" x14ac:dyDescent="0.3">
      <c r="A38" s="72" t="s">
        <v>83</v>
      </c>
      <c r="B38" s="72" t="b">
        <f>IF(AND(B37&lt;B107,B37&gt;0,NOT(B25), NOT(B58)),TRUE,FALSE)</f>
        <v>0</v>
      </c>
      <c r="D38" s="72" t="s">
        <v>86</v>
      </c>
      <c r="L38" s="94">
        <f>L37+0.001</f>
        <v>1.7000000000000008E-2</v>
      </c>
      <c r="M38" s="81">
        <f>IF(L38&lt;'Slider Control'!M$13,'Slider Control'!P$13,L38*'Slider Control'!R$13)</f>
        <v>0.48</v>
      </c>
      <c r="N38" s="95">
        <f>IF(L38&lt;'Slider Control'!M$13,0,IF(L38&lt;'Slider Control'!N$13,L38*'Slider Control'!S$13+'Slider Control'!T$13,'Slider Control'!Q$13))</f>
        <v>0</v>
      </c>
      <c r="O38" s="96" t="e">
        <f t="shared" si="0"/>
        <v>#N/A</v>
      </c>
      <c r="P38" s="72">
        <f>IF(AND(ABS('Back-End'!B$26-L38)&lt;=0.0005,'Back-End'!B$25),0.001,0)</f>
        <v>0</v>
      </c>
      <c r="Q38" s="72">
        <f>IF(AND(ABS('Back-End'!B$32-L38)&lt;=0.0005,'Back-End'!B$38),M38,0)</f>
        <v>0</v>
      </c>
      <c r="R38" s="72">
        <f>IF(AND(ABS('Back-End'!B$56-L38)&lt;=0.0005,'Back-End'!B$57),'Back-End'!B$54,IF(AND(ABS('Back-End'!B$69-L38)&lt;=0.0005,'Back-End'!B$58),'Back-End'!B$67,0))</f>
        <v>0</v>
      </c>
      <c r="S38" s="72">
        <f>IF(AND(ABS('Back-End'!B$81-L38)&lt;=0.0005,'Back-End'!B$84),'Back-End'!B$82,0)</f>
        <v>0</v>
      </c>
      <c r="T38" s="72">
        <v>0</v>
      </c>
      <c r="W38" s="97">
        <f t="shared" si="4"/>
        <v>44.132571428571424</v>
      </c>
      <c r="X38" s="98">
        <f t="shared" si="5"/>
        <v>0.47999999999999993</v>
      </c>
      <c r="Y38" s="99"/>
      <c r="Z38" s="105">
        <f>IF('Back-End'!B$25,Z37+Z$5,0)</f>
        <v>44.132571428571424</v>
      </c>
      <c r="AA38" s="100">
        <f>IF('Back-End'!B$25,'Back-End'!B$21,0)</f>
        <v>0.47999999999999993</v>
      </c>
      <c r="AB38" s="105">
        <f>IF('Back-End'!B$38,AB37+(AB$6-AB$5),0)</f>
        <v>0</v>
      </c>
      <c r="AC38" s="100">
        <f>IF('Back-End'!B$38,'Back-End'!B$34,0)</f>
        <v>0</v>
      </c>
      <c r="AD38" s="101">
        <f>IF('Back-End'!B$57,AD36+AD$6,0)</f>
        <v>0</v>
      </c>
      <c r="AE38" s="102">
        <f>IF('Back-End'!B$57,'Back-End'!B$55,0)</f>
        <v>0</v>
      </c>
      <c r="AF38" s="106">
        <f>IF('Back-End'!B$58,AF37+'Back-End'!B$71*1000000,0)</f>
        <v>0</v>
      </c>
      <c r="AG38" s="72">
        <f>IF('Back-End'!B$58,'Back-End'!B$67,0)</f>
        <v>0</v>
      </c>
      <c r="AH38" s="101">
        <f>IF('Back-End'!B$84,AH36+AH$6,0)</f>
        <v>0</v>
      </c>
      <c r="AI38" s="100">
        <f>IF('Back-End'!B$84,'Back-End'!B$83,0)</f>
        <v>0</v>
      </c>
      <c r="AJ38" s="94">
        <f>IF('Back-End'!B$101,AJ36+AJ$6,0)</f>
        <v>0</v>
      </c>
      <c r="AK38" s="100">
        <f t="shared" ref="AK38:AK69" si="6">AK36</f>
        <v>0</v>
      </c>
    </row>
    <row r="39" spans="1:37" ht="14.45" x14ac:dyDescent="0.3">
      <c r="A39" s="72" t="s">
        <v>90</v>
      </c>
      <c r="B39" s="72" t="b">
        <f>B16&gt;B33</f>
        <v>0</v>
      </c>
      <c r="D39" s="72" t="s">
        <v>89</v>
      </c>
      <c r="L39" s="94">
        <f>L38</f>
        <v>1.7000000000000008E-2</v>
      </c>
      <c r="M39" s="81">
        <f>IF(L39&lt;'Slider Control'!M$13,'Slider Control'!P$13,L39*'Slider Control'!R$13)</f>
        <v>0.48</v>
      </c>
      <c r="N39" s="95">
        <f>IF(L39&lt;'Slider Control'!M$13,0,IF(L39&lt;'Slider Control'!N$13,L39*'Slider Control'!S$13+'Slider Control'!T$13,'Slider Control'!Q$13))</f>
        <v>0</v>
      </c>
      <c r="O39" s="96" t="e">
        <f t="shared" si="0"/>
        <v>#N/A</v>
      </c>
      <c r="P39" s="72">
        <f>IF(AND(ABS('Back-End'!B$26-L39)&lt;=0.0005,'Back-End'!B$25),'Back-End'!B$21,0)</f>
        <v>0</v>
      </c>
      <c r="Q39" s="72">
        <f>IF(AND(ABS('Back-End'!B$32-L39)&lt;=0.0005,'Back-End'!B$38),N39,0)</f>
        <v>0</v>
      </c>
      <c r="R39" s="72">
        <f>IF(AND(ABS('Back-End'!B$56-L38)&lt;=0.0005,'Back-End'!B$57),'Back-End'!B$55,IF(AND(ABS('Back-End'!B$69-L38)&lt;=0.0005,'Back-End'!B$58),'Back-End'!B$68+0.0001,0))</f>
        <v>0</v>
      </c>
      <c r="S39" s="72">
        <f>IF(AND(ABS('Back-End'!B$81-L39)&lt;=0.0005,'Back-End'!B$84),'Back-End'!B$83,0)</f>
        <v>0</v>
      </c>
      <c r="T39" s="72">
        <v>0</v>
      </c>
      <c r="W39" s="97">
        <f t="shared" si="4"/>
        <v>45.092571428571425</v>
      </c>
      <c r="X39" s="98">
        <f t="shared" si="5"/>
        <v>0</v>
      </c>
      <c r="Y39" s="99"/>
      <c r="Z39" s="105">
        <f>Z37+Z$6</f>
        <v>45.092571428571425</v>
      </c>
      <c r="AA39" s="100">
        <f>IF('Back-End'!B$25,0,0)</f>
        <v>0</v>
      </c>
      <c r="AB39" s="105">
        <f>IF('Back-End'!B$38,AB38+AB$5,0)</f>
        <v>0</v>
      </c>
      <c r="AC39" s="102">
        <f>IF('Back-End'!B$38,'Back-End'!B$33,0)</f>
        <v>0</v>
      </c>
      <c r="AD39" s="101">
        <f>IF('Back-End'!B$57,AD38+AD$5,0)</f>
        <v>0</v>
      </c>
      <c r="AE39" s="102">
        <f>IF('Back-End'!B$57,'Back-End'!B$54,0)</f>
        <v>0</v>
      </c>
      <c r="AF39" s="74">
        <f>IF('Back-End'!B$58,AF37+'Back-End'!B$70*1000000,0)</f>
        <v>0</v>
      </c>
      <c r="AG39" s="72">
        <v>0</v>
      </c>
      <c r="AH39" s="101">
        <f>IF('Back-End'!B$84,AH38+AH$5,0)</f>
        <v>0</v>
      </c>
      <c r="AI39" s="102">
        <f>IF('Back-End'!B$84,'Back-End'!B$54,0)</f>
        <v>0</v>
      </c>
      <c r="AJ39" s="94">
        <f>IF('Back-End'!B$101,AJ38+AJ$5,0)</f>
        <v>0</v>
      </c>
      <c r="AK39" s="100">
        <f t="shared" si="6"/>
        <v>0</v>
      </c>
    </row>
    <row r="40" spans="1:37" ht="14.45" x14ac:dyDescent="0.3">
      <c r="A40" s="72" t="s">
        <v>6</v>
      </c>
      <c r="B40" s="111">
        <f>Calculator!C5/Calculator!C4</f>
        <v>0.41666666666666669</v>
      </c>
      <c r="L40" s="94">
        <f>L39+0.001</f>
        <v>1.8000000000000009E-2</v>
      </c>
      <c r="M40" s="81">
        <f>IF(L40&lt;'Slider Control'!M$13,'Slider Control'!P$13,L40*'Slider Control'!R$13)</f>
        <v>0.48</v>
      </c>
      <c r="N40" s="95">
        <f>IF(L40&lt;'Slider Control'!M$13,0,IF(L40&lt;'Slider Control'!N$13,L40*'Slider Control'!S$13+'Slider Control'!T$13,'Slider Control'!Q$13))</f>
        <v>0</v>
      </c>
      <c r="O40" s="96" t="e">
        <f t="shared" si="0"/>
        <v>#N/A</v>
      </c>
      <c r="P40" s="72">
        <f>IF(AND(ABS('Back-End'!B$26-L40)&lt;=0.0005,'Back-End'!B$25),0.001,0)</f>
        <v>0</v>
      </c>
      <c r="Q40" s="72">
        <f>IF(AND(ABS('Back-End'!B$32-L40)&lt;=0.0005,'Back-End'!B$38),M40,0)</f>
        <v>0</v>
      </c>
      <c r="R40" s="72">
        <f>IF(AND(ABS('Back-End'!B$56-L40)&lt;=0.0005,'Back-End'!B$57),'Back-End'!B$54,IF(AND(ABS('Back-End'!B$69-L40)&lt;=0.0005,'Back-End'!B$58),'Back-End'!B$67,0))</f>
        <v>0</v>
      </c>
      <c r="S40" s="72">
        <f>IF(AND(ABS('Back-End'!B$81-L40)&lt;=0.0005,'Back-End'!B$84),'Back-End'!B$82,0)</f>
        <v>0</v>
      </c>
      <c r="T40" s="72">
        <v>0</v>
      </c>
      <c r="W40" s="97">
        <f t="shared" si="4"/>
        <v>47.396571428571427</v>
      </c>
      <c r="X40" s="98">
        <f t="shared" si="5"/>
        <v>0</v>
      </c>
      <c r="Y40" s="99"/>
      <c r="Z40" s="105">
        <f>Z37+Z$7</f>
        <v>47.396571428571427</v>
      </c>
      <c r="AA40" s="100">
        <f>IF('Back-End'!B$25,0,0)</f>
        <v>0</v>
      </c>
      <c r="AB40" s="105">
        <f>IF('Back-End'!B$38,AB39+(AB$6-AB$5),0)</f>
        <v>0</v>
      </c>
      <c r="AC40" s="100">
        <f>IF('Back-End'!B$38,'Back-End'!B$34,0)</f>
        <v>0</v>
      </c>
      <c r="AD40" s="101">
        <f>IF('Back-End'!B$57,AD38+AD$6,0)</f>
        <v>0</v>
      </c>
      <c r="AE40" s="102">
        <f>IF('Back-End'!B$57,'Back-End'!B$55,0)</f>
        <v>0</v>
      </c>
      <c r="AF40" s="106">
        <f>IF('Back-End'!B$58,AF37+(AF$9-AF$6),0)</f>
        <v>0</v>
      </c>
      <c r="AG40" s="72">
        <v>0</v>
      </c>
      <c r="AH40" s="101">
        <f>IF('Back-End'!B$84,AH38+AH$6,0)</f>
        <v>0</v>
      </c>
      <c r="AI40" s="100">
        <f>IF('Back-End'!B$84,'Back-End'!B$83,0)</f>
        <v>0</v>
      </c>
      <c r="AJ40" s="94">
        <f>IF('Back-End'!B$101,AJ38+AJ$6,0)</f>
        <v>0</v>
      </c>
      <c r="AK40" s="100">
        <f t="shared" si="6"/>
        <v>0</v>
      </c>
    </row>
    <row r="41" spans="1:37" ht="14.45" x14ac:dyDescent="0.3">
      <c r="L41" s="94">
        <f>L40</f>
        <v>1.8000000000000009E-2</v>
      </c>
      <c r="M41" s="81">
        <f>IF(L41&lt;'Slider Control'!M$13,'Slider Control'!P$13,L41*'Slider Control'!R$13)</f>
        <v>0.48</v>
      </c>
      <c r="N41" s="95">
        <f>IF(L41&lt;'Slider Control'!M$13,0,IF(L41&lt;'Slider Control'!N$13,L41*'Slider Control'!S$13+'Slider Control'!T$13,'Slider Control'!Q$13))</f>
        <v>0</v>
      </c>
      <c r="O41" s="96" t="e">
        <f t="shared" si="0"/>
        <v>#N/A</v>
      </c>
      <c r="P41" s="72">
        <f>IF(AND(ABS('Back-End'!B$26-L41)&lt;=0.0005,'Back-End'!B$25),'Back-End'!B$21,0)</f>
        <v>0</v>
      </c>
      <c r="Q41" s="72">
        <f>IF(AND(ABS('Back-End'!B$32-L41)&lt;=0.0005,'Back-End'!B$38),N41,0)</f>
        <v>0</v>
      </c>
      <c r="R41" s="72">
        <f>IF(AND(ABS('Back-End'!B$56-L40)&lt;=0.0005,'Back-End'!B$57),'Back-End'!B$55,IF(AND(ABS('Back-End'!B$69-L40)&lt;=0.0005,'Back-End'!B$58),'Back-End'!B$68+0.0001,0))</f>
        <v>0</v>
      </c>
      <c r="S41" s="72">
        <f>IF(AND(ABS('Back-End'!B$81-L41)&lt;=0.0005,'Back-End'!B$84),'Back-End'!B$83,0)</f>
        <v>0</v>
      </c>
      <c r="T41" s="72">
        <v>0</v>
      </c>
      <c r="W41" s="97">
        <f t="shared" si="4"/>
        <v>48.08228571428571</v>
      </c>
      <c r="X41" s="98">
        <f t="shared" si="5"/>
        <v>0.47999999999999993</v>
      </c>
      <c r="Y41" s="99"/>
      <c r="Z41" s="105">
        <f>IF('Back-End'!B$25,Z40+Z$5,0)</f>
        <v>48.08228571428571</v>
      </c>
      <c r="AA41" s="100">
        <f>IF('Back-End'!B$25,'Back-End'!B$21,0)</f>
        <v>0.47999999999999993</v>
      </c>
      <c r="AB41" s="105">
        <f>IF('Back-End'!B$38,AB40+AB$5,0)</f>
        <v>0</v>
      </c>
      <c r="AC41" s="102">
        <f>IF('Back-End'!B$38,'Back-End'!B$33,0)</f>
        <v>0</v>
      </c>
      <c r="AD41" s="101">
        <f>IF('Back-End'!B$57,AD40+AD$5,0)</f>
        <v>0</v>
      </c>
      <c r="AE41" s="102">
        <f>IF('Back-End'!B$57,'Back-End'!B$54,0)</f>
        <v>0</v>
      </c>
      <c r="AF41" s="106">
        <f>IF('Back-End'!B$58,AF40+'Back-End'!B$71*1000000,0)</f>
        <v>0</v>
      </c>
      <c r="AG41" s="72">
        <f>IF('Back-End'!B$58,'Back-End'!B$67,0)</f>
        <v>0</v>
      </c>
      <c r="AH41" s="101">
        <f>IF('Back-End'!B$84,AH40+AH$5,0)</f>
        <v>0</v>
      </c>
      <c r="AI41" s="102">
        <f>IF('Back-End'!B$84,'Back-End'!B$54,0)</f>
        <v>0</v>
      </c>
      <c r="AJ41" s="94">
        <f>IF('Back-End'!B$101,AJ40+AJ$5,0)</f>
        <v>0</v>
      </c>
      <c r="AK41" s="100">
        <f t="shared" si="6"/>
        <v>0</v>
      </c>
    </row>
    <row r="42" spans="1:37" ht="14.45" x14ac:dyDescent="0.3">
      <c r="L42" s="94">
        <f>L41+0.001</f>
        <v>1.900000000000001E-2</v>
      </c>
      <c r="M42" s="81">
        <f>IF(L42&lt;'Slider Control'!M$13,'Slider Control'!P$13,L42*'Slider Control'!R$13)</f>
        <v>0.48</v>
      </c>
      <c r="N42" s="95">
        <f>IF(L42&lt;'Slider Control'!M$13,0,IF(L42&lt;'Slider Control'!N$13,L42*'Slider Control'!S$13+'Slider Control'!T$13,'Slider Control'!Q$13))</f>
        <v>0</v>
      </c>
      <c r="O42" s="96" t="e">
        <f t="shared" si="0"/>
        <v>#N/A</v>
      </c>
      <c r="P42" s="72">
        <f>IF(AND(ABS('Back-End'!B$26-L42)&lt;=0.0005,'Back-End'!B$25),0.001,0)</f>
        <v>0</v>
      </c>
      <c r="Q42" s="72">
        <f>IF(AND(ABS('Back-End'!B$32-L42)&lt;=0.0005,'Back-End'!B$38),M42,0)</f>
        <v>0</v>
      </c>
      <c r="R42" s="72">
        <f>IF(AND(ABS('Back-End'!B$56-L42)&lt;=0.0005,'Back-End'!B$57),'Back-End'!B$54,IF(AND(ABS('Back-End'!B$69-L42)&lt;=0.0005,'Back-End'!B$58),'Back-End'!B$67,0))</f>
        <v>0</v>
      </c>
      <c r="S42" s="72">
        <f>IF(AND(ABS('Back-End'!B$81-L42)&lt;=0.0005,'Back-End'!B$84),'Back-End'!B$82,0)</f>
        <v>0</v>
      </c>
      <c r="T42" s="72">
        <v>0</v>
      </c>
      <c r="W42" s="97">
        <f t="shared" si="4"/>
        <v>49.042285714285711</v>
      </c>
      <c r="X42" s="98">
        <f t="shared" si="5"/>
        <v>0</v>
      </c>
      <c r="Y42" s="99"/>
      <c r="Z42" s="105">
        <f>IF('Back-End'!B$25,Z40+Z$6,0)</f>
        <v>49.042285714285711</v>
      </c>
      <c r="AA42" s="100">
        <f>IF('Back-End'!B$25,0,0)</f>
        <v>0</v>
      </c>
      <c r="AB42" s="105">
        <f>IF('Back-End'!B$38,AB41+(AB$6-AB$5),0)</f>
        <v>0</v>
      </c>
      <c r="AC42" s="100">
        <f>IF('Back-End'!B$38,'Back-End'!B$34,0)</f>
        <v>0</v>
      </c>
      <c r="AD42" s="101">
        <f>IF('Back-End'!B$57,AD40+AD$6,0)</f>
        <v>0</v>
      </c>
      <c r="AE42" s="102">
        <f>IF('Back-End'!B$57,'Back-End'!B$55,0)</f>
        <v>0</v>
      </c>
      <c r="AF42" s="74">
        <f>IF('Back-End'!B$58,AF40+'Back-End'!B$70*1000000,0)</f>
        <v>0</v>
      </c>
      <c r="AG42" s="72">
        <v>0</v>
      </c>
      <c r="AH42" s="101">
        <f>IF('Back-End'!B$84,AH40+AH$6,0)</f>
        <v>0</v>
      </c>
      <c r="AI42" s="100">
        <f>IF('Back-End'!B$84,'Back-End'!B$83,0)</f>
        <v>0</v>
      </c>
      <c r="AJ42" s="94">
        <f>IF('Back-End'!B$101,AJ40+AJ$6,0)</f>
        <v>0</v>
      </c>
      <c r="AK42" s="100">
        <f t="shared" si="6"/>
        <v>0</v>
      </c>
    </row>
    <row r="43" spans="1:37" ht="14.45" x14ac:dyDescent="0.3">
      <c r="L43" s="94">
        <f>L42</f>
        <v>1.900000000000001E-2</v>
      </c>
      <c r="M43" s="81">
        <f>IF(L43&lt;'Slider Control'!M$13,'Slider Control'!P$13,L43*'Slider Control'!R$13)</f>
        <v>0.48</v>
      </c>
      <c r="N43" s="95">
        <f>IF(L43&lt;'Slider Control'!M$13,0,IF(L43&lt;'Slider Control'!N$13,L43*'Slider Control'!S$13+'Slider Control'!T$13,'Slider Control'!Q$13))</f>
        <v>0</v>
      </c>
      <c r="O43" s="96" t="e">
        <f t="shared" si="0"/>
        <v>#N/A</v>
      </c>
      <c r="P43" s="72">
        <f>IF(AND(ABS('Back-End'!B$26-L43)&lt;=0.0005,'Back-End'!B$25),'Back-End'!B$21,0)</f>
        <v>0</v>
      </c>
      <c r="Q43" s="72">
        <f>IF(AND(ABS('Back-End'!B$32-L43)&lt;=0.0005,'Back-End'!B$38),N43,0)</f>
        <v>0</v>
      </c>
      <c r="R43" s="72">
        <f>IF(AND(ABS('Back-End'!B$56-L42)&lt;=0.0005,'Back-End'!B$57),'Back-End'!B$55,IF(AND(ABS('Back-End'!B$69-L42)&lt;=0.0005,'Back-End'!B$58),'Back-End'!B$68+0.0001,0))</f>
        <v>0</v>
      </c>
      <c r="S43" s="72">
        <f>IF(AND(ABS('Back-End'!B$81-L43)&lt;=0.0005,'Back-End'!B$84),'Back-End'!B$83,0)</f>
        <v>0</v>
      </c>
      <c r="T43" s="72">
        <v>0</v>
      </c>
      <c r="W43" s="97">
        <f t="shared" si="4"/>
        <v>51.346285714285713</v>
      </c>
      <c r="X43" s="98">
        <f t="shared" si="5"/>
        <v>0</v>
      </c>
      <c r="Y43" s="99"/>
      <c r="Z43" s="105">
        <f>IF('Back-End'!B$25,Z40+Z$7,0)</f>
        <v>51.346285714285713</v>
      </c>
      <c r="AA43" s="100">
        <f>IF('Back-End'!B$25,0,0)</f>
        <v>0</v>
      </c>
      <c r="AB43" s="105">
        <f>IF('Back-End'!B$38,AB42+AB$5,0)</f>
        <v>0</v>
      </c>
      <c r="AC43" s="102">
        <f>IF('Back-End'!B$38,'Back-End'!B$33,0)</f>
        <v>0</v>
      </c>
      <c r="AD43" s="101">
        <f>IF('Back-End'!B$57,AD42+AD$5,0)</f>
        <v>0</v>
      </c>
      <c r="AE43" s="102">
        <f>IF('Back-End'!B$57,'Back-End'!B$54,0)</f>
        <v>0</v>
      </c>
      <c r="AF43" s="106">
        <f>IF('Back-End'!B$58,AF40+(AF$9-AF$6),0)</f>
        <v>0</v>
      </c>
      <c r="AG43" s="72">
        <v>0</v>
      </c>
      <c r="AH43" s="101">
        <f>IF('Back-End'!B$84,AH42+AH$5,0)</f>
        <v>0</v>
      </c>
      <c r="AI43" s="102">
        <f>IF('Back-End'!B$84,'Back-End'!B$54,0)</f>
        <v>0</v>
      </c>
      <c r="AJ43" s="94">
        <f>IF('Back-End'!B$101,AJ42+AJ$5,0)</f>
        <v>0</v>
      </c>
      <c r="AK43" s="100">
        <f t="shared" si="6"/>
        <v>0</v>
      </c>
    </row>
    <row r="44" spans="1:37" ht="14.45" x14ac:dyDescent="0.3">
      <c r="L44" s="94">
        <f>L43+0.001</f>
        <v>2.0000000000000011E-2</v>
      </c>
      <c r="M44" s="81">
        <f>IF(L44&lt;'Slider Control'!M$13,'Slider Control'!P$13,L44*'Slider Control'!R$13)</f>
        <v>0.48</v>
      </c>
      <c r="N44" s="95">
        <f>IF(L44&lt;'Slider Control'!M$13,0,IF(L44&lt;'Slider Control'!N$13,L44*'Slider Control'!S$13+'Slider Control'!T$13,'Slider Control'!Q$13))</f>
        <v>0</v>
      </c>
      <c r="O44" s="96" t="e">
        <f t="shared" si="0"/>
        <v>#N/A</v>
      </c>
      <c r="P44" s="72">
        <f>IF(AND(ABS('Back-End'!B$26-L44)&lt;=0.0005,'Back-End'!B$25),0.001,0)</f>
        <v>0</v>
      </c>
      <c r="Q44" s="72">
        <f>IF(AND(ABS('Back-End'!B$32-L44)&lt;=0.0005,'Back-End'!B$38),M44,0)</f>
        <v>0</v>
      </c>
      <c r="R44" s="72">
        <f>IF(AND(ABS('Back-End'!B$56-L44)&lt;=0.0005,'Back-End'!B$57),'Back-End'!B$54,IF(AND(ABS('Back-End'!B$69-L44)&lt;=0.0005,'Back-End'!B$58),'Back-End'!B$67,0))</f>
        <v>0</v>
      </c>
      <c r="S44" s="72">
        <f>IF(AND(ABS('Back-End'!B$81-L44)&lt;=0.0005,'Back-End'!B$84),'Back-End'!B$82,0)</f>
        <v>0</v>
      </c>
      <c r="T44" s="72">
        <v>0</v>
      </c>
      <c r="W44" s="97">
        <f t="shared" si="4"/>
        <v>52.031999999999996</v>
      </c>
      <c r="X44" s="98">
        <f t="shared" si="5"/>
        <v>0.47999999999999993</v>
      </c>
      <c r="Y44" s="99"/>
      <c r="Z44" s="105">
        <f>IF('Back-End'!B$25,Z43+Z$5,0)</f>
        <v>52.031999999999996</v>
      </c>
      <c r="AA44" s="100">
        <f>IF('Back-End'!B$25,'Back-End'!B$21,0)</f>
        <v>0.47999999999999993</v>
      </c>
      <c r="AB44" s="105">
        <f>IF('Back-End'!B$38,AB43+(AB$6-AB$5),0)</f>
        <v>0</v>
      </c>
      <c r="AC44" s="100">
        <f>IF('Back-End'!B$38,'Back-End'!B$34,0)</f>
        <v>0</v>
      </c>
      <c r="AD44" s="101">
        <f>IF('Back-End'!B$57,AD42+AD$6,0)</f>
        <v>0</v>
      </c>
      <c r="AE44" s="102">
        <f>IF('Back-End'!B$57,'Back-End'!B$55,0)</f>
        <v>0</v>
      </c>
      <c r="AF44" s="106">
        <f>IF('Back-End'!B$58,AF43+'Back-End'!B$71*1000000,0)</f>
        <v>0</v>
      </c>
      <c r="AG44" s="72">
        <f>IF('Back-End'!B$58,'Back-End'!B$67,0)</f>
        <v>0</v>
      </c>
      <c r="AH44" s="101">
        <f>IF('Back-End'!B$84,AH42+AH$6,0)</f>
        <v>0</v>
      </c>
      <c r="AI44" s="100">
        <f>IF('Back-End'!B$84,'Back-End'!B$83,0)</f>
        <v>0</v>
      </c>
      <c r="AJ44" s="94">
        <f>IF('Back-End'!B$101,AJ42+AJ$6,0)</f>
        <v>0</v>
      </c>
      <c r="AK44" s="100">
        <f t="shared" si="6"/>
        <v>0</v>
      </c>
    </row>
    <row r="45" spans="1:37" ht="14.45" x14ac:dyDescent="0.3">
      <c r="L45" s="94">
        <f>L44</f>
        <v>2.0000000000000011E-2</v>
      </c>
      <c r="M45" s="81">
        <f>IF(L45&lt;'Slider Control'!M$13,'Slider Control'!P$13,L45*'Slider Control'!R$13)</f>
        <v>0.48</v>
      </c>
      <c r="N45" s="95">
        <f>IF(L45&lt;'Slider Control'!M$13,0,IF(L45&lt;'Slider Control'!N$13,L45*'Slider Control'!S$13+'Slider Control'!T$13,'Slider Control'!Q$13))</f>
        <v>0</v>
      </c>
      <c r="O45" s="96" t="e">
        <f t="shared" si="0"/>
        <v>#N/A</v>
      </c>
      <c r="P45" s="72">
        <f>IF(AND(ABS('Back-End'!B$26-L45)&lt;=0.0005,'Back-End'!B$25),'Back-End'!B$21,0)</f>
        <v>0</v>
      </c>
      <c r="Q45" s="72">
        <f>IF(AND(ABS('Back-End'!B$32-L45)&lt;=0.0005,'Back-End'!B$38),N45,0)</f>
        <v>0</v>
      </c>
      <c r="R45" s="72">
        <f>IF(AND(ABS('Back-End'!B$56-L44)&lt;=0.0005,'Back-End'!B$57),'Back-End'!B$55,IF(AND(ABS('Back-End'!B$69-L44)&lt;=0.0005,'Back-End'!B$58),'Back-End'!B$68+0.0001,0))</f>
        <v>0</v>
      </c>
      <c r="S45" s="72">
        <f>IF(AND(ABS('Back-End'!B$81-L45)&lt;=0.0005,'Back-End'!B$84),'Back-End'!B$83,0)</f>
        <v>0</v>
      </c>
      <c r="T45" s="72">
        <v>0</v>
      </c>
      <c r="W45" s="97">
        <f t="shared" si="4"/>
        <v>52.991999999999997</v>
      </c>
      <c r="X45" s="98">
        <f t="shared" si="5"/>
        <v>0</v>
      </c>
      <c r="Y45" s="99"/>
      <c r="Z45" s="105">
        <f>IF('Back-End'!B$25,Z43+Z$6,0)</f>
        <v>52.991999999999997</v>
      </c>
      <c r="AA45" s="100">
        <f>IF('Back-End'!B$25,0,0)</f>
        <v>0</v>
      </c>
      <c r="AB45" s="105">
        <f>IF('Back-End'!B$38,AB44+AB$5,0)</f>
        <v>0</v>
      </c>
      <c r="AC45" s="102">
        <f>IF('Back-End'!B$38,'Back-End'!B$33,0)</f>
        <v>0</v>
      </c>
      <c r="AD45" s="101">
        <f>IF('Back-End'!B$57,AD44+AD$5,0)</f>
        <v>0</v>
      </c>
      <c r="AE45" s="102">
        <f>IF('Back-End'!B$57,'Back-End'!B$54,0)</f>
        <v>0</v>
      </c>
      <c r="AF45" s="74">
        <f>IF('Back-End'!B$58,AF43+'Back-End'!B$70*1000000,0)</f>
        <v>0</v>
      </c>
      <c r="AG45" s="72">
        <v>0</v>
      </c>
      <c r="AH45" s="101">
        <f>IF('Back-End'!B$84,AH44+AH$5,0)</f>
        <v>0</v>
      </c>
      <c r="AI45" s="102">
        <f>IF('Back-End'!B$84,'Back-End'!B$54,0)</f>
        <v>0</v>
      </c>
      <c r="AJ45" s="94">
        <f>IF('Back-End'!B$101,AJ44+AJ$5,0)</f>
        <v>0</v>
      </c>
      <c r="AK45" s="100">
        <f t="shared" si="6"/>
        <v>0</v>
      </c>
    </row>
    <row r="46" spans="1:37" thickBot="1" x14ac:dyDescent="0.35">
      <c r="L46" s="94">
        <f>L45+0.001</f>
        <v>2.1000000000000012E-2</v>
      </c>
      <c r="M46" s="81">
        <f>IF(L46&lt;'Slider Control'!M$13,'Slider Control'!P$13,L46*'Slider Control'!R$13)</f>
        <v>0.48</v>
      </c>
      <c r="N46" s="95">
        <f>IF(L46&lt;'Slider Control'!M$13,0,IF(L46&lt;'Slider Control'!N$13,L46*'Slider Control'!S$13+'Slider Control'!T$13,'Slider Control'!Q$13))</f>
        <v>0</v>
      </c>
      <c r="O46" s="96" t="e">
        <f t="shared" si="0"/>
        <v>#N/A</v>
      </c>
      <c r="P46" s="72">
        <f>IF(AND(ABS('Back-End'!B$26-L46)&lt;=0.0005,'Back-End'!B$25),0.001,0)</f>
        <v>0</v>
      </c>
      <c r="Q46" s="72">
        <f>IF(AND(ABS('Back-End'!B$32-L46)&lt;=0.0005,'Back-End'!B$38),M46,0)</f>
        <v>0</v>
      </c>
      <c r="R46" s="72">
        <f>IF(AND(ABS('Back-End'!B$56-L46)&lt;=0.0005,'Back-End'!B$57),'Back-End'!B$54,IF(AND(ABS('Back-End'!B$69-L46)&lt;=0.0005,'Back-End'!B$58),'Back-End'!B$67,0))</f>
        <v>0</v>
      </c>
      <c r="S46" s="72">
        <f>IF(AND(ABS('Back-End'!B$81-L46)&lt;=0.0005,'Back-End'!B$84),'Back-End'!B$82,0)</f>
        <v>0</v>
      </c>
      <c r="T46" s="72">
        <v>0</v>
      </c>
      <c r="W46" s="97">
        <f t="shared" si="4"/>
        <v>55.295999999999999</v>
      </c>
      <c r="X46" s="98">
        <f t="shared" si="5"/>
        <v>0</v>
      </c>
      <c r="Y46" s="99"/>
      <c r="Z46" s="105">
        <f>IF('Back-End'!B$25,Z43+Z$7,0)</f>
        <v>55.295999999999999</v>
      </c>
      <c r="AA46" s="100">
        <f>IF('Back-End'!B$25,0,0)</f>
        <v>0</v>
      </c>
      <c r="AB46" s="105">
        <f>IF('Back-End'!B$38,AB45+(AB$6-AB$5),0)</f>
        <v>0</v>
      </c>
      <c r="AC46" s="100">
        <f>IF('Back-End'!B$38,'Back-End'!B$34,0)</f>
        <v>0</v>
      </c>
      <c r="AD46" s="101">
        <f>IF('Back-End'!B$57,AD44+AD$6,0)</f>
        <v>0</v>
      </c>
      <c r="AE46" s="102">
        <f>IF('Back-End'!B$57,'Back-End'!B$55,0)</f>
        <v>0</v>
      </c>
      <c r="AF46" s="106">
        <f>IF('Back-End'!B$58,AF43+(AF$9-AF$6),0)</f>
        <v>0</v>
      </c>
      <c r="AG46" s="72">
        <v>0</v>
      </c>
      <c r="AH46" s="101">
        <f>IF('Back-End'!B$84,AH44+AH$6,0)</f>
        <v>0</v>
      </c>
      <c r="AI46" s="100">
        <f>IF('Back-End'!B$84,'Back-End'!B$83,0)</f>
        <v>0</v>
      </c>
      <c r="AJ46" s="94">
        <f>IF('Back-End'!B$101,AJ44+AJ$6,0)</f>
        <v>0</v>
      </c>
      <c r="AK46" s="100">
        <f t="shared" si="6"/>
        <v>0</v>
      </c>
    </row>
    <row r="47" spans="1:37" x14ac:dyDescent="0.25">
      <c r="A47" s="163" t="s">
        <v>91</v>
      </c>
      <c r="B47" s="164"/>
      <c r="L47" s="94">
        <f>L46</f>
        <v>2.1000000000000012E-2</v>
      </c>
      <c r="M47" s="81">
        <f>IF(L47&lt;'Slider Control'!M$13,'Slider Control'!P$13,L47*'Slider Control'!R$13)</f>
        <v>0.48</v>
      </c>
      <c r="N47" s="95">
        <f>IF(L47&lt;'Slider Control'!M$13,0,IF(L47&lt;'Slider Control'!N$13,L47*'Slider Control'!S$13+'Slider Control'!T$13,'Slider Control'!Q$13))</f>
        <v>0</v>
      </c>
      <c r="O47" s="96" t="e">
        <f t="shared" si="0"/>
        <v>#N/A</v>
      </c>
      <c r="P47" s="72">
        <f>IF(AND(ABS('Back-End'!B$26-L47)&lt;=0.0005,'Back-End'!B$25),'Back-End'!B$21,0)</f>
        <v>0</v>
      </c>
      <c r="Q47" s="72">
        <f>IF(AND(ABS('Back-End'!B$32-L47)&lt;=0.0005,'Back-End'!B$38),N47,0)</f>
        <v>0</v>
      </c>
      <c r="R47" s="72">
        <f>IF(AND(ABS('Back-End'!B$56-L46)&lt;=0.0005,'Back-End'!B$57),'Back-End'!B$55,IF(AND(ABS('Back-End'!B$69-L46)&lt;=0.0005,'Back-End'!B$58),'Back-End'!B$68+0.0001,0))</f>
        <v>0</v>
      </c>
      <c r="S47" s="72">
        <f>IF(AND(ABS('Back-End'!B$81-L47)&lt;=0.0005,'Back-End'!B$84),'Back-End'!B$83,0)</f>
        <v>0</v>
      </c>
      <c r="T47" s="72">
        <v>0</v>
      </c>
      <c r="W47" s="97">
        <f t="shared" si="4"/>
        <v>55.981714285714283</v>
      </c>
      <c r="X47" s="98">
        <f t="shared" si="5"/>
        <v>0.47999999999999993</v>
      </c>
      <c r="Y47" s="99"/>
      <c r="Z47" s="105">
        <f>IF('Back-End'!B$25,Z46+Z$5,0)</f>
        <v>55.981714285714283</v>
      </c>
      <c r="AA47" s="100">
        <f>IF('Back-End'!B$25,'Back-End'!B$21,0)</f>
        <v>0.47999999999999993</v>
      </c>
      <c r="AB47" s="105">
        <f>IF('Back-End'!B$38,AB46+AB$5,0)</f>
        <v>0</v>
      </c>
      <c r="AC47" s="102">
        <f>IF('Back-End'!B$38,'Back-End'!B$33,0)</f>
        <v>0</v>
      </c>
      <c r="AD47" s="101">
        <f>IF('Back-End'!B$57,AD46+AD$5,0)</f>
        <v>0</v>
      </c>
      <c r="AE47" s="102">
        <f>IF('Back-End'!B$57,'Back-End'!B$54,0)</f>
        <v>0</v>
      </c>
      <c r="AF47" s="106">
        <f>IF('Back-End'!B$58,AF46+'Back-End'!B$71*1000000,0)</f>
        <v>0</v>
      </c>
      <c r="AG47" s="72">
        <f>IF('Back-End'!B$58,'Back-End'!B$67,0)</f>
        <v>0</v>
      </c>
      <c r="AH47" s="101">
        <f>IF('Back-End'!B$84,AH46+AH$5,0)</f>
        <v>0</v>
      </c>
      <c r="AI47" s="102">
        <f>IF('Back-End'!B$84,'Back-End'!B$54,0)</f>
        <v>0</v>
      </c>
      <c r="AJ47" s="94">
        <f>IF('Back-End'!B$101,AJ46+AJ$5,0)</f>
        <v>0</v>
      </c>
      <c r="AK47" s="100">
        <f t="shared" si="6"/>
        <v>0</v>
      </c>
    </row>
    <row r="48" spans="1:37" ht="15.75" thickBot="1" x14ac:dyDescent="0.3">
      <c r="A48" s="165"/>
      <c r="B48" s="166"/>
      <c r="L48" s="94">
        <f>L47+0.001</f>
        <v>2.2000000000000013E-2</v>
      </c>
      <c r="M48" s="81">
        <f>IF(L48&lt;'Slider Control'!M$13,'Slider Control'!P$13,L48*'Slider Control'!R$13)</f>
        <v>0.48</v>
      </c>
      <c r="N48" s="95">
        <f>IF(L48&lt;'Slider Control'!M$13,0,IF(L48&lt;'Slider Control'!N$13,L48*'Slider Control'!S$13+'Slider Control'!T$13,'Slider Control'!Q$13))</f>
        <v>0</v>
      </c>
      <c r="O48" s="96" t="e">
        <f t="shared" si="0"/>
        <v>#N/A</v>
      </c>
      <c r="P48" s="72">
        <f>IF(AND(ABS('Back-End'!B$26-L48)&lt;=0.0005,'Back-End'!B$25),0.001,0)</f>
        <v>0</v>
      </c>
      <c r="Q48" s="72">
        <f>IF(AND(ABS('Back-End'!B$32-L48)&lt;=0.0005,'Back-End'!B$38),M48,0)</f>
        <v>0</v>
      </c>
      <c r="R48" s="72">
        <f>IF(AND(ABS('Back-End'!B$56-L48)&lt;=0.0005,'Back-End'!B$57),'Back-End'!B$54,IF(AND(ABS('Back-End'!B$69-L48)&lt;=0.0005,'Back-End'!B$58),'Back-End'!B$67,0))</f>
        <v>0</v>
      </c>
      <c r="S48" s="72">
        <f>IF(AND(ABS('Back-End'!B$81-L48)&lt;=0.0005,'Back-End'!B$84),'Back-End'!B$82,0)</f>
        <v>0</v>
      </c>
      <c r="T48" s="72">
        <v>0</v>
      </c>
      <c r="W48" s="97">
        <f t="shared" si="4"/>
        <v>56.941714285714284</v>
      </c>
      <c r="X48" s="98">
        <f t="shared" si="5"/>
        <v>0</v>
      </c>
      <c r="Y48" s="99"/>
      <c r="Z48" s="105">
        <f>Z46+Z$6</f>
        <v>56.941714285714284</v>
      </c>
      <c r="AA48" s="100">
        <f>IF('Back-End'!B$25,0,0)</f>
        <v>0</v>
      </c>
      <c r="AB48" s="105">
        <f>IF('Back-End'!B$38,AB47+(AB$6-AB$5),0)</f>
        <v>0</v>
      </c>
      <c r="AC48" s="100">
        <f>IF('Back-End'!B$38,'Back-End'!B$34,0)</f>
        <v>0</v>
      </c>
      <c r="AD48" s="101">
        <f>IF('Back-End'!B$57,AD46+AD$6,0)</f>
        <v>0</v>
      </c>
      <c r="AE48" s="102">
        <f>IF('Back-End'!B$57,'Back-End'!B$55,0)</f>
        <v>0</v>
      </c>
      <c r="AF48" s="74">
        <f>IF('Back-End'!B$58,AF46+'Back-End'!B$70*1000000,0)</f>
        <v>0</v>
      </c>
      <c r="AG48" s="72">
        <v>0</v>
      </c>
      <c r="AH48" s="101">
        <f>IF('Back-End'!B$84,AH46+AH$6,0)</f>
        <v>0</v>
      </c>
      <c r="AI48" s="100">
        <f>IF('Back-End'!B$84,'Back-End'!B$83,0)</f>
        <v>0</v>
      </c>
      <c r="AJ48" s="94">
        <f>IF('Back-End'!B$101,AJ46+AJ$6,0)</f>
        <v>0</v>
      </c>
      <c r="AK48" s="100">
        <f t="shared" si="6"/>
        <v>0</v>
      </c>
    </row>
    <row r="49" spans="1:37" ht="14.45" x14ac:dyDescent="0.3">
      <c r="A49" s="72" t="s">
        <v>2</v>
      </c>
      <c r="B49" s="72">
        <f>Calculator!C6</f>
        <v>0.1</v>
      </c>
      <c r="C49" s="72" t="s">
        <v>21</v>
      </c>
      <c r="D49" s="72" t="s">
        <v>97</v>
      </c>
      <c r="L49" s="94">
        <f>L48</f>
        <v>2.2000000000000013E-2</v>
      </c>
      <c r="M49" s="81">
        <f>IF(L49&lt;'Slider Control'!M$13,'Slider Control'!P$13,L49*'Slider Control'!R$13)</f>
        <v>0.48</v>
      </c>
      <c r="N49" s="95">
        <f>IF(L49&lt;'Slider Control'!M$13,0,IF(L49&lt;'Slider Control'!N$13,L49*'Slider Control'!S$13+'Slider Control'!T$13,'Slider Control'!Q$13))</f>
        <v>0</v>
      </c>
      <c r="O49" s="96" t="e">
        <f t="shared" si="0"/>
        <v>#N/A</v>
      </c>
      <c r="P49" s="72">
        <f>IF(AND(ABS('Back-End'!B$26-L49)&lt;=0.0005,'Back-End'!B$25),'Back-End'!B$21,0)</f>
        <v>0</v>
      </c>
      <c r="Q49" s="72">
        <f>IF(AND(ABS('Back-End'!B$32-L49)&lt;=0.0005,'Back-End'!B$38),N49,0)</f>
        <v>0</v>
      </c>
      <c r="R49" s="72">
        <f>IF(AND(ABS('Back-End'!B$56-L48)&lt;=0.0005,'Back-End'!B$57),'Back-End'!B$55,IF(AND(ABS('Back-End'!B$69-L48)&lt;=0.0005,'Back-End'!B$58),'Back-End'!B$68+0.0001,0))</f>
        <v>0</v>
      </c>
      <c r="S49" s="72">
        <f>IF(AND(ABS('Back-End'!B$81-L49)&lt;=0.0005,'Back-End'!B$84),'Back-End'!B$83,0)</f>
        <v>0</v>
      </c>
      <c r="T49" s="72">
        <v>0</v>
      </c>
      <c r="W49" s="97">
        <f t="shared" si="4"/>
        <v>59.245714285714286</v>
      </c>
      <c r="X49" s="98">
        <f t="shared" si="5"/>
        <v>0</v>
      </c>
      <c r="Y49" s="99"/>
      <c r="Z49" s="105">
        <f>Z46+Z$7</f>
        <v>59.245714285714286</v>
      </c>
      <c r="AA49" s="100">
        <f>IF('Back-End'!B$25,0,0)</f>
        <v>0</v>
      </c>
      <c r="AB49" s="105">
        <f>IF('Back-End'!B$38,AB48+AB$5,0)</f>
        <v>0</v>
      </c>
      <c r="AC49" s="102">
        <f>IF('Back-End'!B$38,'Back-End'!B$33,0)</f>
        <v>0</v>
      </c>
      <c r="AD49" s="101">
        <f>IF('Back-End'!B$57,AD48+AD$5,0)</f>
        <v>0</v>
      </c>
      <c r="AE49" s="102">
        <f>IF('Back-End'!B$57,'Back-End'!B$54,0)</f>
        <v>0</v>
      </c>
      <c r="AF49" s="106">
        <f>IF('Back-End'!B$58,AF46+(AF$9-AF$6),0)</f>
        <v>0</v>
      </c>
      <c r="AG49" s="72">
        <v>0</v>
      </c>
      <c r="AH49" s="101">
        <f>IF('Back-End'!B$84,AH48+AH$5,0)</f>
        <v>0</v>
      </c>
      <c r="AI49" s="102">
        <f>IF('Back-End'!B$84,'Back-End'!B$54,0)</f>
        <v>0</v>
      </c>
      <c r="AJ49" s="94">
        <f>IF('Back-End'!B$101,AJ48+AJ$5,0)</f>
        <v>0</v>
      </c>
      <c r="AK49" s="100">
        <f t="shared" si="6"/>
        <v>0</v>
      </c>
    </row>
    <row r="50" spans="1:37" ht="14.45" x14ac:dyDescent="0.3">
      <c r="A50" s="72" t="s">
        <v>96</v>
      </c>
      <c r="B50" s="72">
        <f>B107</f>
        <v>400000</v>
      </c>
      <c r="C50" s="72" t="s">
        <v>9</v>
      </c>
      <c r="D50" s="72" t="s">
        <v>98</v>
      </c>
      <c r="L50" s="94">
        <f>L49+0.001</f>
        <v>2.3000000000000013E-2</v>
      </c>
      <c r="M50" s="81">
        <f>IF(L50&lt;'Slider Control'!M$13,'Slider Control'!P$13,L50*'Slider Control'!R$13)</f>
        <v>0.48</v>
      </c>
      <c r="N50" s="95">
        <f>IF(L50&lt;'Slider Control'!M$13,0,IF(L50&lt;'Slider Control'!N$13,L50*'Slider Control'!S$13+'Slider Control'!T$13,'Slider Control'!Q$13))</f>
        <v>0</v>
      </c>
      <c r="O50" s="96" t="e">
        <f t="shared" si="0"/>
        <v>#N/A</v>
      </c>
      <c r="P50" s="72">
        <f>IF(AND(ABS('Back-End'!B$26-L50)&lt;=0.0005,'Back-End'!B$25),0.001,0)</f>
        <v>0</v>
      </c>
      <c r="Q50" s="72">
        <f>IF(AND(ABS('Back-End'!B$32-L50)&lt;=0.0005,'Back-End'!B$38),M50,0)</f>
        <v>0</v>
      </c>
      <c r="R50" s="72">
        <f>IF(AND(ABS('Back-End'!B$56-L50)&lt;=0.0005,'Back-End'!B$57),'Back-End'!B$54,IF(AND(ABS('Back-End'!B$69-L50)&lt;=0.0005,'Back-End'!B$58),'Back-End'!B$67,0))</f>
        <v>0</v>
      </c>
      <c r="S50" s="72">
        <f>IF(AND(ABS('Back-End'!B$81-L50)&lt;=0.0005,'Back-End'!B$84),'Back-End'!B$82,0)</f>
        <v>0</v>
      </c>
      <c r="T50" s="72">
        <v>0</v>
      </c>
      <c r="W50" s="97">
        <f t="shared" si="4"/>
        <v>59.931428571428569</v>
      </c>
      <c r="X50" s="98">
        <f t="shared" si="5"/>
        <v>0.47999999999999993</v>
      </c>
      <c r="Y50" s="99"/>
      <c r="Z50" s="105">
        <f>IF('Back-End'!B$25,Z49+Z$5,0)</f>
        <v>59.931428571428569</v>
      </c>
      <c r="AA50" s="100">
        <f>IF('Back-End'!B$25,'Back-End'!B$21,0)</f>
        <v>0.47999999999999993</v>
      </c>
      <c r="AB50" s="105">
        <f>IF('Back-End'!B$38,AB49+(AB$6-AB$5),0)</f>
        <v>0</v>
      </c>
      <c r="AC50" s="100">
        <f>IF('Back-End'!B$38,'Back-End'!B$34,0)</f>
        <v>0</v>
      </c>
      <c r="AD50" s="101">
        <f>IF('Back-End'!B$57,AD48+AD$6,0)</f>
        <v>0</v>
      </c>
      <c r="AE50" s="102">
        <f>IF('Back-End'!B$57,'Back-End'!B$55,0)</f>
        <v>0</v>
      </c>
      <c r="AF50" s="106">
        <f>IF('Back-End'!B$58,AF49+'Back-End'!B$71*1000000,0)</f>
        <v>0</v>
      </c>
      <c r="AG50" s="72">
        <f>IF('Back-End'!B$58,'Back-End'!B$67,0)</f>
        <v>0</v>
      </c>
      <c r="AH50" s="101">
        <f>IF('Back-End'!B$84,AH48+AH$6,0)</f>
        <v>0</v>
      </c>
      <c r="AI50" s="100">
        <f>IF('Back-End'!B$84,'Back-End'!B$83,0)</f>
        <v>0</v>
      </c>
      <c r="AJ50" s="94">
        <f>IF('Back-End'!B$101,AJ48+AJ$6,0)</f>
        <v>0</v>
      </c>
      <c r="AK50" s="100">
        <f t="shared" si="6"/>
        <v>0</v>
      </c>
    </row>
    <row r="51" spans="1:37" ht="14.45" x14ac:dyDescent="0.3">
      <c r="A51" s="72" t="s">
        <v>6</v>
      </c>
      <c r="B51" s="111">
        <f>(0.9-0.1*((Calculator!C4-Calculator!C5)/60))*Calculator!C5/Calculator!C4</f>
        <v>0.37013888888888885</v>
      </c>
      <c r="D51" s="72" t="s">
        <v>99</v>
      </c>
      <c r="L51" s="94">
        <f>L50</f>
        <v>2.3000000000000013E-2</v>
      </c>
      <c r="M51" s="81">
        <f>IF(L51&lt;'Slider Control'!M$13,'Slider Control'!P$13,L51*'Slider Control'!R$13)</f>
        <v>0.48</v>
      </c>
      <c r="N51" s="95">
        <f>IF(L51&lt;'Slider Control'!M$13,0,IF(L51&lt;'Slider Control'!N$13,L51*'Slider Control'!S$13+'Slider Control'!T$13,'Slider Control'!Q$13))</f>
        <v>0</v>
      </c>
      <c r="O51" s="96" t="e">
        <f t="shared" si="0"/>
        <v>#N/A</v>
      </c>
      <c r="P51" s="72">
        <f>IF(AND(ABS('Back-End'!B$26-L51)&lt;=0.0005,'Back-End'!B$25),'Back-End'!B$21,0)</f>
        <v>0</v>
      </c>
      <c r="Q51" s="72">
        <f>IF(AND(ABS('Back-End'!B$32-L51)&lt;=0.0005,'Back-End'!B$38),N51,0)</f>
        <v>0</v>
      </c>
      <c r="R51" s="72">
        <f>IF(AND(ABS('Back-End'!B$56-L50)&lt;=0.0005,'Back-End'!B$57),'Back-End'!B$55,IF(AND(ABS('Back-End'!B$69-L50)&lt;=0.0005,'Back-End'!B$58),'Back-End'!B$68+0.0001,0))</f>
        <v>0</v>
      </c>
      <c r="S51" s="72">
        <f>IF(AND(ABS('Back-End'!B$81-L51)&lt;=0.0005,'Back-End'!B$84),'Back-End'!B$83,0)</f>
        <v>0</v>
      </c>
      <c r="T51" s="72">
        <v>0</v>
      </c>
      <c r="W51" s="97">
        <f t="shared" si="4"/>
        <v>60.89142857142857</v>
      </c>
      <c r="X51" s="98">
        <f t="shared" si="5"/>
        <v>0</v>
      </c>
      <c r="Y51" s="99"/>
      <c r="Z51" s="105">
        <f>IF('Back-End'!B$25,Z49+Z$6,0)</f>
        <v>60.89142857142857</v>
      </c>
      <c r="AA51" s="100">
        <f>IF('Back-End'!B$25,0,0)</f>
        <v>0</v>
      </c>
      <c r="AB51" s="105">
        <f>IF('Back-End'!B$38,AB50+AB$5,0)</f>
        <v>0</v>
      </c>
      <c r="AC51" s="102">
        <f>IF('Back-End'!B$38,'Back-End'!B$33,0)</f>
        <v>0</v>
      </c>
      <c r="AD51" s="101">
        <f>IF('Back-End'!B$57,AD50+AD$5,0)</f>
        <v>0</v>
      </c>
      <c r="AE51" s="102">
        <f>IF('Back-End'!B$57,'Back-End'!B$54,0)</f>
        <v>0</v>
      </c>
      <c r="AF51" s="74">
        <f>IF('Back-End'!B$58,AF49+'Back-End'!B$70*1000000,0)</f>
        <v>0</v>
      </c>
      <c r="AG51" s="72">
        <v>0</v>
      </c>
      <c r="AH51" s="101">
        <f>IF('Back-End'!B$84,AH50+AH$5,0)</f>
        <v>0</v>
      </c>
      <c r="AI51" s="102">
        <f>IF('Back-End'!B$84,'Back-End'!B$54,0)</f>
        <v>0</v>
      </c>
      <c r="AJ51" s="94">
        <f>IF('Back-End'!B$101,AJ50+AJ$5,0)</f>
        <v>0</v>
      </c>
      <c r="AK51" s="100">
        <f t="shared" si="6"/>
        <v>0</v>
      </c>
    </row>
    <row r="52" spans="1:37" ht="14.45" x14ac:dyDescent="0.3">
      <c r="A52" s="72" t="s">
        <v>8</v>
      </c>
      <c r="B52" s="110">
        <f>(1/B50)*B51</f>
        <v>9.2534722222222221E-7</v>
      </c>
      <c r="C52" s="72" t="s">
        <v>10</v>
      </c>
      <c r="D52" s="72" t="s">
        <v>100</v>
      </c>
      <c r="L52" s="94">
        <f>L51+0.001</f>
        <v>2.4000000000000014E-2</v>
      </c>
      <c r="M52" s="81">
        <f>IF(L52&lt;'Slider Control'!M$13,'Slider Control'!P$13,L52*'Slider Control'!R$13)</f>
        <v>0.48</v>
      </c>
      <c r="N52" s="95">
        <f>IF(L52&lt;'Slider Control'!M$13,0,IF(L52&lt;'Slider Control'!N$13,L52*'Slider Control'!S$13+'Slider Control'!T$13,'Slider Control'!Q$13))</f>
        <v>0</v>
      </c>
      <c r="O52" s="96" t="e">
        <f t="shared" si="0"/>
        <v>#N/A</v>
      </c>
      <c r="P52" s="72">
        <f>IF(AND(ABS('Back-End'!B$26-L52)&lt;=0.0005,'Back-End'!B$25),0.001,0)</f>
        <v>0</v>
      </c>
      <c r="Q52" s="72">
        <f>IF(AND(ABS('Back-End'!B$32-L52)&lt;=0.0005,'Back-End'!B$38),M52,0)</f>
        <v>0</v>
      </c>
      <c r="R52" s="72">
        <f>IF(AND(ABS('Back-End'!B$56-L52)&lt;=0.0005,'Back-End'!B$57),'Back-End'!B$54,IF(AND(ABS('Back-End'!B$69-L52)&lt;=0.0005,'Back-End'!B$58),'Back-End'!B$67,0))</f>
        <v>0</v>
      </c>
      <c r="S52" s="72">
        <f>IF(AND(ABS('Back-End'!B$81-L52)&lt;=0.0005,'Back-End'!B$84),'Back-End'!B$82,0)</f>
        <v>0</v>
      </c>
      <c r="T52" s="72">
        <v>0</v>
      </c>
      <c r="W52" s="97">
        <f t="shared" si="4"/>
        <v>63.195428571428572</v>
      </c>
      <c r="X52" s="98">
        <f t="shared" si="5"/>
        <v>0</v>
      </c>
      <c r="Y52" s="99"/>
      <c r="Z52" s="105">
        <f>IF('Back-End'!B$25,Z49+Z$7,0)</f>
        <v>63.195428571428572</v>
      </c>
      <c r="AA52" s="100">
        <f>IF('Back-End'!B$25,0,0)</f>
        <v>0</v>
      </c>
      <c r="AB52" s="105">
        <f>IF('Back-End'!B$38,AB51+(AB$6-AB$5),0)</f>
        <v>0</v>
      </c>
      <c r="AC52" s="100">
        <f>IF('Back-End'!B$38,'Back-End'!B$34,0)</f>
        <v>0</v>
      </c>
      <c r="AD52" s="101">
        <f>IF('Back-End'!B$57,AD50+AD$6,0)</f>
        <v>0</v>
      </c>
      <c r="AE52" s="102">
        <f>IF('Back-End'!B$57,'Back-End'!B$55,0)</f>
        <v>0</v>
      </c>
      <c r="AF52" s="106">
        <f>IF('Back-End'!B$58,AF49+(AF$9-AF$6),0)</f>
        <v>0</v>
      </c>
      <c r="AG52" s="72">
        <v>0</v>
      </c>
      <c r="AH52" s="101">
        <f>IF('Back-End'!B$84,AH50+AH$6,0)</f>
        <v>0</v>
      </c>
      <c r="AI52" s="100">
        <f>IF('Back-End'!B$84,'Back-End'!B$83,0)</f>
        <v>0</v>
      </c>
      <c r="AJ52" s="94">
        <f>IF('Back-End'!B$101,AJ50+AJ$6,0)</f>
        <v>0</v>
      </c>
      <c r="AK52" s="100">
        <f t="shared" si="6"/>
        <v>0</v>
      </c>
    </row>
    <row r="53" spans="1:37" ht="14.45" x14ac:dyDescent="0.3">
      <c r="A53" s="72" t="s">
        <v>103</v>
      </c>
      <c r="B53" s="106">
        <f>((Calculator!C4-Calculator!C5)*B52)/B108</f>
        <v>0.64774305555555545</v>
      </c>
      <c r="C53" s="72" t="s">
        <v>21</v>
      </c>
      <c r="D53" s="72" t="s">
        <v>101</v>
      </c>
      <c r="L53" s="94">
        <f>L52</f>
        <v>2.4000000000000014E-2</v>
      </c>
      <c r="M53" s="81">
        <f>IF(L53&lt;'Slider Control'!M$13,'Slider Control'!P$13,L53*'Slider Control'!R$13)</f>
        <v>0.48</v>
      </c>
      <c r="N53" s="95">
        <f>IF(L53&lt;'Slider Control'!M$13,0,IF(L53&lt;'Slider Control'!N$13,L53*'Slider Control'!S$13+'Slider Control'!T$13,'Slider Control'!Q$13))</f>
        <v>0</v>
      </c>
      <c r="O53" s="96" t="e">
        <f t="shared" si="0"/>
        <v>#N/A</v>
      </c>
      <c r="P53" s="72">
        <f>IF(AND(ABS('Back-End'!B$26-L53)&lt;=0.0005,'Back-End'!B$25),'Back-End'!B$21,0)</f>
        <v>0</v>
      </c>
      <c r="Q53" s="72">
        <f>IF(AND(ABS('Back-End'!B$32-L53)&lt;=0.0005,'Back-End'!B$38),N53,0)</f>
        <v>0</v>
      </c>
      <c r="R53" s="72">
        <f>IF(AND(ABS('Back-End'!B$56-L52)&lt;=0.0005,'Back-End'!B$57),'Back-End'!B$55,IF(AND(ABS('Back-End'!B$69-L52)&lt;=0.0005,'Back-End'!B$58),'Back-End'!B$68+0.0001,0))</f>
        <v>0</v>
      </c>
      <c r="S53" s="72">
        <f>IF(AND(ABS('Back-End'!B$81-L53)&lt;=0.0005,'Back-End'!B$84),'Back-End'!B$83,0)</f>
        <v>0</v>
      </c>
      <c r="T53" s="72">
        <v>0</v>
      </c>
      <c r="W53" s="97">
        <f t="shared" si="4"/>
        <v>63.881142857142855</v>
      </c>
      <c r="X53" s="98">
        <f t="shared" si="5"/>
        <v>0.47999999999999993</v>
      </c>
      <c r="Y53" s="99"/>
      <c r="Z53" s="105">
        <f>IF('Back-End'!B$25,Z52+Z$5,0)</f>
        <v>63.881142857142855</v>
      </c>
      <c r="AA53" s="100">
        <f>IF('Back-End'!B$25,'Back-End'!B$21,0)</f>
        <v>0.47999999999999993</v>
      </c>
      <c r="AB53" s="105">
        <f>IF('Back-End'!B$38,AB52+AB$5,0)</f>
        <v>0</v>
      </c>
      <c r="AC53" s="102">
        <f>IF('Back-End'!B$38,'Back-End'!B$33,0)</f>
        <v>0</v>
      </c>
      <c r="AD53" s="101">
        <f>IF('Back-End'!B$57,AD52+AD$5,0)</f>
        <v>0</v>
      </c>
      <c r="AE53" s="102">
        <f>IF('Back-End'!B$57,'Back-End'!B$54,0)</f>
        <v>0</v>
      </c>
      <c r="AF53" s="106">
        <f>IF('Back-End'!B$58,AF52+'Back-End'!B$71*1000000,0)</f>
        <v>0</v>
      </c>
      <c r="AG53" s="72">
        <f>IF('Back-End'!B$58,'Back-End'!B$67,0)</f>
        <v>0</v>
      </c>
      <c r="AH53" s="101">
        <f>IF('Back-End'!B$84,AH52+AH$5,0)</f>
        <v>0</v>
      </c>
      <c r="AI53" s="102">
        <f>IF('Back-End'!B$84,'Back-End'!B$54,0)</f>
        <v>0</v>
      </c>
      <c r="AJ53" s="94">
        <f>IF('Back-End'!B$101,AJ52+AJ$5,0)</f>
        <v>0</v>
      </c>
      <c r="AK53" s="100">
        <f t="shared" si="6"/>
        <v>0</v>
      </c>
    </row>
    <row r="54" spans="1:37" ht="14.45" x14ac:dyDescent="0.3">
      <c r="A54" s="72" t="s">
        <v>44</v>
      </c>
      <c r="B54" s="106">
        <f>B49+B53/2</f>
        <v>0.4238715277777777</v>
      </c>
      <c r="C54" s="72" t="s">
        <v>21</v>
      </c>
      <c r="D54" s="72" t="s">
        <v>104</v>
      </c>
      <c r="L54" s="94">
        <f>L53+0.001</f>
        <v>2.5000000000000015E-2</v>
      </c>
      <c r="M54" s="81">
        <f>IF(L54&lt;'Slider Control'!M$13,'Slider Control'!P$13,L54*'Slider Control'!R$13)</f>
        <v>0.48</v>
      </c>
      <c r="N54" s="95">
        <f>IF(L54&lt;'Slider Control'!M$13,0,IF(L54&lt;'Slider Control'!N$13,L54*'Slider Control'!S$13+'Slider Control'!T$13,'Slider Control'!Q$13))</f>
        <v>0</v>
      </c>
      <c r="O54" s="96" t="e">
        <f t="shared" si="0"/>
        <v>#N/A</v>
      </c>
      <c r="P54" s="72">
        <f>IF(AND(ABS('Back-End'!B$26-L54)&lt;=0.0005,'Back-End'!B$25),0.001,0)</f>
        <v>0</v>
      </c>
      <c r="Q54" s="72">
        <f>IF(AND(ABS('Back-End'!B$32-L54)&lt;=0.0005,'Back-End'!B$38),M54,0)</f>
        <v>0</v>
      </c>
      <c r="R54" s="72">
        <f>IF(AND(ABS('Back-End'!B$56-L54)&lt;=0.0005,'Back-End'!B$57),'Back-End'!B$54,IF(AND(ABS('Back-End'!B$69-L54)&lt;=0.0005,'Back-End'!B$58),'Back-End'!B$67,0))</f>
        <v>0</v>
      </c>
      <c r="S54" s="72">
        <f>IF(AND(ABS('Back-End'!B$81-L54)&lt;=0.0005,'Back-End'!B$84),'Back-End'!B$82,0)</f>
        <v>0</v>
      </c>
      <c r="T54" s="72">
        <v>0</v>
      </c>
      <c r="W54" s="97">
        <f t="shared" si="4"/>
        <v>64.841142857142856</v>
      </c>
      <c r="X54" s="98">
        <f t="shared" si="5"/>
        <v>0</v>
      </c>
      <c r="Y54" s="99"/>
      <c r="Z54" s="105">
        <f>IF('Back-End'!B$25,Z52+Z$6,0)</f>
        <v>64.841142857142856</v>
      </c>
      <c r="AA54" s="100">
        <f>IF('Back-End'!B$25,0,0)</f>
        <v>0</v>
      </c>
      <c r="AB54" s="105">
        <f>IF('Back-End'!B$38,AB53+(AB$6-AB$5),0)</f>
        <v>0</v>
      </c>
      <c r="AC54" s="100">
        <f>IF('Back-End'!B$38,'Back-End'!B$34,0)</f>
        <v>0</v>
      </c>
      <c r="AD54" s="101">
        <f>IF('Back-End'!B$57,AD52+AD$6,0)</f>
        <v>0</v>
      </c>
      <c r="AE54" s="102">
        <f>IF('Back-End'!B$57,'Back-End'!B$55,0)</f>
        <v>0</v>
      </c>
      <c r="AF54" s="74">
        <f>IF('Back-End'!B$58,AF52+'Back-End'!B$70*1000000,0)</f>
        <v>0</v>
      </c>
      <c r="AG54" s="72">
        <v>0</v>
      </c>
      <c r="AH54" s="101">
        <f>IF('Back-End'!B$84,AH52+AH$6,0)</f>
        <v>0</v>
      </c>
      <c r="AI54" s="100">
        <f>IF('Back-End'!B$84,'Back-End'!B$83,0)</f>
        <v>0</v>
      </c>
      <c r="AJ54" s="94">
        <f>IF('Back-End'!B$101,AJ52+AJ$6,0)</f>
        <v>0</v>
      </c>
      <c r="AK54" s="100">
        <f t="shared" si="6"/>
        <v>0</v>
      </c>
    </row>
    <row r="55" spans="1:37" ht="14.45" x14ac:dyDescent="0.3">
      <c r="A55" s="72" t="s">
        <v>102</v>
      </c>
      <c r="B55" s="106">
        <f>B49-B53/2</f>
        <v>-0.22387152777777772</v>
      </c>
      <c r="C55" s="72" t="s">
        <v>21</v>
      </c>
      <c r="D55" s="72" t="s">
        <v>105</v>
      </c>
      <c r="L55" s="94">
        <f>L54</f>
        <v>2.5000000000000015E-2</v>
      </c>
      <c r="M55" s="81">
        <f>IF(L55&lt;'Slider Control'!M$13,'Slider Control'!P$13,L55*'Slider Control'!R$13)</f>
        <v>0.48</v>
      </c>
      <c r="N55" s="95">
        <f>IF(L55&lt;'Slider Control'!M$13,0,IF(L55&lt;'Slider Control'!N$13,L55*'Slider Control'!S$13+'Slider Control'!T$13,'Slider Control'!Q$13))</f>
        <v>0</v>
      </c>
      <c r="O55" s="96" t="e">
        <f t="shared" si="0"/>
        <v>#N/A</v>
      </c>
      <c r="P55" s="72">
        <f>IF(AND(ABS('Back-End'!B$26-L55)&lt;=0.0005,'Back-End'!B$25),'Back-End'!B$21,0)</f>
        <v>0</v>
      </c>
      <c r="Q55" s="72">
        <f>IF(AND(ABS('Back-End'!B$32-L55)&lt;=0.0005,'Back-End'!B$38),N55,0)</f>
        <v>0</v>
      </c>
      <c r="R55" s="72">
        <f>IF(AND(ABS('Back-End'!B$56-L54)&lt;=0.0005,'Back-End'!B$57),'Back-End'!B$55,IF(AND(ABS('Back-End'!B$69-L54)&lt;=0.0005,'Back-End'!B$58),'Back-End'!B$68+0.0001,0))</f>
        <v>0</v>
      </c>
      <c r="S55" s="72">
        <f>IF(AND(ABS('Back-End'!B$81-L55)&lt;=0.0005,'Back-End'!B$84),'Back-End'!B$83,0)</f>
        <v>0</v>
      </c>
      <c r="T55" s="72">
        <v>0</v>
      </c>
      <c r="W55" s="97">
        <f t="shared" si="4"/>
        <v>67.145142857142858</v>
      </c>
      <c r="X55" s="98">
        <f t="shared" si="5"/>
        <v>0</v>
      </c>
      <c r="Y55" s="99"/>
      <c r="Z55" s="105">
        <f>IF('Back-End'!B$25,Z52+Z$7,0)</f>
        <v>67.145142857142858</v>
      </c>
      <c r="AA55" s="100">
        <f>IF('Back-End'!B$25,0,0)</f>
        <v>0</v>
      </c>
      <c r="AB55" s="105">
        <f>IF('Back-End'!B$38,AB54+AB$5,0)</f>
        <v>0</v>
      </c>
      <c r="AC55" s="102">
        <f>IF('Back-End'!B$38,'Back-End'!B$33,0)</f>
        <v>0</v>
      </c>
      <c r="AD55" s="101">
        <f>IF('Back-End'!B$57,AD54+AD$5,0)</f>
        <v>0</v>
      </c>
      <c r="AE55" s="102">
        <f>IF('Back-End'!B$57,'Back-End'!B$54,0)</f>
        <v>0</v>
      </c>
      <c r="AF55" s="106">
        <f>IF('Back-End'!B$58,AF52+(AF$9-AF$6),0)</f>
        <v>0</v>
      </c>
      <c r="AG55" s="72">
        <v>0</v>
      </c>
      <c r="AH55" s="101">
        <f>IF('Back-End'!B$84,AH54+AH$5,0)</f>
        <v>0</v>
      </c>
      <c r="AI55" s="102">
        <f>IF('Back-End'!B$84,'Back-End'!B$54,0)</f>
        <v>0</v>
      </c>
      <c r="AJ55" s="94">
        <f>IF('Back-End'!B$101,AJ54+AJ$5,0)</f>
        <v>0</v>
      </c>
      <c r="AK55" s="100">
        <f t="shared" si="6"/>
        <v>0</v>
      </c>
    </row>
    <row r="56" spans="1:37" ht="14.45" x14ac:dyDescent="0.3">
      <c r="A56" s="72" t="s">
        <v>65</v>
      </c>
      <c r="B56" s="106">
        <f>B54/'Slider Control'!R13</f>
        <v>0.17661313657407404</v>
      </c>
      <c r="C56" s="72" t="s">
        <v>22</v>
      </c>
      <c r="D56" s="72" t="s">
        <v>106</v>
      </c>
      <c r="L56" s="94">
        <f>L55+0.001</f>
        <v>2.6000000000000016E-2</v>
      </c>
      <c r="M56" s="81">
        <f>IF(L56&lt;'Slider Control'!M$13,'Slider Control'!P$13,L56*'Slider Control'!R$13)</f>
        <v>0.48</v>
      </c>
      <c r="N56" s="95">
        <f>IF(L56&lt;'Slider Control'!M$13,0,IF(L56&lt;'Slider Control'!N$13,L56*'Slider Control'!S$13+'Slider Control'!T$13,'Slider Control'!Q$13))</f>
        <v>0</v>
      </c>
      <c r="O56" s="96" t="e">
        <f t="shared" si="0"/>
        <v>#N/A</v>
      </c>
      <c r="P56" s="72">
        <f>IF(AND(ABS('Back-End'!B$26-L56)&lt;=0.0005,'Back-End'!B$25),0.001,0)</f>
        <v>0</v>
      </c>
      <c r="Q56" s="72">
        <f>IF(AND(ABS('Back-End'!B$32-L56)&lt;=0.0005,'Back-End'!B$38),M56,0)</f>
        <v>0</v>
      </c>
      <c r="R56" s="72">
        <f>IF(AND(ABS('Back-End'!B$56-L56)&lt;=0.0005,'Back-End'!B$57),'Back-End'!B$54,IF(AND(ABS('Back-End'!B$69-L56)&lt;=0.0005,'Back-End'!B$58),'Back-End'!B$67,0))</f>
        <v>0</v>
      </c>
      <c r="S56" s="72">
        <f>IF(AND(ABS('Back-End'!B$81-L56)&lt;=0.0005,'Back-End'!B$84),'Back-End'!B$82,0)</f>
        <v>0</v>
      </c>
      <c r="T56" s="72">
        <v>0</v>
      </c>
      <c r="W56" s="97">
        <f t="shared" si="4"/>
        <v>67.830857142857141</v>
      </c>
      <c r="X56" s="98">
        <f t="shared" si="5"/>
        <v>0.47999999999999993</v>
      </c>
      <c r="Y56" s="99"/>
      <c r="Z56" s="105">
        <f>IF('Back-End'!B$25,Z55+Z$5,0)</f>
        <v>67.830857142857141</v>
      </c>
      <c r="AA56" s="100">
        <f>IF('Back-End'!B$25,'Back-End'!B$21,0)</f>
        <v>0.47999999999999993</v>
      </c>
      <c r="AB56" s="105">
        <f>IF('Back-End'!B$38,AB55+(AB$6-AB$5),0)</f>
        <v>0</v>
      </c>
      <c r="AC56" s="100">
        <f>IF('Back-End'!B$38,'Back-End'!B$34,0)</f>
        <v>0</v>
      </c>
      <c r="AD56" s="101">
        <f>IF('Back-End'!B$57,AD54+AD$6,0)</f>
        <v>0</v>
      </c>
      <c r="AE56" s="102">
        <f>IF('Back-End'!B$57,'Back-End'!B$55,0)</f>
        <v>0</v>
      </c>
      <c r="AF56" s="106">
        <f>IF('Back-End'!B$58,AF55+'Back-End'!B$71*1000000,0)</f>
        <v>0</v>
      </c>
      <c r="AG56" s="72">
        <f>IF('Back-End'!B$58,'Back-End'!B$67,0)</f>
        <v>0</v>
      </c>
      <c r="AH56" s="101">
        <f>IF('Back-End'!B$84,AH54+AH$6,0)</f>
        <v>0</v>
      </c>
      <c r="AI56" s="100">
        <f>IF('Back-End'!B$84,'Back-End'!B$83,0)</f>
        <v>0</v>
      </c>
      <c r="AJ56" s="94">
        <f>IF('Back-End'!B$101,AJ54+AJ$6,0)</f>
        <v>0</v>
      </c>
      <c r="AK56" s="100">
        <f t="shared" si="6"/>
        <v>0</v>
      </c>
    </row>
    <row r="57" spans="1:37" ht="14.45" x14ac:dyDescent="0.3">
      <c r="A57" s="72" t="s">
        <v>108</v>
      </c>
      <c r="B57" s="72" t="b">
        <f>NOT(OR(B38,B25,B84,B58,B101))</f>
        <v>0</v>
      </c>
      <c r="L57" s="94">
        <f>L56</f>
        <v>2.6000000000000016E-2</v>
      </c>
      <c r="M57" s="81">
        <f>IF(L57&lt;'Slider Control'!M$13,'Slider Control'!P$13,L57*'Slider Control'!R$13)</f>
        <v>0.48</v>
      </c>
      <c r="N57" s="95">
        <f>IF(L57&lt;'Slider Control'!M$13,0,IF(L57&lt;'Slider Control'!N$13,L57*'Slider Control'!S$13+'Slider Control'!T$13,'Slider Control'!Q$13))</f>
        <v>0</v>
      </c>
      <c r="O57" s="96" t="e">
        <f t="shared" si="0"/>
        <v>#N/A</v>
      </c>
      <c r="P57" s="72">
        <f>IF(AND(ABS('Back-End'!B$26-L57)&lt;=0.0005,'Back-End'!B$25),'Back-End'!B$21,0)</f>
        <v>0</v>
      </c>
      <c r="Q57" s="72">
        <f>IF(AND(ABS('Back-End'!B$32-L57)&lt;=0.0005,'Back-End'!B$38),N57,0)</f>
        <v>0</v>
      </c>
      <c r="R57" s="72">
        <f>IF(AND(ABS('Back-End'!B$56-L56)&lt;=0.0005,'Back-End'!B$57),'Back-End'!B$55,IF(AND(ABS('Back-End'!B$69-L56)&lt;=0.0005,'Back-End'!B$58),'Back-End'!B$68+0.0001,0))</f>
        <v>0</v>
      </c>
      <c r="S57" s="72">
        <f>IF(AND(ABS('Back-End'!B$81-L57)&lt;=0.0005,'Back-End'!B$84),'Back-End'!B$83,0)</f>
        <v>0</v>
      </c>
      <c r="T57" s="72">
        <v>0</v>
      </c>
      <c r="W57" s="97">
        <f t="shared" si="4"/>
        <v>68.790857142857149</v>
      </c>
      <c r="X57" s="98">
        <f t="shared" si="5"/>
        <v>0</v>
      </c>
      <c r="Y57" s="99"/>
      <c r="Z57" s="105">
        <f>Z55+Z$6</f>
        <v>68.790857142857149</v>
      </c>
      <c r="AA57" s="100">
        <f>IF('Back-End'!B$25,0,0)</f>
        <v>0</v>
      </c>
      <c r="AB57" s="105">
        <f>IF('Back-End'!B$38,AB56+AB$5,0)</f>
        <v>0</v>
      </c>
      <c r="AC57" s="102">
        <f>IF('Back-End'!B$38,'Back-End'!B$33,0)</f>
        <v>0</v>
      </c>
      <c r="AD57" s="101">
        <f>IF('Back-End'!B$57,AD56+AD$5,0)</f>
        <v>0</v>
      </c>
      <c r="AE57" s="102">
        <f>IF('Back-End'!B$57,'Back-End'!B$54,0)</f>
        <v>0</v>
      </c>
      <c r="AF57" s="74">
        <f>IF('Back-End'!B$58,AF55+'Back-End'!B$70*1000000,0)</f>
        <v>0</v>
      </c>
      <c r="AG57" s="72">
        <v>0</v>
      </c>
      <c r="AH57" s="101">
        <f>IF('Back-End'!B$84,AH56+AH$5,0)</f>
        <v>0</v>
      </c>
      <c r="AI57" s="102">
        <f>IF('Back-End'!B$84,'Back-End'!B$54,0)</f>
        <v>0</v>
      </c>
      <c r="AJ57" s="94">
        <f>IF('Back-End'!B$101,AJ56+AJ$5,0)</f>
        <v>0</v>
      </c>
      <c r="AK57" s="100">
        <f t="shared" si="6"/>
        <v>0</v>
      </c>
    </row>
    <row r="58" spans="1:37" ht="14.45" x14ac:dyDescent="0.3">
      <c r="A58" s="72" t="s">
        <v>126</v>
      </c>
      <c r="B58" s="72" t="b">
        <f>AND(B55&lt;0,NOT(B25))</f>
        <v>0</v>
      </c>
      <c r="D58" s="72" t="s">
        <v>134</v>
      </c>
      <c r="L58" s="94">
        <f>L57+0.001</f>
        <v>2.7000000000000017E-2</v>
      </c>
      <c r="M58" s="81">
        <f>IF(L58&lt;'Slider Control'!M$13,'Slider Control'!P$13,L58*'Slider Control'!R$13)</f>
        <v>0.48</v>
      </c>
      <c r="N58" s="95">
        <f>IF(L58&lt;'Slider Control'!M$13,0,IF(L58&lt;'Slider Control'!N$13,L58*'Slider Control'!S$13+'Slider Control'!T$13,'Slider Control'!Q$13))</f>
        <v>0</v>
      </c>
      <c r="O58" s="96" t="e">
        <f t="shared" si="0"/>
        <v>#N/A</v>
      </c>
      <c r="P58" s="72">
        <f>IF(AND(ABS('Back-End'!B$26-L58)&lt;=0.0005,'Back-End'!B$25),0.001,0)</f>
        <v>0</v>
      </c>
      <c r="Q58" s="72">
        <f>IF(AND(ABS('Back-End'!B$32-L58)&lt;=0.0005,'Back-End'!B$38),M58,0)</f>
        <v>0</v>
      </c>
      <c r="R58" s="72">
        <f>IF(AND(ABS('Back-End'!B$56-L58)&lt;=0.0005,'Back-End'!B$57),'Back-End'!B$54,IF(AND(ABS('Back-End'!B$69-L58)&lt;=0.0005,'Back-End'!B$58),'Back-End'!B$67,0))</f>
        <v>0</v>
      </c>
      <c r="S58" s="72">
        <f>IF(AND(ABS('Back-End'!B$81-L58)&lt;=0.0005,'Back-End'!B$84),'Back-End'!B$82,0)</f>
        <v>0</v>
      </c>
      <c r="T58" s="72">
        <v>0</v>
      </c>
      <c r="W58" s="97">
        <f t="shared" si="4"/>
        <v>71.094857142857137</v>
      </c>
      <c r="X58" s="98">
        <f t="shared" si="5"/>
        <v>0</v>
      </c>
      <c r="Y58" s="99"/>
      <c r="Z58" s="105">
        <f>Z55+Z$7</f>
        <v>71.094857142857137</v>
      </c>
      <c r="AA58" s="100">
        <f>IF('Back-End'!B$25,0,0)</f>
        <v>0</v>
      </c>
      <c r="AB58" s="105">
        <f>IF('Back-End'!B$38,AB57+(AB$6-AB$5),0)</f>
        <v>0</v>
      </c>
      <c r="AC58" s="100">
        <f>IF('Back-End'!B$38,'Back-End'!B$34,0)</f>
        <v>0</v>
      </c>
      <c r="AD58" s="101">
        <f>IF('Back-End'!B$57,AD56+AD$6,0)</f>
        <v>0</v>
      </c>
      <c r="AE58" s="102">
        <f>IF('Back-End'!B$57,'Back-End'!B$55,0)</f>
        <v>0</v>
      </c>
      <c r="AF58" s="106">
        <f>IF('Back-End'!B$58,AF55+(AF$9-AF$6),0)</f>
        <v>0</v>
      </c>
      <c r="AG58" s="72">
        <v>0</v>
      </c>
      <c r="AH58" s="101">
        <f>IF('Back-End'!B$84,AH56+AH$6,0)</f>
        <v>0</v>
      </c>
      <c r="AI58" s="100">
        <f>IF('Back-End'!B$84,'Back-End'!B$83,0)</f>
        <v>0</v>
      </c>
      <c r="AJ58" s="94">
        <f>IF('Back-End'!B$101,AJ56+AJ$6,0)</f>
        <v>0</v>
      </c>
      <c r="AK58" s="100">
        <f t="shared" si="6"/>
        <v>0</v>
      </c>
    </row>
    <row r="59" spans="1:37" ht="14.45" x14ac:dyDescent="0.3">
      <c r="A59" s="72" t="s">
        <v>129</v>
      </c>
      <c r="B59" s="76">
        <f>B53/B52</f>
        <v>699999.99999999988</v>
      </c>
      <c r="C59" s="72" t="s">
        <v>131</v>
      </c>
      <c r="D59" s="72" t="s">
        <v>133</v>
      </c>
      <c r="L59" s="94">
        <f>L58</f>
        <v>2.7000000000000017E-2</v>
      </c>
      <c r="M59" s="81">
        <f>IF(L59&lt;'Slider Control'!M$13,'Slider Control'!P$13,L59*'Slider Control'!R$13)</f>
        <v>0.48</v>
      </c>
      <c r="N59" s="95">
        <f>IF(L59&lt;'Slider Control'!M$13,0,IF(L59&lt;'Slider Control'!N$13,L59*'Slider Control'!S$13+'Slider Control'!T$13,'Slider Control'!Q$13))</f>
        <v>0</v>
      </c>
      <c r="O59" s="96" t="e">
        <f t="shared" si="0"/>
        <v>#N/A</v>
      </c>
      <c r="P59" s="72">
        <f>IF(AND(ABS('Back-End'!B$26-L59)&lt;=0.0005,'Back-End'!B$25),'Back-End'!B$21,0)</f>
        <v>0</v>
      </c>
      <c r="Q59" s="72">
        <f>IF(AND(ABS('Back-End'!B$32-L59)&lt;=0.0005,'Back-End'!B$38),N59,0)</f>
        <v>0</v>
      </c>
      <c r="R59" s="72">
        <f>IF(AND(ABS('Back-End'!B$56-L58)&lt;=0.0005,'Back-End'!B$57),'Back-End'!B$55,IF(AND(ABS('Back-End'!B$69-L58)&lt;=0.0005,'Back-End'!B$58),'Back-End'!B$68+0.0001,0))</f>
        <v>0</v>
      </c>
      <c r="S59" s="72">
        <f>IF(AND(ABS('Back-End'!B$81-L59)&lt;=0.0005,'Back-End'!B$84),'Back-End'!B$83,0)</f>
        <v>0</v>
      </c>
      <c r="T59" s="72">
        <v>0</v>
      </c>
      <c r="W59" s="97">
        <f t="shared" si="4"/>
        <v>71.78057142857142</v>
      </c>
      <c r="X59" s="98">
        <f t="shared" si="5"/>
        <v>0.47999999999999993</v>
      </c>
      <c r="Y59" s="99"/>
      <c r="Z59" s="105">
        <f>IF('Back-End'!B$25,Z58+Z$5,0)</f>
        <v>71.78057142857142</v>
      </c>
      <c r="AA59" s="100">
        <f>IF('Back-End'!B$25,'Back-End'!B$21,0)</f>
        <v>0.47999999999999993</v>
      </c>
      <c r="AB59" s="105">
        <f>IF('Back-End'!B$38,AB58+AB$5,0)</f>
        <v>0</v>
      </c>
      <c r="AC59" s="102">
        <f>IF('Back-End'!B$38,'Back-End'!B$33,0)</f>
        <v>0</v>
      </c>
      <c r="AD59" s="101">
        <f>IF('Back-End'!B$57,AD58+AD$5,0)</f>
        <v>0</v>
      </c>
      <c r="AE59" s="102">
        <f>IF('Back-End'!B$57,'Back-End'!B$54,0)</f>
        <v>0</v>
      </c>
      <c r="AF59" s="106">
        <f>IF('Back-End'!B$58,AF58+'Back-End'!B$71*1000000,0)</f>
        <v>0</v>
      </c>
      <c r="AG59" s="72">
        <f>IF('Back-End'!B$58,'Back-End'!B$67,0)</f>
        <v>0</v>
      </c>
      <c r="AH59" s="101">
        <f>IF('Back-End'!B$84,AH58+AH$5,0)</f>
        <v>0</v>
      </c>
      <c r="AI59" s="102">
        <f>IF('Back-End'!B$84,'Back-End'!B$54,0)</f>
        <v>0</v>
      </c>
      <c r="AJ59" s="94">
        <f>IF('Back-End'!B$101,AJ58+AJ$5,0)</f>
        <v>0</v>
      </c>
      <c r="AK59" s="100">
        <f t="shared" si="6"/>
        <v>0</v>
      </c>
    </row>
    <row r="60" spans="1:37" ht="14.45" x14ac:dyDescent="0.3">
      <c r="A60" s="72" t="s">
        <v>130</v>
      </c>
      <c r="B60" s="76">
        <f>B53/(1/B50-B52)</f>
        <v>411356.11907386978</v>
      </c>
      <c r="C60" s="72" t="s">
        <v>131</v>
      </c>
      <c r="D60" s="72" t="s">
        <v>132</v>
      </c>
      <c r="L60" s="94">
        <f>L59+0.001</f>
        <v>2.8000000000000018E-2</v>
      </c>
      <c r="M60" s="81">
        <f>IF(L60&lt;'Slider Control'!M$13,'Slider Control'!P$13,L60*'Slider Control'!R$13)</f>
        <v>0.48</v>
      </c>
      <c r="N60" s="95">
        <f>IF(L60&lt;'Slider Control'!M$13,0,IF(L60&lt;'Slider Control'!N$13,L60*'Slider Control'!S$13+'Slider Control'!T$13,'Slider Control'!Q$13))</f>
        <v>0</v>
      </c>
      <c r="O60" s="96" t="e">
        <f t="shared" si="0"/>
        <v>#N/A</v>
      </c>
      <c r="P60" s="72">
        <f>IF(AND(ABS('Back-End'!B$26-L60)&lt;=0.0005,'Back-End'!B$25),0.001,0)</f>
        <v>0</v>
      </c>
      <c r="Q60" s="72">
        <f>IF(AND(ABS('Back-End'!B$32-L60)&lt;=0.0005,'Back-End'!B$38),M60,0)</f>
        <v>0</v>
      </c>
      <c r="R60" s="72">
        <f>IF(AND(ABS('Back-End'!B$56-L60)&lt;=0.0005,'Back-End'!B$57),'Back-End'!B$54,IF(AND(ABS('Back-End'!B$69-L60)&lt;=0.0005,'Back-End'!B$58),'Back-End'!B$67,0))</f>
        <v>0</v>
      </c>
      <c r="S60" s="72">
        <f>IF(AND(ABS('Back-End'!B$81-L60)&lt;=0.0005,'Back-End'!B$84),'Back-End'!B$82,0)</f>
        <v>0</v>
      </c>
      <c r="T60" s="72">
        <v>0</v>
      </c>
      <c r="W60" s="97">
        <f t="shared" si="4"/>
        <v>72.740571428571428</v>
      </c>
      <c r="X60" s="98">
        <f t="shared" si="5"/>
        <v>0</v>
      </c>
      <c r="Y60" s="99"/>
      <c r="Z60" s="105">
        <f>IF('Back-End'!B$25,Z58+Z$6,0)</f>
        <v>72.740571428571428</v>
      </c>
      <c r="AA60" s="100">
        <f>IF('Back-End'!B$25,0,0)</f>
        <v>0</v>
      </c>
      <c r="AB60" s="105">
        <f>IF('Back-End'!B$38,AB59+(AB$6-AB$5),0)</f>
        <v>0</v>
      </c>
      <c r="AC60" s="100">
        <f>IF('Back-End'!B$38,'Back-End'!B$34,0)</f>
        <v>0</v>
      </c>
      <c r="AD60" s="101">
        <f>IF('Back-End'!B$57,AD58+AD$6,0)</f>
        <v>0</v>
      </c>
      <c r="AE60" s="102">
        <f>IF('Back-End'!B$57,'Back-End'!B$55,0)</f>
        <v>0</v>
      </c>
      <c r="AF60" s="74">
        <f>IF('Back-End'!B$58,AF58+'Back-End'!B$70*1000000,0)</f>
        <v>0</v>
      </c>
      <c r="AG60" s="72">
        <v>0</v>
      </c>
      <c r="AH60" s="101">
        <f>IF('Back-End'!B$84,AH58+AH$6,0)</f>
        <v>0</v>
      </c>
      <c r="AI60" s="100">
        <f>IF('Back-End'!B$84,'Back-End'!B$83,0)</f>
        <v>0</v>
      </c>
      <c r="AJ60" s="94">
        <f>IF('Back-End'!B$101,AJ58+AJ$6,0)</f>
        <v>0</v>
      </c>
      <c r="AK60" s="100">
        <f t="shared" si="6"/>
        <v>0</v>
      </c>
    </row>
    <row r="61" spans="1:37" ht="14.45" x14ac:dyDescent="0.3">
      <c r="A61" s="72" t="s">
        <v>135</v>
      </c>
      <c r="B61" s="110">
        <f>-B55/B59</f>
        <v>3.1981646825396823E-7</v>
      </c>
      <c r="D61" s="72" t="s">
        <v>137</v>
      </c>
      <c r="L61" s="94">
        <f>L60</f>
        <v>2.8000000000000018E-2</v>
      </c>
      <c r="M61" s="81">
        <f>IF(L61&lt;'Slider Control'!M$13,'Slider Control'!P$13,L61*'Slider Control'!R$13)</f>
        <v>0.48</v>
      </c>
      <c r="N61" s="95">
        <f>IF(L61&lt;'Slider Control'!M$13,0,IF(L61&lt;'Slider Control'!N$13,L61*'Slider Control'!S$13+'Slider Control'!T$13,'Slider Control'!Q$13))</f>
        <v>0</v>
      </c>
      <c r="O61" s="96" t="e">
        <f t="shared" si="0"/>
        <v>#N/A</v>
      </c>
      <c r="P61" s="72">
        <f>IF(AND(ABS('Back-End'!B$26-L61)&lt;=0.0005,'Back-End'!B$25),'Back-End'!B$21,0)</f>
        <v>0</v>
      </c>
      <c r="Q61" s="72">
        <f>IF(AND(ABS('Back-End'!B$32-L61)&lt;=0.0005,'Back-End'!B$38),N61,0)</f>
        <v>0</v>
      </c>
      <c r="R61" s="72">
        <f>IF(AND(ABS('Back-End'!B$56-L60)&lt;=0.0005,'Back-End'!B$57),'Back-End'!B$55,IF(AND(ABS('Back-End'!B$69-L60)&lt;=0.0005,'Back-End'!B$58),'Back-End'!B$68+0.0001,0))</f>
        <v>0</v>
      </c>
      <c r="S61" s="72">
        <f>IF(AND(ABS('Back-End'!B$81-L61)&lt;=0.0005,'Back-End'!B$84),'Back-End'!B$83,0)</f>
        <v>0</v>
      </c>
      <c r="T61" s="72">
        <v>0</v>
      </c>
      <c r="W61" s="97">
        <f t="shared" si="4"/>
        <v>75.044571428571416</v>
      </c>
      <c r="X61" s="98">
        <f t="shared" si="5"/>
        <v>0</v>
      </c>
      <c r="Y61" s="99"/>
      <c r="Z61" s="105">
        <f>IF('Back-End'!B$25,Z58+Z$7,0)</f>
        <v>75.044571428571416</v>
      </c>
      <c r="AA61" s="100">
        <f>IF('Back-End'!B$25,0,0)</f>
        <v>0</v>
      </c>
      <c r="AB61" s="105">
        <f>IF('Back-End'!B$38,AB60+AB$5,0)</f>
        <v>0</v>
      </c>
      <c r="AC61" s="102">
        <f>IF('Back-End'!B$38,'Back-End'!B$33,0)</f>
        <v>0</v>
      </c>
      <c r="AD61" s="101">
        <f>IF('Back-End'!B$57,AD60+AD$5,0)</f>
        <v>0</v>
      </c>
      <c r="AE61" s="102">
        <f>IF('Back-End'!B$57,'Back-End'!B$54,0)</f>
        <v>0</v>
      </c>
      <c r="AF61" s="106">
        <f>IF('Back-End'!B$58,AF58+(AF$9-AF$6),0)</f>
        <v>0</v>
      </c>
      <c r="AG61" s="72">
        <v>0</v>
      </c>
      <c r="AH61" s="101">
        <f>IF('Back-End'!B$84,AH60+AH$5,0)</f>
        <v>0</v>
      </c>
      <c r="AI61" s="102">
        <f>IF('Back-End'!B$84,'Back-End'!B$54,0)</f>
        <v>0</v>
      </c>
      <c r="AJ61" s="94">
        <f>IF('Back-End'!B$101,AJ60+AJ$5,0)</f>
        <v>0</v>
      </c>
      <c r="AK61" s="100">
        <f t="shared" si="6"/>
        <v>0</v>
      </c>
    </row>
    <row r="62" spans="1:37" ht="14.45" x14ac:dyDescent="0.3">
      <c r="A62" s="72" t="s">
        <v>136</v>
      </c>
      <c r="B62" s="110">
        <f>B61*((B59/B60))</f>
        <v>5.4422802383930433E-7</v>
      </c>
      <c r="D62" s="72" t="s">
        <v>138</v>
      </c>
      <c r="L62" s="94">
        <f>L61+0.001</f>
        <v>2.9000000000000019E-2</v>
      </c>
      <c r="M62" s="81">
        <f>IF(L62&lt;'Slider Control'!M$13,'Slider Control'!P$13,L62*'Slider Control'!R$13)</f>
        <v>0.48</v>
      </c>
      <c r="N62" s="95">
        <f>IF(L62&lt;'Slider Control'!M$13,0,IF(L62&lt;'Slider Control'!N$13,L62*'Slider Control'!S$13+'Slider Control'!T$13,'Slider Control'!Q$13))</f>
        <v>0</v>
      </c>
      <c r="O62" s="96" t="e">
        <f t="shared" si="0"/>
        <v>#N/A</v>
      </c>
      <c r="P62" s="72">
        <f>IF(AND(ABS('Back-End'!B$26-L62)&lt;=0.0005,'Back-End'!B$25),0.001,0)</f>
        <v>0</v>
      </c>
      <c r="Q62" s="72">
        <f>IF(AND(ABS('Back-End'!B$32-L62)&lt;=0.0005,'Back-End'!B$38),M62,0)</f>
        <v>0</v>
      </c>
      <c r="R62" s="72">
        <f>IF(AND(ABS('Back-End'!B$56-L62)&lt;=0.0005,'Back-End'!B$57),'Back-End'!B$54,IF(AND(ABS('Back-End'!B$69-L62)&lt;=0.0005,'Back-End'!B$58),'Back-End'!B$67,0))</f>
        <v>0</v>
      </c>
      <c r="S62" s="72">
        <f>IF(AND(ABS('Back-End'!B$81-L62)&lt;=0.0005,'Back-End'!B$84),'Back-End'!B$82,0)</f>
        <v>0</v>
      </c>
      <c r="T62" s="72">
        <v>0</v>
      </c>
      <c r="W62" s="97">
        <f t="shared" si="4"/>
        <v>75.730285714285699</v>
      </c>
      <c r="X62" s="98">
        <f t="shared" si="5"/>
        <v>0.47999999999999993</v>
      </c>
      <c r="Y62" s="99"/>
      <c r="Z62" s="105">
        <f>IF('Back-End'!B$25,Z61+Z$5,0)</f>
        <v>75.730285714285699</v>
      </c>
      <c r="AA62" s="100">
        <f>IF('Back-End'!B$25,'Back-End'!B$21,0)</f>
        <v>0.47999999999999993</v>
      </c>
      <c r="AB62" s="105">
        <f>IF('Back-End'!B$38,AB61+(AB$6-AB$5),0)</f>
        <v>0</v>
      </c>
      <c r="AC62" s="100">
        <f>IF('Back-End'!B$38,'Back-End'!B$34,0)</f>
        <v>0</v>
      </c>
      <c r="AD62" s="101">
        <f>IF('Back-End'!B$57,AD60+AD$6,0)</f>
        <v>0</v>
      </c>
      <c r="AE62" s="102">
        <f>IF('Back-End'!B$57,'Back-End'!B$55,0)</f>
        <v>0</v>
      </c>
      <c r="AF62" s="106">
        <f>IF('Back-End'!B$58,AF61+'Back-End'!B$71*1000000,0)</f>
        <v>0</v>
      </c>
      <c r="AG62" s="72">
        <f>IF('Back-End'!B$58,'Back-End'!B$67,0)</f>
        <v>0</v>
      </c>
      <c r="AH62" s="101">
        <f>IF('Back-End'!B$84,AH60+AH$6,0)</f>
        <v>0</v>
      </c>
      <c r="AI62" s="100">
        <f>IF('Back-End'!B$84,'Back-End'!B$83,0)</f>
        <v>0</v>
      </c>
      <c r="AJ62" s="94">
        <f>IF('Back-End'!B$101,AJ60+AJ$6,0)</f>
        <v>0</v>
      </c>
      <c r="AK62" s="100">
        <f t="shared" si="6"/>
        <v>0</v>
      </c>
    </row>
    <row r="63" spans="1:37" ht="14.45" x14ac:dyDescent="0.3">
      <c r="A63" s="72" t="s">
        <v>128</v>
      </c>
      <c r="B63" s="110">
        <f>0.5*(B61+B62)*-B55</f>
        <v>9.6717480256447456E-8</v>
      </c>
      <c r="C63" s="72" t="s">
        <v>139</v>
      </c>
      <c r="D63" s="72" t="s">
        <v>142</v>
      </c>
      <c r="L63" s="94">
        <f>L62</f>
        <v>2.9000000000000019E-2</v>
      </c>
      <c r="M63" s="81">
        <f>IF(L63&lt;'Slider Control'!M$13,'Slider Control'!P$13,L63*'Slider Control'!R$13)</f>
        <v>0.48</v>
      </c>
      <c r="N63" s="95">
        <f>IF(L63&lt;'Slider Control'!M$13,0,IF(L63&lt;'Slider Control'!N$13,L63*'Slider Control'!S$13+'Slider Control'!T$13,'Slider Control'!Q$13))</f>
        <v>0</v>
      </c>
      <c r="O63" s="96" t="e">
        <f t="shared" si="0"/>
        <v>#N/A</v>
      </c>
      <c r="P63" s="72">
        <f>IF(AND(ABS('Back-End'!B$26-L63)&lt;=0.0005,'Back-End'!B$25),'Back-End'!B$21,0)</f>
        <v>0</v>
      </c>
      <c r="Q63" s="72">
        <f>IF(AND(ABS('Back-End'!B$32-L63)&lt;=0.0005,'Back-End'!B$38),N63,0)</f>
        <v>0</v>
      </c>
      <c r="R63" s="72">
        <f>IF(AND(ABS('Back-End'!B$56-L62)&lt;=0.0005,'Back-End'!B$57),'Back-End'!B$55,IF(AND(ABS('Back-End'!B$69-L62)&lt;=0.0005,'Back-End'!B$58),'Back-End'!B$68+0.0001,0))</f>
        <v>0</v>
      </c>
      <c r="S63" s="72">
        <f>IF(AND(ABS('Back-End'!B$81-L63)&lt;=0.0005,'Back-End'!B$84),'Back-End'!B$83,0)</f>
        <v>0</v>
      </c>
      <c r="T63" s="72">
        <v>0</v>
      </c>
      <c r="W63" s="97">
        <f t="shared" si="4"/>
        <v>76.690285714285707</v>
      </c>
      <c r="X63" s="98">
        <f t="shared" si="5"/>
        <v>0</v>
      </c>
      <c r="Y63" s="99"/>
      <c r="Z63" s="105">
        <f>IF('Back-End'!B$25,Z61+Z$6,0)</f>
        <v>76.690285714285707</v>
      </c>
      <c r="AA63" s="100">
        <f>IF('Back-End'!B$25,0,0)</f>
        <v>0</v>
      </c>
      <c r="AB63" s="105">
        <f>IF('Back-End'!B$38,AB62+AB$5,0)</f>
        <v>0</v>
      </c>
      <c r="AC63" s="102">
        <f>IF('Back-End'!B$38,'Back-End'!B$33,0)</f>
        <v>0</v>
      </c>
      <c r="AD63" s="101">
        <f>IF('Back-End'!B$57,AD62+AD$5,0)</f>
        <v>0</v>
      </c>
      <c r="AE63" s="102">
        <f>IF('Back-End'!B$57,'Back-End'!B$54,0)</f>
        <v>0</v>
      </c>
      <c r="AF63" s="74">
        <f>IF('Back-End'!B$58,AF61+'Back-End'!B$70*1000000,0)</f>
        <v>0</v>
      </c>
      <c r="AG63" s="72">
        <v>0</v>
      </c>
      <c r="AH63" s="101">
        <f>IF('Back-End'!B$84,AH62+AH$5,0)</f>
        <v>0</v>
      </c>
      <c r="AI63" s="102">
        <f>IF('Back-End'!B$84,'Back-End'!B$54,0)</f>
        <v>0</v>
      </c>
      <c r="AJ63" s="94">
        <f>IF('Back-End'!B$101,AJ62+AJ$5,0)</f>
        <v>0</v>
      </c>
      <c r="AK63" s="100">
        <f t="shared" si="6"/>
        <v>0</v>
      </c>
    </row>
    <row r="64" spans="1:37" ht="14.45" x14ac:dyDescent="0.3">
      <c r="A64" s="72" t="s">
        <v>140</v>
      </c>
      <c r="B64" s="110">
        <f>(1/B50)-(B61+B62)</f>
        <v>1.6359555079067278E-6</v>
      </c>
      <c r="C64" s="72" t="s">
        <v>10</v>
      </c>
      <c r="D64" s="72" t="s">
        <v>144</v>
      </c>
      <c r="L64" s="94">
        <f>L63+0.001</f>
        <v>3.000000000000002E-2</v>
      </c>
      <c r="M64" s="81">
        <f>IF(L64&lt;'Slider Control'!M$13,'Slider Control'!P$13,L64*'Slider Control'!R$13)</f>
        <v>0.48</v>
      </c>
      <c r="N64" s="95">
        <f>IF(L64&lt;'Slider Control'!M$13,0,IF(L64&lt;'Slider Control'!N$13,L64*'Slider Control'!S$13+'Slider Control'!T$13,'Slider Control'!Q$13))</f>
        <v>0</v>
      </c>
      <c r="O64" s="96" t="e">
        <f t="shared" si="0"/>
        <v>#N/A</v>
      </c>
      <c r="P64" s="72">
        <f>IF(AND(ABS('Back-End'!B$26-L64)&lt;=0.0005,'Back-End'!B$25),0.001,0)</f>
        <v>0</v>
      </c>
      <c r="Q64" s="72">
        <f>IF(AND(ABS('Back-End'!B$32-L64)&lt;=0.0005,'Back-End'!B$38),M64,0)</f>
        <v>0</v>
      </c>
      <c r="R64" s="72">
        <f>IF(AND(ABS('Back-End'!B$56-L64)&lt;=0.0005,'Back-End'!B$57),'Back-End'!B$54,IF(AND(ABS('Back-End'!B$69-L64)&lt;=0.0005,'Back-End'!B$58),'Back-End'!B$67,0))</f>
        <v>0</v>
      </c>
      <c r="S64" s="72">
        <f>IF(AND(ABS('Back-End'!B$81-L64)&lt;=0.0005,'Back-End'!B$84),'Back-End'!B$82,0)</f>
        <v>0</v>
      </c>
      <c r="T64" s="72">
        <v>0</v>
      </c>
      <c r="W64" s="97">
        <f t="shared" si="4"/>
        <v>78.994285714285695</v>
      </c>
      <c r="X64" s="98">
        <f t="shared" si="5"/>
        <v>0</v>
      </c>
      <c r="Y64" s="99"/>
      <c r="Z64" s="105">
        <f>IF('Back-End'!B$25,Z61+Z$7,0)</f>
        <v>78.994285714285695</v>
      </c>
      <c r="AA64" s="100">
        <f>IF('Back-End'!B$25,0,0)</f>
        <v>0</v>
      </c>
      <c r="AB64" s="105">
        <f>IF('Back-End'!B$38,AB63+(AB$6-AB$5),0)</f>
        <v>0</v>
      </c>
      <c r="AC64" s="100">
        <f>IF('Back-End'!B$38,'Back-End'!B$34,0)</f>
        <v>0</v>
      </c>
      <c r="AD64" s="101">
        <f>IF('Back-End'!B$57,AD62+AD$6,0)</f>
        <v>0</v>
      </c>
      <c r="AE64" s="102">
        <f>IF('Back-End'!B$57,'Back-End'!B$55,0)</f>
        <v>0</v>
      </c>
      <c r="AF64" s="106">
        <f>IF('Back-End'!B$58,AF61+(AF$9-AF$6),0)</f>
        <v>0</v>
      </c>
      <c r="AG64" s="72">
        <v>0</v>
      </c>
      <c r="AH64" s="101">
        <f>IF('Back-End'!B$84,AH62+AH$6,0)</f>
        <v>0</v>
      </c>
      <c r="AI64" s="100">
        <f>IF('Back-End'!B$84,'Back-End'!B$83,0)</f>
        <v>0</v>
      </c>
      <c r="AJ64" s="94">
        <f>IF('Back-End'!B$101,AJ62+AJ$6,0)</f>
        <v>0</v>
      </c>
      <c r="AK64" s="100">
        <f t="shared" si="6"/>
        <v>0</v>
      </c>
    </row>
    <row r="65" spans="1:37" ht="14.45" x14ac:dyDescent="0.3">
      <c r="A65" s="72" t="s">
        <v>143</v>
      </c>
      <c r="B65" s="106">
        <f>MAX((-B64+SQRT(B64*B64-4*(B64/B54)*(-2*B63)))/((2*B64)/B54),(-B64-SQRT(B64*B64-4*(B64/B54)*(-2*B63)))/((2*B64)/B54))</f>
        <v>9.6342079889614199E-2</v>
      </c>
      <c r="C65" s="72" t="s">
        <v>21</v>
      </c>
      <c r="D65" s="72" t="s">
        <v>145</v>
      </c>
      <c r="L65" s="94">
        <f>L64</f>
        <v>3.000000000000002E-2</v>
      </c>
      <c r="M65" s="81">
        <f>IF(L65&lt;'Slider Control'!M$13,'Slider Control'!P$13,L65*'Slider Control'!R$13)</f>
        <v>0.48</v>
      </c>
      <c r="N65" s="95">
        <f>IF(L65&lt;'Slider Control'!M$13,0,IF(L65&lt;'Slider Control'!N$13,L65*'Slider Control'!S$13+'Slider Control'!T$13,'Slider Control'!Q$13))</f>
        <v>0</v>
      </c>
      <c r="O65" s="96" t="e">
        <f t="shared" si="0"/>
        <v>#N/A</v>
      </c>
      <c r="P65" s="72">
        <f>IF(AND(ABS('Back-End'!B$26-L65)&lt;=0.0005,'Back-End'!B$25),'Back-End'!B$21,0)</f>
        <v>0</v>
      </c>
      <c r="Q65" s="72">
        <f>IF(AND(ABS('Back-End'!B$32-L65)&lt;=0.0005,'Back-End'!B$38),N65,0)</f>
        <v>0</v>
      </c>
      <c r="R65" s="72">
        <f>IF(AND(ABS('Back-End'!B$56-L64)&lt;=0.0005,'Back-End'!B$57),'Back-End'!B$55,IF(AND(ABS('Back-End'!B$69-L64)&lt;=0.0005,'Back-End'!B$58),'Back-End'!B$68+0.0001,0))</f>
        <v>0</v>
      </c>
      <c r="S65" s="72">
        <f>IF(AND(ABS('Back-End'!B$81-L65)&lt;=0.0005,'Back-End'!B$84),'Back-End'!B$83,0)</f>
        <v>0</v>
      </c>
      <c r="T65" s="72">
        <v>0</v>
      </c>
      <c r="W65" s="97">
        <f t="shared" si="4"/>
        <v>79.679999999999978</v>
      </c>
      <c r="X65" s="98">
        <f t="shared" si="5"/>
        <v>0.47999999999999993</v>
      </c>
      <c r="Y65" s="99"/>
      <c r="Z65" s="105">
        <f>IF('Back-End'!B$25,Z64+Z$5,0)</f>
        <v>79.679999999999978</v>
      </c>
      <c r="AA65" s="100">
        <f>IF('Back-End'!B$25,'Back-End'!B$21,0)</f>
        <v>0.47999999999999993</v>
      </c>
      <c r="AB65" s="105">
        <f>IF('Back-End'!B$38,AB64+AB$5,0)</f>
        <v>0</v>
      </c>
      <c r="AC65" s="102">
        <f>IF('Back-End'!B$38,'Back-End'!B$33,0)</f>
        <v>0</v>
      </c>
      <c r="AD65" s="101">
        <f>IF('Back-End'!B$57,AD64+AD$5,0)</f>
        <v>0</v>
      </c>
      <c r="AE65" s="102">
        <f>IF('Back-End'!B$57,'Back-End'!B$54,0)</f>
        <v>0</v>
      </c>
      <c r="AF65" s="106">
        <f>IF('Back-End'!B$58,AF64+'Back-End'!B$71*1000000,0)</f>
        <v>0</v>
      </c>
      <c r="AG65" s="72">
        <f>IF('Back-End'!B$58,'Back-End'!B$67,0)</f>
        <v>0</v>
      </c>
      <c r="AH65" s="101">
        <f>IF('Back-End'!B$84,AH64+AH$5,0)</f>
        <v>0</v>
      </c>
      <c r="AI65" s="102">
        <f>IF('Back-End'!B$84,'Back-End'!B$54,0)</f>
        <v>0</v>
      </c>
      <c r="AJ65" s="94">
        <f>IF('Back-End'!B$101,AJ64+AJ$5,0)</f>
        <v>0</v>
      </c>
      <c r="AK65" s="100">
        <f t="shared" si="6"/>
        <v>0</v>
      </c>
    </row>
    <row r="66" spans="1:37" ht="14.45" x14ac:dyDescent="0.3">
      <c r="A66" s="72" t="s">
        <v>141</v>
      </c>
      <c r="B66" s="110">
        <f>B64*((B54-B65)/B54)</f>
        <v>1.2641179441408622E-6</v>
      </c>
      <c r="C66" s="72" t="s">
        <v>10</v>
      </c>
      <c r="D66" s="72" t="s">
        <v>146</v>
      </c>
      <c r="L66" s="94">
        <f>L65+0.001</f>
        <v>3.1000000000000021E-2</v>
      </c>
      <c r="M66" s="81">
        <f>IF(L66&lt;'Slider Control'!M$13,'Slider Control'!P$13,L66*'Slider Control'!R$13)</f>
        <v>0.48</v>
      </c>
      <c r="N66" s="95">
        <f>IF(L66&lt;'Slider Control'!M$13,0,IF(L66&lt;'Slider Control'!N$13,L66*'Slider Control'!S$13+'Slider Control'!T$13,'Slider Control'!Q$13))</f>
        <v>0</v>
      </c>
      <c r="O66" s="96" t="e">
        <f t="shared" si="0"/>
        <v>#N/A</v>
      </c>
      <c r="P66" s="72">
        <f>IF(AND(ABS('Back-End'!B$26-L66)&lt;=0.0005,'Back-End'!B$25),0.001,0)</f>
        <v>0</v>
      </c>
      <c r="Q66" s="72">
        <f>IF(AND(ABS('Back-End'!B$32-L66)&lt;=0.0005,'Back-End'!B$38),M66,0)</f>
        <v>0</v>
      </c>
      <c r="R66" s="72">
        <f>IF(AND(ABS('Back-End'!B$56-L66)&lt;=0.0005,'Back-End'!B$57),'Back-End'!B$54,IF(AND(ABS('Back-End'!B$69-L66)&lt;=0.0005,'Back-End'!B$58),'Back-End'!B$67,0))</f>
        <v>0</v>
      </c>
      <c r="S66" s="72">
        <f>IF(AND(ABS('Back-End'!B$81-L66)&lt;=0.0005,'Back-End'!B$84),'Back-End'!B$82,0)</f>
        <v>0</v>
      </c>
      <c r="T66" s="72">
        <v>0</v>
      </c>
      <c r="W66" s="97">
        <f t="shared" si="4"/>
        <v>80.639999999999986</v>
      </c>
      <c r="X66" s="98">
        <f t="shared" si="5"/>
        <v>0</v>
      </c>
      <c r="Y66" s="99"/>
      <c r="Z66" s="105">
        <f>Z64+Z$6</f>
        <v>80.639999999999986</v>
      </c>
      <c r="AA66" s="100">
        <f>IF('Back-End'!B$25,0,0)</f>
        <v>0</v>
      </c>
      <c r="AB66" s="105">
        <f>IF('Back-End'!B$38,AB65+(AB$6-AB$5),0)</f>
        <v>0</v>
      </c>
      <c r="AC66" s="100">
        <f>IF('Back-End'!B$38,'Back-End'!B$34,0)</f>
        <v>0</v>
      </c>
      <c r="AD66" s="101">
        <f>IF('Back-End'!B$57,AD64+AD$6,0)</f>
        <v>0</v>
      </c>
      <c r="AE66" s="102">
        <f>IF('Back-End'!B$57,'Back-End'!B$55,0)</f>
        <v>0</v>
      </c>
      <c r="AF66" s="74">
        <f>IF('Back-End'!B$58,AF64+'Back-End'!B$70*1000000,0)</f>
        <v>0</v>
      </c>
      <c r="AG66" s="72">
        <v>0</v>
      </c>
      <c r="AH66" s="101">
        <f>IF('Back-End'!B$84,AH64+AH$6,0)</f>
        <v>0</v>
      </c>
      <c r="AI66" s="100">
        <f>IF('Back-End'!B$84,'Back-End'!B$83,0)</f>
        <v>0</v>
      </c>
      <c r="AJ66" s="94">
        <f>IF('Back-End'!B$101,AJ64+AJ$6,0)</f>
        <v>0</v>
      </c>
      <c r="AK66" s="100">
        <f t="shared" si="6"/>
        <v>0</v>
      </c>
    </row>
    <row r="67" spans="1:37" ht="14.45" x14ac:dyDescent="0.3">
      <c r="A67" s="72" t="s">
        <v>147</v>
      </c>
      <c r="B67" s="106">
        <f>IF(B54-B65&lt;B15,B15,B54-B65)</f>
        <v>0.48</v>
      </c>
      <c r="C67" s="72" t="s">
        <v>21</v>
      </c>
      <c r="D67" s="72" t="s">
        <v>149</v>
      </c>
      <c r="L67" s="94">
        <f>L66</f>
        <v>3.1000000000000021E-2</v>
      </c>
      <c r="M67" s="81">
        <f>IF(L67&lt;'Slider Control'!M$13,'Slider Control'!P$13,L67*'Slider Control'!R$13)</f>
        <v>0.48</v>
      </c>
      <c r="N67" s="95">
        <f>IF(L67&lt;'Slider Control'!M$13,0,IF(L67&lt;'Slider Control'!N$13,L67*'Slider Control'!S$13+'Slider Control'!T$13,'Slider Control'!Q$13))</f>
        <v>0</v>
      </c>
      <c r="O67" s="96" t="e">
        <f t="shared" si="0"/>
        <v>#N/A</v>
      </c>
      <c r="P67" s="72">
        <f>IF(AND(ABS('Back-End'!B$26-L67)&lt;=0.0005,'Back-End'!B$25),'Back-End'!B$21,0)</f>
        <v>0</v>
      </c>
      <c r="Q67" s="72">
        <f>IF(AND(ABS('Back-End'!B$32-L67)&lt;=0.0005,'Back-End'!B$38),N67,0)</f>
        <v>0</v>
      </c>
      <c r="R67" s="72">
        <f>IF(AND(ABS('Back-End'!B$56-L66)&lt;=0.0005,'Back-End'!B$57),'Back-End'!B$55,IF(AND(ABS('Back-End'!B$69-L66)&lt;=0.0005,'Back-End'!B$58),'Back-End'!B$68+0.0001,0))</f>
        <v>0</v>
      </c>
      <c r="S67" s="72">
        <f>IF(AND(ABS('Back-End'!B$81-L67)&lt;=0.0005,'Back-End'!B$84),'Back-End'!B$83,0)</f>
        <v>0</v>
      </c>
      <c r="T67" s="72">
        <v>0</v>
      </c>
      <c r="W67" s="97">
        <f t="shared" si="4"/>
        <v>82.943999999999974</v>
      </c>
      <c r="X67" s="98">
        <f t="shared" si="5"/>
        <v>0</v>
      </c>
      <c r="Y67" s="99"/>
      <c r="Z67" s="105">
        <f>Z64+Z$7</f>
        <v>82.943999999999974</v>
      </c>
      <c r="AA67" s="100">
        <f>IF('Back-End'!B$25,0,0)</f>
        <v>0</v>
      </c>
      <c r="AB67" s="105">
        <f>IF('Back-End'!B$38,AB66+AB$5,0)</f>
        <v>0</v>
      </c>
      <c r="AC67" s="102">
        <f>IF('Back-End'!B$38,'Back-End'!B$33,0)</f>
        <v>0</v>
      </c>
      <c r="AD67" s="101">
        <f>IF('Back-End'!B$57,AD66+AD$5,0)</f>
        <v>0</v>
      </c>
      <c r="AE67" s="102">
        <f>IF('Back-End'!B$57,'Back-End'!B$54,0)</f>
        <v>0</v>
      </c>
      <c r="AF67" s="106">
        <f>IF('Back-End'!B$58,AF64+(AF$9-AF$6),0)</f>
        <v>0</v>
      </c>
      <c r="AG67" s="72">
        <v>0</v>
      </c>
      <c r="AH67" s="101">
        <f>IF('Back-End'!B$84,AH66+AH$5,0)</f>
        <v>0</v>
      </c>
      <c r="AI67" s="102">
        <f>IF('Back-End'!B$84,'Back-End'!B$54,0)</f>
        <v>0</v>
      </c>
      <c r="AJ67" s="94">
        <f>IF('Back-End'!B$101,AJ66+AJ$5,0)</f>
        <v>0</v>
      </c>
      <c r="AK67" s="100">
        <f t="shared" si="6"/>
        <v>0</v>
      </c>
    </row>
    <row r="68" spans="1:37" ht="14.45" x14ac:dyDescent="0.3">
      <c r="A68" s="72" t="s">
        <v>148</v>
      </c>
      <c r="B68" s="72">
        <v>0</v>
      </c>
      <c r="C68" s="72" t="s">
        <v>21</v>
      </c>
      <c r="D68" s="72" t="s">
        <v>150</v>
      </c>
      <c r="L68" s="94">
        <f>L67+0.001</f>
        <v>3.2000000000000021E-2</v>
      </c>
      <c r="M68" s="81">
        <f>IF(L68&lt;'Slider Control'!M$13,'Slider Control'!P$13,L68*'Slider Control'!R$13)</f>
        <v>0.48</v>
      </c>
      <c r="N68" s="95">
        <f>IF(L68&lt;'Slider Control'!M$13,0,IF(L68&lt;'Slider Control'!N$13,L68*'Slider Control'!S$13+'Slider Control'!T$13,'Slider Control'!Q$13))</f>
        <v>0</v>
      </c>
      <c r="O68" s="96" t="e">
        <f t="shared" ref="O68:O131" si="7">IF(SUM(P68:T68)=0,NA(),SUM(P68:T68))</f>
        <v>#N/A</v>
      </c>
      <c r="P68" s="72">
        <f>IF(AND(ABS('Back-End'!B$26-L68)&lt;=0.0005,'Back-End'!B$25),0.001,0)</f>
        <v>0</v>
      </c>
      <c r="Q68" s="72">
        <f>IF(AND(ABS('Back-End'!B$32-L68)&lt;=0.0005,'Back-End'!B$38),M68,0)</f>
        <v>0</v>
      </c>
      <c r="R68" s="72">
        <f>IF(AND(ABS('Back-End'!B$56-L68)&lt;=0.0005,'Back-End'!B$57),'Back-End'!B$54,IF(AND(ABS('Back-End'!B$69-L68)&lt;=0.0005,'Back-End'!B$58),'Back-End'!B$67,0))</f>
        <v>0</v>
      </c>
      <c r="S68" s="72">
        <f>IF(AND(ABS('Back-End'!B$81-L68)&lt;=0.0005,'Back-End'!B$84),'Back-End'!B$82,0)</f>
        <v>0</v>
      </c>
      <c r="T68" s="72">
        <v>0</v>
      </c>
      <c r="W68" s="97">
        <f t="shared" ref="W68:W99" si="8">Z68+AB68+AD68+AF68+AH68+AJ68</f>
        <v>83.629714285714257</v>
      </c>
      <c r="X68" s="98">
        <f t="shared" ref="X68:X99" si="9">AA68+AC68+AE68+AG68+AI68+AK68</f>
        <v>0.47999999999999993</v>
      </c>
      <c r="Y68" s="99"/>
      <c r="Z68" s="105">
        <f>IF('Back-End'!B$25,Z67+Z$5,0)</f>
        <v>83.629714285714257</v>
      </c>
      <c r="AA68" s="100">
        <f>IF('Back-End'!B$25,'Back-End'!B$21,0)</f>
        <v>0.47999999999999993</v>
      </c>
      <c r="AB68" s="105">
        <f>IF('Back-End'!B$38,AB67+(AB$6-AB$5),0)</f>
        <v>0</v>
      </c>
      <c r="AC68" s="100">
        <f>IF('Back-End'!B$38,'Back-End'!B$34,0)</f>
        <v>0</v>
      </c>
      <c r="AD68" s="101">
        <f>IF('Back-End'!B$57,AD66+AD$6,0)</f>
        <v>0</v>
      </c>
      <c r="AE68" s="102">
        <f>IF('Back-End'!B$57,'Back-End'!B$55,0)</f>
        <v>0</v>
      </c>
      <c r="AF68" s="106">
        <f>IF('Back-End'!B$58,AF67+'Back-End'!B$71*1000000,0)</f>
        <v>0</v>
      </c>
      <c r="AG68" s="72">
        <f>IF('Back-End'!B$58,'Back-End'!B$67,0)</f>
        <v>0</v>
      </c>
      <c r="AH68" s="101">
        <f>IF('Back-End'!B$84,AH66+AH$6,0)</f>
        <v>0</v>
      </c>
      <c r="AI68" s="100">
        <f>IF('Back-End'!B$84,'Back-End'!B$83,0)</f>
        <v>0</v>
      </c>
      <c r="AJ68" s="94">
        <f>IF('Back-End'!B$101,AJ66+AJ$6,0)</f>
        <v>0</v>
      </c>
      <c r="AK68" s="100">
        <f t="shared" si="6"/>
        <v>0</v>
      </c>
    </row>
    <row r="69" spans="1:37" ht="14.45" x14ac:dyDescent="0.3">
      <c r="A69" s="72" t="s">
        <v>154</v>
      </c>
      <c r="B69" s="106">
        <f>B67/'Slider Control'!R13</f>
        <v>0.2</v>
      </c>
      <c r="C69" s="72" t="s">
        <v>22</v>
      </c>
      <c r="D69" s="72" t="s">
        <v>155</v>
      </c>
      <c r="L69" s="94">
        <f>L68</f>
        <v>3.2000000000000021E-2</v>
      </c>
      <c r="M69" s="81">
        <f>IF(L69&lt;'Slider Control'!M$13,'Slider Control'!P$13,L69*'Slider Control'!R$13)</f>
        <v>0.48</v>
      </c>
      <c r="N69" s="95">
        <f>IF(L69&lt;'Slider Control'!M$13,0,IF(L69&lt;'Slider Control'!N$13,L69*'Slider Control'!S$13+'Slider Control'!T$13,'Slider Control'!Q$13))</f>
        <v>0</v>
      </c>
      <c r="O69" s="96" t="e">
        <f t="shared" si="7"/>
        <v>#N/A</v>
      </c>
      <c r="P69" s="72">
        <f>IF(AND(ABS('Back-End'!B$26-L69)&lt;=0.0005,'Back-End'!B$25),'Back-End'!B$21,0)</f>
        <v>0</v>
      </c>
      <c r="Q69" s="72">
        <f>IF(AND(ABS('Back-End'!B$32-L69)&lt;=0.0005,'Back-End'!B$38),N69,0)</f>
        <v>0</v>
      </c>
      <c r="R69" s="72">
        <f>IF(AND(ABS('Back-End'!B$56-L68)&lt;=0.0005,'Back-End'!B$57),'Back-End'!B$55,IF(AND(ABS('Back-End'!B$69-L68)&lt;=0.0005,'Back-End'!B$58),'Back-End'!B$68+0.0001,0))</f>
        <v>0</v>
      </c>
      <c r="S69" s="72">
        <f>IF(AND(ABS('Back-End'!B$81-L69)&lt;=0.0005,'Back-End'!B$84),'Back-End'!B$83,0)</f>
        <v>0</v>
      </c>
      <c r="T69" s="72">
        <v>0</v>
      </c>
      <c r="W69" s="97">
        <f t="shared" si="8"/>
        <v>84.589714285714265</v>
      </c>
      <c r="X69" s="98">
        <f t="shared" si="9"/>
        <v>0</v>
      </c>
      <c r="Y69" s="99"/>
      <c r="Z69" s="105">
        <f>IF('Back-End'!B$25,Z67+Z$6,0)</f>
        <v>84.589714285714265</v>
      </c>
      <c r="AA69" s="100">
        <f>IF('Back-End'!B$25,0,0)</f>
        <v>0</v>
      </c>
      <c r="AB69" s="105">
        <f>IF('Back-End'!B$38,AB68+AB$5,0)</f>
        <v>0</v>
      </c>
      <c r="AC69" s="102">
        <f>IF('Back-End'!B$38,'Back-End'!B$33,0)</f>
        <v>0</v>
      </c>
      <c r="AD69" s="101">
        <f>IF('Back-End'!B$57,AD68+AD$5,0)</f>
        <v>0</v>
      </c>
      <c r="AE69" s="102">
        <f>IF('Back-End'!B$57,'Back-End'!B$54,0)</f>
        <v>0</v>
      </c>
      <c r="AF69" s="74">
        <f>IF('Back-End'!B$58,AF67+'Back-End'!B$70*1000000,0)</f>
        <v>0</v>
      </c>
      <c r="AG69" s="72">
        <v>0</v>
      </c>
      <c r="AH69" s="101">
        <f>IF('Back-End'!B$84,AH68+AH$5,0)</f>
        <v>0</v>
      </c>
      <c r="AI69" s="102">
        <f>IF('Back-End'!B$84,'Back-End'!B$54,0)</f>
        <v>0</v>
      </c>
      <c r="AJ69" s="94">
        <f>IF('Back-End'!B$101,AJ68+AJ$5,0)</f>
        <v>0</v>
      </c>
      <c r="AK69" s="100">
        <f t="shared" si="6"/>
        <v>0</v>
      </c>
    </row>
    <row r="70" spans="1:37" ht="14.45" x14ac:dyDescent="0.3">
      <c r="A70" s="72" t="s">
        <v>159</v>
      </c>
      <c r="B70" s="110">
        <f>B66</f>
        <v>1.2641179441408622E-6</v>
      </c>
      <c r="C70" s="72" t="s">
        <v>10</v>
      </c>
      <c r="D70" s="72" t="s">
        <v>162</v>
      </c>
      <c r="L70" s="94">
        <f>L69+0.001</f>
        <v>3.3000000000000022E-2</v>
      </c>
      <c r="M70" s="81">
        <f>IF(L70&lt;'Slider Control'!M$13,'Slider Control'!P$13,L70*'Slider Control'!R$13)</f>
        <v>0.48</v>
      </c>
      <c r="N70" s="95">
        <f>IF(L70&lt;'Slider Control'!M$13,0,IF(L70&lt;'Slider Control'!N$13,L70*'Slider Control'!S$13+'Slider Control'!T$13,'Slider Control'!Q$13))</f>
        <v>0</v>
      </c>
      <c r="O70" s="96" t="e">
        <f t="shared" si="7"/>
        <v>#N/A</v>
      </c>
      <c r="P70" s="72">
        <f>IF(AND(ABS('Back-End'!B$26-L70)&lt;=0.0005,'Back-End'!B$25),0.001,0)</f>
        <v>0</v>
      </c>
      <c r="Q70" s="72">
        <f>IF(AND(ABS('Back-End'!B$32-L70)&lt;=0.0005,'Back-End'!B$38),M70,0)</f>
        <v>0</v>
      </c>
      <c r="R70" s="72">
        <f>IF(AND(ABS('Back-End'!B$56-L70)&lt;=0.0005,'Back-End'!B$57),'Back-End'!B$54,IF(AND(ABS('Back-End'!B$69-L70)&lt;=0.0005,'Back-End'!B$58),'Back-End'!B$67,0))</f>
        <v>0</v>
      </c>
      <c r="S70" s="72">
        <f>IF(AND(ABS('Back-End'!B$81-L70)&lt;=0.0005,'Back-End'!B$84),'Back-End'!B$82,0)</f>
        <v>0</v>
      </c>
      <c r="T70" s="72">
        <v>0</v>
      </c>
      <c r="W70" s="97">
        <f t="shared" si="8"/>
        <v>86.893714285714253</v>
      </c>
      <c r="X70" s="98">
        <f t="shared" si="9"/>
        <v>0</v>
      </c>
      <c r="Y70" s="99"/>
      <c r="Z70" s="105">
        <f>IF('Back-End'!B$25,Z67+Z$7,0)</f>
        <v>86.893714285714253</v>
      </c>
      <c r="AA70" s="100">
        <f>IF('Back-End'!B$25,0,0)</f>
        <v>0</v>
      </c>
      <c r="AB70" s="105">
        <f>IF('Back-End'!B$38,AB69+(AB$6-AB$5),0)</f>
        <v>0</v>
      </c>
      <c r="AC70" s="100">
        <f>IF('Back-End'!B$38,'Back-End'!B$34,0)</f>
        <v>0</v>
      </c>
      <c r="AD70" s="101">
        <f>IF('Back-End'!B$57,AD68+AD$6,0)</f>
        <v>0</v>
      </c>
      <c r="AE70" s="102">
        <f>IF('Back-End'!B$57,'Back-End'!B$55,0)</f>
        <v>0</v>
      </c>
      <c r="AF70" s="106">
        <f>IF('Back-End'!B$58,AF67+(AF$9-AF$6),0)</f>
        <v>0</v>
      </c>
      <c r="AG70" s="72">
        <v>0</v>
      </c>
      <c r="AH70" s="101">
        <f>IF('Back-End'!B$84,AH68+AH$6,0)</f>
        <v>0</v>
      </c>
      <c r="AI70" s="100">
        <f>IF('Back-End'!B$84,'Back-End'!B$83,0)</f>
        <v>0</v>
      </c>
      <c r="AJ70" s="94">
        <f>IF('Back-End'!B$101,AJ68+AJ$6,0)</f>
        <v>0</v>
      </c>
      <c r="AK70" s="100">
        <f t="shared" ref="AK70:AK101" si="10">AK68</f>
        <v>0</v>
      </c>
    </row>
    <row r="71" spans="1:37" ht="14.45" x14ac:dyDescent="0.3">
      <c r="A71" s="72" t="s">
        <v>160</v>
      </c>
      <c r="B71" s="110">
        <f>B70*(B60/(B59+B60))</f>
        <v>4.6789921126880522E-7</v>
      </c>
      <c r="C71" s="72" t="s">
        <v>10</v>
      </c>
      <c r="D71" s="72" t="s">
        <v>157</v>
      </c>
      <c r="L71" s="94">
        <f>L70</f>
        <v>3.3000000000000022E-2</v>
      </c>
      <c r="M71" s="81">
        <f>IF(L71&lt;'Slider Control'!M$13,'Slider Control'!P$13,L71*'Slider Control'!R$13)</f>
        <v>0.48</v>
      </c>
      <c r="N71" s="95">
        <f>IF(L71&lt;'Slider Control'!M$13,0,IF(L71&lt;'Slider Control'!N$13,L71*'Slider Control'!S$13+'Slider Control'!T$13,'Slider Control'!Q$13))</f>
        <v>0</v>
      </c>
      <c r="O71" s="96" t="e">
        <f t="shared" si="7"/>
        <v>#N/A</v>
      </c>
      <c r="P71" s="72">
        <f>IF(AND(ABS('Back-End'!B$26-L71)&lt;=0.0005,'Back-End'!B$25),'Back-End'!B$21,0)</f>
        <v>0</v>
      </c>
      <c r="Q71" s="72">
        <f>IF(AND(ABS('Back-End'!B$32-L71)&lt;=0.0005,'Back-End'!B$38),N71,0)</f>
        <v>0</v>
      </c>
      <c r="R71" s="72">
        <f>IF(AND(ABS('Back-End'!B$56-L70)&lt;=0.0005,'Back-End'!B$57),'Back-End'!B$55,IF(AND(ABS('Back-End'!B$69-L70)&lt;=0.0005,'Back-End'!B$58),'Back-End'!B$68+0.0001,0))</f>
        <v>0</v>
      </c>
      <c r="S71" s="72">
        <f>IF(AND(ABS('Back-End'!B$81-L71)&lt;=0.0005,'Back-End'!B$84),'Back-End'!B$83,0)</f>
        <v>0</v>
      </c>
      <c r="T71" s="72">
        <v>0</v>
      </c>
      <c r="W71" s="97">
        <f t="shared" si="8"/>
        <v>87.579428571428537</v>
      </c>
      <c r="X71" s="98">
        <f t="shared" si="9"/>
        <v>0.47999999999999993</v>
      </c>
      <c r="Y71" s="99"/>
      <c r="Z71" s="105">
        <f>IF('Back-End'!B$25,Z70+Z$5,0)</f>
        <v>87.579428571428537</v>
      </c>
      <c r="AA71" s="100">
        <f>IF('Back-End'!B$25,'Back-End'!B$21,0)</f>
        <v>0.47999999999999993</v>
      </c>
      <c r="AB71" s="105">
        <f>IF('Back-End'!B$38,AB70+AB$5,0)</f>
        <v>0</v>
      </c>
      <c r="AC71" s="102">
        <f>IF('Back-End'!B$38,'Back-End'!B$33,0)</f>
        <v>0</v>
      </c>
      <c r="AD71" s="101">
        <f>IF('Back-End'!B$57,AD70+AD$5,0)</f>
        <v>0</v>
      </c>
      <c r="AE71" s="102">
        <f>IF('Back-End'!B$57,'Back-End'!B$54,0)</f>
        <v>0</v>
      </c>
      <c r="AF71" s="106">
        <f>IF('Back-End'!B$58,AF70+'Back-End'!B$71*1000000,0)</f>
        <v>0</v>
      </c>
      <c r="AG71" s="72">
        <f>IF('Back-End'!B$58,'Back-End'!B$67,0)</f>
        <v>0</v>
      </c>
      <c r="AH71" s="101">
        <f>IF('Back-End'!B$84,AH70+AH$5,0)</f>
        <v>0</v>
      </c>
      <c r="AI71" s="102">
        <f>IF('Back-End'!B$84,'Back-End'!B$54,0)</f>
        <v>0</v>
      </c>
      <c r="AJ71" s="94">
        <f>IF('Back-End'!B$101,AJ70+AJ$5,0)</f>
        <v>0</v>
      </c>
      <c r="AK71" s="100">
        <f t="shared" si="10"/>
        <v>0</v>
      </c>
    </row>
    <row r="72" spans="1:37" x14ac:dyDescent="0.25">
      <c r="A72" s="72" t="s">
        <v>161</v>
      </c>
      <c r="B72" s="110">
        <f>B70-B71</f>
        <v>7.9621873287205692E-7</v>
      </c>
      <c r="C72" s="72" t="s">
        <v>10</v>
      </c>
      <c r="D72" s="72" t="s">
        <v>158</v>
      </c>
      <c r="L72" s="94">
        <f>L71+0.001</f>
        <v>3.4000000000000023E-2</v>
      </c>
      <c r="M72" s="81">
        <f>IF(L72&lt;'Slider Control'!M$13,'Slider Control'!P$13,L72*'Slider Control'!R$13)</f>
        <v>0.48</v>
      </c>
      <c r="N72" s="95">
        <f>IF(L72&lt;'Slider Control'!M$13,0,IF(L72&lt;'Slider Control'!N$13,L72*'Slider Control'!S$13+'Slider Control'!T$13,'Slider Control'!Q$13))</f>
        <v>0</v>
      </c>
      <c r="O72" s="96" t="e">
        <f t="shared" si="7"/>
        <v>#N/A</v>
      </c>
      <c r="P72" s="72">
        <f>IF(AND(ABS('Back-End'!B$26-L72)&lt;=0.0005,'Back-End'!B$25),0.001,0)</f>
        <v>0</v>
      </c>
      <c r="Q72" s="72">
        <f>IF(AND(ABS('Back-End'!B$32-L72)&lt;=0.0005,'Back-End'!B$38),M72,0)</f>
        <v>0</v>
      </c>
      <c r="R72" s="72">
        <f>IF(AND(ABS('Back-End'!B$56-L72)&lt;=0.0005,'Back-End'!B$57),'Back-End'!B$54,IF(AND(ABS('Back-End'!B$69-L72)&lt;=0.0005,'Back-End'!B$58),'Back-End'!B$67,0))</f>
        <v>0</v>
      </c>
      <c r="S72" s="72">
        <f>IF(AND(ABS('Back-End'!B$81-L72)&lt;=0.0005,'Back-End'!B$84),'Back-End'!B$82,0)</f>
        <v>0</v>
      </c>
      <c r="T72" s="72">
        <v>0</v>
      </c>
      <c r="W72" s="97">
        <f t="shared" si="8"/>
        <v>88.539428571428545</v>
      </c>
      <c r="X72" s="98">
        <f t="shared" si="9"/>
        <v>0</v>
      </c>
      <c r="Y72" s="99"/>
      <c r="Z72" s="105">
        <f>IF('Back-End'!B$25,Z70+Z$6,0)</f>
        <v>88.539428571428545</v>
      </c>
      <c r="AA72" s="100">
        <f>IF('Back-End'!B$25,0,0)</f>
        <v>0</v>
      </c>
      <c r="AB72" s="105">
        <f>IF('Back-End'!B$38,AB71+(AB$6-AB$5),0)</f>
        <v>0</v>
      </c>
      <c r="AC72" s="100">
        <f>IF('Back-End'!B$38,'Back-End'!B$34,0)</f>
        <v>0</v>
      </c>
      <c r="AD72" s="101">
        <f>IF('Back-End'!B$57,AD70+AD$6,0)</f>
        <v>0</v>
      </c>
      <c r="AE72" s="102">
        <f>IF('Back-End'!B$57,'Back-End'!B$55,0)</f>
        <v>0</v>
      </c>
      <c r="AF72" s="74">
        <f>IF('Back-End'!B$58,AF70+'Back-End'!B$70*1000000,0)</f>
        <v>0</v>
      </c>
      <c r="AG72" s="72">
        <v>0</v>
      </c>
      <c r="AH72" s="101">
        <f>IF('Back-End'!B$84,AH70+AH$6,0)</f>
        <v>0</v>
      </c>
      <c r="AI72" s="100">
        <f>IF('Back-End'!B$84,'Back-End'!B$83,0)</f>
        <v>0</v>
      </c>
      <c r="AJ72" s="94">
        <f>IF('Back-End'!B$101,AJ70+AJ$6,0)</f>
        <v>0</v>
      </c>
      <c r="AK72" s="100">
        <f t="shared" si="10"/>
        <v>0</v>
      </c>
    </row>
    <row r="73" spans="1:37" x14ac:dyDescent="0.25">
      <c r="A73" s="72" t="s">
        <v>163</v>
      </c>
      <c r="B73" s="110">
        <f>1/B50-B70</f>
        <v>1.235882055859138E-6</v>
      </c>
      <c r="C73" s="72" t="s">
        <v>10</v>
      </c>
      <c r="D73" s="72" t="s">
        <v>164</v>
      </c>
      <c r="L73" s="94">
        <f>L72</f>
        <v>3.4000000000000023E-2</v>
      </c>
      <c r="M73" s="81">
        <f>IF(L73&lt;'Slider Control'!M$13,'Slider Control'!P$13,L73*'Slider Control'!R$13)</f>
        <v>0.48</v>
      </c>
      <c r="N73" s="95">
        <f>IF(L73&lt;'Slider Control'!M$13,0,IF(L73&lt;'Slider Control'!N$13,L73*'Slider Control'!S$13+'Slider Control'!T$13,'Slider Control'!Q$13))</f>
        <v>0</v>
      </c>
      <c r="O73" s="96" t="e">
        <f t="shared" si="7"/>
        <v>#N/A</v>
      </c>
      <c r="P73" s="72">
        <f>IF(AND(ABS('Back-End'!B$26-L73)&lt;=0.0005,'Back-End'!B$25),'Back-End'!B$21,0)</f>
        <v>0</v>
      </c>
      <c r="Q73" s="72">
        <f>IF(AND(ABS('Back-End'!B$32-L73)&lt;=0.0005,'Back-End'!B$38),N73,0)</f>
        <v>0</v>
      </c>
      <c r="R73" s="72">
        <f>IF(AND(ABS('Back-End'!B$56-L72)&lt;=0.0005,'Back-End'!B$57),'Back-End'!B$55,IF(AND(ABS('Back-End'!B$69-L72)&lt;=0.0005,'Back-End'!B$58),'Back-End'!B$68+0.0001,0))</f>
        <v>0</v>
      </c>
      <c r="S73" s="72">
        <f>IF(AND(ABS('Back-End'!B$81-L73)&lt;=0.0005,'Back-End'!B$84),'Back-End'!B$83,0)</f>
        <v>0</v>
      </c>
      <c r="T73" s="72">
        <v>0</v>
      </c>
      <c r="W73" s="97">
        <f t="shared" si="8"/>
        <v>90.843428571428532</v>
      </c>
      <c r="X73" s="98">
        <f t="shared" si="9"/>
        <v>0</v>
      </c>
      <c r="Y73" s="99"/>
      <c r="Z73" s="105">
        <f>IF('Back-End'!B$25,Z70+Z$7,0)</f>
        <v>90.843428571428532</v>
      </c>
      <c r="AA73" s="100">
        <f>IF('Back-End'!B$25,0,0)</f>
        <v>0</v>
      </c>
      <c r="AB73" s="105">
        <f>IF('Back-End'!B$38,AB72+AB$5,0)</f>
        <v>0</v>
      </c>
      <c r="AC73" s="102">
        <f>IF('Back-End'!B$38,'Back-End'!B$33,0)</f>
        <v>0</v>
      </c>
      <c r="AD73" s="101">
        <f>IF('Back-End'!B$57,AD72+AD$5,0)</f>
        <v>0</v>
      </c>
      <c r="AE73" s="102">
        <f>IF('Back-End'!B$57,'Back-End'!B$54,0)</f>
        <v>0</v>
      </c>
      <c r="AF73" s="106">
        <f>IF('Back-End'!B$58,AF70+(AF$9-AF$6),0)</f>
        <v>0</v>
      </c>
      <c r="AG73" s="72">
        <v>0</v>
      </c>
      <c r="AH73" s="101">
        <f>IF('Back-End'!B$84,AH72+AH$5,0)</f>
        <v>0</v>
      </c>
      <c r="AI73" s="102">
        <f>IF('Back-End'!B$84,'Back-End'!B$54,0)</f>
        <v>0</v>
      </c>
      <c r="AJ73" s="94">
        <f>IF('Back-End'!B$101,AJ72+AJ$5,0)</f>
        <v>0</v>
      </c>
      <c r="AK73" s="100">
        <f t="shared" si="10"/>
        <v>0</v>
      </c>
    </row>
    <row r="74" spans="1:37" x14ac:dyDescent="0.25">
      <c r="A74" s="72" t="s">
        <v>165</v>
      </c>
      <c r="B74" s="72" t="b">
        <f>B67&gt;=B15</f>
        <v>1</v>
      </c>
      <c r="D74" s="72" t="s">
        <v>166</v>
      </c>
      <c r="L74" s="94">
        <f>L73+0.001</f>
        <v>3.5000000000000024E-2</v>
      </c>
      <c r="M74" s="81">
        <f>IF(L74&lt;'Slider Control'!M$13,'Slider Control'!P$13,L74*'Slider Control'!R$13)</f>
        <v>0.48</v>
      </c>
      <c r="N74" s="95">
        <f>IF(L74&lt;'Slider Control'!M$13,0,IF(L74&lt;'Slider Control'!N$13,L74*'Slider Control'!S$13+'Slider Control'!T$13,'Slider Control'!Q$13))</f>
        <v>0</v>
      </c>
      <c r="O74" s="96" t="e">
        <f t="shared" si="7"/>
        <v>#N/A</v>
      </c>
      <c r="P74" s="72">
        <f>IF(AND(ABS('Back-End'!B$26-L74)&lt;=0.0005,'Back-End'!B$25),0.001,0)</f>
        <v>0</v>
      </c>
      <c r="Q74" s="72">
        <f>IF(AND(ABS('Back-End'!B$32-L74)&lt;=0.0005,'Back-End'!B$38),M74,0)</f>
        <v>0</v>
      </c>
      <c r="R74" s="72">
        <f>IF(AND(ABS('Back-End'!B$56-L74)&lt;=0.0005,'Back-End'!B$57),'Back-End'!B$54,IF(AND(ABS('Back-End'!B$69-L74)&lt;=0.0005,'Back-End'!B$58),'Back-End'!B$67,0))</f>
        <v>0</v>
      </c>
      <c r="S74" s="72">
        <f>IF(AND(ABS('Back-End'!B$81-L74)&lt;=0.0005,'Back-End'!B$84),'Back-End'!B$82,0)</f>
        <v>0</v>
      </c>
      <c r="T74" s="72">
        <v>0</v>
      </c>
      <c r="W74" s="97">
        <f t="shared" si="8"/>
        <v>91.529142857142816</v>
      </c>
      <c r="X74" s="98">
        <f t="shared" si="9"/>
        <v>0.47999999999999993</v>
      </c>
      <c r="Y74" s="99"/>
      <c r="Z74" s="105">
        <f>IF('Back-End'!B$25,Z73+Z$5,0)</f>
        <v>91.529142857142816</v>
      </c>
      <c r="AA74" s="100">
        <f>IF('Back-End'!B$25,'Back-End'!B$21,0)</f>
        <v>0.47999999999999993</v>
      </c>
      <c r="AB74" s="105">
        <f>IF('Back-End'!B$38,AB73+(AB$6-AB$5),0)</f>
        <v>0</v>
      </c>
      <c r="AC74" s="100">
        <f>IF('Back-End'!B$38,'Back-End'!B$34,0)</f>
        <v>0</v>
      </c>
      <c r="AD74" s="101">
        <f>IF('Back-End'!B$57,AD72+AD$6,0)</f>
        <v>0</v>
      </c>
      <c r="AE74" s="102">
        <f>IF('Back-End'!B$57,'Back-End'!B$55,0)</f>
        <v>0</v>
      </c>
      <c r="AF74" s="106">
        <f>IF('Back-End'!B$58,AF73+'Back-End'!B$71*1000000,0)</f>
        <v>0</v>
      </c>
      <c r="AG74" s="72">
        <f>IF('Back-End'!B$58,'Back-End'!B$67,0)</f>
        <v>0</v>
      </c>
      <c r="AH74" s="101">
        <f>IF('Back-End'!B$84,AH72+AH$6,0)</f>
        <v>0</v>
      </c>
      <c r="AI74" s="100">
        <f>IF('Back-End'!B$84,'Back-End'!B$83,0)</f>
        <v>0</v>
      </c>
      <c r="AJ74" s="94">
        <f>IF('Back-End'!B$101,AJ72+AJ$6,0)</f>
        <v>0</v>
      </c>
      <c r="AK74" s="100">
        <f t="shared" si="10"/>
        <v>0</v>
      </c>
    </row>
    <row r="75" spans="1:37" x14ac:dyDescent="0.25">
      <c r="L75" s="94">
        <f>L74</f>
        <v>3.5000000000000024E-2</v>
      </c>
      <c r="M75" s="81">
        <f>IF(L75&lt;'Slider Control'!M$13,'Slider Control'!P$13,L75*'Slider Control'!R$13)</f>
        <v>0.48</v>
      </c>
      <c r="N75" s="95">
        <f>IF(L75&lt;'Slider Control'!M$13,0,IF(L75&lt;'Slider Control'!N$13,L75*'Slider Control'!S$13+'Slider Control'!T$13,'Slider Control'!Q$13))</f>
        <v>0</v>
      </c>
      <c r="O75" s="96" t="e">
        <f t="shared" si="7"/>
        <v>#N/A</v>
      </c>
      <c r="P75" s="72">
        <f>IF(AND(ABS('Back-End'!B$26-L75)&lt;=0.0005,'Back-End'!B$25),'Back-End'!B$21,0)</f>
        <v>0</v>
      </c>
      <c r="Q75" s="72">
        <f>IF(AND(ABS('Back-End'!B$32-L75)&lt;=0.0005,'Back-End'!B$38),N75,0)</f>
        <v>0</v>
      </c>
      <c r="R75" s="72">
        <f>IF(AND(ABS('Back-End'!B$56-L74)&lt;=0.0005,'Back-End'!B$57),'Back-End'!B$55,IF(AND(ABS('Back-End'!B$69-L74)&lt;=0.0005,'Back-End'!B$58),'Back-End'!B$68+0.0001,0))</f>
        <v>0</v>
      </c>
      <c r="S75" s="72">
        <f>IF(AND(ABS('Back-End'!B$81-L75)&lt;=0.0005,'Back-End'!B$84),'Back-End'!B$83,0)</f>
        <v>0</v>
      </c>
      <c r="T75" s="72">
        <v>0</v>
      </c>
      <c r="W75" s="97">
        <f t="shared" si="8"/>
        <v>92.489142857142824</v>
      </c>
      <c r="X75" s="98">
        <f t="shared" si="9"/>
        <v>0</v>
      </c>
      <c r="Y75" s="99"/>
      <c r="Z75" s="105">
        <f>Z73+Z$6</f>
        <v>92.489142857142824</v>
      </c>
      <c r="AA75" s="100">
        <f>IF('Back-End'!B$25,0,0)</f>
        <v>0</v>
      </c>
      <c r="AB75" s="105">
        <f>IF('Back-End'!B$38,AB74+AB$5,0)</f>
        <v>0</v>
      </c>
      <c r="AC75" s="102">
        <f>IF('Back-End'!B$38,'Back-End'!B$33,0)</f>
        <v>0</v>
      </c>
      <c r="AD75" s="101">
        <f>IF('Back-End'!B$57,AD74+AD$5,0)</f>
        <v>0</v>
      </c>
      <c r="AE75" s="102">
        <f>IF('Back-End'!B$57,'Back-End'!B$54,0)</f>
        <v>0</v>
      </c>
      <c r="AF75" s="74">
        <f>IF('Back-End'!B$58,AF73+'Back-End'!B$70*1000000,0)</f>
        <v>0</v>
      </c>
      <c r="AG75" s="72">
        <v>0</v>
      </c>
      <c r="AH75" s="101">
        <f>IF('Back-End'!B$84,AH74+AH$5,0)</f>
        <v>0</v>
      </c>
      <c r="AI75" s="102">
        <f>IF('Back-End'!B$84,'Back-End'!B$54,0)</f>
        <v>0</v>
      </c>
      <c r="AJ75" s="94">
        <f>IF('Back-End'!B$101,AJ74+AJ$5,0)</f>
        <v>0</v>
      </c>
      <c r="AK75" s="100">
        <f t="shared" si="10"/>
        <v>0</v>
      </c>
    </row>
    <row r="76" spans="1:37" ht="15.75" thickBot="1" x14ac:dyDescent="0.3">
      <c r="L76" s="94">
        <f>L75+0.001</f>
        <v>3.6000000000000025E-2</v>
      </c>
      <c r="M76" s="81">
        <f>IF(L76&lt;'Slider Control'!M$13,'Slider Control'!P$13,L76*'Slider Control'!R$13)</f>
        <v>0.48</v>
      </c>
      <c r="N76" s="95">
        <f>IF(L76&lt;'Slider Control'!M$13,0,IF(L76&lt;'Slider Control'!N$13,L76*'Slider Control'!S$13+'Slider Control'!T$13,'Slider Control'!Q$13))</f>
        <v>0</v>
      </c>
      <c r="O76" s="96" t="e">
        <f t="shared" si="7"/>
        <v>#N/A</v>
      </c>
      <c r="P76" s="72">
        <f>IF(AND(ABS('Back-End'!B$26-L76)&lt;=0.0005,'Back-End'!B$25),0.001,0)</f>
        <v>0</v>
      </c>
      <c r="Q76" s="72">
        <f>IF(AND(ABS('Back-End'!B$32-L76)&lt;=0.0005,'Back-End'!B$38),M76,0)</f>
        <v>0</v>
      </c>
      <c r="R76" s="72">
        <f>IF(AND(ABS('Back-End'!B$56-L76)&lt;=0.0005,'Back-End'!B$57),'Back-End'!B$54,IF(AND(ABS('Back-End'!B$69-L76)&lt;=0.0005,'Back-End'!B$58),'Back-End'!B$67,0))</f>
        <v>0</v>
      </c>
      <c r="S76" s="72">
        <f>IF(AND(ABS('Back-End'!B$81-L76)&lt;=0.0005,'Back-End'!B$84),'Back-End'!B$82,0)</f>
        <v>0</v>
      </c>
      <c r="T76" s="72">
        <v>0</v>
      </c>
      <c r="W76" s="97">
        <f t="shared" si="8"/>
        <v>94.793142857142811</v>
      </c>
      <c r="X76" s="98">
        <f t="shared" si="9"/>
        <v>0</v>
      </c>
      <c r="Y76" s="99"/>
      <c r="Z76" s="105">
        <f>Z73+Z$7</f>
        <v>94.793142857142811</v>
      </c>
      <c r="AA76" s="100">
        <f>IF('Back-End'!B$25,0,0)</f>
        <v>0</v>
      </c>
      <c r="AB76" s="105">
        <f>IF('Back-End'!B$38,AB75+(AB$6-AB$5),0)</f>
        <v>0</v>
      </c>
      <c r="AC76" s="100">
        <f>IF('Back-End'!B$38,'Back-End'!B$34,0)</f>
        <v>0</v>
      </c>
      <c r="AD76" s="101">
        <f>IF('Back-End'!B$57,AD74+AD$6,0)</f>
        <v>0</v>
      </c>
      <c r="AE76" s="102">
        <f>IF('Back-End'!B$57,'Back-End'!B$55,0)</f>
        <v>0</v>
      </c>
      <c r="AF76" s="106">
        <f>IF('Back-End'!B$58,AF73+(AF$9-AF$6),0)</f>
        <v>0</v>
      </c>
      <c r="AG76" s="72">
        <v>0</v>
      </c>
      <c r="AH76" s="101">
        <f>IF('Back-End'!B$84,AH74+AH$6,0)</f>
        <v>0</v>
      </c>
      <c r="AI76" s="100">
        <f>IF('Back-End'!B$84,'Back-End'!B$83,0)</f>
        <v>0</v>
      </c>
      <c r="AJ76" s="94">
        <f>IF('Back-End'!B$101,AJ74+AJ$6,0)</f>
        <v>0</v>
      </c>
      <c r="AK76" s="100">
        <f t="shared" si="10"/>
        <v>0</v>
      </c>
    </row>
    <row r="77" spans="1:37" x14ac:dyDescent="0.25">
      <c r="A77" s="157" t="s">
        <v>175</v>
      </c>
      <c r="B77" s="158"/>
      <c r="L77" s="94">
        <f>L76</f>
        <v>3.6000000000000025E-2</v>
      </c>
      <c r="M77" s="81">
        <f>IF(L77&lt;'Slider Control'!M$13,'Slider Control'!P$13,L77*'Slider Control'!R$13)</f>
        <v>0.48</v>
      </c>
      <c r="N77" s="95">
        <f>IF(L77&lt;'Slider Control'!M$13,0,IF(L77&lt;'Slider Control'!N$13,L77*'Slider Control'!S$13+'Slider Control'!T$13,'Slider Control'!Q$13))</f>
        <v>0</v>
      </c>
      <c r="O77" s="96" t="e">
        <f t="shared" si="7"/>
        <v>#N/A</v>
      </c>
      <c r="P77" s="72">
        <f>IF(AND(ABS('Back-End'!B$26-L77)&lt;=0.0005,'Back-End'!B$25),'Back-End'!B$21,0)</f>
        <v>0</v>
      </c>
      <c r="Q77" s="72">
        <f>IF(AND(ABS('Back-End'!B$32-L77)&lt;=0.0005,'Back-End'!B$38),N77,0)</f>
        <v>0</v>
      </c>
      <c r="R77" s="72">
        <f>IF(AND(ABS('Back-End'!B$56-L76)&lt;=0.0005,'Back-End'!B$57),'Back-End'!B$55,IF(AND(ABS('Back-End'!B$69-L76)&lt;=0.0005,'Back-End'!B$58),'Back-End'!B$68+0.0001,0))</f>
        <v>0</v>
      </c>
      <c r="S77" s="72">
        <f>IF(AND(ABS('Back-End'!B$81-L77)&lt;=0.0005,'Back-End'!B$84),'Back-End'!B$83,0)</f>
        <v>0</v>
      </c>
      <c r="T77" s="72">
        <v>0</v>
      </c>
      <c r="W77" s="97">
        <f t="shared" si="8"/>
        <v>95.478857142857095</v>
      </c>
      <c r="X77" s="98">
        <f t="shared" si="9"/>
        <v>0.47999999999999993</v>
      </c>
      <c r="Y77" s="99"/>
      <c r="Z77" s="105">
        <f>IF('Back-End'!B$25,Z76+Z$5,0)</f>
        <v>95.478857142857095</v>
      </c>
      <c r="AA77" s="100">
        <f>IF('Back-End'!B$25,'Back-End'!B$21,0)</f>
        <v>0.47999999999999993</v>
      </c>
      <c r="AB77" s="105">
        <f>IF('Back-End'!B$38,AB76+AB$5,0)</f>
        <v>0</v>
      </c>
      <c r="AC77" s="102">
        <f>IF('Back-End'!B$38,'Back-End'!B$33,0)</f>
        <v>0</v>
      </c>
      <c r="AD77" s="101">
        <f>IF('Back-End'!B$57,AD76+AD$5,0)</f>
        <v>0</v>
      </c>
      <c r="AE77" s="102">
        <f>IF('Back-End'!B$57,'Back-End'!B$54,0)</f>
        <v>0</v>
      </c>
      <c r="AF77" s="106">
        <f>IF('Back-End'!B$58,AF76+'Back-End'!B$71*1000000,0)</f>
        <v>0</v>
      </c>
      <c r="AG77" s="72">
        <f>IF('Back-End'!B$58,'Back-End'!B$67,0)</f>
        <v>0</v>
      </c>
      <c r="AH77" s="101">
        <f>IF('Back-End'!B$84,AH76+AH$5,0)</f>
        <v>0</v>
      </c>
      <c r="AI77" s="102">
        <f>IF('Back-End'!B$84,'Back-End'!B$54,0)</f>
        <v>0</v>
      </c>
      <c r="AJ77" s="94">
        <f>IF('Back-End'!B$101,AJ76+AJ$5,0)</f>
        <v>0</v>
      </c>
      <c r="AK77" s="100">
        <f t="shared" si="10"/>
        <v>0</v>
      </c>
    </row>
    <row r="78" spans="1:37" ht="15.75" thickBot="1" x14ac:dyDescent="0.3">
      <c r="A78" s="159"/>
      <c r="B78" s="160"/>
      <c r="L78" s="94">
        <f>L77+0.001</f>
        <v>3.7000000000000026E-2</v>
      </c>
      <c r="M78" s="81">
        <f>IF(L78&lt;'Slider Control'!M$13,'Slider Control'!P$13,L78*'Slider Control'!R$13)</f>
        <v>0.48</v>
      </c>
      <c r="N78" s="95">
        <f>IF(L78&lt;'Slider Control'!M$13,0,IF(L78&lt;'Slider Control'!N$13,L78*'Slider Control'!S$13+'Slider Control'!T$13,'Slider Control'!Q$13))</f>
        <v>0</v>
      </c>
      <c r="O78" s="96" t="e">
        <f t="shared" si="7"/>
        <v>#N/A</v>
      </c>
      <c r="P78" s="72">
        <f>IF(AND(ABS('Back-End'!B$26-L78)&lt;=0.0005,'Back-End'!B$25),0.001,0)</f>
        <v>0</v>
      </c>
      <c r="Q78" s="72">
        <f>IF(AND(ABS('Back-End'!B$32-L78)&lt;=0.0005,'Back-End'!B$38),M78,0)</f>
        <v>0</v>
      </c>
      <c r="R78" s="72">
        <f>IF(AND(ABS('Back-End'!B$56-L78)&lt;=0.0005,'Back-End'!B$57),'Back-End'!B$54,IF(AND(ABS('Back-End'!B$69-L78)&lt;=0.0005,'Back-End'!B$58),'Back-End'!B$67,0))</f>
        <v>0</v>
      </c>
      <c r="S78" s="72">
        <f>IF(AND(ABS('Back-End'!B$81-L78)&lt;=0.0005,'Back-End'!B$84),'Back-End'!B$82,0)</f>
        <v>0</v>
      </c>
      <c r="T78" s="72">
        <v>0</v>
      </c>
      <c r="W78" s="97">
        <f t="shared" si="8"/>
        <v>96.438857142857103</v>
      </c>
      <c r="X78" s="98">
        <f t="shared" si="9"/>
        <v>0</v>
      </c>
      <c r="Y78" s="99"/>
      <c r="Z78" s="105">
        <f>IF('Back-End'!B$25,Z76+Z$6,0)</f>
        <v>96.438857142857103</v>
      </c>
      <c r="AA78" s="100">
        <f>IF('Back-End'!B$25,0,0)</f>
        <v>0</v>
      </c>
      <c r="AB78" s="105">
        <f>IF('Back-End'!B$38,AB77+(AB$6-AB$5),0)</f>
        <v>0</v>
      </c>
      <c r="AC78" s="100">
        <f>IF('Back-End'!B$38,'Back-End'!B$34,0)</f>
        <v>0</v>
      </c>
      <c r="AD78" s="101">
        <f>IF('Back-End'!B$57,AD76+AD$6,0)</f>
        <v>0</v>
      </c>
      <c r="AE78" s="102">
        <f>IF('Back-End'!B$57,'Back-End'!B$55,0)</f>
        <v>0</v>
      </c>
      <c r="AF78" s="74">
        <f>IF('Back-End'!B$58,AF76+'Back-End'!B$70*1000000,0)</f>
        <v>0</v>
      </c>
      <c r="AG78" s="72">
        <v>0</v>
      </c>
      <c r="AH78" s="101">
        <f>IF('Back-End'!B$84,AH76+AH$6,0)</f>
        <v>0</v>
      </c>
      <c r="AI78" s="100">
        <f>IF('Back-End'!B$84,'Back-End'!B$83,0)</f>
        <v>0</v>
      </c>
      <c r="AJ78" s="94">
        <f>IF('Back-End'!B$101,AJ76+AJ$6,0)</f>
        <v>0</v>
      </c>
      <c r="AK78" s="100">
        <f t="shared" si="10"/>
        <v>0</v>
      </c>
    </row>
    <row r="79" spans="1:37" x14ac:dyDescent="0.25">
      <c r="A79" s="72" t="s">
        <v>2</v>
      </c>
      <c r="B79" s="72">
        <f>Calculator!C6</f>
        <v>0.1</v>
      </c>
      <c r="C79" s="72" t="s">
        <v>21</v>
      </c>
      <c r="D79" s="72" t="s">
        <v>69</v>
      </c>
      <c r="L79" s="94">
        <f>L78</f>
        <v>3.7000000000000026E-2</v>
      </c>
      <c r="M79" s="81">
        <f>IF(L79&lt;'Slider Control'!M$13,'Slider Control'!P$13,L79*'Slider Control'!R$13)</f>
        <v>0.48</v>
      </c>
      <c r="N79" s="95">
        <f>IF(L79&lt;'Slider Control'!M$13,0,IF(L79&lt;'Slider Control'!N$13,L79*'Slider Control'!S$13+'Slider Control'!T$13,'Slider Control'!Q$13))</f>
        <v>0</v>
      </c>
      <c r="O79" s="96" t="e">
        <f t="shared" si="7"/>
        <v>#N/A</v>
      </c>
      <c r="P79" s="72">
        <f>IF(AND(ABS('Back-End'!B$26-L79)&lt;=0.0005,'Back-End'!B$25),'Back-End'!B$21,0)</f>
        <v>0</v>
      </c>
      <c r="Q79" s="72">
        <f>IF(AND(ABS('Back-End'!B$32-L79)&lt;=0.0005,'Back-End'!B$38),N79,0)</f>
        <v>0</v>
      </c>
      <c r="R79" s="72">
        <f>IF(AND(ABS('Back-End'!B$56-L78)&lt;=0.0005,'Back-End'!B$57),'Back-End'!B$55,IF(AND(ABS('Back-End'!B$69-L78)&lt;=0.0005,'Back-End'!B$58),'Back-End'!B$68+0.0001,0))</f>
        <v>0</v>
      </c>
      <c r="S79" s="72">
        <f>IF(AND(ABS('Back-End'!B$81-L79)&lt;=0.0005,'Back-End'!B$84),'Back-End'!B$83,0)</f>
        <v>0</v>
      </c>
      <c r="T79" s="72">
        <v>0</v>
      </c>
      <c r="W79" s="97">
        <f t="shared" si="8"/>
        <v>98.74285714285709</v>
      </c>
      <c r="X79" s="98">
        <f t="shared" si="9"/>
        <v>0</v>
      </c>
      <c r="Y79" s="99"/>
      <c r="Z79" s="105">
        <f>IF('Back-End'!B$25,Z76+Z$7,0)</f>
        <v>98.74285714285709</v>
      </c>
      <c r="AA79" s="100">
        <f>IF('Back-End'!B$25,0,0)</f>
        <v>0</v>
      </c>
      <c r="AB79" s="105">
        <f>IF('Back-End'!B$38,AB78+AB$5,0)</f>
        <v>0</v>
      </c>
      <c r="AC79" s="102">
        <f>IF('Back-End'!B$38,'Back-End'!B$33,0)</f>
        <v>0</v>
      </c>
      <c r="AD79" s="101">
        <f>IF('Back-End'!B$57,AD78+AD$5,0)</f>
        <v>0</v>
      </c>
      <c r="AE79" s="102">
        <f>IF('Back-End'!B$57,'Back-End'!B$54,0)</f>
        <v>0</v>
      </c>
      <c r="AF79" s="106">
        <f>IF('Back-End'!B$58,AF76+(AF$9-AF$6),0)</f>
        <v>0</v>
      </c>
      <c r="AG79" s="72">
        <v>0</v>
      </c>
      <c r="AH79" s="101">
        <f>IF('Back-End'!B$84,AH78+AH$5,0)</f>
        <v>0</v>
      </c>
      <c r="AI79" s="102">
        <f>IF('Back-End'!B$84,'Back-End'!B$54,0)</f>
        <v>0</v>
      </c>
      <c r="AJ79" s="94">
        <f>IF('Back-End'!B$101,AJ78+AJ$5,0)</f>
        <v>0</v>
      </c>
      <c r="AK79" s="100">
        <f t="shared" si="10"/>
        <v>0</v>
      </c>
    </row>
    <row r="80" spans="1:37" x14ac:dyDescent="0.25">
      <c r="A80" s="72" t="s">
        <v>96</v>
      </c>
      <c r="B80" s="72">
        <f>B107</f>
        <v>400000</v>
      </c>
      <c r="C80" s="72" t="s">
        <v>9</v>
      </c>
      <c r="D80" s="72" t="s">
        <v>69</v>
      </c>
      <c r="L80" s="94">
        <f>L79+0.001</f>
        <v>3.8000000000000027E-2</v>
      </c>
      <c r="M80" s="81">
        <f>IF(L80&lt;'Slider Control'!M$13,'Slider Control'!P$13,L80*'Slider Control'!R$13)</f>
        <v>0.48</v>
      </c>
      <c r="N80" s="95">
        <f>IF(L80&lt;'Slider Control'!M$13,0,IF(L80&lt;'Slider Control'!N$13,L80*'Slider Control'!S$13+'Slider Control'!T$13,'Slider Control'!Q$13))</f>
        <v>0</v>
      </c>
      <c r="O80" s="96" t="e">
        <f t="shared" si="7"/>
        <v>#N/A</v>
      </c>
      <c r="P80" s="72">
        <f>IF(AND(ABS('Back-End'!B$26-L80)&lt;=0.0005,'Back-End'!B$25),0.001,0)</f>
        <v>0</v>
      </c>
      <c r="Q80" s="72">
        <f>IF(AND(ABS('Back-End'!B$32-L80)&lt;=0.0005,'Back-End'!B$38),M80,0)</f>
        <v>0</v>
      </c>
      <c r="R80" s="72">
        <f>IF(AND(ABS('Back-End'!B$56-L80)&lt;=0.0005,'Back-End'!B$57),'Back-End'!B$54,IF(AND(ABS('Back-End'!B$69-L80)&lt;=0.0005,'Back-End'!B$58),'Back-End'!B$67,0))</f>
        <v>0</v>
      </c>
      <c r="S80" s="72">
        <f>IF(AND(ABS('Back-End'!B$81-L80)&lt;=0.0005,'Back-End'!B$84),'Back-End'!B$82,0)</f>
        <v>0</v>
      </c>
      <c r="T80" s="72">
        <v>0</v>
      </c>
      <c r="W80" s="97">
        <f t="shared" si="8"/>
        <v>99.428571428571374</v>
      </c>
      <c r="X80" s="98">
        <f t="shared" si="9"/>
        <v>0.47999999999999993</v>
      </c>
      <c r="Y80" s="99"/>
      <c r="Z80" s="105">
        <f>IF('Back-End'!B$25,Z79+Z$5,0)</f>
        <v>99.428571428571374</v>
      </c>
      <c r="AA80" s="100">
        <f>IF('Back-End'!B$25,'Back-End'!B$21,0)</f>
        <v>0.47999999999999993</v>
      </c>
      <c r="AB80" s="105">
        <f>IF('Back-End'!B$38,AB79+(AB$6-AB$5),0)</f>
        <v>0</v>
      </c>
      <c r="AC80" s="100">
        <f>IF('Back-End'!B$38,'Back-End'!B$34,0)</f>
        <v>0</v>
      </c>
      <c r="AD80" s="101">
        <f>IF('Back-End'!B$57,AD78+AD$6,0)</f>
        <v>0</v>
      </c>
      <c r="AE80" s="102">
        <f>IF('Back-End'!B$57,'Back-End'!B$55,0)</f>
        <v>0</v>
      </c>
      <c r="AF80" s="106">
        <f>IF('Back-End'!B$58,AF79+'Back-End'!B$71*1000000,0)</f>
        <v>0</v>
      </c>
      <c r="AG80" s="72">
        <f>IF('Back-End'!B$58,'Back-End'!B$67,0)</f>
        <v>0</v>
      </c>
      <c r="AH80" s="101">
        <f>IF('Back-End'!B$84,AH78+AH$6,0)</f>
        <v>0</v>
      </c>
      <c r="AI80" s="100">
        <f>IF('Back-End'!B$84,'Back-End'!B$83,0)</f>
        <v>0</v>
      </c>
      <c r="AJ80" s="94">
        <f>IF('Back-End'!B$101,AJ78+AJ$6,0)</f>
        <v>0</v>
      </c>
      <c r="AK80" s="100">
        <f t="shared" si="10"/>
        <v>0</v>
      </c>
    </row>
    <row r="81" spans="1:37" x14ac:dyDescent="0.25">
      <c r="A81" s="72" t="s">
        <v>65</v>
      </c>
      <c r="B81" s="72">
        <f>'Current Limit Calculations'!B23</f>
        <v>0.69</v>
      </c>
      <c r="C81" s="72" t="s">
        <v>22</v>
      </c>
      <c r="D81" s="72" t="s">
        <v>113</v>
      </c>
      <c r="L81" s="94">
        <f>L80</f>
        <v>3.8000000000000027E-2</v>
      </c>
      <c r="M81" s="81">
        <f>IF(L81&lt;'Slider Control'!M$13,'Slider Control'!P$13,L81*'Slider Control'!R$13)</f>
        <v>0.48</v>
      </c>
      <c r="N81" s="95">
        <f>IF(L81&lt;'Slider Control'!M$13,0,IF(L81&lt;'Slider Control'!N$13,L81*'Slider Control'!S$13+'Slider Control'!T$13,'Slider Control'!Q$13))</f>
        <v>0</v>
      </c>
      <c r="O81" s="96" t="e">
        <f t="shared" si="7"/>
        <v>#N/A</v>
      </c>
      <c r="P81" s="72">
        <f>IF(AND(ABS('Back-End'!B$26-L81)&lt;=0.0005,'Back-End'!B$25),'Back-End'!B$21,0)</f>
        <v>0</v>
      </c>
      <c r="Q81" s="72">
        <f>IF(AND(ABS('Back-End'!B$32-L81)&lt;=0.0005,'Back-End'!B$38),N81,0)</f>
        <v>0</v>
      </c>
      <c r="R81" s="72">
        <f>IF(AND(ABS('Back-End'!B$56-L80)&lt;=0.0005,'Back-End'!B$57),'Back-End'!B$55,IF(AND(ABS('Back-End'!B$69-L80)&lt;=0.0005,'Back-End'!B$58),'Back-End'!B$68+0.0001,0))</f>
        <v>0</v>
      </c>
      <c r="S81" s="72">
        <f>IF(AND(ABS('Back-End'!B$81-L81)&lt;=0.0005,'Back-End'!B$84),'Back-End'!B$83,0)</f>
        <v>0</v>
      </c>
      <c r="T81" s="72">
        <v>0</v>
      </c>
      <c r="W81" s="97">
        <f t="shared" si="8"/>
        <v>100.38857142857138</v>
      </c>
      <c r="X81" s="98">
        <f t="shared" si="9"/>
        <v>0</v>
      </c>
      <c r="Y81" s="99"/>
      <c r="Z81" s="105">
        <f>IF('Back-End'!B$25,Z79+Z$6,0)</f>
        <v>100.38857142857138</v>
      </c>
      <c r="AA81" s="100">
        <f>IF('Back-End'!B$25,0,0)</f>
        <v>0</v>
      </c>
      <c r="AB81" s="105">
        <f>IF('Back-End'!B$38,AB80+AB$5,0)</f>
        <v>0</v>
      </c>
      <c r="AC81" s="102">
        <f>IF('Back-End'!B$38,'Back-End'!B$33,0)</f>
        <v>0</v>
      </c>
      <c r="AD81" s="101">
        <f>IF('Back-End'!B$57,AD80+AD$5,0)</f>
        <v>0</v>
      </c>
      <c r="AE81" s="102">
        <f>IF('Back-End'!B$57,'Back-End'!B$54,0)</f>
        <v>0</v>
      </c>
      <c r="AF81" s="74">
        <f>IF('Back-End'!B$58,AF79+'Back-End'!B$70*1000000,0)</f>
        <v>0</v>
      </c>
      <c r="AG81" s="72">
        <v>0</v>
      </c>
      <c r="AH81" s="101">
        <f>IF('Back-End'!B$84,AH80+AH$5,0)</f>
        <v>0</v>
      </c>
      <c r="AI81" s="102">
        <f>IF('Back-End'!B$84,'Back-End'!B$54,0)</f>
        <v>0</v>
      </c>
      <c r="AJ81" s="94">
        <f>IF('Back-End'!B$101,AJ80+AJ$5,0)</f>
        <v>0</v>
      </c>
      <c r="AK81" s="100">
        <f t="shared" si="10"/>
        <v>0</v>
      </c>
    </row>
    <row r="82" spans="1:37" ht="14.45" customHeight="1" x14ac:dyDescent="0.25">
      <c r="A82" s="72" t="s">
        <v>75</v>
      </c>
      <c r="B82" s="72">
        <f>'Current Limit Calculations'!B24</f>
        <v>1.6559999999999999</v>
      </c>
      <c r="C82" s="72" t="s">
        <v>21</v>
      </c>
      <c r="D82" s="72" t="s">
        <v>113</v>
      </c>
      <c r="L82" s="94">
        <f>L81+0.001</f>
        <v>3.9000000000000028E-2</v>
      </c>
      <c r="M82" s="81">
        <f>IF(L82&lt;'Slider Control'!M$13,'Slider Control'!P$13,L82*'Slider Control'!R$13)</f>
        <v>0.48</v>
      </c>
      <c r="N82" s="95">
        <f>IF(L82&lt;'Slider Control'!M$13,0,IF(L82&lt;'Slider Control'!N$13,L82*'Slider Control'!S$13+'Slider Control'!T$13,'Slider Control'!Q$13))</f>
        <v>0</v>
      </c>
      <c r="O82" s="96" t="e">
        <f t="shared" si="7"/>
        <v>#N/A</v>
      </c>
      <c r="P82" s="72">
        <f>IF(AND(ABS('Back-End'!B$26-L82)&lt;=0.0005,'Back-End'!B$25),0.001,0)</f>
        <v>0</v>
      </c>
      <c r="Q82" s="72">
        <f>IF(AND(ABS('Back-End'!B$32-L82)&lt;=0.0005,'Back-End'!B$38),M82,0)</f>
        <v>0</v>
      </c>
      <c r="R82" s="72">
        <f>IF(AND(ABS('Back-End'!B$56-L82)&lt;=0.0005,'Back-End'!B$57),'Back-End'!B$54,IF(AND(ABS('Back-End'!B$69-L82)&lt;=0.0005,'Back-End'!B$58),'Back-End'!B$67,0))</f>
        <v>0</v>
      </c>
      <c r="S82" s="72">
        <f>IF(AND(ABS('Back-End'!B$81-L82)&lt;=0.0005,'Back-End'!B$84),'Back-End'!B$82,0)</f>
        <v>0</v>
      </c>
      <c r="T82" s="72">
        <v>0</v>
      </c>
      <c r="W82" s="97">
        <f t="shared" si="8"/>
        <v>102.69257142857137</v>
      </c>
      <c r="X82" s="98">
        <f t="shared" si="9"/>
        <v>0</v>
      </c>
      <c r="Y82" s="99"/>
      <c r="Z82" s="105">
        <f>IF('Back-End'!B$25,Z79+Z$7,0)</f>
        <v>102.69257142857137</v>
      </c>
      <c r="AA82" s="100">
        <f>IF('Back-End'!B$25,0,0)</f>
        <v>0</v>
      </c>
      <c r="AB82" s="105">
        <f>IF('Back-End'!B$38,AB81+(AB$6-AB$5),0)</f>
        <v>0</v>
      </c>
      <c r="AC82" s="100">
        <f>IF('Back-End'!B$38,'Back-End'!B$34,0)</f>
        <v>0</v>
      </c>
      <c r="AD82" s="101">
        <f>IF('Back-End'!B$57,AD80+AD$6,0)</f>
        <v>0</v>
      </c>
      <c r="AE82" s="102">
        <f>IF('Back-End'!B$57,'Back-End'!B$55,0)</f>
        <v>0</v>
      </c>
      <c r="AF82" s="106">
        <f>IF('Back-End'!B$58,AF79+(AF$9-AF$6),0)</f>
        <v>0</v>
      </c>
      <c r="AG82" s="72">
        <v>0</v>
      </c>
      <c r="AH82" s="101">
        <f>IF('Back-End'!B$84,AH80+AH$6,0)</f>
        <v>0</v>
      </c>
      <c r="AI82" s="100">
        <f>IF('Back-End'!B$84,'Back-End'!B$83,0)</f>
        <v>0</v>
      </c>
      <c r="AJ82" s="94">
        <f>IF('Back-End'!B$101,AJ80+AJ$6,0)</f>
        <v>0</v>
      </c>
      <c r="AK82" s="100">
        <f t="shared" si="10"/>
        <v>0</v>
      </c>
    </row>
    <row r="83" spans="1:37" ht="15" customHeight="1" x14ac:dyDescent="0.25">
      <c r="A83" s="72" t="s">
        <v>74</v>
      </c>
      <c r="B83" s="72">
        <f>'Current Limit Calculations'!B25</f>
        <v>1.8</v>
      </c>
      <c r="C83" s="72" t="s">
        <v>21</v>
      </c>
      <c r="D83" s="72" t="s">
        <v>113</v>
      </c>
      <c r="L83" s="94">
        <f>L82</f>
        <v>3.9000000000000028E-2</v>
      </c>
      <c r="M83" s="81">
        <f>IF(L83&lt;'Slider Control'!M$13,'Slider Control'!P$13,L83*'Slider Control'!R$13)</f>
        <v>0.48</v>
      </c>
      <c r="N83" s="95">
        <f>IF(L83&lt;'Slider Control'!M$13,0,IF(L83&lt;'Slider Control'!N$13,L83*'Slider Control'!S$13+'Slider Control'!T$13,'Slider Control'!Q$13))</f>
        <v>0</v>
      </c>
      <c r="O83" s="96" t="e">
        <f t="shared" si="7"/>
        <v>#N/A</v>
      </c>
      <c r="P83" s="72">
        <f>IF(AND(ABS('Back-End'!B$26-L83)&lt;=0.0005,'Back-End'!B$25),'Back-End'!B$21,0)</f>
        <v>0</v>
      </c>
      <c r="Q83" s="72">
        <f>IF(AND(ABS('Back-End'!B$32-L83)&lt;=0.0005,'Back-End'!B$38),N83,0)</f>
        <v>0</v>
      </c>
      <c r="R83" s="72">
        <f>IF(AND(ABS('Back-End'!B$56-L82)&lt;=0.0005,'Back-End'!B$57),'Back-End'!B$55,IF(AND(ABS('Back-End'!B$69-L82)&lt;=0.0005,'Back-End'!B$58),'Back-End'!B$68+0.0001,0))</f>
        <v>0</v>
      </c>
      <c r="S83" s="72">
        <f>IF(AND(ABS('Back-End'!B$81-L83)&lt;=0.0005,'Back-End'!B$84),'Back-End'!B$83,0)</f>
        <v>0</v>
      </c>
      <c r="T83" s="72">
        <v>0</v>
      </c>
      <c r="W83" s="97">
        <f t="shared" si="8"/>
        <v>103.37828571428565</v>
      </c>
      <c r="X83" s="98">
        <f t="shared" si="9"/>
        <v>0.47999999999999993</v>
      </c>
      <c r="Y83" s="99"/>
      <c r="Z83" s="105">
        <f>IF('Back-End'!B$25,Z82+Z$5,0)</f>
        <v>103.37828571428565</v>
      </c>
      <c r="AA83" s="100">
        <f>IF('Back-End'!B$25,'Back-End'!B$21,0)</f>
        <v>0.47999999999999993</v>
      </c>
      <c r="AB83" s="105">
        <f>IF('Back-End'!B$38,AB82+AB$5,0)</f>
        <v>0</v>
      </c>
      <c r="AC83" s="102">
        <f>IF('Back-End'!B$38,'Back-End'!B$33,0)</f>
        <v>0</v>
      </c>
      <c r="AD83" s="101">
        <f>IF('Back-End'!B$57,AD82+AD$5,0)</f>
        <v>0</v>
      </c>
      <c r="AE83" s="102">
        <f>IF('Back-End'!B$57,'Back-End'!B$54,0)</f>
        <v>0</v>
      </c>
      <c r="AF83" s="106">
        <f>IF('Back-End'!B$58,AF82+'Back-End'!B$71*1000000,0)</f>
        <v>0</v>
      </c>
      <c r="AG83" s="72">
        <f>IF('Back-End'!B$58,'Back-End'!B$67,0)</f>
        <v>0</v>
      </c>
      <c r="AH83" s="101">
        <f>IF('Back-End'!B$84,AH82+AH$5,0)</f>
        <v>0</v>
      </c>
      <c r="AI83" s="102">
        <f>IF('Back-End'!B$84,'Back-End'!B$54,0)</f>
        <v>0</v>
      </c>
      <c r="AJ83" s="94">
        <f>IF('Back-End'!B$101,AJ82+AJ$5,0)</f>
        <v>0</v>
      </c>
      <c r="AK83" s="100">
        <f t="shared" si="10"/>
        <v>0</v>
      </c>
    </row>
    <row r="84" spans="1:37" x14ac:dyDescent="0.25">
      <c r="A84" s="72" t="s">
        <v>114</v>
      </c>
      <c r="B84" s="72" t="b">
        <f>AND((B82-B83)&gt;B53,NOT(B101))</f>
        <v>0</v>
      </c>
      <c r="D84" s="72" t="s">
        <v>115</v>
      </c>
      <c r="L84" s="94">
        <f>L83+0.001</f>
        <v>4.0000000000000029E-2</v>
      </c>
      <c r="M84" s="81">
        <f>IF(L84&lt;'Slider Control'!M$13,'Slider Control'!P$13,L84*'Slider Control'!R$13)</f>
        <v>0.48</v>
      </c>
      <c r="N84" s="95">
        <f>IF(L84&lt;'Slider Control'!M$13,0,IF(L84&lt;'Slider Control'!N$13,L84*'Slider Control'!S$13+'Slider Control'!T$13,'Slider Control'!Q$13))</f>
        <v>0</v>
      </c>
      <c r="O84" s="96" t="e">
        <f t="shared" si="7"/>
        <v>#N/A</v>
      </c>
      <c r="P84" s="72">
        <f>IF(AND(ABS('Back-End'!B$26-L84)&lt;=0.0005,'Back-End'!B$25),0.001,0)</f>
        <v>0</v>
      </c>
      <c r="Q84" s="72">
        <f>IF(AND(ABS('Back-End'!B$32-L84)&lt;=0.0005,'Back-End'!B$38),M84,0)</f>
        <v>0</v>
      </c>
      <c r="R84" s="72">
        <f>IF(AND(ABS('Back-End'!B$56-L84)&lt;=0.0005,'Back-End'!B$57),'Back-End'!B$54,IF(AND(ABS('Back-End'!B$69-L84)&lt;=0.0005,'Back-End'!B$58),'Back-End'!B$67,0))</f>
        <v>0</v>
      </c>
      <c r="S84" s="72">
        <f>IF(AND(ABS('Back-End'!B$81-L84)&lt;=0.0005,'Back-End'!B$84),'Back-End'!B$82,0)</f>
        <v>0</v>
      </c>
      <c r="T84" s="72">
        <v>0</v>
      </c>
      <c r="W84" s="97">
        <f t="shared" si="8"/>
        <v>104.33828571428566</v>
      </c>
      <c r="X84" s="98">
        <f t="shared" si="9"/>
        <v>0</v>
      </c>
      <c r="Y84" s="99"/>
      <c r="Z84" s="105">
        <f>Z82+Z$6</f>
        <v>104.33828571428566</v>
      </c>
      <c r="AA84" s="100">
        <f>IF('Back-End'!B$25,0,0)</f>
        <v>0</v>
      </c>
      <c r="AB84" s="105">
        <f>IF('Back-End'!B$38,AB83+(AB$6-AB$5),0)</f>
        <v>0</v>
      </c>
      <c r="AC84" s="100">
        <f>IF('Back-End'!B$38,'Back-End'!B$34,0)</f>
        <v>0</v>
      </c>
      <c r="AD84" s="101">
        <f>IF('Back-End'!B$57,AD82+AD$6,0)</f>
        <v>0</v>
      </c>
      <c r="AE84" s="102">
        <f>IF('Back-End'!B$57,'Back-End'!B$55,0)</f>
        <v>0</v>
      </c>
      <c r="AF84" s="74">
        <f>IF('Back-End'!B$58,AF82+'Back-End'!B$70*1000000,0)</f>
        <v>0</v>
      </c>
      <c r="AG84" s="72">
        <v>0</v>
      </c>
      <c r="AH84" s="101">
        <f>IF('Back-End'!B$84,AH82+AH$6,0)</f>
        <v>0</v>
      </c>
      <c r="AI84" s="100">
        <f>IF('Back-End'!B$84,'Back-End'!B$83,0)</f>
        <v>0</v>
      </c>
      <c r="AJ84" s="94">
        <f>IF('Back-End'!B$101,AJ82+AJ$6,0)</f>
        <v>0</v>
      </c>
      <c r="AK84" s="100">
        <f t="shared" si="10"/>
        <v>0</v>
      </c>
    </row>
    <row r="85" spans="1:37" x14ac:dyDescent="0.25">
      <c r="A85" s="72" t="s">
        <v>116</v>
      </c>
      <c r="B85" s="76">
        <f>B80*(B53/(B82-B83))</f>
        <v>-1799286.265432097</v>
      </c>
      <c r="C85" s="72" t="s">
        <v>9</v>
      </c>
      <c r="D85" s="72" t="s">
        <v>117</v>
      </c>
      <c r="L85" s="94">
        <f>L84</f>
        <v>4.0000000000000029E-2</v>
      </c>
      <c r="M85" s="81">
        <f>IF(L85&lt;'Slider Control'!M$13,'Slider Control'!P$13,L85*'Slider Control'!R$13)</f>
        <v>0.48</v>
      </c>
      <c r="N85" s="95">
        <f>IF(L85&lt;'Slider Control'!M$13,0,IF(L85&lt;'Slider Control'!N$13,L85*'Slider Control'!S$13+'Slider Control'!T$13,'Slider Control'!Q$13))</f>
        <v>0</v>
      </c>
      <c r="O85" s="96" t="e">
        <f t="shared" si="7"/>
        <v>#N/A</v>
      </c>
      <c r="P85" s="72">
        <f>IF(AND(ABS('Back-End'!B$26-L85)&lt;=0.0005,'Back-End'!B$25),'Back-End'!B$21,0)</f>
        <v>0</v>
      </c>
      <c r="Q85" s="72">
        <f>IF(AND(ABS('Back-End'!B$32-L85)&lt;=0.0005,'Back-End'!B$38),N85,0)</f>
        <v>0</v>
      </c>
      <c r="R85" s="72">
        <f>IF(AND(ABS('Back-End'!B$56-L84)&lt;=0.0005,'Back-End'!B$57),'Back-End'!B$55,IF(AND(ABS('Back-End'!B$69-L84)&lt;=0.0005,'Back-End'!B$58),'Back-End'!B$68+0.0001,0))</f>
        <v>0</v>
      </c>
      <c r="S85" s="72">
        <f>IF(AND(ABS('Back-End'!B$81-L85)&lt;=0.0005,'Back-End'!B$84),'Back-End'!B$83,0)</f>
        <v>0</v>
      </c>
      <c r="T85" s="72">
        <v>0</v>
      </c>
      <c r="W85" s="97">
        <f t="shared" si="8"/>
        <v>106.64228571428565</v>
      </c>
      <c r="X85" s="98">
        <f t="shared" si="9"/>
        <v>0</v>
      </c>
      <c r="Y85" s="99"/>
      <c r="Z85" s="105">
        <f>Z82+Z$7</f>
        <v>106.64228571428565</v>
      </c>
      <c r="AA85" s="100">
        <f>IF('Back-End'!B$25,0,0)</f>
        <v>0</v>
      </c>
      <c r="AB85" s="105">
        <f>IF('Back-End'!B$38,AB84+AB$5,0)</f>
        <v>0</v>
      </c>
      <c r="AC85" s="102">
        <f>IF('Back-End'!B$38,'Back-End'!B$33,0)</f>
        <v>0</v>
      </c>
      <c r="AD85" s="101">
        <f>IF('Back-End'!B$57,AD84+AD$5,0)</f>
        <v>0</v>
      </c>
      <c r="AE85" s="102">
        <f>IF('Back-End'!B$57,'Back-End'!B$54,0)</f>
        <v>0</v>
      </c>
      <c r="AF85" s="106">
        <f>IF('Back-End'!B$58,AF82+(AF$9-AF$6),0)</f>
        <v>0</v>
      </c>
      <c r="AG85" s="72">
        <v>0</v>
      </c>
      <c r="AH85" s="101">
        <f>IF('Back-End'!B$84,AH84+AH$5,0)</f>
        <v>0</v>
      </c>
      <c r="AI85" s="102">
        <f>IF('Back-End'!B$84,'Back-End'!B$54,0)</f>
        <v>0</v>
      </c>
      <c r="AJ85" s="94">
        <f>IF('Back-End'!B$101,AJ84+AJ$5,0)</f>
        <v>0</v>
      </c>
      <c r="AK85" s="100">
        <f t="shared" si="10"/>
        <v>0</v>
      </c>
    </row>
    <row r="86" spans="1:37" x14ac:dyDescent="0.25">
      <c r="A86" s="72" t="s">
        <v>8</v>
      </c>
      <c r="B86" s="110">
        <f>B51*(1/B85)</f>
        <v>-2.057142857142859E-7</v>
      </c>
      <c r="C86" s="72" t="s">
        <v>10</v>
      </c>
      <c r="D86" s="72" t="s">
        <v>120</v>
      </c>
      <c r="L86" s="94">
        <f>L85+0.001</f>
        <v>4.1000000000000029E-2</v>
      </c>
      <c r="M86" s="81">
        <f>IF(L86&lt;'Slider Control'!M$13,'Slider Control'!P$13,L86*'Slider Control'!R$13)</f>
        <v>0.48</v>
      </c>
      <c r="N86" s="95">
        <f>IF(L86&lt;'Slider Control'!M$13,0,IF(L86&lt;'Slider Control'!N$13,L86*'Slider Control'!S$13+'Slider Control'!T$13,'Slider Control'!Q$13))</f>
        <v>0</v>
      </c>
      <c r="O86" s="96" t="e">
        <f t="shared" si="7"/>
        <v>#N/A</v>
      </c>
      <c r="P86" s="72">
        <f>IF(AND(ABS('Back-End'!B$26-L86)&lt;=0.0005,'Back-End'!B$25),0.001,0)</f>
        <v>0</v>
      </c>
      <c r="Q86" s="72">
        <f>IF(AND(ABS('Back-End'!B$32-L86)&lt;=0.0005,'Back-End'!B$38),M86,0)</f>
        <v>0</v>
      </c>
      <c r="R86" s="72">
        <f>IF(AND(ABS('Back-End'!B$56-L86)&lt;=0.0005,'Back-End'!B$57),'Back-End'!B$54,IF(AND(ABS('Back-End'!B$69-L86)&lt;=0.0005,'Back-End'!B$58),'Back-End'!B$67,0))</f>
        <v>0</v>
      </c>
      <c r="S86" s="72">
        <f>IF(AND(ABS('Back-End'!B$81-L86)&lt;=0.0005,'Back-End'!B$84),'Back-End'!B$82,0)</f>
        <v>0</v>
      </c>
      <c r="T86" s="72">
        <v>0</v>
      </c>
      <c r="W86" s="97">
        <f t="shared" si="8"/>
        <v>107.32799999999993</v>
      </c>
      <c r="X86" s="98">
        <f t="shared" si="9"/>
        <v>0.47999999999999993</v>
      </c>
      <c r="Y86" s="99"/>
      <c r="Z86" s="105">
        <f>IF('Back-End'!B$25,Z85+Z$5,0)</f>
        <v>107.32799999999993</v>
      </c>
      <c r="AA86" s="100">
        <f>IF('Back-End'!B$25,'Back-End'!B$21,0)</f>
        <v>0.47999999999999993</v>
      </c>
      <c r="AB86" s="105">
        <f>IF('Back-End'!B$38,AB85+(AB$6-AB$5),0)</f>
        <v>0</v>
      </c>
      <c r="AC86" s="100">
        <f>IF('Back-End'!B$38,'Back-End'!B$34,0)</f>
        <v>0</v>
      </c>
      <c r="AD86" s="101">
        <f>IF('Back-End'!B$57,AD84+AD$6,0)</f>
        <v>0</v>
      </c>
      <c r="AE86" s="102">
        <f>IF('Back-End'!B$57,'Back-End'!B$55,0)</f>
        <v>0</v>
      </c>
      <c r="AF86" s="106">
        <f>IF('Back-End'!B$58,AF85+'Back-End'!B$71*1000000,0)</f>
        <v>0</v>
      </c>
      <c r="AG86" s="72">
        <f>IF('Back-End'!B$58,'Back-End'!B$67,0)</f>
        <v>0</v>
      </c>
      <c r="AH86" s="101">
        <f>IF('Back-End'!B$84,AH84+AH$6,0)</f>
        <v>0</v>
      </c>
      <c r="AI86" s="100">
        <f>IF('Back-End'!B$84,'Back-End'!B$83,0)</f>
        <v>0</v>
      </c>
      <c r="AJ86" s="94">
        <f>IF('Back-End'!B$101,AJ84+AJ$6,0)</f>
        <v>0</v>
      </c>
      <c r="AK86" s="100">
        <f t="shared" si="10"/>
        <v>0</v>
      </c>
    </row>
    <row r="87" spans="1:37" x14ac:dyDescent="0.25">
      <c r="L87" s="94">
        <f>L86</f>
        <v>4.1000000000000029E-2</v>
      </c>
      <c r="M87" s="81">
        <f>IF(L87&lt;'Slider Control'!M$13,'Slider Control'!P$13,L87*'Slider Control'!R$13)</f>
        <v>0.48</v>
      </c>
      <c r="N87" s="95">
        <f>IF(L87&lt;'Slider Control'!M$13,0,IF(L87&lt;'Slider Control'!N$13,L87*'Slider Control'!S$13+'Slider Control'!T$13,'Slider Control'!Q$13))</f>
        <v>0</v>
      </c>
      <c r="O87" s="96" t="e">
        <f t="shared" si="7"/>
        <v>#N/A</v>
      </c>
      <c r="P87" s="72">
        <f>IF(AND(ABS('Back-End'!B$26-L87)&lt;=0.0005,'Back-End'!B$25),'Back-End'!B$21,0)</f>
        <v>0</v>
      </c>
      <c r="Q87" s="72">
        <f>IF(AND(ABS('Back-End'!B$32-L87)&lt;=0.0005,'Back-End'!B$38),N87,0)</f>
        <v>0</v>
      </c>
      <c r="R87" s="72">
        <f>IF(AND(ABS('Back-End'!B$56-L86)&lt;=0.0005,'Back-End'!B$57),'Back-End'!B$55,IF(AND(ABS('Back-End'!B$69-L86)&lt;=0.0005,'Back-End'!B$58),'Back-End'!B$68+0.0001,0))</f>
        <v>0</v>
      </c>
      <c r="S87" s="72">
        <f>IF(AND(ABS('Back-End'!B$81-L87)&lt;=0.0005,'Back-End'!B$84),'Back-End'!B$83,0)</f>
        <v>0</v>
      </c>
      <c r="T87" s="72">
        <v>0</v>
      </c>
      <c r="W87" s="97">
        <f t="shared" si="8"/>
        <v>108.28799999999994</v>
      </c>
      <c r="X87" s="98">
        <f t="shared" si="9"/>
        <v>0</v>
      </c>
      <c r="Y87" s="99"/>
      <c r="Z87" s="105">
        <f>IF('Back-End'!B$25,Z85+Z$6,0)</f>
        <v>108.28799999999994</v>
      </c>
      <c r="AA87" s="100">
        <f>IF('Back-End'!B$25,0,0)</f>
        <v>0</v>
      </c>
      <c r="AB87" s="105">
        <f>IF('Back-End'!B$38,AB86+AB$5,0)</f>
        <v>0</v>
      </c>
      <c r="AC87" s="102">
        <f>IF('Back-End'!B$38,'Back-End'!B$33,0)</f>
        <v>0</v>
      </c>
      <c r="AD87" s="101">
        <f>IF('Back-End'!B$57,AD86+AD$5,0)</f>
        <v>0</v>
      </c>
      <c r="AE87" s="102">
        <f>IF('Back-End'!B$57,'Back-End'!B$54,0)</f>
        <v>0</v>
      </c>
      <c r="AF87" s="74">
        <f>IF('Back-End'!B$58,AF85+'Back-End'!B$70*1000000,0)</f>
        <v>0</v>
      </c>
      <c r="AG87" s="72">
        <v>0</v>
      </c>
      <c r="AH87" s="101">
        <f>IF('Back-End'!B$84,AH86+AH$5,0)</f>
        <v>0</v>
      </c>
      <c r="AI87" s="102">
        <f>IF('Back-End'!B$84,'Back-End'!B$54,0)</f>
        <v>0</v>
      </c>
      <c r="AJ87" s="94">
        <f>IF('Back-End'!B$101,AJ86+AJ$5,0)</f>
        <v>0</v>
      </c>
      <c r="AK87" s="100">
        <f t="shared" si="10"/>
        <v>0</v>
      </c>
    </row>
    <row r="88" spans="1:37" ht="15.75" thickBot="1" x14ac:dyDescent="0.3">
      <c r="L88" s="94">
        <f>L87+0.001</f>
        <v>4.200000000000003E-2</v>
      </c>
      <c r="M88" s="81">
        <f>IF(L88&lt;'Slider Control'!M$13,'Slider Control'!P$13,L88*'Slider Control'!R$13)</f>
        <v>0.48</v>
      </c>
      <c r="N88" s="95">
        <f>IF(L88&lt;'Slider Control'!M$13,0,IF(L88&lt;'Slider Control'!N$13,L88*'Slider Control'!S$13+'Slider Control'!T$13,'Slider Control'!Q$13))</f>
        <v>0</v>
      </c>
      <c r="O88" s="96" t="e">
        <f t="shared" si="7"/>
        <v>#N/A</v>
      </c>
      <c r="P88" s="72">
        <f>IF(AND(ABS('Back-End'!B$26-L88)&lt;=0.0005,'Back-End'!B$25),0.001,0)</f>
        <v>0</v>
      </c>
      <c r="Q88" s="72">
        <f>IF(AND(ABS('Back-End'!B$32-L88)&lt;=0.0005,'Back-End'!B$38),M88,0)</f>
        <v>0</v>
      </c>
      <c r="R88" s="72">
        <f>IF(AND(ABS('Back-End'!B$56-L88)&lt;=0.0005,'Back-End'!B$57),'Back-End'!B$54,IF(AND(ABS('Back-End'!B$69-L88)&lt;=0.0005,'Back-End'!B$58),'Back-End'!B$67,0))</f>
        <v>0</v>
      </c>
      <c r="S88" s="72">
        <f>IF(AND(ABS('Back-End'!B$81-L88)&lt;=0.0005,'Back-End'!B$84),'Back-End'!B$82,0)</f>
        <v>0</v>
      </c>
      <c r="T88" s="72">
        <v>0</v>
      </c>
      <c r="W88" s="97">
        <f t="shared" si="8"/>
        <v>110.59199999999993</v>
      </c>
      <c r="X88" s="98">
        <f t="shared" si="9"/>
        <v>0</v>
      </c>
      <c r="Y88" s="99"/>
      <c r="Z88" s="105">
        <f>IF('Back-End'!B$25,Z85+Z$7,0)</f>
        <v>110.59199999999993</v>
      </c>
      <c r="AA88" s="100">
        <f>IF('Back-End'!B$25,0,0)</f>
        <v>0</v>
      </c>
      <c r="AB88" s="105">
        <f>IF('Back-End'!B$38,AB87+(AB$6-AB$5),0)</f>
        <v>0</v>
      </c>
      <c r="AC88" s="100">
        <f>IF('Back-End'!B$38,'Back-End'!B$34,0)</f>
        <v>0</v>
      </c>
      <c r="AD88" s="101">
        <f>IF('Back-End'!B$57,AD86+AD$6,0)</f>
        <v>0</v>
      </c>
      <c r="AE88" s="102">
        <f>IF('Back-End'!B$57,'Back-End'!B$55,0)</f>
        <v>0</v>
      </c>
      <c r="AF88" s="106">
        <f>IF('Back-End'!B$58,AF85+(AF$9-AF$6),0)</f>
        <v>0</v>
      </c>
      <c r="AG88" s="72">
        <v>0</v>
      </c>
      <c r="AH88" s="101">
        <f>IF('Back-End'!B$84,AH86+AH$6,0)</f>
        <v>0</v>
      </c>
      <c r="AI88" s="100">
        <f>IF('Back-End'!B$84,'Back-End'!B$83,0)</f>
        <v>0</v>
      </c>
      <c r="AJ88" s="94">
        <f>IF('Back-End'!B$101,AJ86+AJ$6,0)</f>
        <v>0</v>
      </c>
      <c r="AK88" s="100">
        <f t="shared" si="10"/>
        <v>0</v>
      </c>
    </row>
    <row r="89" spans="1:37" x14ac:dyDescent="0.25">
      <c r="A89" s="157" t="s">
        <v>17</v>
      </c>
      <c r="B89" s="158"/>
      <c r="L89" s="94">
        <f>L88</f>
        <v>4.200000000000003E-2</v>
      </c>
      <c r="M89" s="81">
        <f>IF(L89&lt;'Slider Control'!M$13,'Slider Control'!P$13,L89*'Slider Control'!R$13)</f>
        <v>0.48</v>
      </c>
      <c r="N89" s="95">
        <f>IF(L89&lt;'Slider Control'!M$13,0,IF(L89&lt;'Slider Control'!N$13,L89*'Slider Control'!S$13+'Slider Control'!T$13,'Slider Control'!Q$13))</f>
        <v>0</v>
      </c>
      <c r="O89" s="96" t="e">
        <f t="shared" si="7"/>
        <v>#N/A</v>
      </c>
      <c r="P89" s="72">
        <f>IF(AND(ABS('Back-End'!B$26-L89)&lt;=0.0005,'Back-End'!B$25),'Back-End'!B$21,0)</f>
        <v>0</v>
      </c>
      <c r="Q89" s="72">
        <f>IF(AND(ABS('Back-End'!B$32-L89)&lt;=0.0005,'Back-End'!B$38),N89,0)</f>
        <v>0</v>
      </c>
      <c r="R89" s="72">
        <f>IF(AND(ABS('Back-End'!B$56-L88)&lt;=0.0005,'Back-End'!B$57),'Back-End'!B$55,IF(AND(ABS('Back-End'!B$69-L88)&lt;=0.0005,'Back-End'!B$58),'Back-End'!B$68+0.0001,0))</f>
        <v>0</v>
      </c>
      <c r="S89" s="72">
        <f>IF(AND(ABS('Back-End'!B$81-L89)&lt;=0.0005,'Back-End'!B$84),'Back-End'!B$83,0)</f>
        <v>0</v>
      </c>
      <c r="T89" s="72">
        <v>0</v>
      </c>
      <c r="W89" s="97">
        <f t="shared" si="8"/>
        <v>111.27771428571421</v>
      </c>
      <c r="X89" s="98">
        <f t="shared" si="9"/>
        <v>0.47999999999999993</v>
      </c>
      <c r="Y89" s="99"/>
      <c r="Z89" s="105">
        <f>IF('Back-End'!B$25,Z88+Z$5,0)</f>
        <v>111.27771428571421</v>
      </c>
      <c r="AA89" s="100">
        <f>IF('Back-End'!B$25,'Back-End'!B$21,0)</f>
        <v>0.47999999999999993</v>
      </c>
      <c r="AB89" s="105">
        <f>IF('Back-End'!B$38,AB88+AB$5,0)</f>
        <v>0</v>
      </c>
      <c r="AC89" s="102">
        <f>IF('Back-End'!B$38,'Back-End'!B$33,0)</f>
        <v>0</v>
      </c>
      <c r="AD89" s="101">
        <f>IF('Back-End'!B$57,AD88+AD$5,0)</f>
        <v>0</v>
      </c>
      <c r="AE89" s="102">
        <f>IF('Back-End'!B$57,'Back-End'!B$54,0)</f>
        <v>0</v>
      </c>
      <c r="AF89" s="106">
        <f>IF('Back-End'!B$58,AF88+'Back-End'!B$71*1000000,0)</f>
        <v>0</v>
      </c>
      <c r="AG89" s="72">
        <f>IF('Back-End'!B$58,'Back-End'!B$67,0)</f>
        <v>0</v>
      </c>
      <c r="AH89" s="101">
        <f>IF('Back-End'!B$84,AH88+AH$5,0)</f>
        <v>0</v>
      </c>
      <c r="AI89" s="102">
        <f>IF('Back-End'!B$84,'Back-End'!B$54,0)</f>
        <v>0</v>
      </c>
      <c r="AJ89" s="94">
        <f>IF('Back-End'!B$101,AJ88+AJ$5,0)</f>
        <v>0</v>
      </c>
      <c r="AK89" s="100">
        <f t="shared" si="10"/>
        <v>0</v>
      </c>
    </row>
    <row r="90" spans="1:37" ht="15.75" thickBot="1" x14ac:dyDescent="0.3">
      <c r="A90" s="159"/>
      <c r="B90" s="160"/>
      <c r="L90" s="94">
        <f>L89+0.001</f>
        <v>4.3000000000000031E-2</v>
      </c>
      <c r="M90" s="81">
        <f>IF(L90&lt;'Slider Control'!M$13,'Slider Control'!P$13,L90*'Slider Control'!R$13)</f>
        <v>0.48</v>
      </c>
      <c r="N90" s="95">
        <f>IF(L90&lt;'Slider Control'!M$13,0,IF(L90&lt;'Slider Control'!N$13,L90*'Slider Control'!S$13+'Slider Control'!T$13,'Slider Control'!Q$13))</f>
        <v>0</v>
      </c>
      <c r="O90" s="96" t="e">
        <f t="shared" si="7"/>
        <v>#N/A</v>
      </c>
      <c r="P90" s="72">
        <f>IF(AND(ABS('Back-End'!B$26-L90)&lt;=0.0005,'Back-End'!B$25),0.001,0)</f>
        <v>0</v>
      </c>
      <c r="Q90" s="72">
        <f>IF(AND(ABS('Back-End'!B$32-L90)&lt;=0.0005,'Back-End'!B$38),M90,0)</f>
        <v>0</v>
      </c>
      <c r="R90" s="72">
        <f>IF(AND(ABS('Back-End'!B$56-L90)&lt;=0.0005,'Back-End'!B$57),'Back-End'!B$54,IF(AND(ABS('Back-End'!B$69-L90)&lt;=0.0005,'Back-End'!B$58),'Back-End'!B$67,0))</f>
        <v>0</v>
      </c>
      <c r="S90" s="72">
        <f>IF(AND(ABS('Back-End'!B$81-L90)&lt;=0.0005,'Back-End'!B$84),'Back-End'!B$82,0)</f>
        <v>0</v>
      </c>
      <c r="T90" s="72">
        <v>0</v>
      </c>
      <c r="W90" s="97">
        <f t="shared" si="8"/>
        <v>112.23771428571422</v>
      </c>
      <c r="X90" s="98">
        <f t="shared" si="9"/>
        <v>0</v>
      </c>
      <c r="Y90" s="99"/>
      <c r="Z90" s="105">
        <f>IF('Back-End'!B$25,Z88+Z$6,0)</f>
        <v>112.23771428571422</v>
      </c>
      <c r="AA90" s="100">
        <f>IF('Back-End'!B$25,0,0)</f>
        <v>0</v>
      </c>
      <c r="AB90" s="105">
        <f>IF('Back-End'!B$38,AB89+(AB$6-AB$5),0)</f>
        <v>0</v>
      </c>
      <c r="AC90" s="100">
        <f>IF('Back-End'!B$38,'Back-End'!B$34,0)</f>
        <v>0</v>
      </c>
      <c r="AD90" s="101">
        <f>IF('Back-End'!B$57,AD88+AD$6,0)</f>
        <v>0</v>
      </c>
      <c r="AE90" s="102">
        <f>IF('Back-End'!B$57,'Back-End'!B$55,0)</f>
        <v>0</v>
      </c>
      <c r="AF90" s="74">
        <f>IF('Back-End'!B$58,AF88+'Back-End'!B$70*1000000,0)</f>
        <v>0</v>
      </c>
      <c r="AG90" s="72">
        <v>0</v>
      </c>
      <c r="AH90" s="101">
        <f>IF('Back-End'!B$84,AH88+AH$6,0)</f>
        <v>0</v>
      </c>
      <c r="AI90" s="100">
        <f>IF('Back-End'!B$84,'Back-End'!B$83,0)</f>
        <v>0</v>
      </c>
      <c r="AJ90" s="94">
        <f>IF('Back-End'!B$101,AJ88+AJ$6,0)</f>
        <v>0</v>
      </c>
      <c r="AK90" s="100">
        <f t="shared" si="10"/>
        <v>0</v>
      </c>
    </row>
    <row r="91" spans="1:37" x14ac:dyDescent="0.25">
      <c r="A91" s="72" t="s">
        <v>2</v>
      </c>
      <c r="B91" s="74">
        <f>Calculator!C6</f>
        <v>0.1</v>
      </c>
      <c r="C91" s="72" t="s">
        <v>21</v>
      </c>
      <c r="D91" s="72" t="s">
        <v>69</v>
      </c>
      <c r="L91" s="94">
        <f>L90</f>
        <v>4.3000000000000031E-2</v>
      </c>
      <c r="M91" s="81">
        <f>IF(L91&lt;'Slider Control'!M$13,'Slider Control'!P$13,L91*'Slider Control'!R$13)</f>
        <v>0.48</v>
      </c>
      <c r="N91" s="95">
        <f>IF(L91&lt;'Slider Control'!M$13,0,IF(L91&lt;'Slider Control'!N$13,L91*'Slider Control'!S$13+'Slider Control'!T$13,'Slider Control'!Q$13))</f>
        <v>0</v>
      </c>
      <c r="O91" s="96" t="e">
        <f t="shared" si="7"/>
        <v>#N/A</v>
      </c>
      <c r="P91" s="72">
        <f>IF(AND(ABS('Back-End'!B$26-L91)&lt;=0.0005,'Back-End'!B$25),'Back-End'!B$21,0)</f>
        <v>0</v>
      </c>
      <c r="Q91" s="72">
        <f>IF(AND(ABS('Back-End'!B$32-L91)&lt;=0.0005,'Back-End'!B$38),N91,0)</f>
        <v>0</v>
      </c>
      <c r="R91" s="72">
        <f>IF(AND(ABS('Back-End'!B$56-L90)&lt;=0.0005,'Back-End'!B$57),'Back-End'!B$55,IF(AND(ABS('Back-End'!B$69-L90)&lt;=0.0005,'Back-End'!B$58),'Back-End'!B$68+0.0001,0))</f>
        <v>0</v>
      </c>
      <c r="S91" s="72">
        <f>IF(AND(ABS('Back-End'!B$81-L91)&lt;=0.0005,'Back-End'!B$84),'Back-End'!B$83,0)</f>
        <v>0</v>
      </c>
      <c r="T91" s="72">
        <v>0</v>
      </c>
      <c r="W91" s="97">
        <f t="shared" si="8"/>
        <v>114.54171428571421</v>
      </c>
      <c r="X91" s="98">
        <f t="shared" si="9"/>
        <v>0</v>
      </c>
      <c r="Y91" s="99"/>
      <c r="Z91" s="105">
        <f>IF('Back-End'!B$25,Z88+Z$7,0)</f>
        <v>114.54171428571421</v>
      </c>
      <c r="AA91" s="100">
        <f>IF('Back-End'!B$25,0,0)</f>
        <v>0</v>
      </c>
      <c r="AB91" s="105">
        <f>IF('Back-End'!B$38,AB90+AB$5,0)</f>
        <v>0</v>
      </c>
      <c r="AC91" s="102">
        <f>IF('Back-End'!B$38,'Back-End'!B$33,0)</f>
        <v>0</v>
      </c>
      <c r="AD91" s="101">
        <f>IF('Back-End'!B$57,AD90+AD$5,0)</f>
        <v>0</v>
      </c>
      <c r="AE91" s="102">
        <f>IF('Back-End'!B$57,'Back-End'!B$54,0)</f>
        <v>0</v>
      </c>
      <c r="AF91" s="106">
        <f>IF('Back-End'!B$58,AF88+(AF$9-AF$6),0)</f>
        <v>0</v>
      </c>
      <c r="AG91" s="72">
        <v>0</v>
      </c>
      <c r="AH91" s="101">
        <f>IF('Back-End'!B$84,AH90+AH$5,0)</f>
        <v>0</v>
      </c>
      <c r="AI91" s="102">
        <f>IF('Back-End'!B$84,'Back-End'!B$54,0)</f>
        <v>0</v>
      </c>
      <c r="AJ91" s="94">
        <f>IF('Back-End'!B$101,AJ90+AJ$5,0)</f>
        <v>0</v>
      </c>
      <c r="AK91" s="100">
        <f t="shared" si="10"/>
        <v>0</v>
      </c>
    </row>
    <row r="92" spans="1:37" x14ac:dyDescent="0.25">
      <c r="A92" s="72" t="s">
        <v>172</v>
      </c>
      <c r="B92" s="112">
        <f>B51</f>
        <v>0.37013888888888885</v>
      </c>
      <c r="L92" s="94">
        <f>L91+0.001</f>
        <v>4.4000000000000032E-2</v>
      </c>
      <c r="M92" s="81">
        <f>IF(L92&lt;'Slider Control'!M$13,'Slider Control'!P$13,L92*'Slider Control'!R$13)</f>
        <v>0.48</v>
      </c>
      <c r="N92" s="95">
        <f>IF(L92&lt;'Slider Control'!M$13,0,IF(L92&lt;'Slider Control'!N$13,L92*'Slider Control'!S$13+'Slider Control'!T$13,'Slider Control'!Q$13))</f>
        <v>0</v>
      </c>
      <c r="O92" s="96" t="e">
        <f t="shared" si="7"/>
        <v>#N/A</v>
      </c>
      <c r="P92" s="72">
        <f>IF(AND(ABS('Back-End'!B$26-L92)&lt;=0.0005,'Back-End'!B$25),0.001,0)</f>
        <v>0</v>
      </c>
      <c r="Q92" s="72">
        <f>IF(AND(ABS('Back-End'!B$32-L92)&lt;=0.0005,'Back-End'!B$38),M92,0)</f>
        <v>0</v>
      </c>
      <c r="R92" s="72">
        <f>IF(AND(ABS('Back-End'!B$56-L92)&lt;=0.0005,'Back-End'!B$57),'Back-End'!B$54,IF(AND(ABS('Back-End'!B$69-L92)&lt;=0.0005,'Back-End'!B$58),'Back-End'!B$67,0))</f>
        <v>0</v>
      </c>
      <c r="S92" s="72">
        <f>IF(AND(ABS('Back-End'!B$81-L92)&lt;=0.0005,'Back-End'!B$84),'Back-End'!B$82,0)</f>
        <v>0</v>
      </c>
      <c r="T92" s="72">
        <v>0</v>
      </c>
      <c r="W92" s="97">
        <f t="shared" si="8"/>
        <v>115.22742857142849</v>
      </c>
      <c r="X92" s="98">
        <f t="shared" si="9"/>
        <v>0.47999999999999993</v>
      </c>
      <c r="Y92" s="99"/>
      <c r="Z92" s="105">
        <f>IF('Back-End'!B$25,Z91+Z$5,0)</f>
        <v>115.22742857142849</v>
      </c>
      <c r="AA92" s="100">
        <f>IF('Back-End'!B$25,'Back-End'!B$21,0)</f>
        <v>0.47999999999999993</v>
      </c>
      <c r="AB92" s="105">
        <f>IF('Back-End'!B$38,AB91+(AB$6-AB$5),0)</f>
        <v>0</v>
      </c>
      <c r="AC92" s="100">
        <f>IF('Back-End'!B$38,'Back-End'!B$34,0)</f>
        <v>0</v>
      </c>
      <c r="AD92" s="101">
        <f>IF('Back-End'!B$57,AD90+AD$6,0)</f>
        <v>0</v>
      </c>
      <c r="AE92" s="102">
        <f>IF('Back-End'!B$57,'Back-End'!B$55,0)</f>
        <v>0</v>
      </c>
      <c r="AF92" s="106">
        <f>IF('Back-End'!B$58,AF91+'Back-End'!B$71*1000000,0)</f>
        <v>0</v>
      </c>
      <c r="AG92" s="72">
        <f>IF('Back-End'!B$58,'Back-End'!B$67,0)</f>
        <v>0</v>
      </c>
      <c r="AH92" s="101">
        <f>IF('Back-End'!B$84,AH90+AH$6,0)</f>
        <v>0</v>
      </c>
      <c r="AI92" s="100">
        <f>IF('Back-End'!B$84,'Back-End'!B$83,0)</f>
        <v>0</v>
      </c>
      <c r="AJ92" s="94">
        <f>IF('Back-End'!B$101,AJ90+AJ$6,0)</f>
        <v>0</v>
      </c>
      <c r="AK92" s="100">
        <f t="shared" si="10"/>
        <v>0</v>
      </c>
    </row>
    <row r="93" spans="1:37" x14ac:dyDescent="0.25">
      <c r="A93" s="72" t="s">
        <v>173</v>
      </c>
      <c r="B93" s="110">
        <f>(B108*(M2005-N2005))/(Calculator!C4-Calculator!C5)</f>
        <v>8.5714285714285957E-7</v>
      </c>
      <c r="C93" s="72" t="s">
        <v>10</v>
      </c>
      <c r="L93" s="94">
        <f>L92</f>
        <v>4.4000000000000032E-2</v>
      </c>
      <c r="M93" s="81">
        <f>IF(L93&lt;'Slider Control'!M$13,'Slider Control'!P$13,L93*'Slider Control'!R$13)</f>
        <v>0.48</v>
      </c>
      <c r="N93" s="95">
        <f>IF(L93&lt;'Slider Control'!M$13,0,IF(L93&lt;'Slider Control'!N$13,L93*'Slider Control'!S$13+'Slider Control'!T$13,'Slider Control'!Q$13))</f>
        <v>0</v>
      </c>
      <c r="O93" s="96" t="e">
        <f t="shared" si="7"/>
        <v>#N/A</v>
      </c>
      <c r="P93" s="72">
        <f>IF(AND(ABS('Back-End'!B$26-L93)&lt;=0.0005,'Back-End'!B$25),'Back-End'!B$21,0)</f>
        <v>0</v>
      </c>
      <c r="Q93" s="72">
        <f>IF(AND(ABS('Back-End'!B$32-L93)&lt;=0.0005,'Back-End'!B$38),N93,0)</f>
        <v>0</v>
      </c>
      <c r="R93" s="72">
        <f>IF(AND(ABS('Back-End'!B$56-L92)&lt;=0.0005,'Back-End'!B$57),'Back-End'!B$55,IF(AND(ABS('Back-End'!B$69-L92)&lt;=0.0005,'Back-End'!B$58),'Back-End'!B$68+0.0001,0))</f>
        <v>0</v>
      </c>
      <c r="S93" s="72">
        <f>IF(AND(ABS('Back-End'!B$81-L93)&lt;=0.0005,'Back-End'!B$84),'Back-End'!B$83,0)</f>
        <v>0</v>
      </c>
      <c r="T93" s="72">
        <v>0</v>
      </c>
      <c r="W93" s="97">
        <f t="shared" si="8"/>
        <v>116.1874285714285</v>
      </c>
      <c r="X93" s="98">
        <f t="shared" si="9"/>
        <v>0</v>
      </c>
      <c r="Y93" s="99"/>
      <c r="Z93" s="105">
        <f>Z91+Z$6</f>
        <v>116.1874285714285</v>
      </c>
      <c r="AA93" s="100">
        <f>IF('Back-End'!B$25,0,0)</f>
        <v>0</v>
      </c>
      <c r="AB93" s="105">
        <f>IF('Back-End'!B$38,AB92+AB$5,0)</f>
        <v>0</v>
      </c>
      <c r="AC93" s="102">
        <f>IF('Back-End'!B$38,'Back-End'!B$33,0)</f>
        <v>0</v>
      </c>
      <c r="AD93" s="101">
        <f>IF('Back-End'!B$57,AD92+AD$5,0)</f>
        <v>0</v>
      </c>
      <c r="AE93" s="102">
        <f>IF('Back-End'!B$57,'Back-End'!B$54,0)</f>
        <v>0</v>
      </c>
      <c r="AF93" s="74">
        <f>IF('Back-End'!B$58,AF91+'Back-End'!B$70*1000000,0)</f>
        <v>0</v>
      </c>
      <c r="AG93" s="72">
        <v>0</v>
      </c>
      <c r="AH93" s="101">
        <f>IF('Back-End'!B$84,AH92+AH$5,0)</f>
        <v>0</v>
      </c>
      <c r="AI93" s="102">
        <f>IF('Back-End'!B$84,'Back-End'!B$54,0)</f>
        <v>0</v>
      </c>
      <c r="AJ93" s="94">
        <f>IF('Back-End'!B$101,AJ92+AJ$5,0)</f>
        <v>0</v>
      </c>
      <c r="AK93" s="100">
        <f t="shared" si="10"/>
        <v>0</v>
      </c>
    </row>
    <row r="94" spans="1:37" x14ac:dyDescent="0.25">
      <c r="A94" s="72" t="s">
        <v>176</v>
      </c>
      <c r="B94" s="110">
        <f>(B108*(M2005-N2005))/(Calculator!C5)</f>
        <v>1.2000000000000033E-6</v>
      </c>
      <c r="C94" s="72" t="s">
        <v>10</v>
      </c>
      <c r="I94" s="72" t="s">
        <v>207</v>
      </c>
      <c r="L94" s="94">
        <f>L93+0.001</f>
        <v>4.5000000000000033E-2</v>
      </c>
      <c r="M94" s="81">
        <f>IF(L94&lt;'Slider Control'!M$13,'Slider Control'!P$13,L94*'Slider Control'!R$13)</f>
        <v>0.48</v>
      </c>
      <c r="N94" s="95">
        <f>IF(L94&lt;'Slider Control'!M$13,0,IF(L94&lt;'Slider Control'!N$13,L94*'Slider Control'!S$13+'Slider Control'!T$13,'Slider Control'!Q$13))</f>
        <v>0</v>
      </c>
      <c r="O94" s="96" t="e">
        <f t="shared" si="7"/>
        <v>#N/A</v>
      </c>
      <c r="P94" s="72">
        <f>IF(AND(ABS('Back-End'!B$26-L94)&lt;=0.0005,'Back-End'!B$25),0.001,0)</f>
        <v>0</v>
      </c>
      <c r="Q94" s="72">
        <f>IF(AND(ABS('Back-End'!B$32-L94)&lt;=0.0005,'Back-End'!B$38),M94,0)</f>
        <v>0</v>
      </c>
      <c r="R94" s="72">
        <f>IF(AND(ABS('Back-End'!B$56-L94)&lt;=0.0005,'Back-End'!B$57),'Back-End'!B$54,IF(AND(ABS('Back-End'!B$69-L94)&lt;=0.0005,'Back-End'!B$58),'Back-End'!B$67,0))</f>
        <v>0</v>
      </c>
      <c r="S94" s="72">
        <f>IF(AND(ABS('Back-End'!B$81-L94)&lt;=0.0005,'Back-End'!B$84),'Back-End'!B$82,0)</f>
        <v>0</v>
      </c>
      <c r="T94" s="72">
        <v>0</v>
      </c>
      <c r="W94" s="97">
        <f t="shared" si="8"/>
        <v>118.49142857142849</v>
      </c>
      <c r="X94" s="98">
        <f t="shared" si="9"/>
        <v>0</v>
      </c>
      <c r="Y94" s="99"/>
      <c r="Z94" s="105">
        <f>Z91+Z$7</f>
        <v>118.49142857142849</v>
      </c>
      <c r="AA94" s="100">
        <f>IF('Back-End'!B$25,0,0)</f>
        <v>0</v>
      </c>
      <c r="AB94" s="105">
        <f>IF('Back-End'!B$38,AB93+(AB$6-AB$5),0)</f>
        <v>0</v>
      </c>
      <c r="AC94" s="100">
        <f>IF('Back-End'!B$38,'Back-End'!B$34,0)</f>
        <v>0</v>
      </c>
      <c r="AD94" s="101">
        <f>IF('Back-End'!B$57,AD92+AD$6,0)</f>
        <v>0</v>
      </c>
      <c r="AE94" s="102">
        <f>IF('Back-End'!B$57,'Back-End'!B$55,0)</f>
        <v>0</v>
      </c>
      <c r="AF94" s="106">
        <f>IF('Back-End'!B$58,AF91+(AF$9-AF$6),0)</f>
        <v>0</v>
      </c>
      <c r="AG94" s="72">
        <v>0</v>
      </c>
      <c r="AH94" s="101">
        <f>IF('Back-End'!B$84,AH92+AH$6,0)</f>
        <v>0</v>
      </c>
      <c r="AI94" s="100">
        <f>IF('Back-End'!B$84,'Back-End'!B$83,0)</f>
        <v>0</v>
      </c>
      <c r="AJ94" s="94">
        <f>IF('Back-End'!B$101,AJ92+AJ$6,0)</f>
        <v>0</v>
      </c>
      <c r="AK94" s="100">
        <f t="shared" si="10"/>
        <v>0</v>
      </c>
    </row>
    <row r="95" spans="1:37" x14ac:dyDescent="0.25">
      <c r="A95" s="72" t="s">
        <v>206</v>
      </c>
      <c r="B95" s="72">
        <f>1/(B94+B93)</f>
        <v>486111.11111110979</v>
      </c>
      <c r="L95" s="94">
        <f>L94</f>
        <v>4.5000000000000033E-2</v>
      </c>
      <c r="M95" s="81">
        <f>IF(L95&lt;'Slider Control'!M$13,'Slider Control'!P$13,L95*'Slider Control'!R$13)</f>
        <v>0.48</v>
      </c>
      <c r="N95" s="95">
        <f>IF(L95&lt;'Slider Control'!M$13,0,IF(L95&lt;'Slider Control'!N$13,L95*'Slider Control'!S$13+'Slider Control'!T$13,'Slider Control'!Q$13))</f>
        <v>0</v>
      </c>
      <c r="O95" s="96" t="e">
        <f t="shared" si="7"/>
        <v>#N/A</v>
      </c>
      <c r="P95" s="72">
        <f>IF(AND(ABS('Back-End'!B$26-L95)&lt;=0.0005,'Back-End'!B$25),'Back-End'!B$21,0)</f>
        <v>0</v>
      </c>
      <c r="Q95" s="72">
        <f>IF(AND(ABS('Back-End'!B$32-L95)&lt;=0.0005,'Back-End'!B$38),N95,0)</f>
        <v>0</v>
      </c>
      <c r="R95" s="72">
        <f>IF(AND(ABS('Back-End'!B$56-L94)&lt;=0.0005,'Back-End'!B$57),'Back-End'!B$55,IF(AND(ABS('Back-End'!B$69-L94)&lt;=0.0005,'Back-End'!B$58),'Back-End'!B$68+0.0001,0))</f>
        <v>0</v>
      </c>
      <c r="S95" s="72">
        <f>IF(AND(ABS('Back-End'!B$81-L95)&lt;=0.0005,'Back-End'!B$84),'Back-End'!B$83,0)</f>
        <v>0</v>
      </c>
      <c r="T95" s="72">
        <v>0</v>
      </c>
      <c r="W95" s="97">
        <f t="shared" si="8"/>
        <v>119.17714285714277</v>
      </c>
      <c r="X95" s="98">
        <f t="shared" si="9"/>
        <v>0.47999999999999993</v>
      </c>
      <c r="Y95" s="99"/>
      <c r="Z95" s="105">
        <f>IF('Back-End'!B$25,Z94+Z$5,0)</f>
        <v>119.17714285714277</v>
      </c>
      <c r="AA95" s="100">
        <f>IF('Back-End'!B$25,'Back-End'!B$21,0)</f>
        <v>0.47999999999999993</v>
      </c>
      <c r="AB95" s="105">
        <f>IF('Back-End'!B$38,AB94+AB$5,0)</f>
        <v>0</v>
      </c>
      <c r="AC95" s="102">
        <f>IF('Back-End'!B$38,'Back-End'!B$33,0)</f>
        <v>0</v>
      </c>
      <c r="AD95" s="101">
        <f>IF('Back-End'!B$57,AD94+AD$5,0)</f>
        <v>0</v>
      </c>
      <c r="AE95" s="102">
        <f>IF('Back-End'!B$57,'Back-End'!B$54,0)</f>
        <v>0</v>
      </c>
      <c r="AF95" s="106">
        <f>IF('Back-End'!B$58,AF94+'Back-End'!B$71*1000000,0)</f>
        <v>0</v>
      </c>
      <c r="AG95" s="72">
        <f>IF('Back-End'!B$58,'Back-End'!B$67,0)</f>
        <v>0</v>
      </c>
      <c r="AH95" s="101">
        <f>IF('Back-End'!B$84,AH94+AH$5,0)</f>
        <v>0</v>
      </c>
      <c r="AI95" s="102">
        <f>IF('Back-End'!B$84,'Back-End'!B$54,0)</f>
        <v>0</v>
      </c>
      <c r="AJ95" s="94">
        <f>IF('Back-End'!B$101,AJ94+AJ$5,0)</f>
        <v>0</v>
      </c>
      <c r="AK95" s="100">
        <f t="shared" si="10"/>
        <v>0</v>
      </c>
    </row>
    <row r="96" spans="1:37" x14ac:dyDescent="0.25">
      <c r="A96" s="72" t="s">
        <v>208</v>
      </c>
      <c r="B96" s="72" t="b">
        <f>B95&gt;B107</f>
        <v>1</v>
      </c>
      <c r="L96" s="94">
        <f>L95+0.001</f>
        <v>4.6000000000000034E-2</v>
      </c>
      <c r="M96" s="81">
        <f>IF(L96&lt;'Slider Control'!M$13,'Slider Control'!P$13,L96*'Slider Control'!R$13)</f>
        <v>0.48</v>
      </c>
      <c r="N96" s="95">
        <f>IF(L96&lt;'Slider Control'!M$13,0,IF(L96&lt;'Slider Control'!N$13,L96*'Slider Control'!S$13+'Slider Control'!T$13,'Slider Control'!Q$13))</f>
        <v>0</v>
      </c>
      <c r="O96" s="96" t="e">
        <f t="shared" si="7"/>
        <v>#N/A</v>
      </c>
      <c r="P96" s="72">
        <f>IF(AND(ABS('Back-End'!B$26-L96)&lt;=0.0005,'Back-End'!B$25),0.001,0)</f>
        <v>0</v>
      </c>
      <c r="Q96" s="72">
        <f>IF(AND(ABS('Back-End'!B$32-L96)&lt;=0.0005,'Back-End'!B$38),M96,0)</f>
        <v>0</v>
      </c>
      <c r="R96" s="72">
        <f>IF(AND(ABS('Back-End'!B$56-L96)&lt;=0.0005,'Back-End'!B$57),'Back-End'!B$54,IF(AND(ABS('Back-End'!B$69-L96)&lt;=0.0005,'Back-End'!B$58),'Back-End'!B$67,0))</f>
        <v>0</v>
      </c>
      <c r="S96" s="72">
        <f>IF(AND(ABS('Back-End'!B$81-L96)&lt;=0.0005,'Back-End'!B$84),'Back-End'!B$82,0)</f>
        <v>0</v>
      </c>
      <c r="T96" s="72">
        <v>0</v>
      </c>
      <c r="W96" s="97">
        <f t="shared" si="8"/>
        <v>120.13714285714278</v>
      </c>
      <c r="X96" s="98">
        <f t="shared" si="9"/>
        <v>0</v>
      </c>
      <c r="Y96" s="99"/>
      <c r="Z96" s="105">
        <f>IF('Back-End'!B$25,Z94+Z$6,0)</f>
        <v>120.13714285714278</v>
      </c>
      <c r="AA96" s="100">
        <f>IF('Back-End'!B$25,0,0)</f>
        <v>0</v>
      </c>
      <c r="AB96" s="105">
        <f>IF('Back-End'!B$38,AB95+(AB$6-AB$5),0)</f>
        <v>0</v>
      </c>
      <c r="AC96" s="100">
        <f>IF('Back-End'!B$38,'Back-End'!B$34,0)</f>
        <v>0</v>
      </c>
      <c r="AD96" s="101">
        <f>IF('Back-End'!B$57,AD94+AD$6,0)</f>
        <v>0</v>
      </c>
      <c r="AE96" s="102">
        <f>IF('Back-End'!B$57,'Back-End'!B$55,0)</f>
        <v>0</v>
      </c>
      <c r="AF96" s="74">
        <f>IF('Back-End'!B$58,AF94+'Back-End'!B$70*1000000,0)</f>
        <v>0</v>
      </c>
      <c r="AG96" s="72">
        <v>0</v>
      </c>
      <c r="AH96" s="101">
        <f>IF('Back-End'!B$84,AH94+AH$6,0)</f>
        <v>0</v>
      </c>
      <c r="AI96" s="100">
        <f>IF('Back-End'!B$84,'Back-End'!B$83,0)</f>
        <v>0</v>
      </c>
      <c r="AJ96" s="94">
        <f>IF('Back-End'!B$101,AJ94+AJ$6,0)</f>
        <v>0</v>
      </c>
      <c r="AK96" s="100">
        <f t="shared" si="10"/>
        <v>0</v>
      </c>
    </row>
    <row r="97" spans="1:37" x14ac:dyDescent="0.25">
      <c r="A97" s="72" t="s">
        <v>209</v>
      </c>
      <c r="B97" s="110">
        <f>IF(B96,(1/B107)*B92,B93)</f>
        <v>9.2534722222222221E-7</v>
      </c>
      <c r="C97" s="72" t="s">
        <v>10</v>
      </c>
      <c r="L97" s="94">
        <f>L96</f>
        <v>4.6000000000000034E-2</v>
      </c>
      <c r="M97" s="81">
        <f>IF(L97&lt;'Slider Control'!M$13,'Slider Control'!P$13,L97*'Slider Control'!R$13)</f>
        <v>0.48</v>
      </c>
      <c r="N97" s="95">
        <f>IF(L97&lt;'Slider Control'!M$13,0,IF(L97&lt;'Slider Control'!N$13,L97*'Slider Control'!S$13+'Slider Control'!T$13,'Slider Control'!Q$13))</f>
        <v>0</v>
      </c>
      <c r="O97" s="96" t="e">
        <f t="shared" si="7"/>
        <v>#N/A</v>
      </c>
      <c r="P97" s="72">
        <f>IF(AND(ABS('Back-End'!B$26-L97)&lt;=0.0005,'Back-End'!B$25),'Back-End'!B$21,0)</f>
        <v>0</v>
      </c>
      <c r="Q97" s="72">
        <f>IF(AND(ABS('Back-End'!B$32-L97)&lt;=0.0005,'Back-End'!B$38),N97,0)</f>
        <v>0</v>
      </c>
      <c r="R97" s="72">
        <f>IF(AND(ABS('Back-End'!B$56-L96)&lt;=0.0005,'Back-End'!B$57),'Back-End'!B$55,IF(AND(ABS('Back-End'!B$69-L96)&lt;=0.0005,'Back-End'!B$58),'Back-End'!B$68+0.0001,0))</f>
        <v>0</v>
      </c>
      <c r="S97" s="72">
        <f>IF(AND(ABS('Back-End'!B$81-L97)&lt;=0.0005,'Back-End'!B$84),'Back-End'!B$83,0)</f>
        <v>0</v>
      </c>
      <c r="T97" s="72">
        <v>0</v>
      </c>
      <c r="W97" s="97">
        <f t="shared" si="8"/>
        <v>122.44114285714276</v>
      </c>
      <c r="X97" s="98">
        <f t="shared" si="9"/>
        <v>0</v>
      </c>
      <c r="Y97" s="99"/>
      <c r="Z97" s="105">
        <f>IF('Back-End'!B$25,Z94+Z$7,0)</f>
        <v>122.44114285714276</v>
      </c>
      <c r="AA97" s="100">
        <f>IF('Back-End'!B$25,0,0)</f>
        <v>0</v>
      </c>
      <c r="AB97" s="105">
        <f>IF('Back-End'!B$38,AB96+AB$5,0)</f>
        <v>0</v>
      </c>
      <c r="AC97" s="102">
        <f>IF('Back-End'!B$38,'Back-End'!B$33,0)</f>
        <v>0</v>
      </c>
      <c r="AD97" s="101">
        <f>IF('Back-End'!B$57,AD96+AD$5,0)</f>
        <v>0</v>
      </c>
      <c r="AE97" s="102">
        <f>IF('Back-End'!B$57,'Back-End'!B$54,0)</f>
        <v>0</v>
      </c>
      <c r="AF97" s="106">
        <f>IF('Back-End'!B$58,AF94+(AF$9-AF$6),0)</f>
        <v>0</v>
      </c>
      <c r="AG97" s="72">
        <v>0</v>
      </c>
      <c r="AH97" s="101">
        <f>IF('Back-End'!B$84,AH96+AH$5,0)</f>
        <v>0</v>
      </c>
      <c r="AI97" s="102">
        <f>IF('Back-End'!B$84,'Back-End'!B$54,0)</f>
        <v>0</v>
      </c>
      <c r="AJ97" s="94">
        <f>IF('Back-End'!B$101,AJ96+AJ$5,0)</f>
        <v>0</v>
      </c>
      <c r="AK97" s="100">
        <f t="shared" si="10"/>
        <v>0</v>
      </c>
    </row>
    <row r="98" spans="1:37" x14ac:dyDescent="0.25">
      <c r="A98" s="72" t="s">
        <v>210</v>
      </c>
      <c r="B98" s="110">
        <f>IF(B96,(1/B107)*(1-B92),B94)</f>
        <v>1.5746527777777781E-6</v>
      </c>
      <c r="C98" s="72" t="s">
        <v>10</v>
      </c>
      <c r="L98" s="94">
        <f>L97+0.001</f>
        <v>4.7000000000000035E-2</v>
      </c>
      <c r="M98" s="81">
        <f>IF(L98&lt;'Slider Control'!M$13,'Slider Control'!P$13,L98*'Slider Control'!R$13)</f>
        <v>0.48</v>
      </c>
      <c r="N98" s="95">
        <f>IF(L98&lt;'Slider Control'!M$13,0,IF(L98&lt;'Slider Control'!N$13,L98*'Slider Control'!S$13+'Slider Control'!T$13,'Slider Control'!Q$13))</f>
        <v>0</v>
      </c>
      <c r="O98" s="96" t="e">
        <f t="shared" si="7"/>
        <v>#N/A</v>
      </c>
      <c r="P98" s="72">
        <f>IF(AND(ABS('Back-End'!B$26-L98)&lt;=0.0005,'Back-End'!B$25),0.001,0)</f>
        <v>0</v>
      </c>
      <c r="Q98" s="72">
        <f>IF(AND(ABS('Back-End'!B$32-L98)&lt;=0.0005,'Back-End'!B$38),M98,0)</f>
        <v>0</v>
      </c>
      <c r="R98" s="72">
        <f>IF(AND(ABS('Back-End'!B$56-L98)&lt;=0.0005,'Back-End'!B$57),'Back-End'!B$54,IF(AND(ABS('Back-End'!B$69-L98)&lt;=0.0005,'Back-End'!B$58),'Back-End'!B$67,0))</f>
        <v>0</v>
      </c>
      <c r="S98" s="72">
        <f>IF(AND(ABS('Back-End'!B$81-L98)&lt;=0.0005,'Back-End'!B$84),'Back-End'!B$82,0)</f>
        <v>0</v>
      </c>
      <c r="T98" s="72">
        <v>0</v>
      </c>
      <c r="W98" s="97">
        <f t="shared" si="8"/>
        <v>123.12685714285705</v>
      </c>
      <c r="X98" s="98">
        <f t="shared" si="9"/>
        <v>0.47999999999999993</v>
      </c>
      <c r="Y98" s="99"/>
      <c r="Z98" s="105">
        <f>IF('Back-End'!B$25,Z97+Z$5,0)</f>
        <v>123.12685714285705</v>
      </c>
      <c r="AA98" s="100">
        <f>IF('Back-End'!B$25,'Back-End'!B$21,0)</f>
        <v>0.47999999999999993</v>
      </c>
      <c r="AB98" s="105">
        <f>IF('Back-End'!B$38,AB97+(AB$6-AB$5),0)</f>
        <v>0</v>
      </c>
      <c r="AC98" s="100">
        <f>IF('Back-End'!B$38,'Back-End'!B$34,0)</f>
        <v>0</v>
      </c>
      <c r="AD98" s="101">
        <f>IF('Back-End'!B$57,AD96+AD$6,0)</f>
        <v>0</v>
      </c>
      <c r="AE98" s="102">
        <f>IF('Back-End'!B$57,'Back-End'!B$55,0)</f>
        <v>0</v>
      </c>
      <c r="AF98" s="106">
        <f>IF('Back-End'!B$58,AF97+'Back-End'!B$71*1000000,0)</f>
        <v>0</v>
      </c>
      <c r="AG98" s="72">
        <f>IF('Back-End'!B$58,'Back-End'!B$67,0)</f>
        <v>0</v>
      </c>
      <c r="AH98" s="101">
        <f>IF('Back-End'!B$84,AH96+AH$6,0)</f>
        <v>0</v>
      </c>
      <c r="AI98" s="100">
        <f>IF('Back-End'!B$84,'Back-End'!B$83,0)</f>
        <v>0</v>
      </c>
      <c r="AJ98" s="94">
        <f>IF('Back-End'!B$101,AJ96+AJ$6,0)</f>
        <v>0</v>
      </c>
      <c r="AK98" s="100">
        <f t="shared" si="10"/>
        <v>0</v>
      </c>
    </row>
    <row r="99" spans="1:37" x14ac:dyDescent="0.25">
      <c r="A99" s="72" t="s">
        <v>65</v>
      </c>
      <c r="B99" s="72">
        <v>0.99</v>
      </c>
      <c r="C99" s="72" t="s">
        <v>22</v>
      </c>
      <c r="L99" s="94">
        <f>L98</f>
        <v>4.7000000000000035E-2</v>
      </c>
      <c r="M99" s="81">
        <f>IF(L99&lt;'Slider Control'!M$13,'Slider Control'!P$13,L99*'Slider Control'!R$13)</f>
        <v>0.48</v>
      </c>
      <c r="N99" s="95">
        <f>IF(L99&lt;'Slider Control'!M$13,0,IF(L99&lt;'Slider Control'!N$13,L99*'Slider Control'!S$13+'Slider Control'!T$13,'Slider Control'!Q$13))</f>
        <v>0</v>
      </c>
      <c r="O99" s="96" t="e">
        <f t="shared" si="7"/>
        <v>#N/A</v>
      </c>
      <c r="P99" s="72">
        <f>IF(AND(ABS('Back-End'!B$26-L99)&lt;=0.0005,'Back-End'!B$25),'Back-End'!B$21,0)</f>
        <v>0</v>
      </c>
      <c r="Q99" s="72">
        <f>IF(AND(ABS('Back-End'!B$32-L99)&lt;=0.0005,'Back-End'!B$38),N99,0)</f>
        <v>0</v>
      </c>
      <c r="R99" s="72">
        <f>IF(AND(ABS('Back-End'!B$56-L98)&lt;=0.0005,'Back-End'!B$57),'Back-End'!B$55,IF(AND(ABS('Back-End'!B$69-L98)&lt;=0.0005,'Back-End'!B$58),'Back-End'!B$68+0.0001,0))</f>
        <v>0</v>
      </c>
      <c r="S99" s="72">
        <f>IF(AND(ABS('Back-End'!B$81-L99)&lt;=0.0005,'Back-End'!B$84),'Back-End'!B$83,0)</f>
        <v>0</v>
      </c>
      <c r="T99" s="72">
        <v>0</v>
      </c>
      <c r="W99" s="97">
        <f t="shared" si="8"/>
        <v>124.08685714285706</v>
      </c>
      <c r="X99" s="98">
        <f t="shared" si="9"/>
        <v>0</v>
      </c>
      <c r="Y99" s="99"/>
      <c r="Z99" s="105">
        <f>IF('Back-End'!B$25,Z97+Z$6,0)</f>
        <v>124.08685714285706</v>
      </c>
      <c r="AA99" s="100">
        <f>IF('Back-End'!B$25,0,0)</f>
        <v>0</v>
      </c>
      <c r="AB99" s="105">
        <f>IF('Back-End'!B$38,AB98+AB$5,0)</f>
        <v>0</v>
      </c>
      <c r="AC99" s="102">
        <f>IF('Back-End'!B$38,'Back-End'!B$33,0)</f>
        <v>0</v>
      </c>
      <c r="AD99" s="101">
        <f>IF('Back-End'!B$57,AD98+AD$5,0)</f>
        <v>0</v>
      </c>
      <c r="AE99" s="102">
        <f>IF('Back-End'!B$57,'Back-End'!B$54,0)</f>
        <v>0</v>
      </c>
      <c r="AF99" s="74">
        <f>IF('Back-End'!B$58,AF97+'Back-End'!B$70*1000000,0)</f>
        <v>0</v>
      </c>
      <c r="AG99" s="72">
        <v>0</v>
      </c>
      <c r="AH99" s="101">
        <f>IF('Back-End'!B$84,AH98+AH$5,0)</f>
        <v>0</v>
      </c>
      <c r="AI99" s="102">
        <f>IF('Back-End'!B$84,'Back-End'!B$54,0)</f>
        <v>0</v>
      </c>
      <c r="AJ99" s="94">
        <f>IF('Back-End'!B$101,AJ98+AJ$5,0)</f>
        <v>0</v>
      </c>
      <c r="AK99" s="100">
        <f t="shared" si="10"/>
        <v>0</v>
      </c>
    </row>
    <row r="100" spans="1:37" x14ac:dyDescent="0.25">
      <c r="A100" s="72" t="s">
        <v>171</v>
      </c>
      <c r="B100" s="74">
        <f>((Calculator!C4-Calculator!C5)*B97)/B108</f>
        <v>0.64774305555555545</v>
      </c>
      <c r="C100" s="72" t="s">
        <v>21</v>
      </c>
      <c r="D100" s="72">
        <f>1/(B94+B93)</f>
        <v>486111.11111110979</v>
      </c>
      <c r="L100" s="94">
        <f>L99+0.001</f>
        <v>4.8000000000000036E-2</v>
      </c>
      <c r="M100" s="81">
        <f>IF(L100&lt;'Slider Control'!M$13,'Slider Control'!P$13,L100*'Slider Control'!R$13)</f>
        <v>0.48</v>
      </c>
      <c r="N100" s="95">
        <f>IF(L100&lt;'Slider Control'!M$13,0,IF(L100&lt;'Slider Control'!N$13,L100*'Slider Control'!S$13+'Slider Control'!T$13,'Slider Control'!Q$13))</f>
        <v>0</v>
      </c>
      <c r="O100" s="96" t="e">
        <f t="shared" si="7"/>
        <v>#N/A</v>
      </c>
      <c r="P100" s="72">
        <f>IF(AND(ABS('Back-End'!B$26-L100)&lt;=0.0005,'Back-End'!B$25),0.001,0)</f>
        <v>0</v>
      </c>
      <c r="Q100" s="72">
        <f>IF(AND(ABS('Back-End'!B$32-L100)&lt;=0.0005,'Back-End'!B$38),M100,0)</f>
        <v>0</v>
      </c>
      <c r="R100" s="72">
        <f>IF(AND(ABS('Back-End'!B$56-L100)&lt;=0.0005,'Back-End'!B$57),'Back-End'!B$54,IF(AND(ABS('Back-End'!B$69-L100)&lt;=0.0005,'Back-End'!B$58),'Back-End'!B$67,0))</f>
        <v>0</v>
      </c>
      <c r="S100" s="72">
        <f>IF(AND(ABS('Back-End'!B$81-L100)&lt;=0.0005,'Back-End'!B$84),'Back-End'!B$82,0)</f>
        <v>0</v>
      </c>
      <c r="T100" s="72">
        <v>0</v>
      </c>
      <c r="W100" s="97">
        <f t="shared" ref="W100:W131" si="11">Z100+AB100+AD100+AF100+AH100+AJ100</f>
        <v>126.39085714285704</v>
      </c>
      <c r="X100" s="98">
        <f t="shared" ref="X100:X131" si="12">AA100+AC100+AE100+AG100+AI100+AK100</f>
        <v>0</v>
      </c>
      <c r="Y100" s="99"/>
      <c r="Z100" s="105">
        <f>IF('Back-End'!B$25,Z97+Z$7,0)</f>
        <v>126.39085714285704</v>
      </c>
      <c r="AA100" s="100">
        <f>IF('Back-End'!B$25,0,0)</f>
        <v>0</v>
      </c>
      <c r="AB100" s="105">
        <f>IF('Back-End'!B$38,AB99+(AB$6-AB$5),0)</f>
        <v>0</v>
      </c>
      <c r="AC100" s="100">
        <f>IF('Back-End'!B$38,'Back-End'!B$34,0)</f>
        <v>0</v>
      </c>
      <c r="AD100" s="101">
        <f>IF('Back-End'!B$57,AD98+AD$6,0)</f>
        <v>0</v>
      </c>
      <c r="AE100" s="102">
        <f>IF('Back-End'!B$57,'Back-End'!B$55,0)</f>
        <v>0</v>
      </c>
      <c r="AF100" s="106">
        <f>IF('Back-End'!B$58,AF97+(AF$9-AF$6),0)</f>
        <v>0</v>
      </c>
      <c r="AG100" s="72">
        <v>0</v>
      </c>
      <c r="AH100" s="101">
        <f>IF('Back-End'!B$84,AH98+AH$6,0)</f>
        <v>0</v>
      </c>
      <c r="AI100" s="100">
        <f>IF('Back-End'!B$84,'Back-End'!B$83,0)</f>
        <v>0</v>
      </c>
      <c r="AJ100" s="94">
        <f>IF('Back-End'!B$101,AJ98+AJ$6,0)</f>
        <v>0</v>
      </c>
      <c r="AK100" s="100">
        <f t="shared" si="10"/>
        <v>0</v>
      </c>
    </row>
    <row r="101" spans="1:37" x14ac:dyDescent="0.25">
      <c r="A101" s="72" t="s">
        <v>174</v>
      </c>
      <c r="B101" s="72" t="b">
        <f>IF(OR(B4,B7),FALSE,IF(OR(B81&gt;=1,B56&gt;=1),TRUE,FALSE))</f>
        <v>0</v>
      </c>
      <c r="D101" s="72">
        <f>D100/1000</f>
        <v>486.11111111110978</v>
      </c>
      <c r="L101" s="94">
        <f>L100</f>
        <v>4.8000000000000036E-2</v>
      </c>
      <c r="M101" s="81">
        <f>IF(L101&lt;'Slider Control'!M$13,'Slider Control'!P$13,L101*'Slider Control'!R$13)</f>
        <v>0.48</v>
      </c>
      <c r="N101" s="95">
        <f>IF(L101&lt;'Slider Control'!M$13,0,IF(L101&lt;'Slider Control'!N$13,L101*'Slider Control'!S$13+'Slider Control'!T$13,'Slider Control'!Q$13))</f>
        <v>0</v>
      </c>
      <c r="O101" s="96" t="e">
        <f t="shared" si="7"/>
        <v>#N/A</v>
      </c>
      <c r="P101" s="72">
        <f>IF(AND(ABS('Back-End'!B$26-L101)&lt;=0.0005,'Back-End'!B$25),'Back-End'!B$21,0)</f>
        <v>0</v>
      </c>
      <c r="Q101" s="72">
        <f>IF(AND(ABS('Back-End'!B$32-L101)&lt;=0.0005,'Back-End'!B$38),N101,0)</f>
        <v>0</v>
      </c>
      <c r="R101" s="72">
        <f>IF(AND(ABS('Back-End'!B$56-L100)&lt;=0.0005,'Back-End'!B$57),'Back-End'!B$55,IF(AND(ABS('Back-End'!B$69-L100)&lt;=0.0005,'Back-End'!B$58),'Back-End'!B$68+0.0001,0))</f>
        <v>0</v>
      </c>
      <c r="S101" s="72">
        <f>IF(AND(ABS('Back-End'!B$81-L101)&lt;=0.0005,'Back-End'!B$84),'Back-End'!B$83,0)</f>
        <v>0</v>
      </c>
      <c r="T101" s="72">
        <v>0</v>
      </c>
      <c r="W101" s="97">
        <f t="shared" si="11"/>
        <v>127.07657142857133</v>
      </c>
      <c r="X101" s="98">
        <f t="shared" si="12"/>
        <v>0.47999999999999993</v>
      </c>
      <c r="Y101" s="99"/>
      <c r="Z101" s="105">
        <f>IF('Back-End'!B$25,Z100+Z$5,0)</f>
        <v>127.07657142857133</v>
      </c>
      <c r="AA101" s="100">
        <f>IF('Back-End'!B$25,'Back-End'!B$21,0)</f>
        <v>0.47999999999999993</v>
      </c>
      <c r="AB101" s="105">
        <f>IF('Back-End'!B$38,AB100+AB$5,0)</f>
        <v>0</v>
      </c>
      <c r="AC101" s="102">
        <f>IF('Back-End'!B$38,'Back-End'!B$33,0)</f>
        <v>0</v>
      </c>
      <c r="AD101" s="101">
        <f>IF('Back-End'!B$57,AD100+AD$5,0)</f>
        <v>0</v>
      </c>
      <c r="AE101" s="102">
        <f>IF('Back-End'!B$57,'Back-End'!B$54,0)</f>
        <v>0</v>
      </c>
      <c r="AF101" s="106">
        <f>IF('Back-End'!B$58,AF100+'Back-End'!B$71*1000000,0)</f>
        <v>0</v>
      </c>
      <c r="AG101" s="72">
        <f>IF('Back-End'!B$58,'Back-End'!B$67,0)</f>
        <v>0</v>
      </c>
      <c r="AH101" s="101">
        <f>IF('Back-End'!B$84,AH100+AH$5,0)</f>
        <v>0</v>
      </c>
      <c r="AI101" s="102">
        <f>IF('Back-End'!B$84,'Back-End'!B$54,0)</f>
        <v>0</v>
      </c>
      <c r="AJ101" s="94">
        <f>IF('Back-End'!B$101,AJ100+AJ$5,0)</f>
        <v>0</v>
      </c>
      <c r="AK101" s="100">
        <f t="shared" si="10"/>
        <v>0</v>
      </c>
    </row>
    <row r="102" spans="1:37" x14ac:dyDescent="0.25">
      <c r="A102" s="72" t="s">
        <v>127</v>
      </c>
      <c r="B102" s="72" t="b">
        <f>Calculator!C5*(AVERAGE('Back-End'!M2005:N2005)/Calculator!C6)/Calculator!C6&lt;0.4</f>
        <v>0</v>
      </c>
      <c r="L102" s="94">
        <f>L101+0.001</f>
        <v>4.9000000000000037E-2</v>
      </c>
      <c r="M102" s="81">
        <f>IF(L102&lt;'Slider Control'!M$13,'Slider Control'!P$13,L102*'Slider Control'!R$13)</f>
        <v>0.48</v>
      </c>
      <c r="N102" s="95">
        <f>IF(L102&lt;'Slider Control'!M$13,0,IF(L102&lt;'Slider Control'!N$13,L102*'Slider Control'!S$13+'Slider Control'!T$13,'Slider Control'!Q$13))</f>
        <v>0</v>
      </c>
      <c r="O102" s="96" t="e">
        <f t="shared" si="7"/>
        <v>#N/A</v>
      </c>
      <c r="P102" s="72">
        <f>IF(AND(ABS('Back-End'!B$26-L102)&lt;=0.0005,'Back-End'!B$25),0.001,0)</f>
        <v>0</v>
      </c>
      <c r="Q102" s="72">
        <f>IF(AND(ABS('Back-End'!B$32-L102)&lt;=0.0005,'Back-End'!B$38),M102,0)</f>
        <v>0</v>
      </c>
      <c r="R102" s="72">
        <f>IF(AND(ABS('Back-End'!B$56-L102)&lt;=0.0005,'Back-End'!B$57),'Back-End'!B$54,IF(AND(ABS('Back-End'!B$69-L102)&lt;=0.0005,'Back-End'!B$58),'Back-End'!B$67,0))</f>
        <v>0</v>
      </c>
      <c r="S102" s="72">
        <f>IF(AND(ABS('Back-End'!B$81-L102)&lt;=0.0005,'Back-End'!B$84),'Back-End'!B$82,0)</f>
        <v>0</v>
      </c>
      <c r="T102" s="72">
        <v>0</v>
      </c>
      <c r="W102" s="97">
        <f t="shared" si="11"/>
        <v>128.03657142857134</v>
      </c>
      <c r="X102" s="98">
        <f t="shared" si="12"/>
        <v>0</v>
      </c>
      <c r="Y102" s="99"/>
      <c r="Z102" s="105">
        <f>Z100+Z$6</f>
        <v>128.03657142857134</v>
      </c>
      <c r="AA102" s="100">
        <f>IF('Back-End'!B$25,0,0)</f>
        <v>0</v>
      </c>
      <c r="AB102" s="105">
        <f>IF('Back-End'!B$38,AB101+(AB$6-AB$5),0)</f>
        <v>0</v>
      </c>
      <c r="AC102" s="100">
        <f>IF('Back-End'!B$38,'Back-End'!B$34,0)</f>
        <v>0</v>
      </c>
      <c r="AD102" s="101">
        <f>IF('Back-End'!B$57,AD100+AD$6,0)</f>
        <v>0</v>
      </c>
      <c r="AE102" s="102">
        <f>IF('Back-End'!B$57,'Back-End'!B$55,0)</f>
        <v>0</v>
      </c>
      <c r="AF102" s="74">
        <f>IF('Back-End'!B$58,AF100+'Back-End'!B$70*1000000,0)</f>
        <v>0</v>
      </c>
      <c r="AG102" s="72">
        <v>0</v>
      </c>
      <c r="AH102" s="101">
        <f>IF('Back-End'!B$84,AH100+AH$6,0)</f>
        <v>0</v>
      </c>
      <c r="AI102" s="100">
        <f>IF('Back-End'!B$84,'Back-End'!B$83,0)</f>
        <v>0</v>
      </c>
      <c r="AJ102" s="94">
        <f>IF('Back-End'!B$101,AJ100+AJ$6,0)</f>
        <v>0</v>
      </c>
      <c r="AK102" s="100">
        <f t="shared" ref="AK102:AK133" si="13">AK100</f>
        <v>0</v>
      </c>
    </row>
    <row r="103" spans="1:37" x14ac:dyDescent="0.25">
      <c r="A103" s="72" t="s">
        <v>206</v>
      </c>
      <c r="B103" s="72">
        <f>MIN(B107,(1/(B97+B98)))</f>
        <v>399999.99999999994</v>
      </c>
      <c r="C103" s="72" t="s">
        <v>9</v>
      </c>
      <c r="L103" s="94">
        <f>L102</f>
        <v>4.9000000000000037E-2</v>
      </c>
      <c r="M103" s="81">
        <f>IF(L103&lt;'Slider Control'!M$13,'Slider Control'!P$13,L103*'Slider Control'!R$13)</f>
        <v>0.48</v>
      </c>
      <c r="N103" s="95">
        <f>IF(L103&lt;'Slider Control'!M$13,0,IF(L103&lt;'Slider Control'!N$13,L103*'Slider Control'!S$13+'Slider Control'!T$13,'Slider Control'!Q$13))</f>
        <v>0</v>
      </c>
      <c r="O103" s="96" t="e">
        <f t="shared" si="7"/>
        <v>#N/A</v>
      </c>
      <c r="P103" s="72">
        <f>IF(AND(ABS('Back-End'!B$26-L103)&lt;=0.0005,'Back-End'!B$25),'Back-End'!B$21,0)</f>
        <v>0</v>
      </c>
      <c r="Q103" s="72">
        <f>IF(AND(ABS('Back-End'!B$32-L103)&lt;=0.0005,'Back-End'!B$38),N103,0)</f>
        <v>0</v>
      </c>
      <c r="R103" s="72">
        <f>IF(AND(ABS('Back-End'!B$56-L102)&lt;=0.0005,'Back-End'!B$57),'Back-End'!B$55,IF(AND(ABS('Back-End'!B$69-L102)&lt;=0.0005,'Back-End'!B$58),'Back-End'!B$68+0.0001,0))</f>
        <v>0</v>
      </c>
      <c r="S103" s="72">
        <f>IF(AND(ABS('Back-End'!B$81-L103)&lt;=0.0005,'Back-End'!B$84),'Back-End'!B$83,0)</f>
        <v>0</v>
      </c>
      <c r="T103" s="72">
        <v>0</v>
      </c>
      <c r="W103" s="97">
        <f t="shared" si="11"/>
        <v>130.34057142857134</v>
      </c>
      <c r="X103" s="98">
        <f t="shared" si="12"/>
        <v>0</v>
      </c>
      <c r="Y103" s="99"/>
      <c r="Z103" s="105">
        <f>Z100+Z$7</f>
        <v>130.34057142857134</v>
      </c>
      <c r="AA103" s="100">
        <f>IF('Back-End'!B$25,0,0)</f>
        <v>0</v>
      </c>
      <c r="AB103" s="105">
        <f>IF('Back-End'!B$38,AB102+AB$5,0)</f>
        <v>0</v>
      </c>
      <c r="AC103" s="102">
        <f>IF('Back-End'!B$38,'Back-End'!B$33,0)</f>
        <v>0</v>
      </c>
      <c r="AD103" s="101">
        <f>IF('Back-End'!B$57,AD102+AD$5,0)</f>
        <v>0</v>
      </c>
      <c r="AE103" s="102">
        <f>IF('Back-End'!B$57,'Back-End'!B$54,0)</f>
        <v>0</v>
      </c>
      <c r="AF103" s="106">
        <f>IF('Back-End'!B$58,AF100+(AF$9-AF$6),0)</f>
        <v>0</v>
      </c>
      <c r="AG103" s="72">
        <v>0</v>
      </c>
      <c r="AH103" s="101">
        <f>IF('Back-End'!B$84,AH102+AH$5,0)</f>
        <v>0</v>
      </c>
      <c r="AI103" s="102">
        <f>IF('Back-End'!B$84,'Back-End'!B$54,0)</f>
        <v>0</v>
      </c>
      <c r="AJ103" s="94">
        <f>IF('Back-End'!B$101,AJ102+AJ$5,0)</f>
        <v>0</v>
      </c>
      <c r="AK103" s="100">
        <f t="shared" si="13"/>
        <v>0</v>
      </c>
    </row>
    <row r="104" spans="1:37" x14ac:dyDescent="0.25">
      <c r="L104" s="94">
        <f>L103+0.001</f>
        <v>5.0000000000000037E-2</v>
      </c>
      <c r="M104" s="81">
        <f>IF(L104&lt;'Slider Control'!M$13,'Slider Control'!P$13,L104*'Slider Control'!R$13)</f>
        <v>0.48</v>
      </c>
      <c r="N104" s="95">
        <f>IF(L104&lt;'Slider Control'!M$13,0,IF(L104&lt;'Slider Control'!N$13,L104*'Slider Control'!S$13+'Slider Control'!T$13,'Slider Control'!Q$13))</f>
        <v>0</v>
      </c>
      <c r="O104" s="96" t="e">
        <f t="shared" si="7"/>
        <v>#N/A</v>
      </c>
      <c r="P104" s="72">
        <f>IF(AND(ABS('Back-End'!B$26-L104)&lt;=0.0005,'Back-End'!B$25),0.001,0)</f>
        <v>0</v>
      </c>
      <c r="Q104" s="72">
        <f>IF(AND(ABS('Back-End'!B$32-L104)&lt;=0.0005,'Back-End'!B$38),M104,0)</f>
        <v>0</v>
      </c>
      <c r="R104" s="72">
        <f>IF(AND(ABS('Back-End'!B$56-L104)&lt;=0.0005,'Back-End'!B$57),'Back-End'!B$54,IF(AND(ABS('Back-End'!B$69-L104)&lt;=0.0005,'Back-End'!B$58),'Back-End'!B$67,0))</f>
        <v>0</v>
      </c>
      <c r="S104" s="72">
        <f>IF(AND(ABS('Back-End'!B$81-L104)&lt;=0.0005,'Back-End'!B$84),'Back-End'!B$82,0)</f>
        <v>0</v>
      </c>
      <c r="T104" s="72">
        <v>0</v>
      </c>
      <c r="W104" s="97">
        <f t="shared" si="11"/>
        <v>131.02628571428562</v>
      </c>
      <c r="X104" s="98">
        <f t="shared" si="12"/>
        <v>0.47999999999999993</v>
      </c>
      <c r="Y104" s="99"/>
      <c r="Z104" s="105">
        <f>IF('Back-End'!B$25,Z103+Z$5,0)</f>
        <v>131.02628571428562</v>
      </c>
      <c r="AA104" s="100">
        <f>IF('Back-End'!B$25,'Back-End'!B$21,0)</f>
        <v>0.47999999999999993</v>
      </c>
      <c r="AB104" s="105">
        <f>IF('Back-End'!B$38,AB103+(AB$6-AB$5),0)</f>
        <v>0</v>
      </c>
      <c r="AC104" s="100">
        <f>IF('Back-End'!B$38,'Back-End'!B$34,0)</f>
        <v>0</v>
      </c>
      <c r="AD104" s="101">
        <f>IF('Back-End'!B$57,AD102+AD$6,0)</f>
        <v>0</v>
      </c>
      <c r="AE104" s="102">
        <f>IF('Back-End'!B$57,'Back-End'!B$55,0)</f>
        <v>0</v>
      </c>
      <c r="AF104" s="106">
        <f>IF('Back-End'!B$58,AF103+'Back-End'!B$71*1000000,0)</f>
        <v>0</v>
      </c>
      <c r="AG104" s="72">
        <f>IF('Back-End'!B$58,'Back-End'!B$67,0)</f>
        <v>0</v>
      </c>
      <c r="AH104" s="101">
        <f>IF('Back-End'!B$84,AH102+AH$6,0)</f>
        <v>0</v>
      </c>
      <c r="AI104" s="100">
        <f>IF('Back-End'!B$84,'Back-End'!B$83,0)</f>
        <v>0</v>
      </c>
      <c r="AJ104" s="94">
        <f>IF('Back-End'!B$101,AJ102+AJ$6,0)</f>
        <v>0</v>
      </c>
      <c r="AK104" s="100">
        <f t="shared" si="13"/>
        <v>0</v>
      </c>
    </row>
    <row r="105" spans="1:37" x14ac:dyDescent="0.25">
      <c r="L105" s="94">
        <f>L104</f>
        <v>5.0000000000000037E-2</v>
      </c>
      <c r="M105" s="81">
        <f>IF(L105&lt;'Slider Control'!M$13,'Slider Control'!P$13,L105*'Slider Control'!R$13)</f>
        <v>0.48</v>
      </c>
      <c r="N105" s="95">
        <f>IF(L105&lt;'Slider Control'!M$13,0,IF(L105&lt;'Slider Control'!N$13,L105*'Slider Control'!S$13+'Slider Control'!T$13,'Slider Control'!Q$13))</f>
        <v>0</v>
      </c>
      <c r="O105" s="96" t="e">
        <f t="shared" si="7"/>
        <v>#N/A</v>
      </c>
      <c r="P105" s="72">
        <f>IF(AND(ABS('Back-End'!B$26-L105)&lt;=0.0005,'Back-End'!B$25),'Back-End'!B$21,0)</f>
        <v>0</v>
      </c>
      <c r="Q105" s="72">
        <f>IF(AND(ABS('Back-End'!B$32-L105)&lt;=0.0005,'Back-End'!B$38),N105,0)</f>
        <v>0</v>
      </c>
      <c r="R105" s="72">
        <f>IF(AND(ABS('Back-End'!B$56-L104)&lt;=0.0005,'Back-End'!B$57),'Back-End'!B$55,IF(AND(ABS('Back-End'!B$69-L104)&lt;=0.0005,'Back-End'!B$58),'Back-End'!B$68+0.0001,0))</f>
        <v>0</v>
      </c>
      <c r="S105" s="72">
        <f>IF(AND(ABS('Back-End'!B$81-L105)&lt;=0.0005,'Back-End'!B$84),'Back-End'!B$83,0)</f>
        <v>0</v>
      </c>
      <c r="T105" s="72">
        <v>0</v>
      </c>
      <c r="W105" s="97">
        <f t="shared" si="11"/>
        <v>131.98628571428563</v>
      </c>
      <c r="X105" s="98">
        <f t="shared" si="12"/>
        <v>0</v>
      </c>
      <c r="Y105" s="99"/>
      <c r="Z105" s="105">
        <f>IF('Back-End'!B$25,Z103+Z$6,0)</f>
        <v>131.98628571428563</v>
      </c>
      <c r="AA105" s="100">
        <f>IF('Back-End'!B$25,0,0)</f>
        <v>0</v>
      </c>
      <c r="AB105" s="105">
        <f>IF('Back-End'!B$38,AB104+AB$5,0)</f>
        <v>0</v>
      </c>
      <c r="AC105" s="102">
        <f>IF('Back-End'!B$38,'Back-End'!B$33,0)</f>
        <v>0</v>
      </c>
      <c r="AD105" s="101">
        <f>IF('Back-End'!B$57,AD104+AD$5,0)</f>
        <v>0</v>
      </c>
      <c r="AE105" s="102">
        <f>IF('Back-End'!B$57,'Back-End'!B$54,0)</f>
        <v>0</v>
      </c>
      <c r="AF105" s="74">
        <f>IF('Back-End'!B$58,AF103+'Back-End'!B$70*1000000,0)</f>
        <v>0</v>
      </c>
      <c r="AG105" s="72">
        <v>0</v>
      </c>
      <c r="AH105" s="101">
        <f>IF('Back-End'!B$84,AH104+AH$5,0)</f>
        <v>0</v>
      </c>
      <c r="AI105" s="102">
        <f>IF('Back-End'!B$84,'Back-End'!B$54,0)</f>
        <v>0</v>
      </c>
      <c r="AJ105" s="94">
        <f>IF('Back-End'!B$101,AJ104+AJ$5,0)</f>
        <v>0</v>
      </c>
      <c r="AK105" s="100">
        <f t="shared" si="13"/>
        <v>0</v>
      </c>
    </row>
    <row r="106" spans="1:37" ht="15.75" x14ac:dyDescent="0.25">
      <c r="A106" s="161" t="s">
        <v>111</v>
      </c>
      <c r="B106" s="162"/>
      <c r="L106" s="94">
        <f>L105+0.001</f>
        <v>5.1000000000000038E-2</v>
      </c>
      <c r="M106" s="81">
        <f>IF(L106&lt;'Slider Control'!M$13,'Slider Control'!P$13,L106*'Slider Control'!R$13)</f>
        <v>0.48</v>
      </c>
      <c r="N106" s="95">
        <f>IF(L106&lt;'Slider Control'!M$13,0,IF(L106&lt;'Slider Control'!N$13,L106*'Slider Control'!S$13+'Slider Control'!T$13,'Slider Control'!Q$13))</f>
        <v>0</v>
      </c>
      <c r="O106" s="96" t="e">
        <f t="shared" si="7"/>
        <v>#N/A</v>
      </c>
      <c r="P106" s="72">
        <f>IF(AND(ABS('Back-End'!B$26-L106)&lt;=0.0005,'Back-End'!B$25),0.001,0)</f>
        <v>0</v>
      </c>
      <c r="Q106" s="72">
        <f>IF(AND(ABS('Back-End'!B$32-L106)&lt;=0.0005,'Back-End'!B$38),M106,0)</f>
        <v>0</v>
      </c>
      <c r="R106" s="72">
        <f>IF(AND(ABS('Back-End'!B$56-L106)&lt;=0.0005,'Back-End'!B$57),'Back-End'!B$54,IF(AND(ABS('Back-End'!B$69-L106)&lt;=0.0005,'Back-End'!B$58),'Back-End'!B$67,0))</f>
        <v>0</v>
      </c>
      <c r="S106" s="72">
        <f>IF(AND(ABS('Back-End'!B$81-L106)&lt;=0.0005,'Back-End'!B$84),'Back-End'!B$82,0)</f>
        <v>0</v>
      </c>
      <c r="T106" s="72">
        <v>0</v>
      </c>
      <c r="W106" s="97">
        <f t="shared" si="11"/>
        <v>134.29028571428563</v>
      </c>
      <c r="X106" s="98">
        <f t="shared" si="12"/>
        <v>0</v>
      </c>
      <c r="Y106" s="99"/>
      <c r="Z106" s="105">
        <f>IF('Back-End'!B$25,Z103+Z$7,0)</f>
        <v>134.29028571428563</v>
      </c>
      <c r="AA106" s="100">
        <f>IF('Back-End'!B$25,0,0)</f>
        <v>0</v>
      </c>
      <c r="AB106" s="105">
        <f>IF('Back-End'!B$38,AB105+(AB$6-AB$5),0)</f>
        <v>0</v>
      </c>
      <c r="AC106" s="100">
        <f>IF('Back-End'!B$38,'Back-End'!B$34,0)</f>
        <v>0</v>
      </c>
      <c r="AD106" s="101">
        <f>IF('Back-End'!B$57,AD104+AD$6,0)</f>
        <v>0</v>
      </c>
      <c r="AE106" s="102">
        <f>IF('Back-End'!B$57,'Back-End'!B$55,0)</f>
        <v>0</v>
      </c>
      <c r="AF106" s="106">
        <f>IF('Back-End'!B$58,AF103+(AF$9-AF$6),0)</f>
        <v>0</v>
      </c>
      <c r="AG106" s="72">
        <v>0</v>
      </c>
      <c r="AH106" s="101">
        <f>IF('Back-End'!B$84,AH104+AH$6,0)</f>
        <v>0</v>
      </c>
      <c r="AI106" s="100">
        <f>IF('Back-End'!B$84,'Back-End'!B$83,0)</f>
        <v>0</v>
      </c>
      <c r="AJ106" s="94">
        <f>IF('Back-End'!B$101,AJ104+AJ$6,0)</f>
        <v>0</v>
      </c>
      <c r="AK106" s="100">
        <f t="shared" si="13"/>
        <v>0</v>
      </c>
    </row>
    <row r="107" spans="1:37" x14ac:dyDescent="0.25">
      <c r="A107" s="72" t="s">
        <v>4</v>
      </c>
      <c r="B107" s="72">
        <f>Calculator!C9*1000</f>
        <v>400000</v>
      </c>
      <c r="C107" s="72" t="s">
        <v>9</v>
      </c>
      <c r="L107" s="94">
        <f>L106</f>
        <v>5.1000000000000038E-2</v>
      </c>
      <c r="M107" s="81">
        <f>IF(L107&lt;'Slider Control'!M$13,'Slider Control'!P$13,L107*'Slider Control'!R$13)</f>
        <v>0.48</v>
      </c>
      <c r="N107" s="95">
        <f>IF(L107&lt;'Slider Control'!M$13,0,IF(L107&lt;'Slider Control'!N$13,L107*'Slider Control'!S$13+'Slider Control'!T$13,'Slider Control'!Q$13))</f>
        <v>0</v>
      </c>
      <c r="O107" s="96" t="e">
        <f t="shared" si="7"/>
        <v>#N/A</v>
      </c>
      <c r="P107" s="72">
        <f>IF(AND(ABS('Back-End'!B$26-L107)&lt;=0.0005,'Back-End'!B$25),'Back-End'!B$21,0)</f>
        <v>0</v>
      </c>
      <c r="Q107" s="72">
        <f>IF(AND(ABS('Back-End'!B$32-L107)&lt;=0.0005,'Back-End'!B$38),N107,0)</f>
        <v>0</v>
      </c>
      <c r="R107" s="72">
        <f>IF(AND(ABS('Back-End'!B$56-L106)&lt;=0.0005,'Back-End'!B$57),'Back-End'!B$55,IF(AND(ABS('Back-End'!B$69-L106)&lt;=0.0005,'Back-End'!B$58),'Back-End'!B$68+0.0001,0))</f>
        <v>0</v>
      </c>
      <c r="S107" s="72">
        <f>IF(AND(ABS('Back-End'!B$81-L107)&lt;=0.0005,'Back-End'!B$84),'Back-End'!B$83,0)</f>
        <v>0</v>
      </c>
      <c r="T107" s="72">
        <v>0</v>
      </c>
      <c r="W107" s="97">
        <f t="shared" si="11"/>
        <v>134.97599999999991</v>
      </c>
      <c r="X107" s="98">
        <f t="shared" si="12"/>
        <v>0.47999999999999993</v>
      </c>
      <c r="Y107" s="99"/>
      <c r="Z107" s="105">
        <f>IF('Back-End'!B$25,Z106+Z$5,0)</f>
        <v>134.97599999999991</v>
      </c>
      <c r="AA107" s="100">
        <f>IF('Back-End'!B$25,'Back-End'!B$21,0)</f>
        <v>0.47999999999999993</v>
      </c>
      <c r="AB107" s="105">
        <f>IF('Back-End'!B$38,AB106+AB$5,0)</f>
        <v>0</v>
      </c>
      <c r="AC107" s="102">
        <f>IF('Back-End'!B$38,'Back-End'!B$33,0)</f>
        <v>0</v>
      </c>
      <c r="AD107" s="101">
        <f>IF('Back-End'!B$57,AD106+AD$5,0)</f>
        <v>0</v>
      </c>
      <c r="AE107" s="102">
        <f>IF('Back-End'!B$57,'Back-End'!B$54,0)</f>
        <v>0</v>
      </c>
      <c r="AF107" s="106">
        <f>IF('Back-End'!B$58,AF106+'Back-End'!B$71*1000000,0)</f>
        <v>0</v>
      </c>
      <c r="AG107" s="72">
        <f>IF('Back-End'!B$58,'Back-End'!B$67,0)</f>
        <v>0</v>
      </c>
      <c r="AH107" s="101">
        <f>IF('Back-End'!B$84,AH106+AH$5,0)</f>
        <v>0</v>
      </c>
      <c r="AI107" s="102">
        <f>IF('Back-End'!B$84,'Back-End'!B$54,0)</f>
        <v>0</v>
      </c>
      <c r="AJ107" s="94">
        <f>IF('Back-End'!B$101,AJ106+AJ$5,0)</f>
        <v>0</v>
      </c>
      <c r="AK107" s="100">
        <f t="shared" si="13"/>
        <v>0</v>
      </c>
    </row>
    <row r="108" spans="1:37" x14ac:dyDescent="0.25">
      <c r="A108" s="72" t="s">
        <v>11</v>
      </c>
      <c r="B108" s="72">
        <f>Calculator!C7/1000000</f>
        <v>1.0000000000000001E-5</v>
      </c>
      <c r="C108" s="72" t="s">
        <v>12</v>
      </c>
      <c r="L108" s="94">
        <f>L107+0.001</f>
        <v>5.2000000000000039E-2</v>
      </c>
      <c r="M108" s="81">
        <f>IF(L108&lt;'Slider Control'!M$13,'Slider Control'!P$13,L108*'Slider Control'!R$13)</f>
        <v>0.48</v>
      </c>
      <c r="N108" s="95">
        <f>IF(L108&lt;'Slider Control'!M$13,0,IF(L108&lt;'Slider Control'!N$13,L108*'Slider Control'!S$13+'Slider Control'!T$13,'Slider Control'!Q$13))</f>
        <v>0</v>
      </c>
      <c r="O108" s="96" t="e">
        <f t="shared" si="7"/>
        <v>#N/A</v>
      </c>
      <c r="P108" s="72">
        <f>IF(AND(ABS('Back-End'!B$26-L108)&lt;=0.0005,'Back-End'!B$25),0.001,0)</f>
        <v>0</v>
      </c>
      <c r="Q108" s="72">
        <f>IF(AND(ABS('Back-End'!B$32-L108)&lt;=0.0005,'Back-End'!B$38),M108,0)</f>
        <v>0</v>
      </c>
      <c r="R108" s="72">
        <f>IF(AND(ABS('Back-End'!B$56-L108)&lt;=0.0005,'Back-End'!B$57),'Back-End'!B$54,IF(AND(ABS('Back-End'!B$69-L108)&lt;=0.0005,'Back-End'!B$58),'Back-End'!B$67,0))</f>
        <v>0</v>
      </c>
      <c r="S108" s="72">
        <f>IF(AND(ABS('Back-End'!B$81-L108)&lt;=0.0005,'Back-End'!B$84),'Back-End'!B$82,0)</f>
        <v>0</v>
      </c>
      <c r="T108" s="72">
        <v>0</v>
      </c>
      <c r="W108" s="97">
        <f t="shared" si="11"/>
        <v>135.93599999999992</v>
      </c>
      <c r="X108" s="98">
        <f t="shared" si="12"/>
        <v>0</v>
      </c>
      <c r="Y108" s="99"/>
      <c r="Z108" s="105">
        <f>IF('Back-End'!B$25,Z106+Z$6,0)</f>
        <v>135.93599999999992</v>
      </c>
      <c r="AA108" s="100">
        <f>IF('Back-End'!B$25,0,0)</f>
        <v>0</v>
      </c>
      <c r="AB108" s="105">
        <f>IF('Back-End'!B$38,AB107+(AB$6-AB$5),0)</f>
        <v>0</v>
      </c>
      <c r="AC108" s="100">
        <f>IF('Back-End'!B$38,'Back-End'!B$34,0)</f>
        <v>0</v>
      </c>
      <c r="AD108" s="101">
        <f>IF('Back-End'!B$57,AD106+AD$6,0)</f>
        <v>0</v>
      </c>
      <c r="AE108" s="102">
        <f>IF('Back-End'!B$57,'Back-End'!B$55,0)</f>
        <v>0</v>
      </c>
      <c r="AF108" s="74">
        <f>IF('Back-End'!B$58,AF106+'Back-End'!B$70*1000000,0)</f>
        <v>0</v>
      </c>
      <c r="AG108" s="72">
        <v>0</v>
      </c>
      <c r="AH108" s="101">
        <f>IF('Back-End'!B$84,AH106+AH$6,0)</f>
        <v>0</v>
      </c>
      <c r="AI108" s="100">
        <f>IF('Back-End'!B$84,'Back-End'!B$83,0)</f>
        <v>0</v>
      </c>
      <c r="AJ108" s="94">
        <f>IF('Back-End'!B$101,AJ106+AJ$6,0)</f>
        <v>0</v>
      </c>
      <c r="AK108" s="100">
        <f t="shared" si="13"/>
        <v>0</v>
      </c>
    </row>
    <row r="109" spans="1:37" x14ac:dyDescent="0.25">
      <c r="L109" s="94">
        <f>L108</f>
        <v>5.2000000000000039E-2</v>
      </c>
      <c r="M109" s="81">
        <f>IF(L109&lt;'Slider Control'!M$13,'Slider Control'!P$13,L109*'Slider Control'!R$13)</f>
        <v>0.48</v>
      </c>
      <c r="N109" s="95">
        <f>IF(L109&lt;'Slider Control'!M$13,0,IF(L109&lt;'Slider Control'!N$13,L109*'Slider Control'!S$13+'Slider Control'!T$13,'Slider Control'!Q$13))</f>
        <v>0</v>
      </c>
      <c r="O109" s="96" t="e">
        <f t="shared" si="7"/>
        <v>#N/A</v>
      </c>
      <c r="P109" s="72">
        <f>IF(AND(ABS('Back-End'!B$26-L109)&lt;=0.0005,'Back-End'!B$25),'Back-End'!B$21,0)</f>
        <v>0</v>
      </c>
      <c r="Q109" s="72">
        <f>IF(AND(ABS('Back-End'!B$32-L109)&lt;=0.0005,'Back-End'!B$38),N109,0)</f>
        <v>0</v>
      </c>
      <c r="R109" s="72">
        <f>IF(AND(ABS('Back-End'!B$56-L108)&lt;=0.0005,'Back-End'!B$57),'Back-End'!B$55,IF(AND(ABS('Back-End'!B$69-L108)&lt;=0.0005,'Back-End'!B$58),'Back-End'!B$68+0.0001,0))</f>
        <v>0</v>
      </c>
      <c r="S109" s="72">
        <f>IF(AND(ABS('Back-End'!B$81-L109)&lt;=0.0005,'Back-End'!B$84),'Back-End'!B$83,0)</f>
        <v>0</v>
      </c>
      <c r="T109" s="72">
        <v>0</v>
      </c>
      <c r="W109" s="97">
        <f t="shared" si="11"/>
        <v>138.23999999999992</v>
      </c>
      <c r="X109" s="98">
        <f t="shared" si="12"/>
        <v>0</v>
      </c>
      <c r="Y109" s="99"/>
      <c r="Z109" s="105">
        <f>IF('Back-End'!B$25,Z106+Z$7,0)</f>
        <v>138.23999999999992</v>
      </c>
      <c r="AA109" s="100">
        <f>IF('Back-End'!B$25,0,0)</f>
        <v>0</v>
      </c>
      <c r="AB109" s="105">
        <f>IF('Back-End'!B$38,AB108+AB$5,0)</f>
        <v>0</v>
      </c>
      <c r="AC109" s="102">
        <f>IF('Back-End'!B$38,'Back-End'!B$33,0)</f>
        <v>0</v>
      </c>
      <c r="AD109" s="101">
        <f>IF('Back-End'!B$57,AD108+AD$5,0)</f>
        <v>0</v>
      </c>
      <c r="AE109" s="102">
        <f>IF('Back-End'!B$57,'Back-End'!B$54,0)</f>
        <v>0</v>
      </c>
      <c r="AF109" s="106">
        <f>IF('Back-End'!B$58,AF106+(AF$9-AF$6),0)</f>
        <v>0</v>
      </c>
      <c r="AG109" s="72">
        <v>0</v>
      </c>
      <c r="AH109" s="101">
        <f>IF('Back-End'!B$84,AH108+AH$5,0)</f>
        <v>0</v>
      </c>
      <c r="AI109" s="102">
        <f>IF('Back-End'!B$84,'Back-End'!B$54,0)</f>
        <v>0</v>
      </c>
      <c r="AJ109" s="94">
        <f>IF('Back-End'!B$101,AJ108+AJ$5,0)</f>
        <v>0</v>
      </c>
      <c r="AK109" s="100">
        <f t="shared" si="13"/>
        <v>0</v>
      </c>
    </row>
    <row r="110" spans="1:37" x14ac:dyDescent="0.25">
      <c r="L110" s="94">
        <f>L109+0.001</f>
        <v>5.300000000000004E-2</v>
      </c>
      <c r="M110" s="81">
        <f>IF(L110&lt;'Slider Control'!M$13,'Slider Control'!P$13,L110*'Slider Control'!R$13)</f>
        <v>0.48</v>
      </c>
      <c r="N110" s="95">
        <f>IF(L110&lt;'Slider Control'!M$13,0,IF(L110&lt;'Slider Control'!N$13,L110*'Slider Control'!S$13+'Slider Control'!T$13,'Slider Control'!Q$13))</f>
        <v>0</v>
      </c>
      <c r="O110" s="96" t="e">
        <f t="shared" si="7"/>
        <v>#N/A</v>
      </c>
      <c r="P110" s="72">
        <f>IF(AND(ABS('Back-End'!B$26-L110)&lt;=0.0005,'Back-End'!B$25),0.001,0)</f>
        <v>0</v>
      </c>
      <c r="Q110" s="72">
        <f>IF(AND(ABS('Back-End'!B$32-L110)&lt;=0.0005,'Back-End'!B$38),M110,0)</f>
        <v>0</v>
      </c>
      <c r="R110" s="72">
        <f>IF(AND(ABS('Back-End'!B$56-L110)&lt;=0.0005,'Back-End'!B$57),'Back-End'!B$54,IF(AND(ABS('Back-End'!B$69-L110)&lt;=0.0005,'Back-End'!B$58),'Back-End'!B$67,0))</f>
        <v>0</v>
      </c>
      <c r="S110" s="72">
        <f>IF(AND(ABS('Back-End'!B$81-L110)&lt;=0.0005,'Back-End'!B$84),'Back-End'!B$82,0)</f>
        <v>0</v>
      </c>
      <c r="T110" s="72">
        <v>0</v>
      </c>
      <c r="W110" s="97">
        <f t="shared" si="11"/>
        <v>138.92571428571421</v>
      </c>
      <c r="X110" s="98">
        <f t="shared" si="12"/>
        <v>0.47999999999999993</v>
      </c>
      <c r="Y110" s="99"/>
      <c r="Z110" s="105">
        <f>IF('Back-End'!B$25,Z109+Z$5,0)</f>
        <v>138.92571428571421</v>
      </c>
      <c r="AA110" s="100">
        <f>IF('Back-End'!B$25,'Back-End'!B$21,0)</f>
        <v>0.47999999999999993</v>
      </c>
      <c r="AB110" s="105">
        <f>IF('Back-End'!B$38,AB109+(AB$6-AB$5),0)</f>
        <v>0</v>
      </c>
      <c r="AC110" s="100">
        <f>IF('Back-End'!B$38,'Back-End'!B$34,0)</f>
        <v>0</v>
      </c>
      <c r="AD110" s="101">
        <f>IF('Back-End'!B$57,AD108+AD$6,0)</f>
        <v>0</v>
      </c>
      <c r="AE110" s="102">
        <f>IF('Back-End'!B$57,'Back-End'!B$55,0)</f>
        <v>0</v>
      </c>
      <c r="AF110" s="106">
        <f>IF('Back-End'!B$58,AF109+'Back-End'!B$71*1000000,0)</f>
        <v>0</v>
      </c>
      <c r="AG110" s="72">
        <f>IF('Back-End'!B$58,'Back-End'!B$67,0)</f>
        <v>0</v>
      </c>
      <c r="AH110" s="101">
        <f>IF('Back-End'!B$84,AH108+AH$6,0)</f>
        <v>0</v>
      </c>
      <c r="AI110" s="100">
        <f>IF('Back-End'!B$84,'Back-End'!B$83,0)</f>
        <v>0</v>
      </c>
      <c r="AJ110" s="94">
        <f>IF('Back-End'!B$101,AJ108+AJ$6,0)</f>
        <v>0</v>
      </c>
      <c r="AK110" s="100">
        <f t="shared" si="13"/>
        <v>0</v>
      </c>
    </row>
    <row r="111" spans="1:37" x14ac:dyDescent="0.25">
      <c r="L111" s="94">
        <f>L110</f>
        <v>5.300000000000004E-2</v>
      </c>
      <c r="M111" s="81">
        <f>IF(L111&lt;'Slider Control'!M$13,'Slider Control'!P$13,L111*'Slider Control'!R$13)</f>
        <v>0.48</v>
      </c>
      <c r="N111" s="95">
        <f>IF(L111&lt;'Slider Control'!M$13,0,IF(L111&lt;'Slider Control'!N$13,L111*'Slider Control'!S$13+'Slider Control'!T$13,'Slider Control'!Q$13))</f>
        <v>0</v>
      </c>
      <c r="O111" s="96" t="e">
        <f t="shared" si="7"/>
        <v>#N/A</v>
      </c>
      <c r="P111" s="72">
        <f>IF(AND(ABS('Back-End'!B$26-L111)&lt;=0.0005,'Back-End'!B$25),'Back-End'!B$21,0)</f>
        <v>0</v>
      </c>
      <c r="Q111" s="72">
        <f>IF(AND(ABS('Back-End'!B$32-L111)&lt;=0.0005,'Back-End'!B$38),N111,0)</f>
        <v>0</v>
      </c>
      <c r="R111" s="72">
        <f>IF(AND(ABS('Back-End'!B$56-L110)&lt;=0.0005,'Back-End'!B$57),'Back-End'!B$55,IF(AND(ABS('Back-End'!B$69-L110)&lt;=0.0005,'Back-End'!B$58),'Back-End'!B$68+0.0001,0))</f>
        <v>0</v>
      </c>
      <c r="S111" s="72">
        <f>IF(AND(ABS('Back-End'!B$81-L111)&lt;=0.0005,'Back-End'!B$84),'Back-End'!B$83,0)</f>
        <v>0</v>
      </c>
      <c r="T111" s="72">
        <v>0</v>
      </c>
      <c r="W111" s="97">
        <f t="shared" si="11"/>
        <v>139.88571428571422</v>
      </c>
      <c r="X111" s="98">
        <f t="shared" si="12"/>
        <v>0</v>
      </c>
      <c r="Y111" s="99"/>
      <c r="Z111" s="105">
        <f>Z109+Z$6</f>
        <v>139.88571428571422</v>
      </c>
      <c r="AA111" s="100">
        <f>IF('Back-End'!B$25,0,0)</f>
        <v>0</v>
      </c>
      <c r="AB111" s="105">
        <f>IF('Back-End'!B$38,AB110+AB$5,0)</f>
        <v>0</v>
      </c>
      <c r="AC111" s="102">
        <f>IF('Back-End'!B$38,'Back-End'!B$33,0)</f>
        <v>0</v>
      </c>
      <c r="AD111" s="101">
        <f>IF('Back-End'!B$57,AD110+AD$5,0)</f>
        <v>0</v>
      </c>
      <c r="AE111" s="102">
        <f>IF('Back-End'!B$57,'Back-End'!B$54,0)</f>
        <v>0</v>
      </c>
      <c r="AF111" s="74">
        <f>IF('Back-End'!B$58,AF109+'Back-End'!B$70*1000000,0)</f>
        <v>0</v>
      </c>
      <c r="AG111" s="72">
        <v>0</v>
      </c>
      <c r="AH111" s="101">
        <f>IF('Back-End'!B$84,AH110+AH$5,0)</f>
        <v>0</v>
      </c>
      <c r="AI111" s="102">
        <f>IF('Back-End'!B$84,'Back-End'!B$54,0)</f>
        <v>0</v>
      </c>
      <c r="AJ111" s="94">
        <f>IF('Back-End'!B$101,AJ110+AJ$5,0)</f>
        <v>0</v>
      </c>
      <c r="AK111" s="100">
        <f t="shared" si="13"/>
        <v>0</v>
      </c>
    </row>
    <row r="112" spans="1:37" x14ac:dyDescent="0.25">
      <c r="L112" s="94">
        <f>L111+0.001</f>
        <v>5.4000000000000041E-2</v>
      </c>
      <c r="M112" s="81">
        <f>IF(L112&lt;'Slider Control'!M$13,'Slider Control'!P$13,L112*'Slider Control'!R$13)</f>
        <v>0.48</v>
      </c>
      <c r="N112" s="95">
        <f>IF(L112&lt;'Slider Control'!M$13,0,IF(L112&lt;'Slider Control'!N$13,L112*'Slider Control'!S$13+'Slider Control'!T$13,'Slider Control'!Q$13))</f>
        <v>0</v>
      </c>
      <c r="O112" s="96" t="e">
        <f t="shared" si="7"/>
        <v>#N/A</v>
      </c>
      <c r="P112" s="72">
        <f>IF(AND(ABS('Back-End'!B$26-L112)&lt;=0.0005,'Back-End'!B$25),0.001,0)</f>
        <v>0</v>
      </c>
      <c r="Q112" s="72">
        <f>IF(AND(ABS('Back-End'!B$32-L112)&lt;=0.0005,'Back-End'!B$38),M112,0)</f>
        <v>0</v>
      </c>
      <c r="R112" s="72">
        <f>IF(AND(ABS('Back-End'!B$56-L112)&lt;=0.0005,'Back-End'!B$57),'Back-End'!B$54,IF(AND(ABS('Back-End'!B$69-L112)&lt;=0.0005,'Back-End'!B$58),'Back-End'!B$67,0))</f>
        <v>0</v>
      </c>
      <c r="S112" s="72">
        <f>IF(AND(ABS('Back-End'!B$81-L112)&lt;=0.0005,'Back-End'!B$84),'Back-End'!B$82,0)</f>
        <v>0</v>
      </c>
      <c r="T112" s="72">
        <v>0</v>
      </c>
      <c r="W112" s="97">
        <f t="shared" si="11"/>
        <v>142.18971428571422</v>
      </c>
      <c r="X112" s="98">
        <f t="shared" si="12"/>
        <v>0</v>
      </c>
      <c r="Y112" s="99"/>
      <c r="Z112" s="105">
        <f>Z109+Z$7</f>
        <v>142.18971428571422</v>
      </c>
      <c r="AA112" s="100">
        <f>IF('Back-End'!B$25,0,0)</f>
        <v>0</v>
      </c>
      <c r="AB112" s="105">
        <f>IF('Back-End'!B$38,AB111+(AB$6-AB$5),0)</f>
        <v>0</v>
      </c>
      <c r="AC112" s="100">
        <f>IF('Back-End'!B$38,'Back-End'!B$34,0)</f>
        <v>0</v>
      </c>
      <c r="AD112" s="101">
        <f>IF('Back-End'!B$57,AD110+AD$6,0)</f>
        <v>0</v>
      </c>
      <c r="AE112" s="102">
        <f>IF('Back-End'!B$57,'Back-End'!B$55,0)</f>
        <v>0</v>
      </c>
      <c r="AF112" s="106">
        <f>IF('Back-End'!B$58,AF109+(AF$9-AF$6),0)</f>
        <v>0</v>
      </c>
      <c r="AG112" s="72">
        <v>0</v>
      </c>
      <c r="AH112" s="101">
        <f>IF('Back-End'!B$84,AH110+AH$6,0)</f>
        <v>0</v>
      </c>
      <c r="AI112" s="100">
        <f>IF('Back-End'!B$84,'Back-End'!B$83,0)</f>
        <v>0</v>
      </c>
      <c r="AJ112" s="94">
        <f>IF('Back-End'!B$101,AJ110+AJ$6,0)</f>
        <v>0</v>
      </c>
      <c r="AK112" s="100">
        <f t="shared" si="13"/>
        <v>0</v>
      </c>
    </row>
    <row r="113" spans="12:37" x14ac:dyDescent="0.25">
      <c r="L113" s="94">
        <f>L112</f>
        <v>5.4000000000000041E-2</v>
      </c>
      <c r="M113" s="81">
        <f>IF(L113&lt;'Slider Control'!M$13,'Slider Control'!P$13,L113*'Slider Control'!R$13)</f>
        <v>0.48</v>
      </c>
      <c r="N113" s="95">
        <f>IF(L113&lt;'Slider Control'!M$13,0,IF(L113&lt;'Slider Control'!N$13,L113*'Slider Control'!S$13+'Slider Control'!T$13,'Slider Control'!Q$13))</f>
        <v>0</v>
      </c>
      <c r="O113" s="96" t="e">
        <f t="shared" si="7"/>
        <v>#N/A</v>
      </c>
      <c r="P113" s="72">
        <f>IF(AND(ABS('Back-End'!B$26-L113)&lt;=0.0005,'Back-End'!B$25),'Back-End'!B$21,0)</f>
        <v>0</v>
      </c>
      <c r="Q113" s="72">
        <f>IF(AND(ABS('Back-End'!B$32-L113)&lt;=0.0005,'Back-End'!B$38),N113,0)</f>
        <v>0</v>
      </c>
      <c r="R113" s="72">
        <f>IF(AND(ABS('Back-End'!B$56-L112)&lt;=0.0005,'Back-End'!B$57),'Back-End'!B$55,IF(AND(ABS('Back-End'!B$69-L112)&lt;=0.0005,'Back-End'!B$58),'Back-End'!B$68+0.0001,0))</f>
        <v>0</v>
      </c>
      <c r="S113" s="72">
        <f>IF(AND(ABS('Back-End'!B$81-L113)&lt;=0.0005,'Back-End'!B$84),'Back-End'!B$83,0)</f>
        <v>0</v>
      </c>
      <c r="T113" s="72">
        <v>0</v>
      </c>
      <c r="W113" s="97">
        <f t="shared" si="11"/>
        <v>142.8754285714285</v>
      </c>
      <c r="X113" s="98">
        <f t="shared" si="12"/>
        <v>0.47999999999999993</v>
      </c>
      <c r="Y113" s="99"/>
      <c r="Z113" s="105">
        <f>IF('Back-End'!B$25,Z112+Z$5,0)</f>
        <v>142.8754285714285</v>
      </c>
      <c r="AA113" s="100">
        <f>IF('Back-End'!B$25,'Back-End'!B$21,0)</f>
        <v>0.47999999999999993</v>
      </c>
      <c r="AB113" s="105">
        <f>IF('Back-End'!B$38,AB112+AB$5,0)</f>
        <v>0</v>
      </c>
      <c r="AC113" s="102">
        <f>IF('Back-End'!B$38,'Back-End'!B$33,0)</f>
        <v>0</v>
      </c>
      <c r="AD113" s="101">
        <f>IF('Back-End'!B$57,AD112+AD$5,0)</f>
        <v>0</v>
      </c>
      <c r="AE113" s="102">
        <f>IF('Back-End'!B$57,'Back-End'!B$54,0)</f>
        <v>0</v>
      </c>
      <c r="AF113" s="106">
        <f>IF('Back-End'!B$58,AF112+'Back-End'!B$71*1000000,0)</f>
        <v>0</v>
      </c>
      <c r="AG113" s="72">
        <f>IF('Back-End'!B$58,'Back-End'!B$67,0)</f>
        <v>0</v>
      </c>
      <c r="AH113" s="101">
        <f>IF('Back-End'!B$84,AH112+AH$5,0)</f>
        <v>0</v>
      </c>
      <c r="AI113" s="102">
        <f>IF('Back-End'!B$84,'Back-End'!B$54,0)</f>
        <v>0</v>
      </c>
      <c r="AJ113" s="94">
        <f>IF('Back-End'!B$101,AJ112+AJ$5,0)</f>
        <v>0</v>
      </c>
      <c r="AK113" s="100">
        <f t="shared" si="13"/>
        <v>0</v>
      </c>
    </row>
    <row r="114" spans="12:37" x14ac:dyDescent="0.25">
      <c r="L114" s="94">
        <f>L113+0.001</f>
        <v>5.5000000000000042E-2</v>
      </c>
      <c r="M114" s="81">
        <f>IF(L114&lt;'Slider Control'!M$13,'Slider Control'!P$13,L114*'Slider Control'!R$13)</f>
        <v>0.48</v>
      </c>
      <c r="N114" s="95">
        <f>IF(L114&lt;'Slider Control'!M$13,0,IF(L114&lt;'Slider Control'!N$13,L114*'Slider Control'!S$13+'Slider Control'!T$13,'Slider Control'!Q$13))</f>
        <v>0</v>
      </c>
      <c r="O114" s="96" t="e">
        <f t="shared" si="7"/>
        <v>#N/A</v>
      </c>
      <c r="P114" s="72">
        <f>IF(AND(ABS('Back-End'!B$26-L114)&lt;=0.0005,'Back-End'!B$25),0.001,0)</f>
        <v>0</v>
      </c>
      <c r="Q114" s="72">
        <f>IF(AND(ABS('Back-End'!B$32-L114)&lt;=0.0005,'Back-End'!B$38),M114,0)</f>
        <v>0</v>
      </c>
      <c r="R114" s="72">
        <f>IF(AND(ABS('Back-End'!B$56-L114)&lt;=0.0005,'Back-End'!B$57),'Back-End'!B$54,IF(AND(ABS('Back-End'!B$69-L114)&lt;=0.0005,'Back-End'!B$58),'Back-End'!B$67,0))</f>
        <v>0</v>
      </c>
      <c r="S114" s="72">
        <f>IF(AND(ABS('Back-End'!B$81-L114)&lt;=0.0005,'Back-End'!B$84),'Back-End'!B$82,0)</f>
        <v>0</v>
      </c>
      <c r="T114" s="72">
        <v>0</v>
      </c>
      <c r="W114" s="97">
        <f t="shared" si="11"/>
        <v>143.83542857142851</v>
      </c>
      <c r="X114" s="98">
        <f t="shared" si="12"/>
        <v>0</v>
      </c>
      <c r="Y114" s="99"/>
      <c r="Z114" s="105">
        <f>IF('Back-End'!B$25,Z112+Z$6,0)</f>
        <v>143.83542857142851</v>
      </c>
      <c r="AA114" s="100">
        <f>IF('Back-End'!B$25,0,0)</f>
        <v>0</v>
      </c>
      <c r="AB114" s="105">
        <f>IF('Back-End'!B$38,AB113+(AB$6-AB$5),0)</f>
        <v>0</v>
      </c>
      <c r="AC114" s="100">
        <f>IF('Back-End'!B$38,'Back-End'!B$34,0)</f>
        <v>0</v>
      </c>
      <c r="AD114" s="101">
        <f>IF('Back-End'!B$57,AD112+AD$6,0)</f>
        <v>0</v>
      </c>
      <c r="AE114" s="102">
        <f>IF('Back-End'!B$57,'Back-End'!B$55,0)</f>
        <v>0</v>
      </c>
      <c r="AF114" s="74">
        <f>IF('Back-End'!B$58,AF112+'Back-End'!B$70*1000000,0)</f>
        <v>0</v>
      </c>
      <c r="AG114" s="72">
        <v>0</v>
      </c>
      <c r="AH114" s="101">
        <f>IF('Back-End'!B$84,AH112+AH$6,0)</f>
        <v>0</v>
      </c>
      <c r="AI114" s="100">
        <f>IF('Back-End'!B$84,'Back-End'!B$83,0)</f>
        <v>0</v>
      </c>
      <c r="AJ114" s="94">
        <f>IF('Back-End'!B$101,AJ112+AJ$6,0)</f>
        <v>0</v>
      </c>
      <c r="AK114" s="100">
        <f t="shared" si="13"/>
        <v>0</v>
      </c>
    </row>
    <row r="115" spans="12:37" x14ac:dyDescent="0.25">
      <c r="L115" s="94">
        <f>L114</f>
        <v>5.5000000000000042E-2</v>
      </c>
      <c r="M115" s="81">
        <f>IF(L115&lt;'Slider Control'!M$13,'Slider Control'!P$13,L115*'Slider Control'!R$13)</f>
        <v>0.48</v>
      </c>
      <c r="N115" s="95">
        <f>IF(L115&lt;'Slider Control'!M$13,0,IF(L115&lt;'Slider Control'!N$13,L115*'Slider Control'!S$13+'Slider Control'!T$13,'Slider Control'!Q$13))</f>
        <v>0</v>
      </c>
      <c r="O115" s="96" t="e">
        <f t="shared" si="7"/>
        <v>#N/A</v>
      </c>
      <c r="P115" s="72">
        <f>IF(AND(ABS('Back-End'!B$26-L115)&lt;=0.0005,'Back-End'!B$25),'Back-End'!B$21,0)</f>
        <v>0</v>
      </c>
      <c r="Q115" s="72">
        <f>IF(AND(ABS('Back-End'!B$32-L115)&lt;=0.0005,'Back-End'!B$38),N115,0)</f>
        <v>0</v>
      </c>
      <c r="R115" s="72">
        <f>IF(AND(ABS('Back-End'!B$56-L114)&lt;=0.0005,'Back-End'!B$57),'Back-End'!B$55,IF(AND(ABS('Back-End'!B$69-L114)&lt;=0.0005,'Back-End'!B$58),'Back-End'!B$68+0.0001,0))</f>
        <v>0</v>
      </c>
      <c r="S115" s="72">
        <f>IF(AND(ABS('Back-End'!B$81-L115)&lt;=0.0005,'Back-End'!B$84),'Back-End'!B$83,0)</f>
        <v>0</v>
      </c>
      <c r="T115" s="72">
        <v>0</v>
      </c>
      <c r="W115" s="97">
        <f t="shared" si="11"/>
        <v>146.13942857142851</v>
      </c>
      <c r="X115" s="98">
        <f t="shared" si="12"/>
        <v>0</v>
      </c>
      <c r="Y115" s="99"/>
      <c r="Z115" s="105">
        <f>IF('Back-End'!B$25,Z112+Z$7,0)</f>
        <v>146.13942857142851</v>
      </c>
      <c r="AA115" s="100">
        <f>IF('Back-End'!B$25,0,0)</f>
        <v>0</v>
      </c>
      <c r="AB115" s="105">
        <f>IF('Back-End'!B$38,AB114+AB$5,0)</f>
        <v>0</v>
      </c>
      <c r="AC115" s="102">
        <f>IF('Back-End'!B$38,'Back-End'!B$33,0)</f>
        <v>0</v>
      </c>
      <c r="AD115" s="101">
        <f>IF('Back-End'!B$57,AD114+AD$5,0)</f>
        <v>0</v>
      </c>
      <c r="AE115" s="102">
        <f>IF('Back-End'!B$57,'Back-End'!B$54,0)</f>
        <v>0</v>
      </c>
      <c r="AF115" s="106">
        <f>IF('Back-End'!B$58,AF112+(AF$9-AF$6),0)</f>
        <v>0</v>
      </c>
      <c r="AG115" s="72">
        <v>0</v>
      </c>
      <c r="AH115" s="101">
        <f>IF('Back-End'!B$84,AH114+AH$5,0)</f>
        <v>0</v>
      </c>
      <c r="AI115" s="102">
        <f>IF('Back-End'!B$84,'Back-End'!B$54,0)</f>
        <v>0</v>
      </c>
      <c r="AJ115" s="94">
        <f>IF('Back-End'!B$101,AJ114+AJ$5,0)</f>
        <v>0</v>
      </c>
      <c r="AK115" s="100">
        <f t="shared" si="13"/>
        <v>0</v>
      </c>
    </row>
    <row r="116" spans="12:37" x14ac:dyDescent="0.25">
      <c r="L116" s="94">
        <f>L115+0.001</f>
        <v>5.6000000000000043E-2</v>
      </c>
      <c r="M116" s="81">
        <f>IF(L116&lt;'Slider Control'!M$13,'Slider Control'!P$13,L116*'Slider Control'!R$13)</f>
        <v>0.48</v>
      </c>
      <c r="N116" s="95">
        <f>IF(L116&lt;'Slider Control'!M$13,0,IF(L116&lt;'Slider Control'!N$13,L116*'Slider Control'!S$13+'Slider Control'!T$13,'Slider Control'!Q$13))</f>
        <v>0</v>
      </c>
      <c r="O116" s="96" t="e">
        <f t="shared" si="7"/>
        <v>#N/A</v>
      </c>
      <c r="P116" s="72">
        <f>IF(AND(ABS('Back-End'!B$26-L116)&lt;=0.0005,'Back-End'!B$25),0.001,0)</f>
        <v>0</v>
      </c>
      <c r="Q116" s="72">
        <f>IF(AND(ABS('Back-End'!B$32-L116)&lt;=0.0005,'Back-End'!B$38),M116,0)</f>
        <v>0</v>
      </c>
      <c r="R116" s="72">
        <f>IF(AND(ABS('Back-End'!B$56-L116)&lt;=0.0005,'Back-End'!B$57),'Back-End'!B$54,IF(AND(ABS('Back-End'!B$69-L116)&lt;=0.0005,'Back-End'!B$58),'Back-End'!B$67,0))</f>
        <v>0</v>
      </c>
      <c r="S116" s="72">
        <f>IF(AND(ABS('Back-End'!B$81-L116)&lt;=0.0005,'Back-End'!B$84),'Back-End'!B$82,0)</f>
        <v>0</v>
      </c>
      <c r="T116" s="72">
        <v>0</v>
      </c>
      <c r="W116" s="97">
        <f t="shared" si="11"/>
        <v>146.82514285714279</v>
      </c>
      <c r="X116" s="98">
        <f t="shared" si="12"/>
        <v>0.47999999999999993</v>
      </c>
      <c r="Y116" s="99"/>
      <c r="Z116" s="105">
        <f>IF('Back-End'!B$25,Z115+Z$5,0)</f>
        <v>146.82514285714279</v>
      </c>
      <c r="AA116" s="100">
        <f>IF('Back-End'!B$25,'Back-End'!B$21,0)</f>
        <v>0.47999999999999993</v>
      </c>
      <c r="AB116" s="105">
        <f>IF('Back-End'!B$38,AB115+(AB$6-AB$5),0)</f>
        <v>0</v>
      </c>
      <c r="AC116" s="100">
        <f>IF('Back-End'!B$38,'Back-End'!B$34,0)</f>
        <v>0</v>
      </c>
      <c r="AD116" s="101">
        <f>IF('Back-End'!B$57,AD114+AD$6,0)</f>
        <v>0</v>
      </c>
      <c r="AE116" s="102">
        <f>IF('Back-End'!B$57,'Back-End'!B$55,0)</f>
        <v>0</v>
      </c>
      <c r="AF116" s="106">
        <f>IF('Back-End'!B$58,AF115+'Back-End'!B$71*1000000,0)</f>
        <v>0</v>
      </c>
      <c r="AG116" s="72">
        <f>IF('Back-End'!B$58,'Back-End'!B$67,0)</f>
        <v>0</v>
      </c>
      <c r="AH116" s="101">
        <f>IF('Back-End'!B$84,AH114+AH$6,0)</f>
        <v>0</v>
      </c>
      <c r="AI116" s="100">
        <f>IF('Back-End'!B$84,'Back-End'!B$83,0)</f>
        <v>0</v>
      </c>
      <c r="AJ116" s="94">
        <f>IF('Back-End'!B$101,AJ114+AJ$6,0)</f>
        <v>0</v>
      </c>
      <c r="AK116" s="100">
        <f t="shared" si="13"/>
        <v>0</v>
      </c>
    </row>
    <row r="117" spans="12:37" x14ac:dyDescent="0.25">
      <c r="L117" s="94">
        <f>L116</f>
        <v>5.6000000000000043E-2</v>
      </c>
      <c r="M117" s="81">
        <f>IF(L117&lt;'Slider Control'!M$13,'Slider Control'!P$13,L117*'Slider Control'!R$13)</f>
        <v>0.48</v>
      </c>
      <c r="N117" s="95">
        <f>IF(L117&lt;'Slider Control'!M$13,0,IF(L117&lt;'Slider Control'!N$13,L117*'Slider Control'!S$13+'Slider Control'!T$13,'Slider Control'!Q$13))</f>
        <v>0</v>
      </c>
      <c r="O117" s="96" t="e">
        <f t="shared" si="7"/>
        <v>#N/A</v>
      </c>
      <c r="P117" s="72">
        <f>IF(AND(ABS('Back-End'!B$26-L117)&lt;=0.0005,'Back-End'!B$25),'Back-End'!B$21,0)</f>
        <v>0</v>
      </c>
      <c r="Q117" s="72">
        <f>IF(AND(ABS('Back-End'!B$32-L117)&lt;=0.0005,'Back-End'!B$38),N117,0)</f>
        <v>0</v>
      </c>
      <c r="R117" s="72">
        <f>IF(AND(ABS('Back-End'!B$56-L116)&lt;=0.0005,'Back-End'!B$57),'Back-End'!B$55,IF(AND(ABS('Back-End'!B$69-L116)&lt;=0.0005,'Back-End'!B$58),'Back-End'!B$68+0.0001,0))</f>
        <v>0</v>
      </c>
      <c r="S117" s="72">
        <f>IF(AND(ABS('Back-End'!B$81-L117)&lt;=0.0005,'Back-End'!B$84),'Back-End'!B$83,0)</f>
        <v>0</v>
      </c>
      <c r="T117" s="72">
        <v>0</v>
      </c>
      <c r="W117" s="97">
        <f t="shared" si="11"/>
        <v>147.7851428571428</v>
      </c>
      <c r="X117" s="98">
        <f t="shared" si="12"/>
        <v>0</v>
      </c>
      <c r="Y117" s="99"/>
      <c r="Z117" s="105">
        <f>IF('Back-End'!B$25,Z115+Z$6,0)</f>
        <v>147.7851428571428</v>
      </c>
      <c r="AA117" s="100">
        <f>IF('Back-End'!B$25,0,0)</f>
        <v>0</v>
      </c>
      <c r="AB117" s="105">
        <f>IF('Back-End'!B$38,AB116+AB$5,0)</f>
        <v>0</v>
      </c>
      <c r="AC117" s="102">
        <f>IF('Back-End'!B$38,'Back-End'!B$33,0)</f>
        <v>0</v>
      </c>
      <c r="AD117" s="101">
        <f>IF('Back-End'!B$57,AD116+AD$5,0)</f>
        <v>0</v>
      </c>
      <c r="AE117" s="102">
        <f>IF('Back-End'!B$57,'Back-End'!B$54,0)</f>
        <v>0</v>
      </c>
      <c r="AF117" s="74">
        <f>IF('Back-End'!B$58,AF115+'Back-End'!B$70*1000000,0)</f>
        <v>0</v>
      </c>
      <c r="AG117" s="72">
        <v>0</v>
      </c>
      <c r="AH117" s="101">
        <f>IF('Back-End'!B$84,AH116+AH$5,0)</f>
        <v>0</v>
      </c>
      <c r="AI117" s="102">
        <f>IF('Back-End'!B$84,'Back-End'!B$54,0)</f>
        <v>0</v>
      </c>
      <c r="AJ117" s="94">
        <f>IF('Back-End'!B$101,AJ116+AJ$5,0)</f>
        <v>0</v>
      </c>
      <c r="AK117" s="100">
        <f t="shared" si="13"/>
        <v>0</v>
      </c>
    </row>
    <row r="118" spans="12:37" x14ac:dyDescent="0.25">
      <c r="L118" s="94">
        <f>L117+0.001</f>
        <v>5.7000000000000044E-2</v>
      </c>
      <c r="M118" s="81">
        <f>IF(L118&lt;'Slider Control'!M$13,'Slider Control'!P$13,L118*'Slider Control'!R$13)</f>
        <v>0.48</v>
      </c>
      <c r="N118" s="95">
        <f>IF(L118&lt;'Slider Control'!M$13,0,IF(L118&lt;'Slider Control'!N$13,L118*'Slider Control'!S$13+'Slider Control'!T$13,'Slider Control'!Q$13))</f>
        <v>0</v>
      </c>
      <c r="O118" s="96" t="e">
        <f t="shared" si="7"/>
        <v>#N/A</v>
      </c>
      <c r="P118" s="72">
        <f>IF(AND(ABS('Back-End'!B$26-L118)&lt;=0.0005,'Back-End'!B$25),0.001,0)</f>
        <v>0</v>
      </c>
      <c r="Q118" s="72">
        <f>IF(AND(ABS('Back-End'!B$32-L118)&lt;=0.0005,'Back-End'!B$38),M118,0)</f>
        <v>0</v>
      </c>
      <c r="R118" s="72">
        <f>IF(AND(ABS('Back-End'!B$56-L118)&lt;=0.0005,'Back-End'!B$57),'Back-End'!B$54,IF(AND(ABS('Back-End'!B$69-L118)&lt;=0.0005,'Back-End'!B$58),'Back-End'!B$67,0))</f>
        <v>0</v>
      </c>
      <c r="S118" s="72">
        <f>IF(AND(ABS('Back-End'!B$81-L118)&lt;=0.0005,'Back-End'!B$84),'Back-End'!B$82,0)</f>
        <v>0</v>
      </c>
      <c r="T118" s="72">
        <v>0</v>
      </c>
      <c r="W118" s="97">
        <f t="shared" si="11"/>
        <v>150.0891428571428</v>
      </c>
      <c r="X118" s="98">
        <f t="shared" si="12"/>
        <v>0</v>
      </c>
      <c r="Y118" s="99"/>
      <c r="Z118" s="105">
        <f>IF('Back-End'!B$25,Z115+Z$7,0)</f>
        <v>150.0891428571428</v>
      </c>
      <c r="AA118" s="100">
        <f>IF('Back-End'!B$25,0,0)</f>
        <v>0</v>
      </c>
      <c r="AB118" s="105">
        <f>IF('Back-End'!B$38,AB117+(AB$6-AB$5),0)</f>
        <v>0</v>
      </c>
      <c r="AC118" s="100">
        <f>IF('Back-End'!B$38,'Back-End'!B$34,0)</f>
        <v>0</v>
      </c>
      <c r="AD118" s="101">
        <f>IF('Back-End'!B$57,AD116+AD$6,0)</f>
        <v>0</v>
      </c>
      <c r="AE118" s="102">
        <f>IF('Back-End'!B$57,'Back-End'!B$55,0)</f>
        <v>0</v>
      </c>
      <c r="AF118" s="106">
        <f>IF('Back-End'!B$58,AF115+(AF$9-AF$6),0)</f>
        <v>0</v>
      </c>
      <c r="AG118" s="72">
        <v>0</v>
      </c>
      <c r="AH118" s="101">
        <f>IF('Back-End'!B$84,AH116+AH$6,0)</f>
        <v>0</v>
      </c>
      <c r="AI118" s="100">
        <f>IF('Back-End'!B$84,'Back-End'!B$83,0)</f>
        <v>0</v>
      </c>
      <c r="AJ118" s="94">
        <f>IF('Back-End'!B$101,AJ116+AJ$6,0)</f>
        <v>0</v>
      </c>
      <c r="AK118" s="100">
        <f t="shared" si="13"/>
        <v>0</v>
      </c>
    </row>
    <row r="119" spans="12:37" x14ac:dyDescent="0.25">
      <c r="L119" s="94">
        <f>L118</f>
        <v>5.7000000000000044E-2</v>
      </c>
      <c r="M119" s="81">
        <f>IF(L119&lt;'Slider Control'!M$13,'Slider Control'!P$13,L119*'Slider Control'!R$13)</f>
        <v>0.48</v>
      </c>
      <c r="N119" s="95">
        <f>IF(L119&lt;'Slider Control'!M$13,0,IF(L119&lt;'Slider Control'!N$13,L119*'Slider Control'!S$13+'Slider Control'!T$13,'Slider Control'!Q$13))</f>
        <v>0</v>
      </c>
      <c r="O119" s="96" t="e">
        <f t="shared" si="7"/>
        <v>#N/A</v>
      </c>
      <c r="P119" s="72">
        <f>IF(AND(ABS('Back-End'!B$26-L119)&lt;=0.0005,'Back-End'!B$25),'Back-End'!B$21,0)</f>
        <v>0</v>
      </c>
      <c r="Q119" s="72">
        <f>IF(AND(ABS('Back-End'!B$32-L119)&lt;=0.0005,'Back-End'!B$38),N119,0)</f>
        <v>0</v>
      </c>
      <c r="R119" s="72">
        <f>IF(AND(ABS('Back-End'!B$56-L118)&lt;=0.0005,'Back-End'!B$57),'Back-End'!B$55,IF(AND(ABS('Back-End'!B$69-L118)&lt;=0.0005,'Back-End'!B$58),'Back-End'!B$68+0.0001,0))</f>
        <v>0</v>
      </c>
      <c r="S119" s="72">
        <f>IF(AND(ABS('Back-End'!B$81-L119)&lt;=0.0005,'Back-End'!B$84),'Back-End'!B$83,0)</f>
        <v>0</v>
      </c>
      <c r="T119" s="72">
        <v>0</v>
      </c>
      <c r="W119" s="97">
        <f t="shared" si="11"/>
        <v>150.77485714285709</v>
      </c>
      <c r="X119" s="98">
        <f t="shared" si="12"/>
        <v>0.47999999999999993</v>
      </c>
      <c r="Y119" s="99"/>
      <c r="Z119" s="105">
        <f>IF('Back-End'!B$25,Z118+Z$5,0)</f>
        <v>150.77485714285709</v>
      </c>
      <c r="AA119" s="100">
        <f>IF('Back-End'!B$25,'Back-End'!B$21,0)</f>
        <v>0.47999999999999993</v>
      </c>
      <c r="AB119" s="105">
        <f>IF('Back-End'!B$38,AB118+AB$5,0)</f>
        <v>0</v>
      </c>
      <c r="AC119" s="102">
        <f>IF('Back-End'!B$38,'Back-End'!B$33,0)</f>
        <v>0</v>
      </c>
      <c r="AD119" s="101">
        <f>IF('Back-End'!B$57,AD118+AD$5,0)</f>
        <v>0</v>
      </c>
      <c r="AE119" s="102">
        <f>IF('Back-End'!B$57,'Back-End'!B$54,0)</f>
        <v>0</v>
      </c>
      <c r="AF119" s="106">
        <f>IF('Back-End'!B$58,AF118+'Back-End'!B$71*1000000,0)</f>
        <v>0</v>
      </c>
      <c r="AG119" s="72">
        <f>IF('Back-End'!B$58,'Back-End'!B$67,0)</f>
        <v>0</v>
      </c>
      <c r="AH119" s="101">
        <f>IF('Back-End'!B$84,AH118+AH$5,0)</f>
        <v>0</v>
      </c>
      <c r="AI119" s="102">
        <f>IF('Back-End'!B$84,'Back-End'!B$54,0)</f>
        <v>0</v>
      </c>
      <c r="AJ119" s="94">
        <f>IF('Back-End'!B$101,AJ118+AJ$5,0)</f>
        <v>0</v>
      </c>
      <c r="AK119" s="100">
        <f t="shared" si="13"/>
        <v>0</v>
      </c>
    </row>
    <row r="120" spans="12:37" x14ac:dyDescent="0.25">
      <c r="L120" s="94">
        <f>L119+0.001</f>
        <v>5.8000000000000045E-2</v>
      </c>
      <c r="M120" s="81">
        <f>IF(L120&lt;'Slider Control'!M$13,'Slider Control'!P$13,L120*'Slider Control'!R$13)</f>
        <v>0.48</v>
      </c>
      <c r="N120" s="95">
        <f>IF(L120&lt;'Slider Control'!M$13,0,IF(L120&lt;'Slider Control'!N$13,L120*'Slider Control'!S$13+'Slider Control'!T$13,'Slider Control'!Q$13))</f>
        <v>0</v>
      </c>
      <c r="O120" s="96" t="e">
        <f t="shared" si="7"/>
        <v>#N/A</v>
      </c>
      <c r="P120" s="72">
        <f>IF(AND(ABS('Back-End'!B$26-L120)&lt;=0.0005,'Back-End'!B$25),0.001,0)</f>
        <v>0</v>
      </c>
      <c r="Q120" s="72">
        <f>IF(AND(ABS('Back-End'!B$32-L120)&lt;=0.0005,'Back-End'!B$38),M120,0)</f>
        <v>0</v>
      </c>
      <c r="R120" s="72">
        <f>IF(AND(ABS('Back-End'!B$56-L120)&lt;=0.0005,'Back-End'!B$57),'Back-End'!B$54,IF(AND(ABS('Back-End'!B$69-L120)&lt;=0.0005,'Back-End'!B$58),'Back-End'!B$67,0))</f>
        <v>0</v>
      </c>
      <c r="S120" s="72">
        <f>IF(AND(ABS('Back-End'!B$81-L120)&lt;=0.0005,'Back-End'!B$84),'Back-End'!B$82,0)</f>
        <v>0</v>
      </c>
      <c r="T120" s="72">
        <v>0</v>
      </c>
      <c r="W120" s="97">
        <f t="shared" si="11"/>
        <v>151.73485714285709</v>
      </c>
      <c r="X120" s="98">
        <f t="shared" si="12"/>
        <v>0</v>
      </c>
      <c r="Y120" s="99"/>
      <c r="Z120" s="105">
        <f>Z118+Z$6</f>
        <v>151.73485714285709</v>
      </c>
      <c r="AA120" s="100">
        <f>IF('Back-End'!B$25,0,0)</f>
        <v>0</v>
      </c>
      <c r="AB120" s="105">
        <f>IF('Back-End'!B$38,AB119+(AB$6-AB$5),0)</f>
        <v>0</v>
      </c>
      <c r="AC120" s="100">
        <f>IF('Back-End'!B$38,'Back-End'!B$34,0)</f>
        <v>0</v>
      </c>
      <c r="AD120" s="101">
        <f>IF('Back-End'!B$57,AD118+AD$6,0)</f>
        <v>0</v>
      </c>
      <c r="AE120" s="102">
        <f>IF('Back-End'!B$57,'Back-End'!B$55,0)</f>
        <v>0</v>
      </c>
      <c r="AF120" s="74">
        <f>IF('Back-End'!B$58,AF118+'Back-End'!B$70*1000000,0)</f>
        <v>0</v>
      </c>
      <c r="AG120" s="72">
        <v>0</v>
      </c>
      <c r="AH120" s="101">
        <f>IF('Back-End'!B$84,AH118+AH$6,0)</f>
        <v>0</v>
      </c>
      <c r="AI120" s="100">
        <f>IF('Back-End'!B$84,'Back-End'!B$83,0)</f>
        <v>0</v>
      </c>
      <c r="AJ120" s="94">
        <f>IF('Back-End'!B$101,AJ118+AJ$6,0)</f>
        <v>0</v>
      </c>
      <c r="AK120" s="100">
        <f t="shared" si="13"/>
        <v>0</v>
      </c>
    </row>
    <row r="121" spans="12:37" x14ac:dyDescent="0.25">
      <c r="L121" s="94">
        <f>L120</f>
        <v>5.8000000000000045E-2</v>
      </c>
      <c r="M121" s="81">
        <f>IF(L121&lt;'Slider Control'!M$13,'Slider Control'!P$13,L121*'Slider Control'!R$13)</f>
        <v>0.48</v>
      </c>
      <c r="N121" s="95">
        <f>IF(L121&lt;'Slider Control'!M$13,0,IF(L121&lt;'Slider Control'!N$13,L121*'Slider Control'!S$13+'Slider Control'!T$13,'Slider Control'!Q$13))</f>
        <v>0</v>
      </c>
      <c r="O121" s="96" t="e">
        <f t="shared" si="7"/>
        <v>#N/A</v>
      </c>
      <c r="P121" s="72">
        <f>IF(AND(ABS('Back-End'!B$26-L121)&lt;=0.0005,'Back-End'!B$25),'Back-End'!B$21,0)</f>
        <v>0</v>
      </c>
      <c r="Q121" s="72">
        <f>IF(AND(ABS('Back-End'!B$32-L121)&lt;=0.0005,'Back-End'!B$38),N121,0)</f>
        <v>0</v>
      </c>
      <c r="R121" s="72">
        <f>IF(AND(ABS('Back-End'!B$56-L120)&lt;=0.0005,'Back-End'!B$57),'Back-End'!B$55,IF(AND(ABS('Back-End'!B$69-L120)&lt;=0.0005,'Back-End'!B$58),'Back-End'!B$68+0.0001,0))</f>
        <v>0</v>
      </c>
      <c r="S121" s="72">
        <f>IF(AND(ABS('Back-End'!B$81-L121)&lt;=0.0005,'Back-End'!B$84),'Back-End'!B$83,0)</f>
        <v>0</v>
      </c>
      <c r="T121" s="72">
        <v>0</v>
      </c>
      <c r="W121" s="97">
        <f t="shared" si="11"/>
        <v>154.0388571428571</v>
      </c>
      <c r="X121" s="98">
        <f t="shared" si="12"/>
        <v>0</v>
      </c>
      <c r="Y121" s="99"/>
      <c r="Z121" s="105">
        <f>Z118+Z$7</f>
        <v>154.0388571428571</v>
      </c>
      <c r="AA121" s="100">
        <f>IF('Back-End'!B$25,0,0)</f>
        <v>0</v>
      </c>
      <c r="AB121" s="105">
        <f>IF('Back-End'!B$38,AB120+AB$5,0)</f>
        <v>0</v>
      </c>
      <c r="AC121" s="102">
        <f>IF('Back-End'!B$38,'Back-End'!B$33,0)</f>
        <v>0</v>
      </c>
      <c r="AD121" s="101">
        <f>IF('Back-End'!B$57,AD120+AD$5,0)</f>
        <v>0</v>
      </c>
      <c r="AE121" s="102">
        <f>IF('Back-End'!B$57,'Back-End'!B$54,0)</f>
        <v>0</v>
      </c>
      <c r="AF121" s="106">
        <f>IF('Back-End'!B$58,AF118+(AF$9-AF$6),0)</f>
        <v>0</v>
      </c>
      <c r="AG121" s="72">
        <v>0</v>
      </c>
      <c r="AH121" s="101">
        <f>IF('Back-End'!B$84,AH120+AH$5,0)</f>
        <v>0</v>
      </c>
      <c r="AI121" s="102">
        <f>IF('Back-End'!B$84,'Back-End'!B$54,0)</f>
        <v>0</v>
      </c>
      <c r="AJ121" s="94">
        <f>IF('Back-End'!B$101,AJ120+AJ$5,0)</f>
        <v>0</v>
      </c>
      <c r="AK121" s="100">
        <f t="shared" si="13"/>
        <v>0</v>
      </c>
    </row>
    <row r="122" spans="12:37" x14ac:dyDescent="0.25">
      <c r="L122" s="94">
        <f>L121+0.001</f>
        <v>5.9000000000000045E-2</v>
      </c>
      <c r="M122" s="81">
        <f>IF(L122&lt;'Slider Control'!M$13,'Slider Control'!P$13,L122*'Slider Control'!R$13)</f>
        <v>0.48</v>
      </c>
      <c r="N122" s="95">
        <f>IF(L122&lt;'Slider Control'!M$13,0,IF(L122&lt;'Slider Control'!N$13,L122*'Slider Control'!S$13+'Slider Control'!T$13,'Slider Control'!Q$13))</f>
        <v>0</v>
      </c>
      <c r="O122" s="96" t="e">
        <f t="shared" si="7"/>
        <v>#N/A</v>
      </c>
      <c r="P122" s="72">
        <f>IF(AND(ABS('Back-End'!B$26-L122)&lt;=0.0005,'Back-End'!B$25),0.001,0)</f>
        <v>0</v>
      </c>
      <c r="Q122" s="72">
        <f>IF(AND(ABS('Back-End'!B$32-L122)&lt;=0.0005,'Back-End'!B$38),M122,0)</f>
        <v>0</v>
      </c>
      <c r="R122" s="72">
        <f>IF(AND(ABS('Back-End'!B$56-L122)&lt;=0.0005,'Back-End'!B$57),'Back-End'!B$54,IF(AND(ABS('Back-End'!B$69-L122)&lt;=0.0005,'Back-End'!B$58),'Back-End'!B$67,0))</f>
        <v>0</v>
      </c>
      <c r="S122" s="72">
        <f>IF(AND(ABS('Back-End'!B$81-L122)&lt;=0.0005,'Back-End'!B$84),'Back-End'!B$82,0)</f>
        <v>0</v>
      </c>
      <c r="T122" s="72">
        <v>0</v>
      </c>
      <c r="W122" s="97">
        <f t="shared" si="11"/>
        <v>154.72457142857138</v>
      </c>
      <c r="X122" s="98">
        <f t="shared" si="12"/>
        <v>0.47999999999999993</v>
      </c>
      <c r="Y122" s="99"/>
      <c r="Z122" s="105">
        <f>IF('Back-End'!B$25,Z121+Z$5,0)</f>
        <v>154.72457142857138</v>
      </c>
      <c r="AA122" s="100">
        <f>IF('Back-End'!B$25,'Back-End'!B$21,0)</f>
        <v>0.47999999999999993</v>
      </c>
      <c r="AB122" s="105">
        <f>IF('Back-End'!B$38,AB121+(AB$6-AB$5),0)</f>
        <v>0</v>
      </c>
      <c r="AC122" s="100">
        <f>IF('Back-End'!B$38,'Back-End'!B$34,0)</f>
        <v>0</v>
      </c>
      <c r="AD122" s="101">
        <f>IF('Back-End'!B$57,AD120+AD$6,0)</f>
        <v>0</v>
      </c>
      <c r="AE122" s="102">
        <f>IF('Back-End'!B$57,'Back-End'!B$55,0)</f>
        <v>0</v>
      </c>
      <c r="AF122" s="106">
        <f>IF('Back-End'!B$58,AF121+'Back-End'!B$71*1000000,0)</f>
        <v>0</v>
      </c>
      <c r="AG122" s="72">
        <f>IF('Back-End'!B$58,'Back-End'!B$67,0)</f>
        <v>0</v>
      </c>
      <c r="AH122" s="101">
        <f>IF('Back-End'!B$84,AH120+AH$6,0)</f>
        <v>0</v>
      </c>
      <c r="AI122" s="100">
        <f>IF('Back-End'!B$84,'Back-End'!B$83,0)</f>
        <v>0</v>
      </c>
      <c r="AJ122" s="94">
        <f>IF('Back-End'!B$101,AJ120+AJ$6,0)</f>
        <v>0</v>
      </c>
      <c r="AK122" s="100">
        <f t="shared" si="13"/>
        <v>0</v>
      </c>
    </row>
    <row r="123" spans="12:37" x14ac:dyDescent="0.25">
      <c r="L123" s="94">
        <f>L122</f>
        <v>5.9000000000000045E-2</v>
      </c>
      <c r="M123" s="81">
        <f>IF(L123&lt;'Slider Control'!M$13,'Slider Control'!P$13,L123*'Slider Control'!R$13)</f>
        <v>0.48</v>
      </c>
      <c r="N123" s="95">
        <f>IF(L123&lt;'Slider Control'!M$13,0,IF(L123&lt;'Slider Control'!N$13,L123*'Slider Control'!S$13+'Slider Control'!T$13,'Slider Control'!Q$13))</f>
        <v>0</v>
      </c>
      <c r="O123" s="96" t="e">
        <f t="shared" si="7"/>
        <v>#N/A</v>
      </c>
      <c r="P123" s="72">
        <f>IF(AND(ABS('Back-End'!B$26-L123)&lt;=0.0005,'Back-End'!B$25),'Back-End'!B$21,0)</f>
        <v>0</v>
      </c>
      <c r="Q123" s="72">
        <f>IF(AND(ABS('Back-End'!B$32-L123)&lt;=0.0005,'Back-End'!B$38),N123,0)</f>
        <v>0</v>
      </c>
      <c r="R123" s="72">
        <f>IF(AND(ABS('Back-End'!B$56-L122)&lt;=0.0005,'Back-End'!B$57),'Back-End'!B$55,IF(AND(ABS('Back-End'!B$69-L122)&lt;=0.0005,'Back-End'!B$58),'Back-End'!B$68+0.0001,0))</f>
        <v>0</v>
      </c>
      <c r="S123" s="72">
        <f>IF(AND(ABS('Back-End'!B$81-L123)&lt;=0.0005,'Back-End'!B$84),'Back-End'!B$83,0)</f>
        <v>0</v>
      </c>
      <c r="T123" s="72">
        <v>0</v>
      </c>
      <c r="W123" s="97">
        <f t="shared" si="11"/>
        <v>155.68457142857139</v>
      </c>
      <c r="X123" s="98">
        <f t="shared" si="12"/>
        <v>0</v>
      </c>
      <c r="Y123" s="99"/>
      <c r="Z123" s="105">
        <f>IF('Back-End'!B$25,Z121+Z$6,0)</f>
        <v>155.68457142857139</v>
      </c>
      <c r="AA123" s="100">
        <f>IF('Back-End'!B$25,0,0)</f>
        <v>0</v>
      </c>
      <c r="AB123" s="105">
        <f>IF('Back-End'!B$38,AB122+AB$5,0)</f>
        <v>0</v>
      </c>
      <c r="AC123" s="102">
        <f>IF('Back-End'!B$38,'Back-End'!B$33,0)</f>
        <v>0</v>
      </c>
      <c r="AD123" s="101">
        <f>IF('Back-End'!B$57,AD122+AD$5,0)</f>
        <v>0</v>
      </c>
      <c r="AE123" s="102">
        <f>IF('Back-End'!B$57,'Back-End'!B$54,0)</f>
        <v>0</v>
      </c>
      <c r="AF123" s="74">
        <f>IF('Back-End'!B$58,AF121+'Back-End'!B$70*1000000,0)</f>
        <v>0</v>
      </c>
      <c r="AG123" s="72">
        <v>0</v>
      </c>
      <c r="AH123" s="101">
        <f>IF('Back-End'!B$84,AH122+AH$5,0)</f>
        <v>0</v>
      </c>
      <c r="AI123" s="102">
        <f>IF('Back-End'!B$84,'Back-End'!B$54,0)</f>
        <v>0</v>
      </c>
      <c r="AJ123" s="94">
        <f>IF('Back-End'!B$101,AJ122+AJ$5,0)</f>
        <v>0</v>
      </c>
      <c r="AK123" s="100">
        <f t="shared" si="13"/>
        <v>0</v>
      </c>
    </row>
    <row r="124" spans="12:37" x14ac:dyDescent="0.25">
      <c r="L124" s="94">
        <f>L123+0.001</f>
        <v>6.0000000000000046E-2</v>
      </c>
      <c r="M124" s="81">
        <f>IF(L124&lt;'Slider Control'!M$13,'Slider Control'!P$13,L124*'Slider Control'!R$13)</f>
        <v>0.48</v>
      </c>
      <c r="N124" s="95">
        <f>IF(L124&lt;'Slider Control'!M$13,0,IF(L124&lt;'Slider Control'!N$13,L124*'Slider Control'!S$13+'Slider Control'!T$13,'Slider Control'!Q$13))</f>
        <v>0</v>
      </c>
      <c r="O124" s="96" t="e">
        <f t="shared" si="7"/>
        <v>#N/A</v>
      </c>
      <c r="P124" s="72">
        <f>IF(AND(ABS('Back-End'!B$26-L124)&lt;=0.0005,'Back-End'!B$25),0.001,0)</f>
        <v>0</v>
      </c>
      <c r="Q124" s="72">
        <f>IF(AND(ABS('Back-End'!B$32-L124)&lt;=0.0005,'Back-End'!B$38),M124,0)</f>
        <v>0</v>
      </c>
      <c r="R124" s="72">
        <f>IF(AND(ABS('Back-End'!B$56-L124)&lt;=0.0005,'Back-End'!B$57),'Back-End'!B$54,IF(AND(ABS('Back-End'!B$69-L124)&lt;=0.0005,'Back-End'!B$58),'Back-End'!B$67,0))</f>
        <v>0</v>
      </c>
      <c r="S124" s="72">
        <f>IF(AND(ABS('Back-End'!B$81-L124)&lt;=0.0005,'Back-End'!B$84),'Back-End'!B$82,0)</f>
        <v>0</v>
      </c>
      <c r="T124" s="72">
        <v>0</v>
      </c>
      <c r="W124" s="97">
        <f t="shared" si="11"/>
        <v>157.98857142857139</v>
      </c>
      <c r="X124" s="98">
        <f t="shared" si="12"/>
        <v>0</v>
      </c>
      <c r="Y124" s="99"/>
      <c r="Z124" s="105">
        <f>IF('Back-End'!B$25,Z121+Z$7,0)</f>
        <v>157.98857142857139</v>
      </c>
      <c r="AA124" s="100">
        <f>IF('Back-End'!B$25,0,0)</f>
        <v>0</v>
      </c>
      <c r="AB124" s="105">
        <f>IF('Back-End'!B$38,AB123+(AB$6-AB$5),0)</f>
        <v>0</v>
      </c>
      <c r="AC124" s="100">
        <f>IF('Back-End'!B$38,'Back-End'!B$34,0)</f>
        <v>0</v>
      </c>
      <c r="AD124" s="101">
        <f>IF('Back-End'!B$57,AD122+AD$6,0)</f>
        <v>0</v>
      </c>
      <c r="AE124" s="102">
        <f>IF('Back-End'!B$57,'Back-End'!B$55,0)</f>
        <v>0</v>
      </c>
      <c r="AF124" s="106">
        <f>IF('Back-End'!B$58,AF121+(AF$9-AF$6),0)</f>
        <v>0</v>
      </c>
      <c r="AG124" s="72">
        <v>0</v>
      </c>
      <c r="AH124" s="101">
        <f>IF('Back-End'!B$84,AH122+AH$6,0)</f>
        <v>0</v>
      </c>
      <c r="AI124" s="100">
        <f>IF('Back-End'!B$84,'Back-End'!B$83,0)</f>
        <v>0</v>
      </c>
      <c r="AJ124" s="94">
        <f>IF('Back-End'!B$101,AJ122+AJ$6,0)</f>
        <v>0</v>
      </c>
      <c r="AK124" s="100">
        <f t="shared" si="13"/>
        <v>0</v>
      </c>
    </row>
    <row r="125" spans="12:37" x14ac:dyDescent="0.25">
      <c r="L125" s="94">
        <f>L124</f>
        <v>6.0000000000000046E-2</v>
      </c>
      <c r="M125" s="81">
        <f>IF(L125&lt;'Slider Control'!M$13,'Slider Control'!P$13,L125*'Slider Control'!R$13)</f>
        <v>0.48</v>
      </c>
      <c r="N125" s="95">
        <f>IF(L125&lt;'Slider Control'!M$13,0,IF(L125&lt;'Slider Control'!N$13,L125*'Slider Control'!S$13+'Slider Control'!T$13,'Slider Control'!Q$13))</f>
        <v>0</v>
      </c>
      <c r="O125" s="96" t="e">
        <f t="shared" si="7"/>
        <v>#N/A</v>
      </c>
      <c r="P125" s="72">
        <f>IF(AND(ABS('Back-End'!B$26-L125)&lt;=0.0005,'Back-End'!B$25),'Back-End'!B$21,0)</f>
        <v>0</v>
      </c>
      <c r="Q125" s="72">
        <f>IF(AND(ABS('Back-End'!B$32-L125)&lt;=0.0005,'Back-End'!B$38),N125,0)</f>
        <v>0</v>
      </c>
      <c r="R125" s="72">
        <f>IF(AND(ABS('Back-End'!B$56-L124)&lt;=0.0005,'Back-End'!B$57),'Back-End'!B$55,IF(AND(ABS('Back-End'!B$69-L124)&lt;=0.0005,'Back-End'!B$58),'Back-End'!B$68+0.0001,0))</f>
        <v>0</v>
      </c>
      <c r="S125" s="72">
        <f>IF(AND(ABS('Back-End'!B$81-L125)&lt;=0.0005,'Back-End'!B$84),'Back-End'!B$83,0)</f>
        <v>0</v>
      </c>
      <c r="T125" s="72">
        <v>0</v>
      </c>
      <c r="W125" s="97">
        <f t="shared" si="11"/>
        <v>158.67428571428567</v>
      </c>
      <c r="X125" s="98">
        <f t="shared" si="12"/>
        <v>0.47999999999999993</v>
      </c>
      <c r="Y125" s="99"/>
      <c r="Z125" s="105">
        <f>IF('Back-End'!B$25,Z124+Z$5,0)</f>
        <v>158.67428571428567</v>
      </c>
      <c r="AA125" s="100">
        <f>IF('Back-End'!B$25,'Back-End'!B$21,0)</f>
        <v>0.47999999999999993</v>
      </c>
      <c r="AB125" s="105">
        <f>IF('Back-End'!B$38,AB124+AB$5,0)</f>
        <v>0</v>
      </c>
      <c r="AC125" s="102">
        <f>IF('Back-End'!B$38,'Back-End'!B$33,0)</f>
        <v>0</v>
      </c>
      <c r="AD125" s="101">
        <f>IF('Back-End'!B$57,AD124+AD$5,0)</f>
        <v>0</v>
      </c>
      <c r="AE125" s="102">
        <f>IF('Back-End'!B$57,'Back-End'!B$54,0)</f>
        <v>0</v>
      </c>
      <c r="AF125" s="106">
        <f>IF('Back-End'!B$58,AF124+'Back-End'!B$71*1000000,0)</f>
        <v>0</v>
      </c>
      <c r="AG125" s="72">
        <f>IF('Back-End'!B$58,'Back-End'!B$67,0)</f>
        <v>0</v>
      </c>
      <c r="AH125" s="101">
        <f>IF('Back-End'!B$84,AH124+AH$5,0)</f>
        <v>0</v>
      </c>
      <c r="AI125" s="102">
        <f>IF('Back-End'!B$84,'Back-End'!B$54,0)</f>
        <v>0</v>
      </c>
      <c r="AJ125" s="94">
        <f>IF('Back-End'!B$101,AJ124+AJ$5,0)</f>
        <v>0</v>
      </c>
      <c r="AK125" s="100">
        <f t="shared" si="13"/>
        <v>0</v>
      </c>
    </row>
    <row r="126" spans="12:37" x14ac:dyDescent="0.25">
      <c r="L126" s="94">
        <f>L125+0.001</f>
        <v>6.1000000000000047E-2</v>
      </c>
      <c r="M126" s="81">
        <f>IF(L126&lt;'Slider Control'!M$13,'Slider Control'!P$13,L126*'Slider Control'!R$13)</f>
        <v>0.48</v>
      </c>
      <c r="N126" s="95">
        <f>IF(L126&lt;'Slider Control'!M$13,0,IF(L126&lt;'Slider Control'!N$13,L126*'Slider Control'!S$13+'Slider Control'!T$13,'Slider Control'!Q$13))</f>
        <v>0</v>
      </c>
      <c r="O126" s="96" t="e">
        <f t="shared" si="7"/>
        <v>#N/A</v>
      </c>
      <c r="P126" s="72">
        <f>IF(AND(ABS('Back-End'!B$26-L126)&lt;=0.0005,'Back-End'!B$25),0.001,0)</f>
        <v>0</v>
      </c>
      <c r="Q126" s="72">
        <f>IF(AND(ABS('Back-End'!B$32-L126)&lt;=0.0005,'Back-End'!B$38),M126,0)</f>
        <v>0</v>
      </c>
      <c r="R126" s="72">
        <f>IF(AND(ABS('Back-End'!B$56-L126)&lt;=0.0005,'Back-End'!B$57),'Back-End'!B$54,IF(AND(ABS('Back-End'!B$69-L126)&lt;=0.0005,'Back-End'!B$58),'Back-End'!B$67,0))</f>
        <v>0</v>
      </c>
      <c r="S126" s="72">
        <f>IF(AND(ABS('Back-End'!B$81-L126)&lt;=0.0005,'Back-End'!B$84),'Back-End'!B$82,0)</f>
        <v>0</v>
      </c>
      <c r="T126" s="72">
        <v>0</v>
      </c>
      <c r="W126" s="97">
        <f t="shared" si="11"/>
        <v>159.63428571428568</v>
      </c>
      <c r="X126" s="98">
        <f t="shared" si="12"/>
        <v>0</v>
      </c>
      <c r="Y126" s="99"/>
      <c r="Z126" s="105">
        <f>IF('Back-End'!B$25,Z124+Z$6,0)</f>
        <v>159.63428571428568</v>
      </c>
      <c r="AA126" s="100">
        <f>IF('Back-End'!B$25,0,0)</f>
        <v>0</v>
      </c>
      <c r="AB126" s="105">
        <f>IF('Back-End'!B$38,AB125+(AB$6-AB$5),0)</f>
        <v>0</v>
      </c>
      <c r="AC126" s="100">
        <f>IF('Back-End'!B$38,'Back-End'!B$34,0)</f>
        <v>0</v>
      </c>
      <c r="AD126" s="101">
        <f>IF('Back-End'!B$57,AD124+AD$6,0)</f>
        <v>0</v>
      </c>
      <c r="AE126" s="102">
        <f>IF('Back-End'!B$57,'Back-End'!B$55,0)</f>
        <v>0</v>
      </c>
      <c r="AF126" s="74">
        <f>IF('Back-End'!B$58,AF124+'Back-End'!B$70*1000000,0)</f>
        <v>0</v>
      </c>
      <c r="AG126" s="72">
        <v>0</v>
      </c>
      <c r="AH126" s="101">
        <f>IF('Back-End'!B$84,AH124+AH$6,0)</f>
        <v>0</v>
      </c>
      <c r="AI126" s="100">
        <f>IF('Back-End'!B$84,'Back-End'!B$83,0)</f>
        <v>0</v>
      </c>
      <c r="AJ126" s="94">
        <f>IF('Back-End'!B$101,AJ124+AJ$6,0)</f>
        <v>0</v>
      </c>
      <c r="AK126" s="100">
        <f t="shared" si="13"/>
        <v>0</v>
      </c>
    </row>
    <row r="127" spans="12:37" x14ac:dyDescent="0.25">
      <c r="L127" s="94">
        <f>L126</f>
        <v>6.1000000000000047E-2</v>
      </c>
      <c r="M127" s="81">
        <f>IF(L127&lt;'Slider Control'!M$13,'Slider Control'!P$13,L127*'Slider Control'!R$13)</f>
        <v>0.48</v>
      </c>
      <c r="N127" s="95">
        <f>IF(L127&lt;'Slider Control'!M$13,0,IF(L127&lt;'Slider Control'!N$13,L127*'Slider Control'!S$13+'Slider Control'!T$13,'Slider Control'!Q$13))</f>
        <v>0</v>
      </c>
      <c r="O127" s="96" t="e">
        <f t="shared" si="7"/>
        <v>#N/A</v>
      </c>
      <c r="P127" s="72">
        <f>IF(AND(ABS('Back-End'!B$26-L127)&lt;=0.0005,'Back-End'!B$25),'Back-End'!B$21,0)</f>
        <v>0</v>
      </c>
      <c r="Q127" s="72">
        <f>IF(AND(ABS('Back-End'!B$32-L127)&lt;=0.0005,'Back-End'!B$38),N127,0)</f>
        <v>0</v>
      </c>
      <c r="R127" s="72">
        <f>IF(AND(ABS('Back-End'!B$56-L126)&lt;=0.0005,'Back-End'!B$57),'Back-End'!B$55,IF(AND(ABS('Back-End'!B$69-L126)&lt;=0.0005,'Back-End'!B$58),'Back-End'!B$68+0.0001,0))</f>
        <v>0</v>
      </c>
      <c r="S127" s="72">
        <f>IF(AND(ABS('Back-End'!B$81-L127)&lt;=0.0005,'Back-End'!B$84),'Back-End'!B$83,0)</f>
        <v>0</v>
      </c>
      <c r="T127" s="72">
        <v>0</v>
      </c>
      <c r="W127" s="97">
        <f t="shared" si="11"/>
        <v>161.93828571428568</v>
      </c>
      <c r="X127" s="98">
        <f t="shared" si="12"/>
        <v>0</v>
      </c>
      <c r="Y127" s="99"/>
      <c r="Z127" s="105">
        <f>IF('Back-End'!B$25,Z124+Z$7,0)</f>
        <v>161.93828571428568</v>
      </c>
      <c r="AA127" s="100">
        <f>IF('Back-End'!B$25,0,0)</f>
        <v>0</v>
      </c>
      <c r="AB127" s="105">
        <f>IF('Back-End'!B$38,AB126+AB$5,0)</f>
        <v>0</v>
      </c>
      <c r="AC127" s="102">
        <f>IF('Back-End'!B$38,'Back-End'!B$33,0)</f>
        <v>0</v>
      </c>
      <c r="AD127" s="101">
        <f>IF('Back-End'!B$57,AD126+AD$5,0)</f>
        <v>0</v>
      </c>
      <c r="AE127" s="102">
        <f>IF('Back-End'!B$57,'Back-End'!B$54,0)</f>
        <v>0</v>
      </c>
      <c r="AF127" s="106">
        <f>IF('Back-End'!B$58,AF124+(AF$9-AF$6),0)</f>
        <v>0</v>
      </c>
      <c r="AG127" s="72">
        <v>0</v>
      </c>
      <c r="AH127" s="101">
        <f>IF('Back-End'!B$84,AH126+AH$5,0)</f>
        <v>0</v>
      </c>
      <c r="AI127" s="102">
        <f>IF('Back-End'!B$84,'Back-End'!B$54,0)</f>
        <v>0</v>
      </c>
      <c r="AJ127" s="94">
        <f>IF('Back-End'!B$101,AJ126+AJ$5,0)</f>
        <v>0</v>
      </c>
      <c r="AK127" s="100">
        <f t="shared" si="13"/>
        <v>0</v>
      </c>
    </row>
    <row r="128" spans="12:37" x14ac:dyDescent="0.25">
      <c r="L128" s="94">
        <f>L127+0.001</f>
        <v>6.2000000000000048E-2</v>
      </c>
      <c r="M128" s="81">
        <f>IF(L128&lt;'Slider Control'!M$13,'Slider Control'!P$13,L128*'Slider Control'!R$13)</f>
        <v>0.48</v>
      </c>
      <c r="N128" s="95">
        <f>IF(L128&lt;'Slider Control'!M$13,0,IF(L128&lt;'Slider Control'!N$13,L128*'Slider Control'!S$13+'Slider Control'!T$13,'Slider Control'!Q$13))</f>
        <v>0</v>
      </c>
      <c r="O128" s="96" t="e">
        <f t="shared" si="7"/>
        <v>#N/A</v>
      </c>
      <c r="P128" s="72">
        <f>IF(AND(ABS('Back-End'!B$26-L128)&lt;=0.0005,'Back-End'!B$25),0.001,0)</f>
        <v>0</v>
      </c>
      <c r="Q128" s="72">
        <f>IF(AND(ABS('Back-End'!B$32-L128)&lt;=0.0005,'Back-End'!B$38),M128,0)</f>
        <v>0</v>
      </c>
      <c r="R128" s="72">
        <f>IF(AND(ABS('Back-End'!B$56-L128)&lt;=0.0005,'Back-End'!B$57),'Back-End'!B$54,IF(AND(ABS('Back-End'!B$69-L128)&lt;=0.0005,'Back-End'!B$58),'Back-End'!B$67,0))</f>
        <v>0</v>
      </c>
      <c r="S128" s="72">
        <f>IF(AND(ABS('Back-End'!B$81-L128)&lt;=0.0005,'Back-End'!B$84),'Back-End'!B$82,0)</f>
        <v>0</v>
      </c>
      <c r="T128" s="72">
        <v>0</v>
      </c>
      <c r="W128" s="97">
        <f t="shared" si="11"/>
        <v>162.62399999999997</v>
      </c>
      <c r="X128" s="98">
        <f t="shared" si="12"/>
        <v>0.47999999999999993</v>
      </c>
      <c r="Y128" s="99"/>
      <c r="Z128" s="105">
        <f>IF('Back-End'!B$25,Z127+Z$5,0)</f>
        <v>162.62399999999997</v>
      </c>
      <c r="AA128" s="100">
        <f>IF('Back-End'!B$25,'Back-End'!B$21,0)</f>
        <v>0.47999999999999993</v>
      </c>
      <c r="AB128" s="105">
        <f>IF('Back-End'!B$38,AB127+(AB$6-AB$5),0)</f>
        <v>0</v>
      </c>
      <c r="AC128" s="100">
        <f>IF('Back-End'!B$38,'Back-End'!B$34,0)</f>
        <v>0</v>
      </c>
      <c r="AD128" s="101">
        <f>IF('Back-End'!B$57,AD126+AD$6,0)</f>
        <v>0</v>
      </c>
      <c r="AE128" s="102">
        <f>IF('Back-End'!B$57,'Back-End'!B$55,0)</f>
        <v>0</v>
      </c>
      <c r="AF128" s="106">
        <f>IF('Back-End'!B$58,AF127+'Back-End'!B$71*1000000,0)</f>
        <v>0</v>
      </c>
      <c r="AG128" s="72">
        <f>IF('Back-End'!B$58,'Back-End'!B$67,0)</f>
        <v>0</v>
      </c>
      <c r="AH128" s="101">
        <f>IF('Back-End'!B$84,AH126+AH$6,0)</f>
        <v>0</v>
      </c>
      <c r="AI128" s="100">
        <f>IF('Back-End'!B$84,'Back-End'!B$83,0)</f>
        <v>0</v>
      </c>
      <c r="AJ128" s="94">
        <f>IF('Back-End'!B$101,AJ126+AJ$6,0)</f>
        <v>0</v>
      </c>
      <c r="AK128" s="100">
        <f t="shared" si="13"/>
        <v>0</v>
      </c>
    </row>
    <row r="129" spans="7:37" x14ac:dyDescent="0.25">
      <c r="L129" s="94">
        <f>L128</f>
        <v>6.2000000000000048E-2</v>
      </c>
      <c r="M129" s="81">
        <f>IF(L129&lt;'Slider Control'!M$13,'Slider Control'!P$13,L129*'Slider Control'!R$13)</f>
        <v>0.48</v>
      </c>
      <c r="N129" s="95">
        <f>IF(L129&lt;'Slider Control'!M$13,0,IF(L129&lt;'Slider Control'!N$13,L129*'Slider Control'!S$13+'Slider Control'!T$13,'Slider Control'!Q$13))</f>
        <v>0</v>
      </c>
      <c r="O129" s="96" t="e">
        <f t="shared" si="7"/>
        <v>#N/A</v>
      </c>
      <c r="P129" s="72">
        <f>IF(AND(ABS('Back-End'!B$26-L129)&lt;=0.0005,'Back-End'!B$25),'Back-End'!B$21,0)</f>
        <v>0</v>
      </c>
      <c r="Q129" s="72">
        <f>IF(AND(ABS('Back-End'!B$32-L129)&lt;=0.0005,'Back-End'!B$38),N129,0)</f>
        <v>0</v>
      </c>
      <c r="R129" s="72">
        <f>IF(AND(ABS('Back-End'!B$56-L128)&lt;=0.0005,'Back-End'!B$57),'Back-End'!B$55,IF(AND(ABS('Back-End'!B$69-L128)&lt;=0.0005,'Back-End'!B$58),'Back-End'!B$68+0.0001,0))</f>
        <v>0</v>
      </c>
      <c r="S129" s="72">
        <f>IF(AND(ABS('Back-End'!B$81-L129)&lt;=0.0005,'Back-End'!B$84),'Back-End'!B$83,0)</f>
        <v>0</v>
      </c>
      <c r="T129" s="72">
        <v>0</v>
      </c>
      <c r="W129" s="97">
        <f t="shared" si="11"/>
        <v>163.58399999999997</v>
      </c>
      <c r="X129" s="98">
        <f t="shared" si="12"/>
        <v>0</v>
      </c>
      <c r="Y129" s="99"/>
      <c r="Z129" s="105">
        <f>Z127+Z$6</f>
        <v>163.58399999999997</v>
      </c>
      <c r="AA129" s="100">
        <f>IF('Back-End'!B$25,0,0)</f>
        <v>0</v>
      </c>
      <c r="AB129" s="105">
        <f>IF('Back-End'!B$38,AB128+AB$5,0)</f>
        <v>0</v>
      </c>
      <c r="AC129" s="102">
        <f>IF('Back-End'!B$38,'Back-End'!B$33,0)</f>
        <v>0</v>
      </c>
      <c r="AD129" s="101">
        <f>IF('Back-End'!B$57,AD128+AD$5,0)</f>
        <v>0</v>
      </c>
      <c r="AE129" s="102">
        <f>IF('Back-End'!B$57,'Back-End'!B$54,0)</f>
        <v>0</v>
      </c>
      <c r="AF129" s="74">
        <f>IF('Back-End'!B$58,AF127+'Back-End'!B$70*1000000,0)</f>
        <v>0</v>
      </c>
      <c r="AG129" s="72">
        <v>0</v>
      </c>
      <c r="AH129" s="101">
        <f>IF('Back-End'!B$84,AH128+AH$5,0)</f>
        <v>0</v>
      </c>
      <c r="AI129" s="102">
        <f>IF('Back-End'!B$84,'Back-End'!B$54,0)</f>
        <v>0</v>
      </c>
      <c r="AJ129" s="94">
        <f>IF('Back-End'!B$101,AJ128+AJ$5,0)</f>
        <v>0</v>
      </c>
      <c r="AK129" s="100">
        <f t="shared" si="13"/>
        <v>0</v>
      </c>
    </row>
    <row r="130" spans="7:37" x14ac:dyDescent="0.25">
      <c r="L130" s="94">
        <f>L129+0.001</f>
        <v>6.3000000000000042E-2</v>
      </c>
      <c r="M130" s="81">
        <f>IF(L130&lt;'Slider Control'!M$13,'Slider Control'!P$13,L130*'Slider Control'!R$13)</f>
        <v>0.48</v>
      </c>
      <c r="N130" s="95">
        <f>IF(L130&lt;'Slider Control'!M$13,0,IF(L130&lt;'Slider Control'!N$13,L130*'Slider Control'!S$13+'Slider Control'!T$13,'Slider Control'!Q$13))</f>
        <v>0</v>
      </c>
      <c r="O130" s="96" t="e">
        <f t="shared" si="7"/>
        <v>#N/A</v>
      </c>
      <c r="P130" s="72">
        <f>IF(AND(ABS('Back-End'!B$26-L130)&lt;=0.0005,'Back-End'!B$25),0.001,0)</f>
        <v>0</v>
      </c>
      <c r="Q130" s="72">
        <f>IF(AND(ABS('Back-End'!B$32-L130)&lt;=0.0005,'Back-End'!B$38),M130,0)</f>
        <v>0</v>
      </c>
      <c r="R130" s="72">
        <f>IF(AND(ABS('Back-End'!B$56-L130)&lt;=0.0005,'Back-End'!B$57),'Back-End'!B$54,IF(AND(ABS('Back-End'!B$69-L130)&lt;=0.0005,'Back-End'!B$58),'Back-End'!B$67,0))</f>
        <v>0</v>
      </c>
      <c r="S130" s="72">
        <f>IF(AND(ABS('Back-End'!B$81-L130)&lt;=0.0005,'Back-End'!B$84),'Back-End'!B$82,0)</f>
        <v>0</v>
      </c>
      <c r="T130" s="72">
        <v>0</v>
      </c>
      <c r="W130" s="97">
        <f t="shared" si="11"/>
        <v>165.88799999999998</v>
      </c>
      <c r="X130" s="98">
        <f t="shared" si="12"/>
        <v>0</v>
      </c>
      <c r="Y130" s="99"/>
      <c r="Z130" s="105">
        <f>Z127+Z$7</f>
        <v>165.88799999999998</v>
      </c>
      <c r="AA130" s="100">
        <f>IF('Back-End'!B$25,0,0)</f>
        <v>0</v>
      </c>
      <c r="AB130" s="105">
        <f>IF('Back-End'!B$38,AB129+(AB$6-AB$5),0)</f>
        <v>0</v>
      </c>
      <c r="AC130" s="100">
        <f>IF('Back-End'!B$38,'Back-End'!B$34,0)</f>
        <v>0</v>
      </c>
      <c r="AD130" s="101">
        <f>IF('Back-End'!B$57,AD128+AD$6,0)</f>
        <v>0</v>
      </c>
      <c r="AE130" s="102">
        <f>IF('Back-End'!B$57,'Back-End'!B$55,0)</f>
        <v>0</v>
      </c>
      <c r="AF130" s="106">
        <f>IF('Back-End'!B$58,AF127+(AF$9-AF$6),0)</f>
        <v>0</v>
      </c>
      <c r="AG130" s="72">
        <v>0</v>
      </c>
      <c r="AH130" s="101">
        <f>IF('Back-End'!B$84,AH128+AH$6,0)</f>
        <v>0</v>
      </c>
      <c r="AI130" s="100">
        <f>IF('Back-End'!B$84,'Back-End'!B$83,0)</f>
        <v>0</v>
      </c>
      <c r="AJ130" s="94">
        <f>IF('Back-End'!B$101,AJ128+AJ$6,0)</f>
        <v>0</v>
      </c>
      <c r="AK130" s="100">
        <f t="shared" si="13"/>
        <v>0</v>
      </c>
    </row>
    <row r="131" spans="7:37" x14ac:dyDescent="0.25">
      <c r="L131" s="94">
        <f>L130</f>
        <v>6.3000000000000042E-2</v>
      </c>
      <c r="M131" s="81">
        <f>IF(L131&lt;'Slider Control'!M$13,'Slider Control'!P$13,L131*'Slider Control'!R$13)</f>
        <v>0.48</v>
      </c>
      <c r="N131" s="95">
        <f>IF(L131&lt;'Slider Control'!M$13,0,IF(L131&lt;'Slider Control'!N$13,L131*'Slider Control'!S$13+'Slider Control'!T$13,'Slider Control'!Q$13))</f>
        <v>0</v>
      </c>
      <c r="O131" s="96" t="e">
        <f t="shared" si="7"/>
        <v>#N/A</v>
      </c>
      <c r="P131" s="72">
        <f>IF(AND(ABS('Back-End'!B$26-L131)&lt;=0.0005,'Back-End'!B$25),'Back-End'!B$21,0)</f>
        <v>0</v>
      </c>
      <c r="Q131" s="72">
        <f>IF(AND(ABS('Back-End'!B$32-L131)&lt;=0.0005,'Back-End'!B$38),N131,0)</f>
        <v>0</v>
      </c>
      <c r="R131" s="72">
        <f>IF(AND(ABS('Back-End'!B$56-L130)&lt;=0.0005,'Back-End'!B$57),'Back-End'!B$55,IF(AND(ABS('Back-End'!B$69-L130)&lt;=0.0005,'Back-End'!B$58),'Back-End'!B$68+0.0001,0))</f>
        <v>0</v>
      </c>
      <c r="S131" s="72">
        <f>IF(AND(ABS('Back-End'!B$81-L131)&lt;=0.0005,'Back-End'!B$84),'Back-End'!B$83,0)</f>
        <v>0</v>
      </c>
      <c r="T131" s="72">
        <v>0</v>
      </c>
      <c r="W131" s="97">
        <f t="shared" si="11"/>
        <v>166.57371428571426</v>
      </c>
      <c r="X131" s="98">
        <f t="shared" si="12"/>
        <v>0.47999999999999993</v>
      </c>
      <c r="Y131" s="99"/>
      <c r="Z131" s="105">
        <f>IF('Back-End'!B$25,Z130+Z$5,0)</f>
        <v>166.57371428571426</v>
      </c>
      <c r="AA131" s="100">
        <f>IF('Back-End'!B$25,'Back-End'!B$21,0)</f>
        <v>0.47999999999999993</v>
      </c>
      <c r="AB131" s="105">
        <f>IF('Back-End'!B$38,AB130+AB$5,0)</f>
        <v>0</v>
      </c>
      <c r="AC131" s="102">
        <f>IF('Back-End'!B$38,'Back-End'!B$33,0)</f>
        <v>0</v>
      </c>
      <c r="AD131" s="101">
        <f>IF('Back-End'!B$57,AD130+AD$5,0)</f>
        <v>0</v>
      </c>
      <c r="AE131" s="102">
        <f>IF('Back-End'!B$57,'Back-End'!B$54,0)</f>
        <v>0</v>
      </c>
      <c r="AF131" s="106">
        <f>IF('Back-End'!B$58,AF130+'Back-End'!B$71*1000000,0)</f>
        <v>0</v>
      </c>
      <c r="AG131" s="72">
        <f>IF('Back-End'!B$58,'Back-End'!B$67,0)</f>
        <v>0</v>
      </c>
      <c r="AH131" s="101">
        <f>IF('Back-End'!B$84,AH130+AH$5,0)</f>
        <v>0</v>
      </c>
      <c r="AI131" s="102">
        <f>IF('Back-End'!B$84,'Back-End'!B$54,0)</f>
        <v>0</v>
      </c>
      <c r="AJ131" s="94">
        <f>IF('Back-End'!B$101,AJ130+AJ$5,0)</f>
        <v>0</v>
      </c>
      <c r="AK131" s="100">
        <f t="shared" si="13"/>
        <v>0</v>
      </c>
    </row>
    <row r="132" spans="7:37" x14ac:dyDescent="0.25">
      <c r="L132" s="94">
        <f>L131+0.001</f>
        <v>6.4000000000000043E-2</v>
      </c>
      <c r="M132" s="81">
        <f>IF(L132&lt;'Slider Control'!M$13,'Slider Control'!P$13,L132*'Slider Control'!R$13)</f>
        <v>0.48</v>
      </c>
      <c r="N132" s="95">
        <f>IF(L132&lt;'Slider Control'!M$13,0,IF(L132&lt;'Slider Control'!N$13,L132*'Slider Control'!S$13+'Slider Control'!T$13,'Slider Control'!Q$13))</f>
        <v>0</v>
      </c>
      <c r="O132" s="96" t="e">
        <f t="shared" ref="O132:O195" si="14">IF(SUM(P132:T132)=0,NA(),SUM(P132:T132))</f>
        <v>#N/A</v>
      </c>
      <c r="P132" s="72">
        <f>IF(AND(ABS('Back-End'!B$26-L132)&lt;=0.0005,'Back-End'!B$25),0.001,0)</f>
        <v>0</v>
      </c>
      <c r="Q132" s="72">
        <f>IF(AND(ABS('Back-End'!B$32-L132)&lt;=0.0005,'Back-End'!B$38),M132,0)</f>
        <v>0</v>
      </c>
      <c r="R132" s="72">
        <f>IF(AND(ABS('Back-End'!B$56-L132)&lt;=0.0005,'Back-End'!B$57),'Back-End'!B$54,IF(AND(ABS('Back-End'!B$69-L132)&lt;=0.0005,'Back-End'!B$58),'Back-End'!B$67,0))</f>
        <v>0</v>
      </c>
      <c r="S132" s="72">
        <f>IF(AND(ABS('Back-End'!B$81-L132)&lt;=0.0005,'Back-End'!B$84),'Back-End'!B$82,0)</f>
        <v>0</v>
      </c>
      <c r="T132" s="72">
        <v>0</v>
      </c>
      <c r="W132" s="97">
        <f t="shared" ref="W132:W151" si="15">Z132+AB132+AD132+AF132+AH132+AJ132</f>
        <v>167.53371428571427</v>
      </c>
      <c r="X132" s="98">
        <f t="shared" ref="X132:X151" si="16">AA132+AC132+AE132+AG132+AI132+AK132</f>
        <v>0</v>
      </c>
      <c r="Y132" s="99"/>
      <c r="Z132" s="105">
        <f>IF('Back-End'!B$25,Z130+Z$6,0)</f>
        <v>167.53371428571427</v>
      </c>
      <c r="AA132" s="100">
        <f>IF('Back-End'!B$25,0,0)</f>
        <v>0</v>
      </c>
      <c r="AB132" s="105">
        <f>IF('Back-End'!B$38,AB131+(AB$6-AB$5),0)</f>
        <v>0</v>
      </c>
      <c r="AC132" s="100">
        <f>IF('Back-End'!B$38,'Back-End'!B$34,0)</f>
        <v>0</v>
      </c>
      <c r="AD132" s="101">
        <f>IF('Back-End'!B$57,AD130+AD$6,0)</f>
        <v>0</v>
      </c>
      <c r="AE132" s="102">
        <f>IF('Back-End'!B$57,'Back-End'!B$55,0)</f>
        <v>0</v>
      </c>
      <c r="AF132" s="74">
        <f>IF('Back-End'!B$58,AF130+'Back-End'!B$70*1000000,0)</f>
        <v>0</v>
      </c>
      <c r="AG132" s="72">
        <v>0</v>
      </c>
      <c r="AH132" s="101">
        <f>IF('Back-End'!B$84,AH130+AH$6,0)</f>
        <v>0</v>
      </c>
      <c r="AI132" s="100">
        <f>IF('Back-End'!B$84,'Back-End'!B$83,0)</f>
        <v>0</v>
      </c>
      <c r="AJ132" s="94">
        <f>IF('Back-End'!B$101,AJ130+AJ$6,0)</f>
        <v>0</v>
      </c>
      <c r="AK132" s="100">
        <f t="shared" si="13"/>
        <v>0</v>
      </c>
    </row>
    <row r="133" spans="7:37" x14ac:dyDescent="0.25">
      <c r="L133" s="94">
        <f>L132</f>
        <v>6.4000000000000043E-2</v>
      </c>
      <c r="M133" s="81">
        <f>IF(L133&lt;'Slider Control'!M$13,'Slider Control'!P$13,L133*'Slider Control'!R$13)</f>
        <v>0.48</v>
      </c>
      <c r="N133" s="95">
        <f>IF(L133&lt;'Slider Control'!M$13,0,IF(L133&lt;'Slider Control'!N$13,L133*'Slider Control'!S$13+'Slider Control'!T$13,'Slider Control'!Q$13))</f>
        <v>0</v>
      </c>
      <c r="O133" s="96" t="e">
        <f t="shared" si="14"/>
        <v>#N/A</v>
      </c>
      <c r="P133" s="72">
        <f>IF(AND(ABS('Back-End'!B$26-L133)&lt;=0.0005,'Back-End'!B$25),'Back-End'!B$21,0)</f>
        <v>0</v>
      </c>
      <c r="Q133" s="72">
        <f>IF(AND(ABS('Back-End'!B$32-L133)&lt;=0.0005,'Back-End'!B$38),N133,0)</f>
        <v>0</v>
      </c>
      <c r="R133" s="72">
        <f>IF(AND(ABS('Back-End'!B$56-L132)&lt;=0.0005,'Back-End'!B$57),'Back-End'!B$55,IF(AND(ABS('Back-End'!B$69-L132)&lt;=0.0005,'Back-End'!B$58),'Back-End'!B$68+0.0001,0))</f>
        <v>0</v>
      </c>
      <c r="S133" s="72">
        <f>IF(AND(ABS('Back-End'!B$81-L133)&lt;=0.0005,'Back-End'!B$84),'Back-End'!B$83,0)</f>
        <v>0</v>
      </c>
      <c r="T133" s="72">
        <v>0</v>
      </c>
      <c r="W133" s="97">
        <f t="shared" si="15"/>
        <v>169.83771428571427</v>
      </c>
      <c r="X133" s="98">
        <f t="shared" si="16"/>
        <v>0</v>
      </c>
      <c r="Y133" s="99"/>
      <c r="Z133" s="105">
        <f>IF('Back-End'!B$25,Z130+Z$7,0)</f>
        <v>169.83771428571427</v>
      </c>
      <c r="AA133" s="100">
        <f>IF('Back-End'!B$25,0,0)</f>
        <v>0</v>
      </c>
      <c r="AB133" s="105">
        <f>IF('Back-End'!B$38,AB132+AB$5,0)</f>
        <v>0</v>
      </c>
      <c r="AC133" s="102">
        <f>IF('Back-End'!B$38,'Back-End'!B$33,0)</f>
        <v>0</v>
      </c>
      <c r="AD133" s="101">
        <f>IF('Back-End'!B$57,AD132+AD$5,0)</f>
        <v>0</v>
      </c>
      <c r="AE133" s="102">
        <f>IF('Back-End'!B$57,'Back-End'!B$54,0)</f>
        <v>0</v>
      </c>
      <c r="AF133" s="106">
        <f>IF('Back-End'!B$58,AF130+(AF$9-AF$6),0)</f>
        <v>0</v>
      </c>
      <c r="AG133" s="72">
        <v>0</v>
      </c>
      <c r="AH133" s="101">
        <f>IF('Back-End'!B$84,AH132+AH$5,0)</f>
        <v>0</v>
      </c>
      <c r="AI133" s="102">
        <f>IF('Back-End'!B$84,'Back-End'!B$54,0)</f>
        <v>0</v>
      </c>
      <c r="AJ133" s="94">
        <f>IF('Back-End'!B$101,AJ132+AJ$5,0)</f>
        <v>0</v>
      </c>
      <c r="AK133" s="100">
        <f t="shared" si="13"/>
        <v>0</v>
      </c>
    </row>
    <row r="134" spans="7:37" x14ac:dyDescent="0.25">
      <c r="L134" s="94">
        <f>L133+0.001</f>
        <v>6.5000000000000044E-2</v>
      </c>
      <c r="M134" s="81">
        <f>IF(L134&lt;'Slider Control'!M$13,'Slider Control'!P$13,L134*'Slider Control'!R$13)</f>
        <v>0.48</v>
      </c>
      <c r="N134" s="95">
        <f>IF(L134&lt;'Slider Control'!M$13,0,IF(L134&lt;'Slider Control'!N$13,L134*'Slider Control'!S$13+'Slider Control'!T$13,'Slider Control'!Q$13))</f>
        <v>0</v>
      </c>
      <c r="O134" s="96" t="e">
        <f t="shared" si="14"/>
        <v>#N/A</v>
      </c>
      <c r="P134" s="72">
        <f>IF(AND(ABS('Back-End'!B$26-L134)&lt;=0.0005,'Back-End'!B$25),0.001,0)</f>
        <v>0</v>
      </c>
      <c r="Q134" s="72">
        <f>IF(AND(ABS('Back-End'!B$32-L134)&lt;=0.0005,'Back-End'!B$38),M134,0)</f>
        <v>0</v>
      </c>
      <c r="R134" s="72">
        <f>IF(AND(ABS('Back-End'!B$56-L134)&lt;=0.0005,'Back-End'!B$57),'Back-End'!B$54,IF(AND(ABS('Back-End'!B$69-L134)&lt;=0.0005,'Back-End'!B$58),'Back-End'!B$67,0))</f>
        <v>0</v>
      </c>
      <c r="S134" s="72">
        <f>IF(AND(ABS('Back-End'!B$81-L134)&lt;=0.0005,'Back-End'!B$84),'Back-End'!B$82,0)</f>
        <v>0</v>
      </c>
      <c r="T134" s="72">
        <v>0</v>
      </c>
      <c r="W134" s="97">
        <f t="shared" si="15"/>
        <v>170.52342857142855</v>
      </c>
      <c r="X134" s="98">
        <f t="shared" si="16"/>
        <v>0.47999999999999993</v>
      </c>
      <c r="Y134" s="99"/>
      <c r="Z134" s="105">
        <f>IF('Back-End'!B$25,Z133+Z$5,0)</f>
        <v>170.52342857142855</v>
      </c>
      <c r="AA134" s="100">
        <f>IF('Back-End'!B$25,'Back-End'!B$21,0)</f>
        <v>0.47999999999999993</v>
      </c>
      <c r="AB134" s="105">
        <f>IF('Back-End'!B$38,AB133+(AB$6-AB$5),0)</f>
        <v>0</v>
      </c>
      <c r="AC134" s="100">
        <f>IF('Back-End'!B$38,'Back-End'!B$34,0)</f>
        <v>0</v>
      </c>
      <c r="AD134" s="101">
        <f>IF('Back-End'!B$57,AD132+AD$6,0)</f>
        <v>0</v>
      </c>
      <c r="AE134" s="102">
        <f>IF('Back-End'!B$57,'Back-End'!B$55,0)</f>
        <v>0</v>
      </c>
      <c r="AF134" s="106">
        <f>IF('Back-End'!B$58,AF133+'Back-End'!B$71*1000000,0)</f>
        <v>0</v>
      </c>
      <c r="AG134" s="72">
        <f>IF('Back-End'!B$58,'Back-End'!B$67,0)</f>
        <v>0</v>
      </c>
      <c r="AH134" s="101">
        <f>IF('Back-End'!B$84,AH132+AH$6,0)</f>
        <v>0</v>
      </c>
      <c r="AI134" s="100">
        <f>IF('Back-End'!B$84,'Back-End'!B$83,0)</f>
        <v>0</v>
      </c>
      <c r="AJ134" s="94">
        <f>IF('Back-End'!B$101,AJ132+AJ$6,0)</f>
        <v>0</v>
      </c>
      <c r="AK134" s="100">
        <f t="shared" ref="AK134:AK151" si="17">AK132</f>
        <v>0</v>
      </c>
    </row>
    <row r="135" spans="7:37" x14ac:dyDescent="0.25">
      <c r="L135" s="94">
        <f>L134</f>
        <v>6.5000000000000044E-2</v>
      </c>
      <c r="M135" s="81">
        <f>IF(L135&lt;'Slider Control'!M$13,'Slider Control'!P$13,L135*'Slider Control'!R$13)</f>
        <v>0.48</v>
      </c>
      <c r="N135" s="95">
        <f>IF(L135&lt;'Slider Control'!M$13,0,IF(L135&lt;'Slider Control'!N$13,L135*'Slider Control'!S$13+'Slider Control'!T$13,'Slider Control'!Q$13))</f>
        <v>0</v>
      </c>
      <c r="O135" s="96" t="e">
        <f t="shared" si="14"/>
        <v>#N/A</v>
      </c>
      <c r="P135" s="72">
        <f>IF(AND(ABS('Back-End'!B$26-L135)&lt;=0.0005,'Back-End'!B$25),'Back-End'!B$21,0)</f>
        <v>0</v>
      </c>
      <c r="Q135" s="72">
        <f>IF(AND(ABS('Back-End'!B$32-L135)&lt;=0.0005,'Back-End'!B$38),N135,0)</f>
        <v>0</v>
      </c>
      <c r="R135" s="72">
        <f>IF(AND(ABS('Back-End'!B$56-L134)&lt;=0.0005,'Back-End'!B$57),'Back-End'!B$55,IF(AND(ABS('Back-End'!B$69-L134)&lt;=0.0005,'Back-End'!B$58),'Back-End'!B$68+0.0001,0))</f>
        <v>0</v>
      </c>
      <c r="S135" s="72">
        <f>IF(AND(ABS('Back-End'!B$81-L135)&lt;=0.0005,'Back-End'!B$84),'Back-End'!B$83,0)</f>
        <v>0</v>
      </c>
      <c r="T135" s="72">
        <v>0</v>
      </c>
      <c r="W135" s="97">
        <f t="shared" si="15"/>
        <v>171.48342857142856</v>
      </c>
      <c r="X135" s="98">
        <f t="shared" si="16"/>
        <v>0</v>
      </c>
      <c r="Y135" s="99"/>
      <c r="Z135" s="105">
        <f>IF('Back-End'!B$25,Z133+Z$6,0)</f>
        <v>171.48342857142856</v>
      </c>
      <c r="AA135" s="100">
        <f>IF('Back-End'!B$25,0,0)</f>
        <v>0</v>
      </c>
      <c r="AB135" s="105">
        <f>IF('Back-End'!B$38,AB134+AB$5,0)</f>
        <v>0</v>
      </c>
      <c r="AC135" s="102">
        <f>IF('Back-End'!B$38,'Back-End'!B$33,0)</f>
        <v>0</v>
      </c>
      <c r="AD135" s="101">
        <f>IF('Back-End'!B$57,AD134+AD$5,0)</f>
        <v>0</v>
      </c>
      <c r="AE135" s="102">
        <f>IF('Back-End'!B$57,'Back-End'!B$54,0)</f>
        <v>0</v>
      </c>
      <c r="AF135" s="74">
        <f>IF('Back-End'!B$58,AF133+'Back-End'!B$70*1000000,0)</f>
        <v>0</v>
      </c>
      <c r="AG135" s="72">
        <v>0</v>
      </c>
      <c r="AH135" s="101">
        <f>IF('Back-End'!B$84,AH134+AH$5,0)</f>
        <v>0</v>
      </c>
      <c r="AI135" s="102">
        <f>IF('Back-End'!B$84,'Back-End'!B$54,0)</f>
        <v>0</v>
      </c>
      <c r="AJ135" s="94">
        <f>IF('Back-End'!B$101,AJ134+AJ$5,0)</f>
        <v>0</v>
      </c>
      <c r="AK135" s="100">
        <f t="shared" si="17"/>
        <v>0</v>
      </c>
    </row>
    <row r="136" spans="7:37" x14ac:dyDescent="0.25">
      <c r="L136" s="94">
        <f>L135+0.001</f>
        <v>6.6000000000000045E-2</v>
      </c>
      <c r="M136" s="81">
        <f>IF(L136&lt;'Slider Control'!M$13,'Slider Control'!P$13,L136*'Slider Control'!R$13)</f>
        <v>0.48</v>
      </c>
      <c r="N136" s="95">
        <f>IF(L136&lt;'Slider Control'!M$13,0,IF(L136&lt;'Slider Control'!N$13,L136*'Slider Control'!S$13+'Slider Control'!T$13,'Slider Control'!Q$13))</f>
        <v>0</v>
      </c>
      <c r="O136" s="96" t="e">
        <f t="shared" si="14"/>
        <v>#N/A</v>
      </c>
      <c r="P136" s="72">
        <f>IF(AND(ABS('Back-End'!B$26-L136)&lt;=0.0005,'Back-End'!B$25),0.001,0)</f>
        <v>0</v>
      </c>
      <c r="Q136" s="72">
        <f>IF(AND(ABS('Back-End'!B$32-L136)&lt;=0.0005,'Back-End'!B$38),M136,0)</f>
        <v>0</v>
      </c>
      <c r="R136" s="72">
        <f>IF(AND(ABS('Back-End'!B$56-L136)&lt;=0.0005,'Back-End'!B$57),'Back-End'!B$54,IF(AND(ABS('Back-End'!B$69-L136)&lt;=0.0005,'Back-End'!B$58),'Back-End'!B$67,0))</f>
        <v>0</v>
      </c>
      <c r="S136" s="72">
        <f>IF(AND(ABS('Back-End'!B$81-L136)&lt;=0.0005,'Back-End'!B$84),'Back-End'!B$82,0)</f>
        <v>0</v>
      </c>
      <c r="T136" s="72">
        <v>0</v>
      </c>
      <c r="W136" s="97">
        <f t="shared" si="15"/>
        <v>173.78742857142856</v>
      </c>
      <c r="X136" s="98">
        <f t="shared" si="16"/>
        <v>0</v>
      </c>
      <c r="Y136" s="99"/>
      <c r="Z136" s="105">
        <f>IF('Back-End'!B$25,Z133+Z$7,0)</f>
        <v>173.78742857142856</v>
      </c>
      <c r="AA136" s="100">
        <f>IF('Back-End'!B$25,0,0)</f>
        <v>0</v>
      </c>
      <c r="AB136" s="105">
        <f>IF('Back-End'!B$38,AB135+(AB$6-AB$5),0)</f>
        <v>0</v>
      </c>
      <c r="AC136" s="100">
        <f>IF('Back-End'!B$38,'Back-End'!B$34,0)</f>
        <v>0</v>
      </c>
      <c r="AD136" s="101">
        <f>IF('Back-End'!B$57,AD134+AD$6,0)</f>
        <v>0</v>
      </c>
      <c r="AE136" s="102">
        <f>IF('Back-End'!B$57,'Back-End'!B$55,0)</f>
        <v>0</v>
      </c>
      <c r="AF136" s="106">
        <f>IF('Back-End'!B$58,AF133+(AF$9-AF$6),0)</f>
        <v>0</v>
      </c>
      <c r="AG136" s="72">
        <v>0</v>
      </c>
      <c r="AH136" s="101">
        <f>IF('Back-End'!B$84,AH134+AH$6,0)</f>
        <v>0</v>
      </c>
      <c r="AI136" s="100">
        <f>IF('Back-End'!B$84,'Back-End'!B$83,0)</f>
        <v>0</v>
      </c>
      <c r="AJ136" s="94">
        <f>IF('Back-End'!B$101,AJ134+AJ$6,0)</f>
        <v>0</v>
      </c>
      <c r="AK136" s="100">
        <f t="shared" si="17"/>
        <v>0</v>
      </c>
    </row>
    <row r="137" spans="7:37" x14ac:dyDescent="0.25">
      <c r="L137" s="94">
        <f>L136</f>
        <v>6.6000000000000045E-2</v>
      </c>
      <c r="M137" s="81">
        <f>IF(L137&lt;'Slider Control'!M$13,'Slider Control'!P$13,L137*'Slider Control'!R$13)</f>
        <v>0.48</v>
      </c>
      <c r="N137" s="95">
        <f>IF(L137&lt;'Slider Control'!M$13,0,IF(L137&lt;'Slider Control'!N$13,L137*'Slider Control'!S$13+'Slider Control'!T$13,'Slider Control'!Q$13))</f>
        <v>0</v>
      </c>
      <c r="O137" s="96" t="e">
        <f t="shared" si="14"/>
        <v>#N/A</v>
      </c>
      <c r="P137" s="72">
        <f>IF(AND(ABS('Back-End'!B$26-L137)&lt;=0.0005,'Back-End'!B$25),'Back-End'!B$21,0)</f>
        <v>0</v>
      </c>
      <c r="Q137" s="72">
        <f>IF(AND(ABS('Back-End'!B$32-L137)&lt;=0.0005,'Back-End'!B$38),N137,0)</f>
        <v>0</v>
      </c>
      <c r="R137" s="72">
        <f>IF(AND(ABS('Back-End'!B$56-L136)&lt;=0.0005,'Back-End'!B$57),'Back-End'!B$55,IF(AND(ABS('Back-End'!B$69-L136)&lt;=0.0005,'Back-End'!B$58),'Back-End'!B$68+0.0001,0))</f>
        <v>0</v>
      </c>
      <c r="S137" s="72">
        <f>IF(AND(ABS('Back-End'!B$81-L137)&lt;=0.0005,'Back-End'!B$84),'Back-End'!B$83,0)</f>
        <v>0</v>
      </c>
      <c r="T137" s="72">
        <v>0</v>
      </c>
      <c r="W137" s="97">
        <f t="shared" si="15"/>
        <v>174.47314285714285</v>
      </c>
      <c r="X137" s="98">
        <f t="shared" si="16"/>
        <v>0.47999999999999993</v>
      </c>
      <c r="Y137" s="99"/>
      <c r="Z137" s="105">
        <f>IF('Back-End'!B$25,Z136+Z$5,0)</f>
        <v>174.47314285714285</v>
      </c>
      <c r="AA137" s="100">
        <f>IF('Back-End'!B$25,'Back-End'!B$21,0)</f>
        <v>0.47999999999999993</v>
      </c>
      <c r="AB137" s="105">
        <f>IF('Back-End'!B$38,AB136+AB$5,0)</f>
        <v>0</v>
      </c>
      <c r="AC137" s="102">
        <f>IF('Back-End'!B$38,'Back-End'!B$33,0)</f>
        <v>0</v>
      </c>
      <c r="AD137" s="101">
        <f>IF('Back-End'!B$57,AD136+AD$5,0)</f>
        <v>0</v>
      </c>
      <c r="AE137" s="102">
        <f>IF('Back-End'!B$57,'Back-End'!B$54,0)</f>
        <v>0</v>
      </c>
      <c r="AF137" s="106">
        <f>IF('Back-End'!B$58,AF136+'Back-End'!B$71*1000000,0)</f>
        <v>0</v>
      </c>
      <c r="AG137" s="72">
        <f>IF('Back-End'!B$58,'Back-End'!B$67,0)</f>
        <v>0</v>
      </c>
      <c r="AH137" s="101">
        <f>IF('Back-End'!B$84,AH136+AH$5,0)</f>
        <v>0</v>
      </c>
      <c r="AI137" s="102">
        <f>IF('Back-End'!B$84,'Back-End'!B$54,0)</f>
        <v>0</v>
      </c>
      <c r="AJ137" s="94">
        <f>IF('Back-End'!B$101,AJ136+AJ$5,0)</f>
        <v>0</v>
      </c>
      <c r="AK137" s="100">
        <f t="shared" si="17"/>
        <v>0</v>
      </c>
    </row>
    <row r="138" spans="7:37" x14ac:dyDescent="0.25">
      <c r="L138" s="94">
        <f>L137+0.001</f>
        <v>6.7000000000000046E-2</v>
      </c>
      <c r="M138" s="81">
        <f>IF(L138&lt;'Slider Control'!M$13,'Slider Control'!P$13,L138*'Slider Control'!R$13)</f>
        <v>0.48</v>
      </c>
      <c r="N138" s="95">
        <f>IF(L138&lt;'Slider Control'!M$13,0,IF(L138&lt;'Slider Control'!N$13,L138*'Slider Control'!S$13+'Slider Control'!T$13,'Slider Control'!Q$13))</f>
        <v>0</v>
      </c>
      <c r="O138" s="96" t="e">
        <f t="shared" si="14"/>
        <v>#N/A</v>
      </c>
      <c r="P138" s="72">
        <f>IF(AND(ABS('Back-End'!B$26-L138)&lt;=0.0005,'Back-End'!B$25),0.001,0)</f>
        <v>0</v>
      </c>
      <c r="Q138" s="72">
        <f>IF(AND(ABS('Back-End'!B$32-L138)&lt;=0.0005,'Back-End'!B$38),M138,0)</f>
        <v>0</v>
      </c>
      <c r="R138" s="72">
        <f>IF(AND(ABS('Back-End'!B$56-L138)&lt;=0.0005,'Back-End'!B$57),'Back-End'!B$54,IF(AND(ABS('Back-End'!B$69-L138)&lt;=0.0005,'Back-End'!B$58),'Back-End'!B$67,0))</f>
        <v>0</v>
      </c>
      <c r="S138" s="72">
        <f>IF(AND(ABS('Back-End'!B$81-L138)&lt;=0.0005,'Back-End'!B$84),'Back-End'!B$82,0)</f>
        <v>0</v>
      </c>
      <c r="T138" s="72">
        <v>0</v>
      </c>
      <c r="W138" s="97">
        <f t="shared" si="15"/>
        <v>175.43314285714285</v>
      </c>
      <c r="X138" s="98">
        <f t="shared" si="16"/>
        <v>0</v>
      </c>
      <c r="Y138" s="99"/>
      <c r="Z138" s="105">
        <f>Z136+Z$6</f>
        <v>175.43314285714285</v>
      </c>
      <c r="AA138" s="100">
        <f>IF('Back-End'!B$25,0,0)</f>
        <v>0</v>
      </c>
      <c r="AB138" s="105">
        <f>IF('Back-End'!B$38,AB137+(AB$6-AB$5),0)</f>
        <v>0</v>
      </c>
      <c r="AC138" s="100">
        <f>IF('Back-End'!B$38,'Back-End'!B$34,0)</f>
        <v>0</v>
      </c>
      <c r="AD138" s="101">
        <f>IF('Back-End'!B$57,AD136+AD$6,0)</f>
        <v>0</v>
      </c>
      <c r="AE138" s="102">
        <f>IF('Back-End'!B$57,'Back-End'!B$55,0)</f>
        <v>0</v>
      </c>
      <c r="AF138" s="74">
        <f>IF('Back-End'!B$58,AF136+'Back-End'!B$70*1000000,0)</f>
        <v>0</v>
      </c>
      <c r="AG138" s="72">
        <v>0</v>
      </c>
      <c r="AH138" s="101">
        <f>IF('Back-End'!B$84,AH136+AH$6,0)</f>
        <v>0</v>
      </c>
      <c r="AI138" s="100">
        <f>IF('Back-End'!B$84,'Back-End'!B$83,0)</f>
        <v>0</v>
      </c>
      <c r="AJ138" s="94">
        <f>IF('Back-End'!B$101,AJ136+AJ$6,0)</f>
        <v>0</v>
      </c>
      <c r="AK138" s="100">
        <f t="shared" si="17"/>
        <v>0</v>
      </c>
    </row>
    <row r="139" spans="7:37" ht="15.75" thickBot="1" x14ac:dyDescent="0.3">
      <c r="L139" s="94">
        <f>L138</f>
        <v>6.7000000000000046E-2</v>
      </c>
      <c r="M139" s="81">
        <f>IF(L139&lt;'Slider Control'!M$13,'Slider Control'!P$13,L139*'Slider Control'!R$13)</f>
        <v>0.48</v>
      </c>
      <c r="N139" s="95">
        <f>IF(L139&lt;'Slider Control'!M$13,0,IF(L139&lt;'Slider Control'!N$13,L139*'Slider Control'!S$13+'Slider Control'!T$13,'Slider Control'!Q$13))</f>
        <v>0</v>
      </c>
      <c r="O139" s="96" t="e">
        <f t="shared" si="14"/>
        <v>#N/A</v>
      </c>
      <c r="P139" s="72">
        <f>IF(AND(ABS('Back-End'!B$26-L139)&lt;=0.0005,'Back-End'!B$25),'Back-End'!B$21,0)</f>
        <v>0</v>
      </c>
      <c r="Q139" s="72">
        <f>IF(AND(ABS('Back-End'!B$32-L139)&lt;=0.0005,'Back-End'!B$38),N139,0)</f>
        <v>0</v>
      </c>
      <c r="R139" s="72">
        <f>IF(AND(ABS('Back-End'!B$56-L138)&lt;=0.0005,'Back-End'!B$57),'Back-End'!B$55,IF(AND(ABS('Back-End'!B$69-L138)&lt;=0.0005,'Back-End'!B$58),'Back-End'!B$68+0.0001,0))</f>
        <v>0</v>
      </c>
      <c r="S139" s="72">
        <f>IF(AND(ABS('Back-End'!B$81-L139)&lt;=0.0005,'Back-End'!B$84),'Back-End'!B$83,0)</f>
        <v>0</v>
      </c>
      <c r="T139" s="72">
        <v>0</v>
      </c>
      <c r="W139" s="97">
        <f t="shared" si="15"/>
        <v>177.73714285714286</v>
      </c>
      <c r="X139" s="98">
        <f t="shared" si="16"/>
        <v>0</v>
      </c>
      <c r="Y139" s="99"/>
      <c r="Z139" s="105">
        <f>Z136+Z$7</f>
        <v>177.73714285714286</v>
      </c>
      <c r="AA139" s="100">
        <f>IF('Back-End'!B$25,0,0)</f>
        <v>0</v>
      </c>
      <c r="AB139" s="105">
        <f>IF('Back-End'!B$38,AB138+AB$5,0)</f>
        <v>0</v>
      </c>
      <c r="AC139" s="102">
        <f>IF('Back-End'!B$38,'Back-End'!B$33,0)</f>
        <v>0</v>
      </c>
      <c r="AD139" s="101">
        <f>IF('Back-End'!B$57,AD138+AD$5,0)</f>
        <v>0</v>
      </c>
      <c r="AE139" s="102">
        <f>IF('Back-End'!B$57,'Back-End'!B$54,0)</f>
        <v>0</v>
      </c>
      <c r="AF139" s="106">
        <f>IF('Back-End'!B$58,AF136+(AF$9-AF$6),0)</f>
        <v>0</v>
      </c>
      <c r="AG139" s="72">
        <v>0</v>
      </c>
      <c r="AH139" s="101">
        <f>IF('Back-End'!B$84,AH138+AH$5,0)</f>
        <v>0</v>
      </c>
      <c r="AI139" s="102">
        <f>IF('Back-End'!B$84,'Back-End'!B$54,0)</f>
        <v>0</v>
      </c>
      <c r="AJ139" s="94">
        <f>IF('Back-End'!B$101,AJ138+AJ$5,0)</f>
        <v>0</v>
      </c>
      <c r="AK139" s="100">
        <f t="shared" si="17"/>
        <v>0</v>
      </c>
    </row>
    <row r="140" spans="7:37" x14ac:dyDescent="0.25">
      <c r="G140" s="113"/>
      <c r="H140" s="113" t="s">
        <v>27</v>
      </c>
      <c r="I140" s="114" t="s">
        <v>25</v>
      </c>
      <c r="J140" s="115" t="s">
        <v>26</v>
      </c>
      <c r="L140" s="94">
        <f>L139+0.001</f>
        <v>6.8000000000000047E-2</v>
      </c>
      <c r="M140" s="81">
        <f>IF(L140&lt;'Slider Control'!M$13,'Slider Control'!P$13,L140*'Slider Control'!R$13)</f>
        <v>0.48</v>
      </c>
      <c r="N140" s="95">
        <f>IF(L140&lt;'Slider Control'!M$13,0,IF(L140&lt;'Slider Control'!N$13,L140*'Slider Control'!S$13+'Slider Control'!T$13,'Slider Control'!Q$13))</f>
        <v>0</v>
      </c>
      <c r="O140" s="96" t="e">
        <f t="shared" si="14"/>
        <v>#N/A</v>
      </c>
      <c r="P140" s="72">
        <f>IF(AND(ABS('Back-End'!B$26-L140)&lt;=0.0005,'Back-End'!B$25),0.001,0)</f>
        <v>0</v>
      </c>
      <c r="Q140" s="72">
        <f>IF(AND(ABS('Back-End'!B$32-L140)&lt;=0.0005,'Back-End'!B$38),M140,0)</f>
        <v>0</v>
      </c>
      <c r="R140" s="72">
        <f>IF(AND(ABS('Back-End'!B$56-L140)&lt;=0.0005,'Back-End'!B$57),'Back-End'!B$54,IF(AND(ABS('Back-End'!B$69-L140)&lt;=0.0005,'Back-End'!B$58),'Back-End'!B$67,0))</f>
        <v>0</v>
      </c>
      <c r="S140" s="72">
        <f>IF(AND(ABS('Back-End'!B$81-L140)&lt;=0.0005,'Back-End'!B$84),'Back-End'!B$82,0)</f>
        <v>0</v>
      </c>
      <c r="T140" s="72">
        <v>0</v>
      </c>
      <c r="W140" s="97">
        <f t="shared" si="15"/>
        <v>178.42285714285714</v>
      </c>
      <c r="X140" s="98">
        <f t="shared" si="16"/>
        <v>0.47999999999999993</v>
      </c>
      <c r="Y140" s="99"/>
      <c r="Z140" s="105">
        <f>IF('Back-End'!B$25,Z139+Z$5,0)</f>
        <v>178.42285714285714</v>
      </c>
      <c r="AA140" s="100">
        <f>IF('Back-End'!B$25,'Back-End'!B$21,0)</f>
        <v>0.47999999999999993</v>
      </c>
      <c r="AB140" s="105">
        <f>IF('Back-End'!B$38,AB139+(AB$6-AB$5),0)</f>
        <v>0</v>
      </c>
      <c r="AC140" s="100">
        <f>IF('Back-End'!B$38,'Back-End'!B$34,0)</f>
        <v>0</v>
      </c>
      <c r="AD140" s="101">
        <f>IF('Back-End'!B$57,AD138+AD$6,0)</f>
        <v>0</v>
      </c>
      <c r="AE140" s="102">
        <f>IF('Back-End'!B$57,'Back-End'!B$55,0)</f>
        <v>0</v>
      </c>
      <c r="AF140" s="106">
        <f>IF('Back-End'!B$58,AF139+'Back-End'!B$71*1000000,0)</f>
        <v>0</v>
      </c>
      <c r="AG140" s="72">
        <f>IF('Back-End'!B$58,'Back-End'!B$67,0)</f>
        <v>0</v>
      </c>
      <c r="AH140" s="101">
        <f>IF('Back-End'!B$84,AH138+AH$6,0)</f>
        <v>0</v>
      </c>
      <c r="AI140" s="100">
        <f>IF('Back-End'!B$84,'Back-End'!B$83,0)</f>
        <v>0</v>
      </c>
      <c r="AJ140" s="94">
        <f>IF('Back-End'!B$101,AJ138+AJ$6,0)</f>
        <v>0</v>
      </c>
      <c r="AK140" s="100">
        <f t="shared" si="17"/>
        <v>0</v>
      </c>
    </row>
    <row r="141" spans="7:37" ht="15.75" thickBot="1" x14ac:dyDescent="0.3">
      <c r="G141" s="116" t="s">
        <v>18</v>
      </c>
      <c r="H141" s="116" t="s">
        <v>29</v>
      </c>
      <c r="I141" s="117">
        <v>2.4</v>
      </c>
      <c r="J141" s="118">
        <v>5</v>
      </c>
      <c r="L141" s="94">
        <f>L140</f>
        <v>6.8000000000000047E-2</v>
      </c>
      <c r="M141" s="81">
        <f>IF(L141&lt;'Slider Control'!M$13,'Slider Control'!P$13,L141*'Slider Control'!R$13)</f>
        <v>0.48</v>
      </c>
      <c r="N141" s="95">
        <f>IF(L141&lt;'Slider Control'!M$13,0,IF(L141&lt;'Slider Control'!N$13,L141*'Slider Control'!S$13+'Slider Control'!T$13,'Slider Control'!Q$13))</f>
        <v>0</v>
      </c>
      <c r="O141" s="96" t="e">
        <f t="shared" si="14"/>
        <v>#N/A</v>
      </c>
      <c r="P141" s="72">
        <f>IF(AND(ABS('Back-End'!B$26-L141)&lt;=0.0005,'Back-End'!B$25),'Back-End'!B$21,0)</f>
        <v>0</v>
      </c>
      <c r="Q141" s="72">
        <f>IF(AND(ABS('Back-End'!B$32-L141)&lt;=0.0005,'Back-End'!B$38),N141,0)</f>
        <v>0</v>
      </c>
      <c r="R141" s="72">
        <f>IF(AND(ABS('Back-End'!B$56-L140)&lt;=0.0005,'Back-End'!B$57),'Back-End'!B$55,IF(AND(ABS('Back-End'!B$69-L140)&lt;=0.0005,'Back-End'!B$58),'Back-End'!B$68+0.0001,0))</f>
        <v>0</v>
      </c>
      <c r="S141" s="72">
        <f>IF(AND(ABS('Back-End'!B$81-L141)&lt;=0.0005,'Back-End'!B$84),'Back-End'!B$83,0)</f>
        <v>0</v>
      </c>
      <c r="T141" s="72">
        <v>0</v>
      </c>
      <c r="W141" s="97">
        <f t="shared" si="15"/>
        <v>179.38285714285715</v>
      </c>
      <c r="X141" s="98">
        <f t="shared" si="16"/>
        <v>0</v>
      </c>
      <c r="Y141" s="99"/>
      <c r="Z141" s="105">
        <f>IF('Back-End'!B$25,Z139+Z$6,0)</f>
        <v>179.38285714285715</v>
      </c>
      <c r="AA141" s="100">
        <f>IF('Back-End'!B$25,0,0)</f>
        <v>0</v>
      </c>
      <c r="AB141" s="105">
        <f>IF('Back-End'!B$38,AB140+AB$5,0)</f>
        <v>0</v>
      </c>
      <c r="AC141" s="102">
        <f>IF('Back-End'!B$38,'Back-End'!B$33,0)</f>
        <v>0</v>
      </c>
      <c r="AD141" s="101">
        <f>IF('Back-End'!B$57,AD140+AD$5,0)</f>
        <v>0</v>
      </c>
      <c r="AE141" s="102">
        <f>IF('Back-End'!B$57,'Back-End'!B$54,0)</f>
        <v>0</v>
      </c>
      <c r="AF141" s="74">
        <f>IF('Back-End'!B$58,AF139+'Back-End'!B$70*1000000,0)</f>
        <v>0</v>
      </c>
      <c r="AG141" s="72">
        <v>0</v>
      </c>
      <c r="AH141" s="101">
        <f>IF('Back-End'!B$84,AH140+AH$5,0)</f>
        <v>0</v>
      </c>
      <c r="AI141" s="102">
        <f>IF('Back-End'!B$84,'Back-End'!B$54,0)</f>
        <v>0</v>
      </c>
      <c r="AJ141" s="94">
        <f>IF('Back-End'!B$101,AJ140+AJ$5,0)</f>
        <v>0</v>
      </c>
      <c r="AK141" s="100">
        <f t="shared" si="17"/>
        <v>0</v>
      </c>
    </row>
    <row r="142" spans="7:37" x14ac:dyDescent="0.25">
      <c r="H142" s="81"/>
      <c r="L142" s="94">
        <f>L141+0.001</f>
        <v>6.9000000000000047E-2</v>
      </c>
      <c r="M142" s="81">
        <f>IF(L142&lt;'Slider Control'!M$13,'Slider Control'!P$13,L142*'Slider Control'!R$13)</f>
        <v>0.48</v>
      </c>
      <c r="N142" s="95">
        <f>IF(L142&lt;'Slider Control'!M$13,0,IF(L142&lt;'Slider Control'!N$13,L142*'Slider Control'!S$13+'Slider Control'!T$13,'Slider Control'!Q$13))</f>
        <v>0</v>
      </c>
      <c r="O142" s="96" t="e">
        <f t="shared" si="14"/>
        <v>#N/A</v>
      </c>
      <c r="P142" s="72">
        <f>IF(AND(ABS('Back-End'!B$26-L142)&lt;=0.0005,'Back-End'!B$25),0.001,0)</f>
        <v>0</v>
      </c>
      <c r="Q142" s="72">
        <f>IF(AND(ABS('Back-End'!B$32-L142)&lt;=0.0005,'Back-End'!B$38),M142,0)</f>
        <v>0</v>
      </c>
      <c r="R142" s="72">
        <f>IF(AND(ABS('Back-End'!B$56-L142)&lt;=0.0005,'Back-End'!B$57),'Back-End'!B$54,IF(AND(ABS('Back-End'!B$69-L142)&lt;=0.0005,'Back-End'!B$58),'Back-End'!B$67,0))</f>
        <v>0</v>
      </c>
      <c r="S142" s="72">
        <f>IF(AND(ABS('Back-End'!B$81-L142)&lt;=0.0005,'Back-End'!B$84),'Back-End'!B$82,0)</f>
        <v>0</v>
      </c>
      <c r="T142" s="72">
        <v>0</v>
      </c>
      <c r="W142" s="97">
        <f t="shared" si="15"/>
        <v>181.68685714285715</v>
      </c>
      <c r="X142" s="98">
        <f t="shared" si="16"/>
        <v>0</v>
      </c>
      <c r="Y142" s="99"/>
      <c r="Z142" s="105">
        <f>IF('Back-End'!B$25,Z139+Z$7,0)</f>
        <v>181.68685714285715</v>
      </c>
      <c r="AA142" s="100">
        <f>IF('Back-End'!B$25,0,0)</f>
        <v>0</v>
      </c>
      <c r="AB142" s="105">
        <f>IF('Back-End'!B$38,AB141+(AB$6-AB$5),0)</f>
        <v>0</v>
      </c>
      <c r="AC142" s="100">
        <f>IF('Back-End'!B$38,'Back-End'!B$34,0)</f>
        <v>0</v>
      </c>
      <c r="AD142" s="101">
        <f>IF('Back-End'!B$57,AD140+AD$6,0)</f>
        <v>0</v>
      </c>
      <c r="AE142" s="102">
        <f>IF('Back-End'!B$57,'Back-End'!B$55,0)</f>
        <v>0</v>
      </c>
      <c r="AF142" s="106">
        <f>IF('Back-End'!B$58,AF139+(AF$9-AF$6),0)</f>
        <v>0</v>
      </c>
      <c r="AG142" s="72">
        <v>0</v>
      </c>
      <c r="AH142" s="101">
        <f>IF('Back-End'!B$84,AH140+AH$6,0)</f>
        <v>0</v>
      </c>
      <c r="AI142" s="100">
        <f>IF('Back-End'!B$84,'Back-End'!B$83,0)</f>
        <v>0</v>
      </c>
      <c r="AJ142" s="94">
        <f>IF('Back-End'!B$101,AJ140+AJ$6,0)</f>
        <v>0</v>
      </c>
      <c r="AK142" s="100">
        <f t="shared" si="17"/>
        <v>0</v>
      </c>
    </row>
    <row r="143" spans="7:37" x14ac:dyDescent="0.25">
      <c r="H143" s="72" t="s">
        <v>30</v>
      </c>
      <c r="I143" s="72">
        <f>'Back-End'!B21</f>
        <v>0.47999999999999993</v>
      </c>
      <c r="L143" s="94">
        <f>L142</f>
        <v>6.9000000000000047E-2</v>
      </c>
      <c r="M143" s="81">
        <f>IF(L143&lt;'Slider Control'!M$13,'Slider Control'!P$13,L143*'Slider Control'!R$13)</f>
        <v>0.48</v>
      </c>
      <c r="N143" s="95">
        <f>IF(L143&lt;'Slider Control'!M$13,0,IF(L143&lt;'Slider Control'!N$13,L143*'Slider Control'!S$13+'Slider Control'!T$13,'Slider Control'!Q$13))</f>
        <v>0</v>
      </c>
      <c r="O143" s="96" t="e">
        <f t="shared" si="14"/>
        <v>#N/A</v>
      </c>
      <c r="P143" s="72">
        <f>IF(AND(ABS('Back-End'!B$26-L143)&lt;=0.0005,'Back-End'!B$25),'Back-End'!B$21,0)</f>
        <v>0</v>
      </c>
      <c r="Q143" s="72">
        <f>IF(AND(ABS('Back-End'!B$32-L143)&lt;=0.0005,'Back-End'!B$38),N143,0)</f>
        <v>0</v>
      </c>
      <c r="R143" s="72">
        <f>IF(AND(ABS('Back-End'!B$56-L142)&lt;=0.0005,'Back-End'!B$57),'Back-End'!B$55,IF(AND(ABS('Back-End'!B$69-L142)&lt;=0.0005,'Back-End'!B$58),'Back-End'!B$68+0.0001,0))</f>
        <v>0</v>
      </c>
      <c r="S143" s="72">
        <f>IF(AND(ABS('Back-End'!B$81-L143)&lt;=0.0005,'Back-End'!B$84),'Back-End'!B$83,0)</f>
        <v>0</v>
      </c>
      <c r="T143" s="72">
        <v>0</v>
      </c>
      <c r="W143" s="97">
        <f t="shared" si="15"/>
        <v>182.37257142857143</v>
      </c>
      <c r="X143" s="98">
        <f t="shared" si="16"/>
        <v>0.47999999999999993</v>
      </c>
      <c r="Y143" s="99"/>
      <c r="Z143" s="105">
        <f>IF('Back-End'!B$25,Z142+Z$5,0)</f>
        <v>182.37257142857143</v>
      </c>
      <c r="AA143" s="100">
        <f>IF('Back-End'!B$25,'Back-End'!B$21,0)</f>
        <v>0.47999999999999993</v>
      </c>
      <c r="AB143" s="105">
        <f>IF('Back-End'!B$38,AB142+AB$5,0)</f>
        <v>0</v>
      </c>
      <c r="AC143" s="102">
        <f>IF('Back-End'!B$38,'Back-End'!B$33,0)</f>
        <v>0</v>
      </c>
      <c r="AD143" s="101">
        <f>IF('Back-End'!B$57,AD142+AD$5,0)</f>
        <v>0</v>
      </c>
      <c r="AE143" s="102">
        <f>IF('Back-End'!B$57,'Back-End'!B$54,0)</f>
        <v>0</v>
      </c>
      <c r="AF143" s="106">
        <f>IF('Back-End'!B$58,AF142+'Back-End'!B$71*1000000,0)</f>
        <v>0</v>
      </c>
      <c r="AG143" s="72">
        <f>IF('Back-End'!B$58,'Back-End'!B$67,0)</f>
        <v>0</v>
      </c>
      <c r="AH143" s="101">
        <f>IF('Back-End'!B$84,AH142+AH$5,0)</f>
        <v>0</v>
      </c>
      <c r="AI143" s="102">
        <f>IF('Back-End'!B$84,'Back-End'!B$54,0)</f>
        <v>0</v>
      </c>
      <c r="AJ143" s="94">
        <f>IF('Back-End'!B$101,AJ142+AJ$5,0)</f>
        <v>0</v>
      </c>
      <c r="AK143" s="100">
        <f t="shared" si="17"/>
        <v>0</v>
      </c>
    </row>
    <row r="144" spans="7:37" x14ac:dyDescent="0.25">
      <c r="H144" s="72" t="s">
        <v>31</v>
      </c>
      <c r="I144" s="72">
        <f>0</f>
        <v>0</v>
      </c>
      <c r="L144" s="94">
        <f>L143+0.001</f>
        <v>7.0000000000000048E-2</v>
      </c>
      <c r="M144" s="81">
        <f>IF(L144&lt;'Slider Control'!M$13,'Slider Control'!P$13,L144*'Slider Control'!R$13)</f>
        <v>0.48</v>
      </c>
      <c r="N144" s="95">
        <f>IF(L144&lt;'Slider Control'!M$13,0,IF(L144&lt;'Slider Control'!N$13,L144*'Slider Control'!S$13+'Slider Control'!T$13,'Slider Control'!Q$13))</f>
        <v>0</v>
      </c>
      <c r="O144" s="96" t="e">
        <f t="shared" si="14"/>
        <v>#N/A</v>
      </c>
      <c r="P144" s="72">
        <f>IF(AND(ABS('Back-End'!B$26-L144)&lt;=0.0005,'Back-End'!B$25),0.001,0)</f>
        <v>0</v>
      </c>
      <c r="Q144" s="72">
        <f>IF(AND(ABS('Back-End'!B$32-L144)&lt;=0.0005,'Back-End'!B$38),M144,0)</f>
        <v>0</v>
      </c>
      <c r="R144" s="72">
        <f>IF(AND(ABS('Back-End'!B$56-L144)&lt;=0.0005,'Back-End'!B$57),'Back-End'!B$54,IF(AND(ABS('Back-End'!B$69-L144)&lt;=0.0005,'Back-End'!B$58),'Back-End'!B$67,0))</f>
        <v>0</v>
      </c>
      <c r="S144" s="72">
        <f>IF(AND(ABS('Back-End'!B$81-L144)&lt;=0.0005,'Back-End'!B$84),'Back-End'!B$82,0)</f>
        <v>0</v>
      </c>
      <c r="T144" s="72">
        <v>0</v>
      </c>
      <c r="W144" s="97">
        <f t="shared" si="15"/>
        <v>183.33257142857144</v>
      </c>
      <c r="X144" s="98">
        <f t="shared" si="16"/>
        <v>0</v>
      </c>
      <c r="Y144" s="99"/>
      <c r="Z144" s="105">
        <f>IF('Back-End'!B$25,Z142+Z$6,0)</f>
        <v>183.33257142857144</v>
      </c>
      <c r="AA144" s="100">
        <f>IF('Back-End'!B$25,0,0)</f>
        <v>0</v>
      </c>
      <c r="AB144" s="105">
        <f>IF('Back-End'!B$38,AB143+(AB$6-AB$5),0)</f>
        <v>0</v>
      </c>
      <c r="AC144" s="100">
        <f>IF('Back-End'!B$38,'Back-End'!B$34,0)</f>
        <v>0</v>
      </c>
      <c r="AD144" s="101">
        <f>IF('Back-End'!B$57,AD142+AD$6,0)</f>
        <v>0</v>
      </c>
      <c r="AE144" s="102">
        <f>IF('Back-End'!B$57,'Back-End'!B$55,0)</f>
        <v>0</v>
      </c>
      <c r="AF144" s="74">
        <f>IF('Back-End'!B$58,AF142+'Back-End'!B$70*1000000,0)</f>
        <v>0</v>
      </c>
      <c r="AG144" s="72">
        <v>0</v>
      </c>
      <c r="AH144" s="101">
        <f>IF('Back-End'!B$84,AH142+AH$6,0)</f>
        <v>0</v>
      </c>
      <c r="AI144" s="100">
        <f>IF('Back-End'!B$84,'Back-End'!B$83,0)</f>
        <v>0</v>
      </c>
      <c r="AJ144" s="94">
        <f>IF('Back-End'!B$101,AJ142+AJ$6,0)</f>
        <v>0</v>
      </c>
      <c r="AK144" s="100">
        <f t="shared" si="17"/>
        <v>0</v>
      </c>
    </row>
    <row r="145" spans="12:37" x14ac:dyDescent="0.25">
      <c r="L145" s="94">
        <f>L144</f>
        <v>7.0000000000000048E-2</v>
      </c>
      <c r="M145" s="81">
        <f>IF(L145&lt;'Slider Control'!M$13,'Slider Control'!P$13,L145*'Slider Control'!R$13)</f>
        <v>0.48</v>
      </c>
      <c r="N145" s="95">
        <f>IF(L145&lt;'Slider Control'!M$13,0,IF(L145&lt;'Slider Control'!N$13,L145*'Slider Control'!S$13+'Slider Control'!T$13,'Slider Control'!Q$13))</f>
        <v>0</v>
      </c>
      <c r="O145" s="96" t="e">
        <f t="shared" si="14"/>
        <v>#N/A</v>
      </c>
      <c r="P145" s="72">
        <f>IF(AND(ABS('Back-End'!B$26-L145)&lt;=0.0005,'Back-End'!B$25),'Back-End'!B$21,0)</f>
        <v>0</v>
      </c>
      <c r="Q145" s="72">
        <f>IF(AND(ABS('Back-End'!B$32-L145)&lt;=0.0005,'Back-End'!B$38),N145,0)</f>
        <v>0</v>
      </c>
      <c r="R145" s="72">
        <f>IF(AND(ABS('Back-End'!B$56-L144)&lt;=0.0005,'Back-End'!B$57),'Back-End'!B$55,IF(AND(ABS('Back-End'!B$69-L144)&lt;=0.0005,'Back-End'!B$58),'Back-End'!B$68+0.0001,0))</f>
        <v>0</v>
      </c>
      <c r="S145" s="72">
        <f>IF(AND(ABS('Back-End'!B$81-L145)&lt;=0.0005,'Back-End'!B$84),'Back-End'!B$83,0)</f>
        <v>0</v>
      </c>
      <c r="T145" s="72">
        <v>0</v>
      </c>
      <c r="W145" s="97">
        <f t="shared" si="15"/>
        <v>185.63657142857144</v>
      </c>
      <c r="X145" s="98">
        <f t="shared" si="16"/>
        <v>0</v>
      </c>
      <c r="Y145" s="99"/>
      <c r="Z145" s="105">
        <f>IF('Back-End'!B$25,Z142+Z$7,0)</f>
        <v>185.63657142857144</v>
      </c>
      <c r="AA145" s="100">
        <f>IF('Back-End'!B$25,0,0)</f>
        <v>0</v>
      </c>
      <c r="AB145" s="105">
        <f>IF('Back-End'!B$38,AB144+AB$5,0)</f>
        <v>0</v>
      </c>
      <c r="AC145" s="102">
        <f>IF('Back-End'!B$38,'Back-End'!B$33,0)</f>
        <v>0</v>
      </c>
      <c r="AD145" s="101">
        <f>IF('Back-End'!B$57,AD144+AD$5,0)</f>
        <v>0</v>
      </c>
      <c r="AE145" s="102">
        <f>IF('Back-End'!B$57,'Back-End'!B$54,0)</f>
        <v>0</v>
      </c>
      <c r="AF145" s="106">
        <f>IF('Back-End'!B$58,AF142+(AF$9-AF$6),0)</f>
        <v>0</v>
      </c>
      <c r="AG145" s="72">
        <v>0</v>
      </c>
      <c r="AH145" s="101">
        <f>IF('Back-End'!B$84,AH144+AH$5,0)</f>
        <v>0</v>
      </c>
      <c r="AI145" s="102">
        <f>IF('Back-End'!B$84,'Back-End'!B$54,0)</f>
        <v>0</v>
      </c>
      <c r="AJ145" s="94">
        <f>IF('Back-End'!B$101,AJ144+AJ$5,0)</f>
        <v>0</v>
      </c>
      <c r="AK145" s="100">
        <f t="shared" si="17"/>
        <v>0</v>
      </c>
    </row>
    <row r="146" spans="12:37" x14ac:dyDescent="0.25">
      <c r="L146" s="94">
        <f>L145+0.001</f>
        <v>7.1000000000000049E-2</v>
      </c>
      <c r="M146" s="81">
        <f>IF(L146&lt;'Slider Control'!M$13,'Slider Control'!P$13,L146*'Slider Control'!R$13)</f>
        <v>0.48</v>
      </c>
      <c r="N146" s="95">
        <f>IF(L146&lt;'Slider Control'!M$13,0,IF(L146&lt;'Slider Control'!N$13,L146*'Slider Control'!S$13+'Slider Control'!T$13,'Slider Control'!Q$13))</f>
        <v>0</v>
      </c>
      <c r="O146" s="96" t="e">
        <f t="shared" si="14"/>
        <v>#N/A</v>
      </c>
      <c r="P146" s="72">
        <f>IF(AND(ABS('Back-End'!B$26-L146)&lt;=0.0005,'Back-End'!B$25),0.001,0)</f>
        <v>0</v>
      </c>
      <c r="Q146" s="72">
        <f>IF(AND(ABS('Back-End'!B$32-L146)&lt;=0.0005,'Back-End'!B$38),M146,0)</f>
        <v>0</v>
      </c>
      <c r="R146" s="72">
        <f>IF(AND(ABS('Back-End'!B$56-L146)&lt;=0.0005,'Back-End'!B$57),'Back-End'!B$54,IF(AND(ABS('Back-End'!B$69-L146)&lt;=0.0005,'Back-End'!B$58),'Back-End'!B$67,0))</f>
        <v>0</v>
      </c>
      <c r="S146" s="72">
        <f>IF(AND(ABS('Back-End'!B$81-L146)&lt;=0.0005,'Back-End'!B$84),'Back-End'!B$82,0)</f>
        <v>0</v>
      </c>
      <c r="T146" s="72">
        <v>0</v>
      </c>
      <c r="W146" s="97">
        <f t="shared" si="15"/>
        <v>186.32228571428573</v>
      </c>
      <c r="X146" s="98">
        <f t="shared" si="16"/>
        <v>0.47999999999999993</v>
      </c>
      <c r="Y146" s="99"/>
      <c r="Z146" s="105">
        <f>IF('Back-End'!B$25,Z145+Z$5,0)</f>
        <v>186.32228571428573</v>
      </c>
      <c r="AA146" s="100">
        <f>IF('Back-End'!B$25,'Back-End'!B$21,0)</f>
        <v>0.47999999999999993</v>
      </c>
      <c r="AB146" s="105">
        <f>IF('Back-End'!B$38,AB145+(AB$6-AB$5),0)</f>
        <v>0</v>
      </c>
      <c r="AC146" s="100">
        <f>IF('Back-End'!B$38,'Back-End'!B$34,0)</f>
        <v>0</v>
      </c>
      <c r="AD146" s="101">
        <f>IF('Back-End'!B$57,AD144+AD$6,0)</f>
        <v>0</v>
      </c>
      <c r="AE146" s="102">
        <f>IF('Back-End'!B$57,'Back-End'!B$55,0)</f>
        <v>0</v>
      </c>
      <c r="AF146" s="106">
        <f>IF('Back-End'!B$58,AF145+'Back-End'!B$71*1000000,0)</f>
        <v>0</v>
      </c>
      <c r="AG146" s="72">
        <f>IF('Back-End'!B$58,'Back-End'!B$67,0)</f>
        <v>0</v>
      </c>
      <c r="AH146" s="101">
        <f>IF('Back-End'!B$84,AH144+AH$6,0)</f>
        <v>0</v>
      </c>
      <c r="AI146" s="100">
        <f>IF('Back-End'!B$84,'Back-End'!B$83,0)</f>
        <v>0</v>
      </c>
      <c r="AJ146" s="94">
        <f>IF('Back-End'!B$101,AJ144+AJ$6,0)</f>
        <v>0</v>
      </c>
      <c r="AK146" s="100">
        <f t="shared" si="17"/>
        <v>0</v>
      </c>
    </row>
    <row r="147" spans="12:37" x14ac:dyDescent="0.25">
      <c r="L147" s="94">
        <f>L146</f>
        <v>7.1000000000000049E-2</v>
      </c>
      <c r="M147" s="81">
        <f>IF(L147&lt;'Slider Control'!M$13,'Slider Control'!P$13,L147*'Slider Control'!R$13)</f>
        <v>0.48</v>
      </c>
      <c r="N147" s="95">
        <f>IF(L147&lt;'Slider Control'!M$13,0,IF(L147&lt;'Slider Control'!N$13,L147*'Slider Control'!S$13+'Slider Control'!T$13,'Slider Control'!Q$13))</f>
        <v>0</v>
      </c>
      <c r="O147" s="96" t="e">
        <f t="shared" si="14"/>
        <v>#N/A</v>
      </c>
      <c r="P147" s="72">
        <f>IF(AND(ABS('Back-End'!B$26-L147)&lt;=0.0005,'Back-End'!B$25),'Back-End'!B$21,0)</f>
        <v>0</v>
      </c>
      <c r="Q147" s="72">
        <f>IF(AND(ABS('Back-End'!B$32-L147)&lt;=0.0005,'Back-End'!B$38),N147,0)</f>
        <v>0</v>
      </c>
      <c r="R147" s="72">
        <f>IF(AND(ABS('Back-End'!B$56-L146)&lt;=0.0005,'Back-End'!B$57),'Back-End'!B$55,IF(AND(ABS('Back-End'!B$69-L146)&lt;=0.0005,'Back-End'!B$58),'Back-End'!B$68+0.0001,0))</f>
        <v>0</v>
      </c>
      <c r="S147" s="72">
        <f>IF(AND(ABS('Back-End'!B$81-L147)&lt;=0.0005,'Back-End'!B$84),'Back-End'!B$83,0)</f>
        <v>0</v>
      </c>
      <c r="T147" s="72">
        <v>0</v>
      </c>
      <c r="W147" s="97">
        <f t="shared" si="15"/>
        <v>187.28228571428573</v>
      </c>
      <c r="X147" s="98">
        <f t="shared" si="16"/>
        <v>0</v>
      </c>
      <c r="Y147" s="99"/>
      <c r="Z147" s="105">
        <f>Z145+Z$6</f>
        <v>187.28228571428573</v>
      </c>
      <c r="AA147" s="100">
        <f>IF('Back-End'!B$25,0,0)</f>
        <v>0</v>
      </c>
      <c r="AB147" s="105">
        <f>IF('Back-End'!B$38,AB146+AB$5,0)</f>
        <v>0</v>
      </c>
      <c r="AC147" s="102">
        <f>IF('Back-End'!B$38,'Back-End'!B$33,0)</f>
        <v>0</v>
      </c>
      <c r="AD147" s="101">
        <f>IF('Back-End'!B$57,AD146+AD$5,0)</f>
        <v>0</v>
      </c>
      <c r="AE147" s="102">
        <f>IF('Back-End'!B$57,'Back-End'!B$54,0)</f>
        <v>0</v>
      </c>
      <c r="AF147" s="74">
        <f>IF('Back-End'!B$58,AF145+'Back-End'!B$70*1000000,0)</f>
        <v>0</v>
      </c>
      <c r="AG147" s="72">
        <v>0</v>
      </c>
      <c r="AH147" s="101">
        <f>IF('Back-End'!B$84,AH146+AH$5,0)</f>
        <v>0</v>
      </c>
      <c r="AI147" s="102">
        <f>IF('Back-End'!B$84,'Back-End'!B$54,0)</f>
        <v>0</v>
      </c>
      <c r="AJ147" s="94">
        <f>IF('Back-End'!B$101,AJ146+AJ$5,0)</f>
        <v>0</v>
      </c>
      <c r="AK147" s="100">
        <f t="shared" si="17"/>
        <v>0</v>
      </c>
    </row>
    <row r="148" spans="12:37" x14ac:dyDescent="0.25">
      <c r="L148" s="94">
        <f>L147+0.001</f>
        <v>7.200000000000005E-2</v>
      </c>
      <c r="M148" s="81">
        <f>IF(L148&lt;'Slider Control'!M$13,'Slider Control'!P$13,L148*'Slider Control'!R$13)</f>
        <v>0.48</v>
      </c>
      <c r="N148" s="95">
        <f>IF(L148&lt;'Slider Control'!M$13,0,IF(L148&lt;'Slider Control'!N$13,L148*'Slider Control'!S$13+'Slider Control'!T$13,'Slider Control'!Q$13))</f>
        <v>0</v>
      </c>
      <c r="O148" s="96" t="e">
        <f t="shared" si="14"/>
        <v>#N/A</v>
      </c>
      <c r="P148" s="72">
        <f>IF(AND(ABS('Back-End'!B$26-L148)&lt;=0.0005,'Back-End'!B$25),0.001,0)</f>
        <v>0</v>
      </c>
      <c r="Q148" s="72">
        <f>IF(AND(ABS('Back-End'!B$32-L148)&lt;=0.0005,'Back-End'!B$38),M148,0)</f>
        <v>0</v>
      </c>
      <c r="R148" s="72">
        <f>IF(AND(ABS('Back-End'!B$56-L148)&lt;=0.0005,'Back-End'!B$57),'Back-End'!B$54,IF(AND(ABS('Back-End'!B$69-L148)&lt;=0.0005,'Back-End'!B$58),'Back-End'!B$67,0))</f>
        <v>0</v>
      </c>
      <c r="S148" s="72">
        <f>IF(AND(ABS('Back-End'!B$81-L148)&lt;=0.0005,'Back-End'!B$84),'Back-End'!B$82,0)</f>
        <v>0</v>
      </c>
      <c r="T148" s="72">
        <v>0</v>
      </c>
      <c r="W148" s="97">
        <f t="shared" si="15"/>
        <v>189.58628571428574</v>
      </c>
      <c r="X148" s="98">
        <f t="shared" si="16"/>
        <v>0</v>
      </c>
      <c r="Y148" s="99"/>
      <c r="Z148" s="105">
        <f>Z145+Z$7</f>
        <v>189.58628571428574</v>
      </c>
      <c r="AA148" s="100">
        <f>IF('Back-End'!B$25,0,0)</f>
        <v>0</v>
      </c>
      <c r="AB148" s="105">
        <f>IF('Back-End'!B$38,AB147+(AB$6-AB$5),0)</f>
        <v>0</v>
      </c>
      <c r="AC148" s="100">
        <f>IF('Back-End'!B$38,'Back-End'!B$34,0)</f>
        <v>0</v>
      </c>
      <c r="AD148" s="101">
        <f>IF('Back-End'!B$57,AD146+AD$6,0)</f>
        <v>0</v>
      </c>
      <c r="AE148" s="102">
        <f>IF('Back-End'!B$57,'Back-End'!B$55,0)</f>
        <v>0</v>
      </c>
      <c r="AF148" s="106">
        <f>IF('Back-End'!B$58,AF145+(AF$9-AF$6),0)</f>
        <v>0</v>
      </c>
      <c r="AG148" s="72">
        <v>0</v>
      </c>
      <c r="AH148" s="101">
        <f>IF('Back-End'!B$84,AH146+AH$6,0)</f>
        <v>0</v>
      </c>
      <c r="AI148" s="100">
        <f>IF('Back-End'!B$84,'Back-End'!B$83,0)</f>
        <v>0</v>
      </c>
      <c r="AJ148" s="94">
        <f>IF('Back-End'!B$101,AJ146+AJ$6,0)</f>
        <v>0</v>
      </c>
      <c r="AK148" s="100">
        <f t="shared" si="17"/>
        <v>0</v>
      </c>
    </row>
    <row r="149" spans="12:37" x14ac:dyDescent="0.25">
      <c r="L149" s="94">
        <f>L148</f>
        <v>7.200000000000005E-2</v>
      </c>
      <c r="M149" s="81">
        <f>IF(L149&lt;'Slider Control'!M$13,'Slider Control'!P$13,L149*'Slider Control'!R$13)</f>
        <v>0.48</v>
      </c>
      <c r="N149" s="95">
        <f>IF(L149&lt;'Slider Control'!M$13,0,IF(L149&lt;'Slider Control'!N$13,L149*'Slider Control'!S$13+'Slider Control'!T$13,'Slider Control'!Q$13))</f>
        <v>0</v>
      </c>
      <c r="O149" s="96" t="e">
        <f t="shared" si="14"/>
        <v>#N/A</v>
      </c>
      <c r="P149" s="72">
        <f>IF(AND(ABS('Back-End'!B$26-L149)&lt;=0.0005,'Back-End'!B$25),'Back-End'!B$21,0)</f>
        <v>0</v>
      </c>
      <c r="Q149" s="72">
        <f>IF(AND(ABS('Back-End'!B$32-L149)&lt;=0.0005,'Back-End'!B$38),N149,0)</f>
        <v>0</v>
      </c>
      <c r="R149" s="72">
        <f>IF(AND(ABS('Back-End'!B$56-L148)&lt;=0.0005,'Back-End'!B$57),'Back-End'!B$55,IF(AND(ABS('Back-End'!B$69-L148)&lt;=0.0005,'Back-End'!B$58),'Back-End'!B$68+0.0001,0))</f>
        <v>0</v>
      </c>
      <c r="S149" s="72">
        <f>IF(AND(ABS('Back-End'!B$81-L149)&lt;=0.0005,'Back-End'!B$84),'Back-End'!B$83,0)</f>
        <v>0</v>
      </c>
      <c r="T149" s="72">
        <v>0</v>
      </c>
      <c r="W149" s="97">
        <f t="shared" si="15"/>
        <v>190.27200000000002</v>
      </c>
      <c r="X149" s="98">
        <f t="shared" si="16"/>
        <v>0.47999999999999993</v>
      </c>
      <c r="Y149" s="99"/>
      <c r="Z149" s="105">
        <f>IF('Back-End'!B$25,Z148+Z$5,0)</f>
        <v>190.27200000000002</v>
      </c>
      <c r="AA149" s="100">
        <f>IF('Back-End'!B$25,'Back-End'!B$21,0)</f>
        <v>0.47999999999999993</v>
      </c>
      <c r="AB149" s="105">
        <f>IF('Back-End'!B$38,AB148+AB$5,0)</f>
        <v>0</v>
      </c>
      <c r="AC149" s="102">
        <f>IF('Back-End'!B$38,'Back-End'!B$33,0)</f>
        <v>0</v>
      </c>
      <c r="AD149" s="101">
        <f>IF('Back-End'!B$57,AD148+AD$5,0)</f>
        <v>0</v>
      </c>
      <c r="AE149" s="102">
        <f>IF('Back-End'!B$57,'Back-End'!B$54,0)</f>
        <v>0</v>
      </c>
      <c r="AF149" s="106">
        <f>IF('Back-End'!B$58,AF148+'Back-End'!B$71*1000000,0)</f>
        <v>0</v>
      </c>
      <c r="AG149" s="72">
        <f>IF('Back-End'!B$58,'Back-End'!B$67,0)</f>
        <v>0</v>
      </c>
      <c r="AH149" s="101">
        <f>IF('Back-End'!B$84,AH148+AH$5,0)</f>
        <v>0</v>
      </c>
      <c r="AI149" s="102">
        <f>IF('Back-End'!B$84,'Back-End'!B$54,0)</f>
        <v>0</v>
      </c>
      <c r="AJ149" s="94">
        <f>IF('Back-End'!B$101,AJ148+AJ$5,0)</f>
        <v>0</v>
      </c>
      <c r="AK149" s="100">
        <f t="shared" si="17"/>
        <v>0</v>
      </c>
    </row>
    <row r="150" spans="12:37" x14ac:dyDescent="0.25">
      <c r="L150" s="94">
        <f>L149+0.001</f>
        <v>7.3000000000000051E-2</v>
      </c>
      <c r="M150" s="81">
        <f>IF(L150&lt;'Slider Control'!M$13,'Slider Control'!P$13,L150*'Slider Control'!R$13)</f>
        <v>0.48</v>
      </c>
      <c r="N150" s="95">
        <f>IF(L150&lt;'Slider Control'!M$13,0,IF(L150&lt;'Slider Control'!N$13,L150*'Slider Control'!S$13+'Slider Control'!T$13,'Slider Control'!Q$13))</f>
        <v>0</v>
      </c>
      <c r="O150" s="96" t="e">
        <f t="shared" si="14"/>
        <v>#N/A</v>
      </c>
      <c r="P150" s="72">
        <f>IF(AND(ABS('Back-End'!B$26-L150)&lt;=0.0005,'Back-End'!B$25),0.001,0)</f>
        <v>0</v>
      </c>
      <c r="Q150" s="72">
        <f>IF(AND(ABS('Back-End'!B$32-L150)&lt;=0.0005,'Back-End'!B$38),M150,0)</f>
        <v>0</v>
      </c>
      <c r="R150" s="72">
        <f>IF(AND(ABS('Back-End'!B$56-L150)&lt;=0.0005,'Back-End'!B$57),'Back-End'!B$54,IF(AND(ABS('Back-End'!B$69-L150)&lt;=0.0005,'Back-End'!B$58),'Back-End'!B$67,0))</f>
        <v>0</v>
      </c>
      <c r="S150" s="72">
        <f>IF(AND(ABS('Back-End'!B$81-L150)&lt;=0.0005,'Back-End'!B$84),'Back-End'!B$82,0)</f>
        <v>0</v>
      </c>
      <c r="T150" s="72">
        <v>0</v>
      </c>
      <c r="W150" s="97">
        <f t="shared" si="15"/>
        <v>191.23200000000003</v>
      </c>
      <c r="X150" s="98">
        <f t="shared" si="16"/>
        <v>0</v>
      </c>
      <c r="Y150" s="99"/>
      <c r="Z150" s="105">
        <f>IF('Back-End'!B$25,Z148+Z$6,0)</f>
        <v>191.23200000000003</v>
      </c>
      <c r="AA150" s="100">
        <f>IF('Back-End'!B$25,0,0)</f>
        <v>0</v>
      </c>
      <c r="AB150" s="105">
        <f>IF('Back-End'!B$38,AB149+(AB$6-AB$5),0)</f>
        <v>0</v>
      </c>
      <c r="AC150" s="100">
        <f>IF('Back-End'!B$38,'Back-End'!B$34,0)</f>
        <v>0</v>
      </c>
      <c r="AD150" s="101">
        <f>IF('Back-End'!B$57,AD148+AD$6,0)</f>
        <v>0</v>
      </c>
      <c r="AE150" s="102">
        <f>IF('Back-End'!B$57,'Back-End'!B$55,0)</f>
        <v>0</v>
      </c>
      <c r="AF150" s="74">
        <f>IF('Back-End'!B$58,AF148+'Back-End'!B$70*1000000,0)</f>
        <v>0</v>
      </c>
      <c r="AG150" s="72">
        <v>0</v>
      </c>
      <c r="AH150" s="101">
        <f>IF('Back-End'!B$84,AH148+AH$6,0)</f>
        <v>0</v>
      </c>
      <c r="AI150" s="100">
        <f>IF('Back-End'!B$84,'Back-End'!B$83,0)</f>
        <v>0</v>
      </c>
      <c r="AJ150" s="94">
        <f>IF('Back-End'!B$101,AJ148+AJ$6,0)</f>
        <v>0</v>
      </c>
      <c r="AK150" s="100">
        <f t="shared" si="17"/>
        <v>0</v>
      </c>
    </row>
    <row r="151" spans="12:37" ht="15.75" thickBot="1" x14ac:dyDescent="0.3">
      <c r="L151" s="94">
        <f>L150</f>
        <v>7.3000000000000051E-2</v>
      </c>
      <c r="M151" s="81">
        <f>IF(L151&lt;'Slider Control'!M$13,'Slider Control'!P$13,L151*'Slider Control'!R$13)</f>
        <v>0.48</v>
      </c>
      <c r="N151" s="95">
        <f>IF(L151&lt;'Slider Control'!M$13,0,IF(L151&lt;'Slider Control'!N$13,L151*'Slider Control'!S$13+'Slider Control'!T$13,'Slider Control'!Q$13))</f>
        <v>0</v>
      </c>
      <c r="O151" s="96" t="e">
        <f t="shared" si="14"/>
        <v>#N/A</v>
      </c>
      <c r="P151" s="72">
        <f>IF(AND(ABS('Back-End'!B$26-L151)&lt;=0.0005,'Back-End'!B$25),'Back-End'!B$21,0)</f>
        <v>0</v>
      </c>
      <c r="Q151" s="72">
        <f>IF(AND(ABS('Back-End'!B$32-L151)&lt;=0.0005,'Back-End'!B$38),N151,0)</f>
        <v>0</v>
      </c>
      <c r="R151" s="72">
        <f>IF(AND(ABS('Back-End'!B$56-L150)&lt;=0.0005,'Back-End'!B$57),'Back-End'!B$55,IF(AND(ABS('Back-End'!B$69-L150)&lt;=0.0005,'Back-End'!B$58),'Back-End'!B$68+0.0001,0))</f>
        <v>0</v>
      </c>
      <c r="S151" s="72">
        <f>IF(AND(ABS('Back-End'!B$81-L151)&lt;=0.0005,'Back-End'!B$84),'Back-End'!B$83,0)</f>
        <v>0</v>
      </c>
      <c r="T151" s="72">
        <v>0</v>
      </c>
      <c r="W151" s="97">
        <f t="shared" si="15"/>
        <v>193.53600000000003</v>
      </c>
      <c r="X151" s="98">
        <f t="shared" si="16"/>
        <v>0</v>
      </c>
      <c r="Y151" s="99"/>
      <c r="Z151" s="119">
        <f>IF('Back-End'!B$25,Z148+Z$7,0)</f>
        <v>193.53600000000003</v>
      </c>
      <c r="AA151" s="118">
        <f>IF('Back-End'!B$25,0,0)</f>
        <v>0</v>
      </c>
      <c r="AB151" s="119">
        <f>IF('Back-End'!B$38,AB150+AB$5,0)</f>
        <v>0</v>
      </c>
      <c r="AC151" s="120">
        <f>IF('Back-End'!B$38,'Back-End'!B$33,0)</f>
        <v>0</v>
      </c>
      <c r="AD151" s="101">
        <f>IF('Back-End'!B$57,AD150+AD$5,0)</f>
        <v>0</v>
      </c>
      <c r="AE151" s="102">
        <f>IF('Back-End'!B$57,'Back-End'!B$54,0)</f>
        <v>0</v>
      </c>
      <c r="AF151" s="106">
        <f>IF('Back-End'!B$58,AF148+(AF$9-AF$6),0)</f>
        <v>0</v>
      </c>
      <c r="AG151" s="72">
        <v>0</v>
      </c>
      <c r="AH151" s="121">
        <f>IF('Back-End'!B$84,AH150+AH$5,0)</f>
        <v>0</v>
      </c>
      <c r="AI151" s="120">
        <f>IF('Back-End'!B$84,'Back-End'!B$54,0)</f>
        <v>0</v>
      </c>
      <c r="AJ151" s="94">
        <f>IF('Back-End'!B$101,AJ150+AJ$5,0)</f>
        <v>0</v>
      </c>
      <c r="AK151" s="100">
        <f t="shared" si="17"/>
        <v>0</v>
      </c>
    </row>
    <row r="152" spans="12:37" x14ac:dyDescent="0.25">
      <c r="L152" s="94">
        <f>L151+0.001</f>
        <v>7.4000000000000052E-2</v>
      </c>
      <c r="M152" s="81">
        <f>IF(L152&lt;'Slider Control'!M$13,'Slider Control'!P$13,L152*'Slider Control'!R$13)</f>
        <v>0.48</v>
      </c>
      <c r="N152" s="95">
        <f>IF(L152&lt;'Slider Control'!M$13,0,IF(L152&lt;'Slider Control'!N$13,L152*'Slider Control'!S$13+'Slider Control'!T$13,'Slider Control'!Q$13))</f>
        <v>0</v>
      </c>
      <c r="O152" s="96" t="e">
        <f t="shared" si="14"/>
        <v>#N/A</v>
      </c>
      <c r="P152" s="72">
        <f>IF(AND(ABS('Back-End'!B$26-L152)&lt;=0.0005,'Back-End'!B$25),0.001,0)</f>
        <v>0</v>
      </c>
      <c r="Q152" s="72">
        <f>IF(AND(ABS('Back-End'!B$32-L152)&lt;=0.0005,'Back-End'!B$38),M152,0)</f>
        <v>0</v>
      </c>
      <c r="R152" s="72">
        <f>IF(AND(ABS('Back-End'!B$56-L152)&lt;=0.0005,'Back-End'!B$57),'Back-End'!B$54,IF(AND(ABS('Back-End'!B$69-L152)&lt;=0.0005,'Back-End'!B$58),'Back-End'!B$67,0))</f>
        <v>0</v>
      </c>
      <c r="S152" s="72">
        <f>IF(AND(ABS('Back-End'!B$81-L152)&lt;=0.0005,'Back-End'!B$84),'Back-End'!B$82,0)</f>
        <v>0</v>
      </c>
      <c r="T152" s="72">
        <v>0</v>
      </c>
      <c r="W152" s="110"/>
      <c r="Z152" s="74"/>
      <c r="AB152" s="74"/>
      <c r="AD152" s="101"/>
      <c r="AE152" s="102"/>
      <c r="AF152" s="106"/>
    </row>
    <row r="153" spans="12:37" x14ac:dyDescent="0.25">
      <c r="L153" s="94">
        <f>L152</f>
        <v>7.4000000000000052E-2</v>
      </c>
      <c r="M153" s="81">
        <f>IF(L153&lt;'Slider Control'!M$13,'Slider Control'!P$13,L153*'Slider Control'!R$13)</f>
        <v>0.48</v>
      </c>
      <c r="N153" s="95">
        <f>IF(L153&lt;'Slider Control'!M$13,0,IF(L153&lt;'Slider Control'!N$13,L153*'Slider Control'!S$13+'Slider Control'!T$13,'Slider Control'!Q$13))</f>
        <v>0</v>
      </c>
      <c r="O153" s="96" t="e">
        <f t="shared" si="14"/>
        <v>#N/A</v>
      </c>
      <c r="P153" s="72">
        <f>IF(AND(ABS('Back-End'!B$26-L153)&lt;=0.0005,'Back-End'!B$25),'Back-End'!B$21,0)</f>
        <v>0</v>
      </c>
      <c r="Q153" s="72">
        <f>IF(AND(ABS('Back-End'!B$32-L153)&lt;=0.0005,'Back-End'!B$38),N153,0)</f>
        <v>0</v>
      </c>
      <c r="R153" s="72">
        <f>IF(AND(ABS('Back-End'!B$56-L152)&lt;=0.0005,'Back-End'!B$57),'Back-End'!B$55,IF(AND(ABS('Back-End'!B$69-L152)&lt;=0.0005,'Back-End'!B$58),'Back-End'!B$68+0.0001,0))</f>
        <v>0</v>
      </c>
      <c r="S153" s="72">
        <f>IF(AND(ABS('Back-End'!B$81-L153)&lt;=0.0005,'Back-End'!B$84),'Back-End'!B$83,0)</f>
        <v>0</v>
      </c>
      <c r="T153" s="72">
        <v>0</v>
      </c>
      <c r="W153" s="110"/>
      <c r="X153" s="72" t="s">
        <v>32</v>
      </c>
      <c r="Z153" s="74"/>
      <c r="AB153" s="74"/>
      <c r="AD153" s="101"/>
      <c r="AE153" s="102"/>
      <c r="AF153" s="74"/>
    </row>
    <row r="154" spans="12:37" x14ac:dyDescent="0.25">
      <c r="L154" s="94">
        <f>L153+0.001</f>
        <v>7.5000000000000053E-2</v>
      </c>
      <c r="M154" s="81">
        <f>IF(L154&lt;'Slider Control'!M$13,'Slider Control'!P$13,L154*'Slider Control'!R$13)</f>
        <v>0.48</v>
      </c>
      <c r="N154" s="95">
        <f>IF(L154&lt;'Slider Control'!M$13,0,IF(L154&lt;'Slider Control'!N$13,L154*'Slider Control'!S$13+'Slider Control'!T$13,'Slider Control'!Q$13))</f>
        <v>0</v>
      </c>
      <c r="O154" s="96" t="e">
        <f t="shared" si="14"/>
        <v>#N/A</v>
      </c>
      <c r="P154" s="72">
        <f>IF(AND(ABS('Back-End'!B$26-L154)&lt;=0.0005,'Back-End'!B$25),0.001,0)</f>
        <v>0</v>
      </c>
      <c r="Q154" s="72">
        <f>IF(AND(ABS('Back-End'!B$32-L154)&lt;=0.0005,'Back-End'!B$38),M154,0)</f>
        <v>0</v>
      </c>
      <c r="R154" s="72">
        <f>IF(AND(ABS('Back-End'!B$56-L154)&lt;=0.0005,'Back-End'!B$57),'Back-End'!B$54,IF(AND(ABS('Back-End'!B$69-L154)&lt;=0.0005,'Back-End'!B$58),'Back-End'!B$67,0))</f>
        <v>0</v>
      </c>
      <c r="S154" s="72">
        <f>IF(AND(ABS('Back-End'!B$81-L154)&lt;=0.0005,'Back-End'!B$84),'Back-End'!B$82,0)</f>
        <v>0</v>
      </c>
      <c r="T154" s="72">
        <v>0</v>
      </c>
      <c r="W154" s="110"/>
      <c r="X154" s="72" t="e">
        <f>MIN(#REF!)</f>
        <v>#REF!</v>
      </c>
      <c r="Z154" s="74"/>
      <c r="AB154" s="74"/>
      <c r="AD154" s="101"/>
      <c r="AE154" s="102"/>
      <c r="AF154" s="106"/>
    </row>
    <row r="155" spans="12:37" x14ac:dyDescent="0.25">
      <c r="L155" s="94">
        <f>L154</f>
        <v>7.5000000000000053E-2</v>
      </c>
      <c r="M155" s="81">
        <f>IF(L155&lt;'Slider Control'!M$13,'Slider Control'!P$13,L155*'Slider Control'!R$13)</f>
        <v>0.48</v>
      </c>
      <c r="N155" s="95">
        <f>IF(L155&lt;'Slider Control'!M$13,0,IF(L155&lt;'Slider Control'!N$13,L155*'Slider Control'!S$13+'Slider Control'!T$13,'Slider Control'!Q$13))</f>
        <v>0</v>
      </c>
      <c r="O155" s="96" t="e">
        <f t="shared" si="14"/>
        <v>#N/A</v>
      </c>
      <c r="P155" s="72">
        <f>IF(AND(ABS('Back-End'!B$26-L155)&lt;=0.0005,'Back-End'!B$25),'Back-End'!B$21,0)</f>
        <v>0</v>
      </c>
      <c r="Q155" s="72">
        <f>IF(AND(ABS('Back-End'!B$32-L155)&lt;=0.0005,'Back-End'!B$38),N155,0)</f>
        <v>0</v>
      </c>
      <c r="R155" s="72">
        <f>IF(AND(ABS('Back-End'!B$56-L154)&lt;=0.0005,'Back-End'!B$57),'Back-End'!B$55,IF(AND(ABS('Back-End'!B$69-L154)&lt;=0.0005,'Back-End'!B$58),'Back-End'!B$68+0.0001,0))</f>
        <v>0</v>
      </c>
      <c r="S155" s="72">
        <f>IF(AND(ABS('Back-End'!B$81-L155)&lt;=0.0005,'Back-End'!B$84),'Back-End'!B$83,0)</f>
        <v>0</v>
      </c>
      <c r="T155" s="72">
        <v>0</v>
      </c>
      <c r="W155" s="110"/>
      <c r="Z155" s="74"/>
      <c r="AB155" s="74"/>
      <c r="AD155" s="101"/>
      <c r="AE155" s="102"/>
      <c r="AF155" s="106"/>
    </row>
    <row r="156" spans="12:37" x14ac:dyDescent="0.25">
      <c r="L156" s="94">
        <f>L155+0.001</f>
        <v>7.6000000000000054E-2</v>
      </c>
      <c r="M156" s="81">
        <f>IF(L156&lt;'Slider Control'!M$13,'Slider Control'!P$13,L156*'Slider Control'!R$13)</f>
        <v>0.48</v>
      </c>
      <c r="N156" s="95">
        <f>IF(L156&lt;'Slider Control'!M$13,0,IF(L156&lt;'Slider Control'!N$13,L156*'Slider Control'!S$13+'Slider Control'!T$13,'Slider Control'!Q$13))</f>
        <v>0</v>
      </c>
      <c r="O156" s="96" t="e">
        <f t="shared" si="14"/>
        <v>#N/A</v>
      </c>
      <c r="P156" s="72">
        <f>IF(AND(ABS('Back-End'!B$26-L156)&lt;=0.0005,'Back-End'!B$25),0.001,0)</f>
        <v>0</v>
      </c>
      <c r="Q156" s="72">
        <f>IF(AND(ABS('Back-End'!B$32-L156)&lt;=0.0005,'Back-End'!B$38),M156,0)</f>
        <v>0</v>
      </c>
      <c r="R156" s="72">
        <f>IF(AND(ABS('Back-End'!B$56-L156)&lt;=0.0005,'Back-End'!B$57),'Back-End'!B$54,IF(AND(ABS('Back-End'!B$69-L156)&lt;=0.0005,'Back-End'!B$58),'Back-End'!B$67,0))</f>
        <v>0</v>
      </c>
      <c r="S156" s="72">
        <f>IF(AND(ABS('Back-End'!B$81-L156)&lt;=0.0005,'Back-End'!B$84),'Back-End'!B$82,0)</f>
        <v>0</v>
      </c>
      <c r="T156" s="72">
        <v>0</v>
      </c>
      <c r="W156" s="110"/>
      <c r="Z156" s="74"/>
      <c r="AB156" s="74"/>
      <c r="AD156" s="101"/>
      <c r="AE156" s="102"/>
      <c r="AF156" s="74"/>
    </row>
    <row r="157" spans="12:37" x14ac:dyDescent="0.25">
      <c r="L157" s="94">
        <f>L156</f>
        <v>7.6000000000000054E-2</v>
      </c>
      <c r="M157" s="81">
        <f>IF(L157&lt;'Slider Control'!M$13,'Slider Control'!P$13,L157*'Slider Control'!R$13)</f>
        <v>0.48</v>
      </c>
      <c r="N157" s="95">
        <f>IF(L157&lt;'Slider Control'!M$13,0,IF(L157&lt;'Slider Control'!N$13,L157*'Slider Control'!S$13+'Slider Control'!T$13,'Slider Control'!Q$13))</f>
        <v>0</v>
      </c>
      <c r="O157" s="96" t="e">
        <f t="shared" si="14"/>
        <v>#N/A</v>
      </c>
      <c r="P157" s="72">
        <f>IF(AND(ABS('Back-End'!B$26-L157)&lt;=0.0005,'Back-End'!B$25),'Back-End'!B$21,0)</f>
        <v>0</v>
      </c>
      <c r="Q157" s="72">
        <f>IF(AND(ABS('Back-End'!B$32-L157)&lt;=0.0005,'Back-End'!B$38),N157,0)</f>
        <v>0</v>
      </c>
      <c r="R157" s="72">
        <f>IF(AND(ABS('Back-End'!B$56-L156)&lt;=0.0005,'Back-End'!B$57),'Back-End'!B$55,IF(AND(ABS('Back-End'!B$69-L156)&lt;=0.0005,'Back-End'!B$58),'Back-End'!B$68+0.0001,0))</f>
        <v>0</v>
      </c>
      <c r="S157" s="72">
        <f>IF(AND(ABS('Back-End'!B$81-L157)&lt;=0.0005,'Back-End'!B$84),'Back-End'!B$83,0)</f>
        <v>0</v>
      </c>
      <c r="T157" s="72">
        <v>0</v>
      </c>
      <c r="W157" s="110"/>
      <c r="Z157" s="74"/>
      <c r="AB157" s="74"/>
      <c r="AD157" s="101"/>
      <c r="AE157" s="102"/>
      <c r="AF157" s="106"/>
    </row>
    <row r="158" spans="12:37" x14ac:dyDescent="0.25">
      <c r="L158" s="94">
        <f>L157+0.001</f>
        <v>7.7000000000000055E-2</v>
      </c>
      <c r="M158" s="81">
        <f>IF(L158&lt;'Slider Control'!M$13,'Slider Control'!P$13,L158*'Slider Control'!R$13)</f>
        <v>0.48</v>
      </c>
      <c r="N158" s="95">
        <f>IF(L158&lt;'Slider Control'!M$13,0,IF(L158&lt;'Slider Control'!N$13,L158*'Slider Control'!S$13+'Slider Control'!T$13,'Slider Control'!Q$13))</f>
        <v>0</v>
      </c>
      <c r="O158" s="96" t="e">
        <f t="shared" si="14"/>
        <v>#N/A</v>
      </c>
      <c r="P158" s="72">
        <f>IF(AND(ABS('Back-End'!B$26-L158)&lt;=0.0005,'Back-End'!B$25),0.001,0)</f>
        <v>0</v>
      </c>
      <c r="Q158" s="72">
        <f>IF(AND(ABS('Back-End'!B$32-L158)&lt;=0.0005,'Back-End'!B$38),M158,0)</f>
        <v>0</v>
      </c>
      <c r="R158" s="72">
        <f>IF(AND(ABS('Back-End'!B$56-L158)&lt;=0.0005,'Back-End'!B$57),'Back-End'!B$54,IF(AND(ABS('Back-End'!B$69-L158)&lt;=0.0005,'Back-End'!B$58),'Back-End'!B$67,0))</f>
        <v>0</v>
      </c>
      <c r="S158" s="72">
        <f>IF(AND(ABS('Back-End'!B$81-L158)&lt;=0.0005,'Back-End'!B$84),'Back-End'!B$82,0)</f>
        <v>0</v>
      </c>
      <c r="T158" s="72">
        <v>0</v>
      </c>
      <c r="W158" s="110"/>
      <c r="Z158" s="74"/>
      <c r="AB158" s="74"/>
      <c r="AD158" s="101"/>
      <c r="AE158" s="102"/>
      <c r="AF158" s="106"/>
    </row>
    <row r="159" spans="12:37" x14ac:dyDescent="0.25">
      <c r="L159" s="94">
        <f>L158</f>
        <v>7.7000000000000055E-2</v>
      </c>
      <c r="M159" s="81">
        <f>IF(L159&lt;'Slider Control'!M$13,'Slider Control'!P$13,L159*'Slider Control'!R$13)</f>
        <v>0.48</v>
      </c>
      <c r="N159" s="95">
        <f>IF(L159&lt;'Slider Control'!M$13,0,IF(L159&lt;'Slider Control'!N$13,L159*'Slider Control'!S$13+'Slider Control'!T$13,'Slider Control'!Q$13))</f>
        <v>0</v>
      </c>
      <c r="O159" s="96" t="e">
        <f t="shared" si="14"/>
        <v>#N/A</v>
      </c>
      <c r="P159" s="72">
        <f>IF(AND(ABS('Back-End'!B$26-L159)&lt;=0.0005,'Back-End'!B$25),'Back-End'!B$21,0)</f>
        <v>0</v>
      </c>
      <c r="Q159" s="72">
        <f>IF(AND(ABS('Back-End'!B$32-L159)&lt;=0.0005,'Back-End'!B$38),N159,0)</f>
        <v>0</v>
      </c>
      <c r="R159" s="72">
        <f>IF(AND(ABS('Back-End'!B$56-L158)&lt;=0.0005,'Back-End'!B$57),'Back-End'!B$55,IF(AND(ABS('Back-End'!B$69-L158)&lt;=0.0005,'Back-End'!B$58),'Back-End'!B$68+0.0001,0))</f>
        <v>0</v>
      </c>
      <c r="S159" s="72">
        <f>IF(AND(ABS('Back-End'!B$81-L159)&lt;=0.0005,'Back-End'!B$84),'Back-End'!B$83,0)</f>
        <v>0</v>
      </c>
      <c r="T159" s="72">
        <v>0</v>
      </c>
      <c r="W159" s="110"/>
      <c r="Z159" s="74"/>
      <c r="AB159" s="74"/>
      <c r="AD159" s="101"/>
      <c r="AE159" s="102"/>
      <c r="AF159" s="74"/>
    </row>
    <row r="160" spans="12:37" x14ac:dyDescent="0.25">
      <c r="L160" s="94">
        <f>L159+0.001</f>
        <v>7.8000000000000055E-2</v>
      </c>
      <c r="M160" s="81">
        <f>IF(L160&lt;'Slider Control'!M$13,'Slider Control'!P$13,L160*'Slider Control'!R$13)</f>
        <v>0.48</v>
      </c>
      <c r="N160" s="95">
        <f>IF(L160&lt;'Slider Control'!M$13,0,IF(L160&lt;'Slider Control'!N$13,L160*'Slider Control'!S$13+'Slider Control'!T$13,'Slider Control'!Q$13))</f>
        <v>0</v>
      </c>
      <c r="O160" s="96" t="e">
        <f t="shared" si="14"/>
        <v>#N/A</v>
      </c>
      <c r="P160" s="72">
        <f>IF(AND(ABS('Back-End'!B$26-L160)&lt;=0.0005,'Back-End'!B$25),0.001,0)</f>
        <v>0</v>
      </c>
      <c r="Q160" s="72">
        <f>IF(AND(ABS('Back-End'!B$32-L160)&lt;=0.0005,'Back-End'!B$38),M160,0)</f>
        <v>0</v>
      </c>
      <c r="R160" s="72">
        <f>IF(AND(ABS('Back-End'!B$56-L160)&lt;=0.0005,'Back-End'!B$57),'Back-End'!B$54,IF(AND(ABS('Back-End'!B$69-L160)&lt;=0.0005,'Back-End'!B$58),'Back-End'!B$67,0))</f>
        <v>0</v>
      </c>
      <c r="S160" s="72">
        <f>IF(AND(ABS('Back-End'!B$81-L160)&lt;=0.0005,'Back-End'!B$84),'Back-End'!B$82,0)</f>
        <v>0</v>
      </c>
      <c r="T160" s="72">
        <v>0</v>
      </c>
      <c r="W160" s="110"/>
      <c r="Z160" s="74"/>
      <c r="AB160" s="74"/>
      <c r="AD160" s="101"/>
      <c r="AE160" s="102"/>
      <c r="AF160" s="106"/>
    </row>
    <row r="161" spans="12:33" x14ac:dyDescent="0.25">
      <c r="L161" s="94">
        <f>L160</f>
        <v>7.8000000000000055E-2</v>
      </c>
      <c r="M161" s="81">
        <f>IF(L161&lt;'Slider Control'!M$13,'Slider Control'!P$13,L161*'Slider Control'!R$13)</f>
        <v>0.48</v>
      </c>
      <c r="N161" s="95">
        <f>IF(L161&lt;'Slider Control'!M$13,0,IF(L161&lt;'Slider Control'!N$13,L161*'Slider Control'!S$13+'Slider Control'!T$13,'Slider Control'!Q$13))</f>
        <v>0</v>
      </c>
      <c r="O161" s="96" t="e">
        <f t="shared" si="14"/>
        <v>#N/A</v>
      </c>
      <c r="P161" s="72">
        <f>IF(AND(ABS('Back-End'!B$26-L161)&lt;=0.0005,'Back-End'!B$25),'Back-End'!B$21,0)</f>
        <v>0</v>
      </c>
      <c r="Q161" s="72">
        <f>IF(AND(ABS('Back-End'!B$32-L161)&lt;=0.0005,'Back-End'!B$38),N161,0)</f>
        <v>0</v>
      </c>
      <c r="R161" s="72">
        <f>IF(AND(ABS('Back-End'!B$56-L160)&lt;=0.0005,'Back-End'!B$57),'Back-End'!B$55,IF(AND(ABS('Back-End'!B$69-L160)&lt;=0.0005,'Back-End'!B$58),'Back-End'!B$68+0.0001,0))</f>
        <v>0</v>
      </c>
      <c r="S161" s="72">
        <f>IF(AND(ABS('Back-End'!B$81-L161)&lt;=0.0005,'Back-End'!B$84),'Back-End'!B$83,0)</f>
        <v>0</v>
      </c>
      <c r="T161" s="72">
        <v>0</v>
      </c>
      <c r="W161" s="110"/>
      <c r="Z161" s="74"/>
      <c r="AB161" s="74"/>
      <c r="AD161" s="101"/>
      <c r="AE161" s="102"/>
      <c r="AF161" s="106"/>
    </row>
    <row r="162" spans="12:33" x14ac:dyDescent="0.25">
      <c r="L162" s="94">
        <f>L161+0.001</f>
        <v>7.9000000000000056E-2</v>
      </c>
      <c r="M162" s="81">
        <f>IF(L162&lt;'Slider Control'!M$13,'Slider Control'!P$13,L162*'Slider Control'!R$13)</f>
        <v>0.48</v>
      </c>
      <c r="N162" s="95">
        <f>IF(L162&lt;'Slider Control'!M$13,0,IF(L162&lt;'Slider Control'!N$13,L162*'Slider Control'!S$13+'Slider Control'!T$13,'Slider Control'!Q$13))</f>
        <v>0</v>
      </c>
      <c r="O162" s="96" t="e">
        <f t="shared" si="14"/>
        <v>#N/A</v>
      </c>
      <c r="P162" s="72">
        <f>IF(AND(ABS('Back-End'!B$26-L162)&lt;=0.0005,'Back-End'!B$25),0.001,0)</f>
        <v>0</v>
      </c>
      <c r="Q162" s="72">
        <f>IF(AND(ABS('Back-End'!B$32-L162)&lt;=0.0005,'Back-End'!B$38),M162,0)</f>
        <v>0</v>
      </c>
      <c r="R162" s="72">
        <f>IF(AND(ABS('Back-End'!B$56-L162)&lt;=0.0005,'Back-End'!B$57),'Back-End'!B$54,IF(AND(ABS('Back-End'!B$69-L162)&lt;=0.0005,'Back-End'!B$58),'Back-End'!B$67,0))</f>
        <v>0</v>
      </c>
      <c r="S162" s="72">
        <f>IF(AND(ABS('Back-End'!B$81-L162)&lt;=0.0005,'Back-End'!B$84),'Back-End'!B$82,0)</f>
        <v>0</v>
      </c>
      <c r="T162" s="72">
        <v>0</v>
      </c>
      <c r="W162" s="110"/>
      <c r="Z162" s="74"/>
      <c r="AB162" s="74"/>
      <c r="AD162" s="101"/>
      <c r="AE162" s="102"/>
      <c r="AF162" s="74"/>
    </row>
    <row r="163" spans="12:33" x14ac:dyDescent="0.25">
      <c r="L163" s="94">
        <f>L162</f>
        <v>7.9000000000000056E-2</v>
      </c>
      <c r="M163" s="81">
        <f>IF(L163&lt;'Slider Control'!M$13,'Slider Control'!P$13,L163*'Slider Control'!R$13)</f>
        <v>0.48</v>
      </c>
      <c r="N163" s="95">
        <f>IF(L163&lt;'Slider Control'!M$13,0,IF(L163&lt;'Slider Control'!N$13,L163*'Slider Control'!S$13+'Slider Control'!T$13,'Slider Control'!Q$13))</f>
        <v>0</v>
      </c>
      <c r="O163" s="96" t="e">
        <f t="shared" si="14"/>
        <v>#N/A</v>
      </c>
      <c r="P163" s="72">
        <f>IF(AND(ABS('Back-End'!B$26-L163)&lt;=0.0005,'Back-End'!B$25),'Back-End'!B$21,0)</f>
        <v>0</v>
      </c>
      <c r="Q163" s="72">
        <f>IF(AND(ABS('Back-End'!B$32-L163)&lt;=0.0005,'Back-End'!B$38),N163,0)</f>
        <v>0</v>
      </c>
      <c r="R163" s="72">
        <f>IF(AND(ABS('Back-End'!B$56-L162)&lt;=0.0005,'Back-End'!B$57),'Back-End'!B$55,IF(AND(ABS('Back-End'!B$69-L162)&lt;=0.0005,'Back-End'!B$58),'Back-End'!B$68+0.0001,0))</f>
        <v>0</v>
      </c>
      <c r="S163" s="72">
        <f>IF(AND(ABS('Back-End'!B$81-L163)&lt;=0.0005,'Back-End'!B$84),'Back-End'!B$83,0)</f>
        <v>0</v>
      </c>
      <c r="T163" s="72">
        <v>0</v>
      </c>
      <c r="W163" s="110"/>
      <c r="Z163" s="74"/>
      <c r="AD163" s="101"/>
      <c r="AE163" s="102"/>
      <c r="AF163" s="106"/>
    </row>
    <row r="164" spans="12:33" x14ac:dyDescent="0.25">
      <c r="L164" s="94">
        <f>L163+0.001</f>
        <v>8.0000000000000057E-2</v>
      </c>
      <c r="M164" s="81">
        <f>IF(L164&lt;'Slider Control'!M$13,'Slider Control'!P$13,L164*'Slider Control'!R$13)</f>
        <v>0.48</v>
      </c>
      <c r="N164" s="95">
        <f>IF(L164&lt;'Slider Control'!M$13,0,IF(L164&lt;'Slider Control'!N$13,L164*'Slider Control'!S$13+'Slider Control'!T$13,'Slider Control'!Q$13))</f>
        <v>0</v>
      </c>
      <c r="O164" s="96" t="e">
        <f t="shared" si="14"/>
        <v>#N/A</v>
      </c>
      <c r="P164" s="72">
        <f>IF(AND(ABS('Back-End'!B$26-L164)&lt;=0.0005,'Back-End'!B$25),0.001,0)</f>
        <v>0</v>
      </c>
      <c r="Q164" s="72">
        <f>IF(AND(ABS('Back-End'!B$32-L164)&lt;=0.0005,'Back-End'!B$38),M164,0)</f>
        <v>0</v>
      </c>
      <c r="R164" s="72">
        <f>IF(AND(ABS('Back-End'!B$56-L164)&lt;=0.0005,'Back-End'!B$57),'Back-End'!B$54,IF(AND(ABS('Back-End'!B$69-L164)&lt;=0.0005,'Back-End'!B$58),'Back-End'!B$67,0))</f>
        <v>0</v>
      </c>
      <c r="S164" s="72">
        <f>IF(AND(ABS('Back-End'!B$81-L164)&lt;=0.0005,'Back-End'!B$84),'Back-End'!B$82,0)</f>
        <v>0</v>
      </c>
      <c r="T164" s="72">
        <v>0</v>
      </c>
      <c r="W164" s="110"/>
      <c r="Z164" s="74"/>
      <c r="AD164" s="101"/>
      <c r="AF164" s="106"/>
    </row>
    <row r="165" spans="12:33" x14ac:dyDescent="0.25">
      <c r="L165" s="94">
        <f>L164</f>
        <v>8.0000000000000057E-2</v>
      </c>
      <c r="M165" s="81">
        <f>IF(L165&lt;'Slider Control'!M$13,'Slider Control'!P$13,L165*'Slider Control'!R$13)</f>
        <v>0.48</v>
      </c>
      <c r="N165" s="95">
        <f>IF(L165&lt;'Slider Control'!M$13,0,IF(L165&lt;'Slider Control'!N$13,L165*'Slider Control'!S$13+'Slider Control'!T$13,'Slider Control'!Q$13))</f>
        <v>0</v>
      </c>
      <c r="O165" s="96" t="e">
        <f t="shared" si="14"/>
        <v>#N/A</v>
      </c>
      <c r="P165" s="72">
        <f>IF(AND(ABS('Back-End'!B$26-L165)&lt;=0.0005,'Back-End'!B$25),'Back-End'!B$21,0)</f>
        <v>0</v>
      </c>
      <c r="Q165" s="72">
        <f>IF(AND(ABS('Back-End'!B$32-L165)&lt;=0.0005,'Back-End'!B$38),N165,0)</f>
        <v>0</v>
      </c>
      <c r="R165" s="72">
        <f>IF(AND(ABS('Back-End'!B$56-L164)&lt;=0.0005,'Back-End'!B$57),'Back-End'!B$55,IF(AND(ABS('Back-End'!B$69-L164)&lt;=0.0005,'Back-End'!B$58),'Back-End'!B$68+0.0001,0))</f>
        <v>0</v>
      </c>
      <c r="S165" s="72">
        <f>IF(AND(ABS('Back-End'!B$81-L165)&lt;=0.0005,'Back-End'!B$84),'Back-End'!B$83,0)</f>
        <v>0</v>
      </c>
      <c r="T165" s="72">
        <v>0</v>
      </c>
      <c r="W165" s="110"/>
      <c r="Z165" s="74"/>
      <c r="AD165" s="101"/>
      <c r="AF165" s="74"/>
    </row>
    <row r="166" spans="12:33" x14ac:dyDescent="0.25">
      <c r="L166" s="94">
        <f>L165+0.001</f>
        <v>8.1000000000000058E-2</v>
      </c>
      <c r="M166" s="81">
        <f>IF(L166&lt;'Slider Control'!M$13,'Slider Control'!P$13,L166*'Slider Control'!R$13)</f>
        <v>0.48</v>
      </c>
      <c r="N166" s="95">
        <f>IF(L166&lt;'Slider Control'!M$13,0,IF(L166&lt;'Slider Control'!N$13,L166*'Slider Control'!S$13+'Slider Control'!T$13,'Slider Control'!Q$13))</f>
        <v>0</v>
      </c>
      <c r="O166" s="96" t="e">
        <f t="shared" si="14"/>
        <v>#N/A</v>
      </c>
      <c r="P166" s="72">
        <f>IF(AND(ABS('Back-End'!B$26-L166)&lt;=0.0005,'Back-End'!B$25),0.001,0)</f>
        <v>0</v>
      </c>
      <c r="Q166" s="72">
        <f>IF(AND(ABS('Back-End'!B$32-L166)&lt;=0.0005,'Back-End'!B$38),M166,0)</f>
        <v>0</v>
      </c>
      <c r="R166" s="72">
        <f>IF(AND(ABS('Back-End'!B$56-L166)&lt;=0.0005,'Back-End'!B$57),'Back-End'!B$54,IF(AND(ABS('Back-End'!B$69-L166)&lt;=0.0005,'Back-End'!B$58),'Back-End'!B$67,0))</f>
        <v>0</v>
      </c>
      <c r="S166" s="72">
        <f>IF(AND(ABS('Back-End'!B$81-L166)&lt;=0.0005,'Back-End'!B$84),'Back-End'!B$82,0)</f>
        <v>0</v>
      </c>
      <c r="T166" s="72">
        <v>0</v>
      </c>
      <c r="W166" s="110"/>
      <c r="Z166" s="74"/>
      <c r="AD166" s="101"/>
      <c r="AF166" s="106"/>
    </row>
    <row r="167" spans="12:33" x14ac:dyDescent="0.25">
      <c r="L167" s="94">
        <f>L166</f>
        <v>8.1000000000000058E-2</v>
      </c>
      <c r="M167" s="81">
        <f>IF(L167&lt;'Slider Control'!M$13,'Slider Control'!P$13,L167*'Slider Control'!R$13)</f>
        <v>0.48</v>
      </c>
      <c r="N167" s="95">
        <f>IF(L167&lt;'Slider Control'!M$13,0,IF(L167&lt;'Slider Control'!N$13,L167*'Slider Control'!S$13+'Slider Control'!T$13,'Slider Control'!Q$13))</f>
        <v>0</v>
      </c>
      <c r="O167" s="96" t="e">
        <f t="shared" si="14"/>
        <v>#N/A</v>
      </c>
      <c r="P167" s="72">
        <f>IF(AND(ABS('Back-End'!B$26-L167)&lt;=0.0005,'Back-End'!B$25),'Back-End'!B$21,0)</f>
        <v>0</v>
      </c>
      <c r="Q167" s="72">
        <f>IF(AND(ABS('Back-End'!B$32-L167)&lt;=0.0005,'Back-End'!B$38),N167,0)</f>
        <v>0</v>
      </c>
      <c r="R167" s="72">
        <f>IF(AND(ABS('Back-End'!B$56-L166)&lt;=0.0005,'Back-End'!B$57),'Back-End'!B$55,IF(AND(ABS('Back-End'!B$69-L166)&lt;=0.0005,'Back-End'!B$58),'Back-End'!B$68+0.0001,0))</f>
        <v>0</v>
      </c>
      <c r="S167" s="72">
        <f>IF(AND(ABS('Back-End'!B$81-L167)&lt;=0.0005,'Back-End'!B$84),'Back-End'!B$83,0)</f>
        <v>0</v>
      </c>
      <c r="T167" s="72">
        <v>0</v>
      </c>
      <c r="W167" s="110"/>
      <c r="Z167" s="74"/>
      <c r="AF167" s="106"/>
    </row>
    <row r="168" spans="12:33" x14ac:dyDescent="0.25">
      <c r="L168" s="94">
        <f>L167+0.001</f>
        <v>8.2000000000000059E-2</v>
      </c>
      <c r="M168" s="81">
        <f>IF(L168&lt;'Slider Control'!M$13,'Slider Control'!P$13,L168*'Slider Control'!R$13)</f>
        <v>0.48</v>
      </c>
      <c r="N168" s="95">
        <f>IF(L168&lt;'Slider Control'!M$13,0,IF(L168&lt;'Slider Control'!N$13,L168*'Slider Control'!S$13+'Slider Control'!T$13,'Slider Control'!Q$13))</f>
        <v>0</v>
      </c>
      <c r="O168" s="96" t="e">
        <f t="shared" si="14"/>
        <v>#N/A</v>
      </c>
      <c r="P168" s="72">
        <f>IF(AND(ABS('Back-End'!B$26-L168)&lt;=0.0005,'Back-End'!B$25),0.001,0)</f>
        <v>0</v>
      </c>
      <c r="Q168" s="72">
        <f>IF(AND(ABS('Back-End'!B$32-L168)&lt;=0.0005,'Back-End'!B$38),M168,0)</f>
        <v>0</v>
      </c>
      <c r="R168" s="72">
        <f>IF(AND(ABS('Back-End'!B$56-L168)&lt;=0.0005,'Back-End'!B$57),'Back-End'!B$54,IF(AND(ABS('Back-End'!B$69-L168)&lt;=0.0005,'Back-End'!B$58),'Back-End'!B$67,0))</f>
        <v>0</v>
      </c>
      <c r="S168" s="72">
        <f>IF(AND(ABS('Back-End'!B$81-L168)&lt;=0.0005,'Back-End'!B$84),'Back-End'!B$82,0)</f>
        <v>0</v>
      </c>
      <c r="T168" s="72">
        <v>0</v>
      </c>
      <c r="W168" s="110"/>
      <c r="Z168" s="74"/>
      <c r="AF168" s="74"/>
    </row>
    <row r="169" spans="12:33" x14ac:dyDescent="0.25">
      <c r="L169" s="94">
        <f>L168</f>
        <v>8.2000000000000059E-2</v>
      </c>
      <c r="M169" s="81">
        <f>IF(L169&lt;'Slider Control'!M$13,'Slider Control'!P$13,L169*'Slider Control'!R$13)</f>
        <v>0.48</v>
      </c>
      <c r="N169" s="95">
        <f>IF(L169&lt;'Slider Control'!M$13,0,IF(L169&lt;'Slider Control'!N$13,L169*'Slider Control'!S$13+'Slider Control'!T$13,'Slider Control'!Q$13))</f>
        <v>0</v>
      </c>
      <c r="O169" s="96" t="e">
        <f t="shared" si="14"/>
        <v>#N/A</v>
      </c>
      <c r="P169" s="72">
        <f>IF(AND(ABS('Back-End'!B$26-L169)&lt;=0.0005,'Back-End'!B$25),'Back-End'!B$21,0)</f>
        <v>0</v>
      </c>
      <c r="Q169" s="72">
        <f>IF(AND(ABS('Back-End'!B$32-L169)&lt;=0.0005,'Back-End'!B$38),N169,0)</f>
        <v>0</v>
      </c>
      <c r="R169" s="72">
        <f>IF(AND(ABS('Back-End'!B$56-L168)&lt;=0.0005,'Back-End'!B$57),'Back-End'!B$55,IF(AND(ABS('Back-End'!B$69-L168)&lt;=0.0005,'Back-End'!B$58),'Back-End'!B$68+0.0001,0))</f>
        <v>0</v>
      </c>
      <c r="S169" s="72">
        <f>IF(AND(ABS('Back-End'!B$81-L169)&lt;=0.0005,'Back-End'!B$84),'Back-End'!B$83,0)</f>
        <v>0</v>
      </c>
      <c r="T169" s="72">
        <v>0</v>
      </c>
      <c r="W169" s="110"/>
      <c r="Z169" s="74"/>
      <c r="AF169" s="106"/>
    </row>
    <row r="170" spans="12:33" x14ac:dyDescent="0.25">
      <c r="L170" s="94">
        <f>L169+0.001</f>
        <v>8.300000000000006E-2</v>
      </c>
      <c r="M170" s="81">
        <f>IF(L170&lt;'Slider Control'!M$13,'Slider Control'!P$13,L170*'Slider Control'!R$13)</f>
        <v>0.48</v>
      </c>
      <c r="N170" s="95">
        <f>IF(L170&lt;'Slider Control'!M$13,0,IF(L170&lt;'Slider Control'!N$13,L170*'Slider Control'!S$13+'Slider Control'!T$13,'Slider Control'!Q$13))</f>
        <v>0</v>
      </c>
      <c r="O170" s="96">
        <f t="shared" si="14"/>
        <v>1E-3</v>
      </c>
      <c r="P170" s="72">
        <f>IF(AND(ABS('Back-End'!B$26-L170)&lt;=0.0005,'Back-End'!B$25),0.001,0)</f>
        <v>1E-3</v>
      </c>
      <c r="Q170" s="72">
        <f>IF(AND(ABS('Back-End'!B$32-L170)&lt;=0.0005,'Back-End'!B$38),M170,0)</f>
        <v>0</v>
      </c>
      <c r="R170" s="72">
        <f>IF(AND(ABS('Back-End'!B$56-L170)&lt;=0.0005,'Back-End'!B$57),'Back-End'!B$54,IF(AND(ABS('Back-End'!B$69-L170)&lt;=0.0005,'Back-End'!B$58),'Back-End'!B$67,0))</f>
        <v>0</v>
      </c>
      <c r="S170" s="72">
        <f>IF(AND(ABS('Back-End'!B$81-L170)&lt;=0.0005,'Back-End'!B$84),'Back-End'!B$82,0)</f>
        <v>0</v>
      </c>
      <c r="T170" s="72">
        <v>0</v>
      </c>
      <c r="W170" s="110"/>
      <c r="Z170" s="74"/>
      <c r="AG170" s="81"/>
    </row>
    <row r="171" spans="12:33" x14ac:dyDescent="0.25">
      <c r="L171" s="94">
        <f>L170</f>
        <v>8.300000000000006E-2</v>
      </c>
      <c r="M171" s="81">
        <f>IF(L171&lt;'Slider Control'!M$13,'Slider Control'!P$13,L171*'Slider Control'!R$13)</f>
        <v>0.48</v>
      </c>
      <c r="N171" s="95">
        <f>IF(L171&lt;'Slider Control'!M$13,0,IF(L171&lt;'Slider Control'!N$13,L171*'Slider Control'!S$13+'Slider Control'!T$13,'Slider Control'!Q$13))</f>
        <v>0</v>
      </c>
      <c r="O171" s="96">
        <f t="shared" si="14"/>
        <v>0.47999999999999993</v>
      </c>
      <c r="P171" s="72">
        <f>IF(AND(ABS('Back-End'!B$26-L171)&lt;=0.0005,'Back-End'!B$25),'Back-End'!B$21,0)</f>
        <v>0.47999999999999993</v>
      </c>
      <c r="Q171" s="72">
        <f>IF(AND(ABS('Back-End'!B$32-L171)&lt;=0.0005,'Back-End'!B$38),N171,0)</f>
        <v>0</v>
      </c>
      <c r="R171" s="72">
        <f>IF(AND(ABS('Back-End'!B$56-L170)&lt;=0.0005,'Back-End'!B$57),'Back-End'!B$55,IF(AND(ABS('Back-End'!B$69-L170)&lt;=0.0005,'Back-End'!B$58),'Back-End'!B$68+0.0001,0))</f>
        <v>0</v>
      </c>
      <c r="S171" s="72">
        <f>IF(AND(ABS('Back-End'!B$81-L171)&lt;=0.0005,'Back-End'!B$84),'Back-End'!B$83,0)</f>
        <v>0</v>
      </c>
      <c r="T171" s="72">
        <v>0</v>
      </c>
      <c r="W171" s="110"/>
      <c r="Z171" s="74"/>
      <c r="AG171" s="81"/>
    </row>
    <row r="172" spans="12:33" x14ac:dyDescent="0.25">
      <c r="L172" s="94">
        <f>L171+0.001</f>
        <v>8.4000000000000061E-2</v>
      </c>
      <c r="M172" s="81">
        <f>IF(L172&lt;'Slider Control'!M$13,'Slider Control'!P$13,L172*'Slider Control'!R$13)</f>
        <v>0.48</v>
      </c>
      <c r="N172" s="95">
        <f>IF(L172&lt;'Slider Control'!M$13,0,IF(L172&lt;'Slider Control'!N$13,L172*'Slider Control'!S$13+'Slider Control'!T$13,'Slider Control'!Q$13))</f>
        <v>0</v>
      </c>
      <c r="O172" s="96" t="e">
        <f t="shared" si="14"/>
        <v>#N/A</v>
      </c>
      <c r="P172" s="72">
        <f>IF(AND(ABS('Back-End'!B$26-L172)&lt;=0.0005,'Back-End'!B$25),0.001,0)</f>
        <v>0</v>
      </c>
      <c r="Q172" s="72">
        <f>IF(AND(ABS('Back-End'!B$32-L172)&lt;=0.0005,'Back-End'!B$38),M172,0)</f>
        <v>0</v>
      </c>
      <c r="R172" s="72">
        <f>IF(AND(ABS('Back-End'!B$56-L172)&lt;=0.0005,'Back-End'!B$57),'Back-End'!B$54,IF(AND(ABS('Back-End'!B$69-L172)&lt;=0.0005,'Back-End'!B$58),'Back-End'!B$67,0))</f>
        <v>0</v>
      </c>
      <c r="S172" s="72">
        <f>IF(AND(ABS('Back-End'!B$81-L172)&lt;=0.0005,'Back-End'!B$84),'Back-End'!B$82,0)</f>
        <v>0</v>
      </c>
      <c r="T172" s="72">
        <v>0</v>
      </c>
      <c r="W172" s="110"/>
      <c r="Z172" s="74"/>
      <c r="AG172" s="81"/>
    </row>
    <row r="173" spans="12:33" x14ac:dyDescent="0.25">
      <c r="L173" s="94">
        <f>L172</f>
        <v>8.4000000000000061E-2</v>
      </c>
      <c r="M173" s="81">
        <f>IF(L173&lt;'Slider Control'!M$13,'Slider Control'!P$13,L173*'Slider Control'!R$13)</f>
        <v>0.48</v>
      </c>
      <c r="N173" s="95">
        <f>IF(L173&lt;'Slider Control'!M$13,0,IF(L173&lt;'Slider Control'!N$13,L173*'Slider Control'!S$13+'Slider Control'!T$13,'Slider Control'!Q$13))</f>
        <v>0</v>
      </c>
      <c r="O173" s="96" t="e">
        <f t="shared" si="14"/>
        <v>#N/A</v>
      </c>
      <c r="P173" s="72">
        <f>IF(AND(ABS('Back-End'!B$26-L173)&lt;=0.0005,'Back-End'!B$25),'Back-End'!B$21,0)</f>
        <v>0</v>
      </c>
      <c r="Q173" s="72">
        <f>IF(AND(ABS('Back-End'!B$32-L173)&lt;=0.0005,'Back-End'!B$38),N173,0)</f>
        <v>0</v>
      </c>
      <c r="R173" s="72">
        <f>IF(AND(ABS('Back-End'!B$56-L172)&lt;=0.0005,'Back-End'!B$57),'Back-End'!B$55,IF(AND(ABS('Back-End'!B$69-L172)&lt;=0.0005,'Back-End'!B$58),'Back-End'!B$68+0.0001,0))</f>
        <v>0</v>
      </c>
      <c r="S173" s="72">
        <f>IF(AND(ABS('Back-End'!B$81-L173)&lt;=0.0005,'Back-End'!B$84),'Back-End'!B$83,0)</f>
        <v>0</v>
      </c>
      <c r="T173" s="72">
        <v>0</v>
      </c>
      <c r="W173" s="110"/>
      <c r="Z173" s="74"/>
      <c r="AG173" s="81"/>
    </row>
    <row r="174" spans="12:33" x14ac:dyDescent="0.25">
      <c r="L174" s="94">
        <f>L173+0.001</f>
        <v>8.5000000000000062E-2</v>
      </c>
      <c r="M174" s="81">
        <f>IF(L174&lt;'Slider Control'!M$13,'Slider Control'!P$13,L174*'Slider Control'!R$13)</f>
        <v>0.48</v>
      </c>
      <c r="N174" s="95">
        <f>IF(L174&lt;'Slider Control'!M$13,0,IF(L174&lt;'Slider Control'!N$13,L174*'Slider Control'!S$13+'Slider Control'!T$13,'Slider Control'!Q$13))</f>
        <v>0</v>
      </c>
      <c r="O174" s="96" t="e">
        <f t="shared" si="14"/>
        <v>#N/A</v>
      </c>
      <c r="P174" s="72">
        <f>IF(AND(ABS('Back-End'!B$26-L174)&lt;=0.0005,'Back-End'!B$25),0.001,0)</f>
        <v>0</v>
      </c>
      <c r="Q174" s="72">
        <f>IF(AND(ABS('Back-End'!B$32-L174)&lt;=0.0005,'Back-End'!B$38),M174,0)</f>
        <v>0</v>
      </c>
      <c r="R174" s="72">
        <f>IF(AND(ABS('Back-End'!B$56-L174)&lt;=0.0005,'Back-End'!B$57),'Back-End'!B$54,IF(AND(ABS('Back-End'!B$69-L174)&lt;=0.0005,'Back-End'!B$58),'Back-End'!B$67,0))</f>
        <v>0</v>
      </c>
      <c r="S174" s="72">
        <f>IF(AND(ABS('Back-End'!B$81-L174)&lt;=0.0005,'Back-End'!B$84),'Back-End'!B$82,0)</f>
        <v>0</v>
      </c>
      <c r="T174" s="72">
        <v>0</v>
      </c>
      <c r="W174" s="110"/>
      <c r="Z174" s="74"/>
      <c r="AG174" s="81"/>
    </row>
    <row r="175" spans="12:33" x14ac:dyDescent="0.25">
      <c r="L175" s="94">
        <f>L174</f>
        <v>8.5000000000000062E-2</v>
      </c>
      <c r="M175" s="81">
        <f>IF(L175&lt;'Slider Control'!M$13,'Slider Control'!P$13,L175*'Slider Control'!R$13)</f>
        <v>0.48</v>
      </c>
      <c r="N175" s="95">
        <f>IF(L175&lt;'Slider Control'!M$13,0,IF(L175&lt;'Slider Control'!N$13,L175*'Slider Control'!S$13+'Slider Control'!T$13,'Slider Control'!Q$13))</f>
        <v>0</v>
      </c>
      <c r="O175" s="96" t="e">
        <f t="shared" si="14"/>
        <v>#N/A</v>
      </c>
      <c r="P175" s="72">
        <f>IF(AND(ABS('Back-End'!B$26-L175)&lt;=0.0005,'Back-End'!B$25),'Back-End'!B$21,0)</f>
        <v>0</v>
      </c>
      <c r="Q175" s="72">
        <f>IF(AND(ABS('Back-End'!B$32-L175)&lt;=0.0005,'Back-End'!B$38),N175,0)</f>
        <v>0</v>
      </c>
      <c r="R175" s="72">
        <f>IF(AND(ABS('Back-End'!B$56-L174)&lt;=0.0005,'Back-End'!B$57),'Back-End'!B$55,IF(AND(ABS('Back-End'!B$69-L174)&lt;=0.0005,'Back-End'!B$58),'Back-End'!B$68+0.0001,0))</f>
        <v>0</v>
      </c>
      <c r="S175" s="72">
        <f>IF(AND(ABS('Back-End'!B$81-L175)&lt;=0.0005,'Back-End'!B$84),'Back-End'!B$83,0)</f>
        <v>0</v>
      </c>
      <c r="T175" s="72">
        <v>0</v>
      </c>
      <c r="W175" s="110"/>
      <c r="Z175" s="74"/>
      <c r="AG175" s="81"/>
    </row>
    <row r="176" spans="12:33" x14ac:dyDescent="0.25">
      <c r="L176" s="94">
        <f>L175+0.001</f>
        <v>8.6000000000000063E-2</v>
      </c>
      <c r="M176" s="81">
        <f>IF(L176&lt;'Slider Control'!M$13,'Slider Control'!P$13,L176*'Slider Control'!R$13)</f>
        <v>0.48</v>
      </c>
      <c r="N176" s="95">
        <f>IF(L176&lt;'Slider Control'!M$13,0,IF(L176&lt;'Slider Control'!N$13,L176*'Slider Control'!S$13+'Slider Control'!T$13,'Slider Control'!Q$13))</f>
        <v>0</v>
      </c>
      <c r="O176" s="96" t="e">
        <f t="shared" si="14"/>
        <v>#N/A</v>
      </c>
      <c r="P176" s="72">
        <f>IF(AND(ABS('Back-End'!B$26-L176)&lt;=0.0005,'Back-End'!B$25),0.001,0)</f>
        <v>0</v>
      </c>
      <c r="Q176" s="72">
        <f>IF(AND(ABS('Back-End'!B$32-L176)&lt;=0.0005,'Back-End'!B$38),M176,0)</f>
        <v>0</v>
      </c>
      <c r="R176" s="72">
        <f>IF(AND(ABS('Back-End'!B$56-L176)&lt;=0.0005,'Back-End'!B$57),'Back-End'!B$54,IF(AND(ABS('Back-End'!B$69-L176)&lt;=0.0005,'Back-End'!B$58),'Back-End'!B$67,0))</f>
        <v>0</v>
      </c>
      <c r="S176" s="72">
        <f>IF(AND(ABS('Back-End'!B$81-L176)&lt;=0.0005,'Back-End'!B$84),'Back-End'!B$82,0)</f>
        <v>0</v>
      </c>
      <c r="T176" s="72">
        <v>0</v>
      </c>
      <c r="W176" s="110"/>
      <c r="Z176" s="74"/>
      <c r="AG176" s="81"/>
    </row>
    <row r="177" spans="12:33" x14ac:dyDescent="0.25">
      <c r="L177" s="94">
        <f>L176</f>
        <v>8.6000000000000063E-2</v>
      </c>
      <c r="M177" s="81">
        <f>IF(L177&lt;'Slider Control'!M$13,'Slider Control'!P$13,L177*'Slider Control'!R$13)</f>
        <v>0.48</v>
      </c>
      <c r="N177" s="95">
        <f>IF(L177&lt;'Slider Control'!M$13,0,IF(L177&lt;'Slider Control'!N$13,L177*'Slider Control'!S$13+'Slider Control'!T$13,'Slider Control'!Q$13))</f>
        <v>0</v>
      </c>
      <c r="O177" s="96" t="e">
        <f t="shared" si="14"/>
        <v>#N/A</v>
      </c>
      <c r="P177" s="72">
        <f>IF(AND(ABS('Back-End'!B$26-L177)&lt;=0.0005,'Back-End'!B$25),'Back-End'!B$21,0)</f>
        <v>0</v>
      </c>
      <c r="Q177" s="72">
        <f>IF(AND(ABS('Back-End'!B$32-L177)&lt;=0.0005,'Back-End'!B$38),N177,0)</f>
        <v>0</v>
      </c>
      <c r="R177" s="72">
        <f>IF(AND(ABS('Back-End'!B$56-L176)&lt;=0.0005,'Back-End'!B$57),'Back-End'!B$55,IF(AND(ABS('Back-End'!B$69-L176)&lt;=0.0005,'Back-End'!B$58),'Back-End'!B$68+0.0001,0))</f>
        <v>0</v>
      </c>
      <c r="S177" s="72">
        <f>IF(AND(ABS('Back-End'!B$81-L177)&lt;=0.0005,'Back-End'!B$84),'Back-End'!B$83,0)</f>
        <v>0</v>
      </c>
      <c r="T177" s="72">
        <v>0</v>
      </c>
      <c r="W177" s="110"/>
      <c r="Z177" s="74"/>
      <c r="AG177" s="81"/>
    </row>
    <row r="178" spans="12:33" x14ac:dyDescent="0.25">
      <c r="L178" s="94">
        <f>L177+0.001</f>
        <v>8.7000000000000063E-2</v>
      </c>
      <c r="M178" s="81">
        <f>IF(L178&lt;'Slider Control'!M$13,'Slider Control'!P$13,L178*'Slider Control'!R$13)</f>
        <v>0.48</v>
      </c>
      <c r="N178" s="95">
        <f>IF(L178&lt;'Slider Control'!M$13,0,IF(L178&lt;'Slider Control'!N$13,L178*'Slider Control'!S$13+'Slider Control'!T$13,'Slider Control'!Q$13))</f>
        <v>0</v>
      </c>
      <c r="O178" s="96" t="e">
        <f t="shared" si="14"/>
        <v>#N/A</v>
      </c>
      <c r="P178" s="72">
        <f>IF(AND(ABS('Back-End'!B$26-L178)&lt;=0.0005,'Back-End'!B$25),0.001,0)</f>
        <v>0</v>
      </c>
      <c r="Q178" s="72">
        <f>IF(AND(ABS('Back-End'!B$32-L178)&lt;=0.0005,'Back-End'!B$38),M178,0)</f>
        <v>0</v>
      </c>
      <c r="R178" s="72">
        <f>IF(AND(ABS('Back-End'!B$56-L178)&lt;=0.0005,'Back-End'!B$57),'Back-End'!B$54,IF(AND(ABS('Back-End'!B$69-L178)&lt;=0.0005,'Back-End'!B$58),'Back-End'!B$67,0))</f>
        <v>0</v>
      </c>
      <c r="S178" s="72">
        <f>IF(AND(ABS('Back-End'!B$81-L178)&lt;=0.0005,'Back-End'!B$84),'Back-End'!B$82,0)</f>
        <v>0</v>
      </c>
      <c r="T178" s="72">
        <v>0</v>
      </c>
      <c r="W178" s="110"/>
      <c r="Z178" s="74"/>
      <c r="AG178" s="81"/>
    </row>
    <row r="179" spans="12:33" x14ac:dyDescent="0.25">
      <c r="L179" s="94">
        <f>L178</f>
        <v>8.7000000000000063E-2</v>
      </c>
      <c r="M179" s="81">
        <f>IF(L179&lt;'Slider Control'!M$13,'Slider Control'!P$13,L179*'Slider Control'!R$13)</f>
        <v>0.48</v>
      </c>
      <c r="N179" s="95">
        <f>IF(L179&lt;'Slider Control'!M$13,0,IF(L179&lt;'Slider Control'!N$13,L179*'Slider Control'!S$13+'Slider Control'!T$13,'Slider Control'!Q$13))</f>
        <v>0</v>
      </c>
      <c r="O179" s="96" t="e">
        <f t="shared" si="14"/>
        <v>#N/A</v>
      </c>
      <c r="P179" s="72">
        <f>IF(AND(ABS('Back-End'!B$26-L179)&lt;=0.0005,'Back-End'!B$25),'Back-End'!B$21,0)</f>
        <v>0</v>
      </c>
      <c r="Q179" s="72">
        <f>IF(AND(ABS('Back-End'!B$32-L179)&lt;=0.0005,'Back-End'!B$38),N179,0)</f>
        <v>0</v>
      </c>
      <c r="R179" s="72">
        <f>IF(AND(ABS('Back-End'!B$56-L178)&lt;=0.0005,'Back-End'!B$57),'Back-End'!B$55,IF(AND(ABS('Back-End'!B$69-L178)&lt;=0.0005,'Back-End'!B$58),'Back-End'!B$68+0.0001,0))</f>
        <v>0</v>
      </c>
      <c r="S179" s="72">
        <f>IF(AND(ABS('Back-End'!B$81-L179)&lt;=0.0005,'Back-End'!B$84),'Back-End'!B$83,0)</f>
        <v>0</v>
      </c>
      <c r="T179" s="72">
        <v>0</v>
      </c>
      <c r="W179" s="110"/>
      <c r="Z179" s="74"/>
      <c r="AG179" s="81"/>
    </row>
    <row r="180" spans="12:33" x14ac:dyDescent="0.25">
      <c r="L180" s="94">
        <f>L179+0.001</f>
        <v>8.8000000000000064E-2</v>
      </c>
      <c r="M180" s="81">
        <f>IF(L180&lt;'Slider Control'!M$13,'Slider Control'!P$13,L180*'Slider Control'!R$13)</f>
        <v>0.48</v>
      </c>
      <c r="N180" s="95">
        <f>IF(L180&lt;'Slider Control'!M$13,0,IF(L180&lt;'Slider Control'!N$13,L180*'Slider Control'!S$13+'Slider Control'!T$13,'Slider Control'!Q$13))</f>
        <v>0</v>
      </c>
      <c r="O180" s="96" t="e">
        <f t="shared" si="14"/>
        <v>#N/A</v>
      </c>
      <c r="P180" s="72">
        <f>IF(AND(ABS('Back-End'!B$26-L180)&lt;=0.0005,'Back-End'!B$25),0.001,0)</f>
        <v>0</v>
      </c>
      <c r="Q180" s="72">
        <f>IF(AND(ABS('Back-End'!B$32-L180)&lt;=0.0005,'Back-End'!B$38),M180,0)</f>
        <v>0</v>
      </c>
      <c r="R180" s="72">
        <f>IF(AND(ABS('Back-End'!B$56-L180)&lt;=0.0005,'Back-End'!B$57),'Back-End'!B$54,IF(AND(ABS('Back-End'!B$69-L180)&lt;=0.0005,'Back-End'!B$58),'Back-End'!B$67,0))</f>
        <v>0</v>
      </c>
      <c r="S180" s="72">
        <f>IF(AND(ABS('Back-End'!B$81-L180)&lt;=0.0005,'Back-End'!B$84),'Back-End'!B$82,0)</f>
        <v>0</v>
      </c>
      <c r="T180" s="72">
        <v>0</v>
      </c>
      <c r="W180" s="110"/>
      <c r="Z180" s="74"/>
      <c r="AG180" s="81"/>
    </row>
    <row r="181" spans="12:33" x14ac:dyDescent="0.25">
      <c r="L181" s="94">
        <f>L180</f>
        <v>8.8000000000000064E-2</v>
      </c>
      <c r="M181" s="81">
        <f>IF(L181&lt;'Slider Control'!M$13,'Slider Control'!P$13,L181*'Slider Control'!R$13)</f>
        <v>0.48</v>
      </c>
      <c r="N181" s="95">
        <f>IF(L181&lt;'Slider Control'!M$13,0,IF(L181&lt;'Slider Control'!N$13,L181*'Slider Control'!S$13+'Slider Control'!T$13,'Slider Control'!Q$13))</f>
        <v>0</v>
      </c>
      <c r="O181" s="96" t="e">
        <f t="shared" si="14"/>
        <v>#N/A</v>
      </c>
      <c r="P181" s="72">
        <f>IF(AND(ABS('Back-End'!B$26-L181)&lt;=0.0005,'Back-End'!B$25),'Back-End'!B$21,0)</f>
        <v>0</v>
      </c>
      <c r="Q181" s="72">
        <f>IF(AND(ABS('Back-End'!B$32-L181)&lt;=0.0005,'Back-End'!B$38),N181,0)</f>
        <v>0</v>
      </c>
      <c r="R181" s="72">
        <f>IF(AND(ABS('Back-End'!B$56-L180)&lt;=0.0005,'Back-End'!B$57),'Back-End'!B$55,IF(AND(ABS('Back-End'!B$69-L180)&lt;=0.0005,'Back-End'!B$58),'Back-End'!B$68+0.0001,0))</f>
        <v>0</v>
      </c>
      <c r="S181" s="72">
        <f>IF(AND(ABS('Back-End'!B$81-L181)&lt;=0.0005,'Back-End'!B$84),'Back-End'!B$83,0)</f>
        <v>0</v>
      </c>
      <c r="T181" s="72">
        <v>0</v>
      </c>
      <c r="W181" s="110"/>
      <c r="Z181" s="74"/>
      <c r="AG181" s="81"/>
    </row>
    <row r="182" spans="12:33" x14ac:dyDescent="0.25">
      <c r="L182" s="94">
        <f>L181+0.001</f>
        <v>8.9000000000000065E-2</v>
      </c>
      <c r="M182" s="81">
        <f>IF(L182&lt;'Slider Control'!M$13,'Slider Control'!P$13,L182*'Slider Control'!R$13)</f>
        <v>0.48</v>
      </c>
      <c r="N182" s="95">
        <f>IF(L182&lt;'Slider Control'!M$13,0,IF(L182&lt;'Slider Control'!N$13,L182*'Slider Control'!S$13+'Slider Control'!T$13,'Slider Control'!Q$13))</f>
        <v>0</v>
      </c>
      <c r="O182" s="96" t="e">
        <f t="shared" si="14"/>
        <v>#N/A</v>
      </c>
      <c r="P182" s="72">
        <f>IF(AND(ABS('Back-End'!B$26-L182)&lt;=0.0005,'Back-End'!B$25),0.001,0)</f>
        <v>0</v>
      </c>
      <c r="Q182" s="72">
        <f>IF(AND(ABS('Back-End'!B$32-L182)&lt;=0.0005,'Back-End'!B$38),M182,0)</f>
        <v>0</v>
      </c>
      <c r="R182" s="72">
        <f>IF(AND(ABS('Back-End'!B$56-L182)&lt;=0.0005,'Back-End'!B$57),'Back-End'!B$54,IF(AND(ABS('Back-End'!B$69-L182)&lt;=0.0005,'Back-End'!B$58),'Back-End'!B$67,0))</f>
        <v>0</v>
      </c>
      <c r="S182" s="72">
        <f>IF(AND(ABS('Back-End'!B$81-L182)&lt;=0.0005,'Back-End'!B$84),'Back-End'!B$82,0)</f>
        <v>0</v>
      </c>
      <c r="T182" s="72">
        <v>0</v>
      </c>
      <c r="W182" s="110"/>
      <c r="Z182" s="74"/>
      <c r="AG182" s="81"/>
    </row>
    <row r="183" spans="12:33" x14ac:dyDescent="0.25">
      <c r="L183" s="94">
        <f>L182</f>
        <v>8.9000000000000065E-2</v>
      </c>
      <c r="M183" s="81">
        <f>IF(L183&lt;'Slider Control'!M$13,'Slider Control'!P$13,L183*'Slider Control'!R$13)</f>
        <v>0.48</v>
      </c>
      <c r="N183" s="95">
        <f>IF(L183&lt;'Slider Control'!M$13,0,IF(L183&lt;'Slider Control'!N$13,L183*'Slider Control'!S$13+'Slider Control'!T$13,'Slider Control'!Q$13))</f>
        <v>0</v>
      </c>
      <c r="O183" s="96" t="e">
        <f t="shared" si="14"/>
        <v>#N/A</v>
      </c>
      <c r="P183" s="72">
        <f>IF(AND(ABS('Back-End'!B$26-L183)&lt;=0.0005,'Back-End'!B$25),'Back-End'!B$21,0)</f>
        <v>0</v>
      </c>
      <c r="Q183" s="72">
        <f>IF(AND(ABS('Back-End'!B$32-L183)&lt;=0.0005,'Back-End'!B$38),N183,0)</f>
        <v>0</v>
      </c>
      <c r="R183" s="72">
        <f>IF(AND(ABS('Back-End'!B$56-L182)&lt;=0.0005,'Back-End'!B$57),'Back-End'!B$55,IF(AND(ABS('Back-End'!B$69-L182)&lt;=0.0005,'Back-End'!B$58),'Back-End'!B$68+0.0001,0))</f>
        <v>0</v>
      </c>
      <c r="S183" s="72">
        <f>IF(AND(ABS('Back-End'!B$81-L183)&lt;=0.0005,'Back-End'!B$84),'Back-End'!B$83,0)</f>
        <v>0</v>
      </c>
      <c r="T183" s="72">
        <v>0</v>
      </c>
      <c r="W183" s="110"/>
      <c r="Z183" s="74"/>
      <c r="AG183" s="81"/>
    </row>
    <row r="184" spans="12:33" x14ac:dyDescent="0.25">
      <c r="L184" s="94">
        <f>L183+0.001</f>
        <v>9.0000000000000066E-2</v>
      </c>
      <c r="M184" s="81">
        <f>IF(L184&lt;'Slider Control'!M$13,'Slider Control'!P$13,L184*'Slider Control'!R$13)</f>
        <v>0.48</v>
      </c>
      <c r="N184" s="95">
        <f>IF(L184&lt;'Slider Control'!M$13,0,IF(L184&lt;'Slider Control'!N$13,L184*'Slider Control'!S$13+'Slider Control'!T$13,'Slider Control'!Q$13))</f>
        <v>0</v>
      </c>
      <c r="O184" s="96" t="e">
        <f t="shared" si="14"/>
        <v>#N/A</v>
      </c>
      <c r="P184" s="72">
        <f>IF(AND(ABS('Back-End'!B$26-L184)&lt;=0.0005,'Back-End'!B$25),0.001,0)</f>
        <v>0</v>
      </c>
      <c r="Q184" s="72">
        <f>IF(AND(ABS('Back-End'!B$32-L184)&lt;=0.0005,'Back-End'!B$38),M184,0)</f>
        <v>0</v>
      </c>
      <c r="R184" s="72">
        <f>IF(AND(ABS('Back-End'!B$56-L184)&lt;=0.0005,'Back-End'!B$57),'Back-End'!B$54,IF(AND(ABS('Back-End'!B$69-L184)&lt;=0.0005,'Back-End'!B$58),'Back-End'!B$67,0))</f>
        <v>0</v>
      </c>
      <c r="S184" s="72">
        <f>IF(AND(ABS('Back-End'!B$81-L184)&lt;=0.0005,'Back-End'!B$84),'Back-End'!B$82,0)</f>
        <v>0</v>
      </c>
      <c r="T184" s="72">
        <v>0</v>
      </c>
      <c r="W184" s="110"/>
      <c r="Z184" s="74"/>
      <c r="AG184" s="81"/>
    </row>
    <row r="185" spans="12:33" x14ac:dyDescent="0.25">
      <c r="L185" s="94">
        <f>L184</f>
        <v>9.0000000000000066E-2</v>
      </c>
      <c r="M185" s="81">
        <f>IF(L185&lt;'Slider Control'!M$13,'Slider Control'!P$13,L185*'Slider Control'!R$13)</f>
        <v>0.48</v>
      </c>
      <c r="N185" s="95">
        <f>IF(L185&lt;'Slider Control'!M$13,0,IF(L185&lt;'Slider Control'!N$13,L185*'Slider Control'!S$13+'Slider Control'!T$13,'Slider Control'!Q$13))</f>
        <v>0</v>
      </c>
      <c r="O185" s="96" t="e">
        <f t="shared" si="14"/>
        <v>#N/A</v>
      </c>
      <c r="P185" s="72">
        <f>IF(AND(ABS('Back-End'!B$26-L185)&lt;=0.0005,'Back-End'!B$25),'Back-End'!B$21,0)</f>
        <v>0</v>
      </c>
      <c r="Q185" s="72">
        <f>IF(AND(ABS('Back-End'!B$32-L185)&lt;=0.0005,'Back-End'!B$38),N185,0)</f>
        <v>0</v>
      </c>
      <c r="R185" s="72">
        <f>IF(AND(ABS('Back-End'!B$56-L184)&lt;=0.0005,'Back-End'!B$57),'Back-End'!B$55,IF(AND(ABS('Back-End'!B$69-L184)&lt;=0.0005,'Back-End'!B$58),'Back-End'!B$68+0.0001,0))</f>
        <v>0</v>
      </c>
      <c r="S185" s="72">
        <f>IF(AND(ABS('Back-End'!B$81-L185)&lt;=0.0005,'Back-End'!B$84),'Back-End'!B$83,0)</f>
        <v>0</v>
      </c>
      <c r="T185" s="72">
        <v>0</v>
      </c>
      <c r="W185" s="110"/>
      <c r="Z185" s="74"/>
      <c r="AG185" s="81"/>
    </row>
    <row r="186" spans="12:33" x14ac:dyDescent="0.25">
      <c r="L186" s="94">
        <f>L185+0.001</f>
        <v>9.1000000000000067E-2</v>
      </c>
      <c r="M186" s="81">
        <f>IF(L186&lt;'Slider Control'!M$13,'Slider Control'!P$13,L186*'Slider Control'!R$13)</f>
        <v>0.48</v>
      </c>
      <c r="N186" s="95">
        <f>IF(L186&lt;'Slider Control'!M$13,0,IF(L186&lt;'Slider Control'!N$13,L186*'Slider Control'!S$13+'Slider Control'!T$13,'Slider Control'!Q$13))</f>
        <v>0</v>
      </c>
      <c r="O186" s="96" t="e">
        <f t="shared" si="14"/>
        <v>#N/A</v>
      </c>
      <c r="P186" s="72">
        <f>IF(AND(ABS('Back-End'!B$26-L186)&lt;=0.0005,'Back-End'!B$25),0.001,0)</f>
        <v>0</v>
      </c>
      <c r="Q186" s="72">
        <f>IF(AND(ABS('Back-End'!B$32-L186)&lt;=0.0005,'Back-End'!B$38),M186,0)</f>
        <v>0</v>
      </c>
      <c r="R186" s="72">
        <f>IF(AND(ABS('Back-End'!B$56-L186)&lt;=0.0005,'Back-End'!B$57),'Back-End'!B$54,IF(AND(ABS('Back-End'!B$69-L186)&lt;=0.0005,'Back-End'!B$58),'Back-End'!B$67,0))</f>
        <v>0</v>
      </c>
      <c r="S186" s="72">
        <f>IF(AND(ABS('Back-End'!B$81-L186)&lt;=0.0005,'Back-End'!B$84),'Back-End'!B$82,0)</f>
        <v>0</v>
      </c>
      <c r="T186" s="72">
        <v>0</v>
      </c>
      <c r="W186" s="110"/>
      <c r="Z186" s="74"/>
      <c r="AG186" s="81"/>
    </row>
    <row r="187" spans="12:33" x14ac:dyDescent="0.25">
      <c r="L187" s="94">
        <f>L186</f>
        <v>9.1000000000000067E-2</v>
      </c>
      <c r="M187" s="81">
        <f>IF(L187&lt;'Slider Control'!M$13,'Slider Control'!P$13,L187*'Slider Control'!R$13)</f>
        <v>0.48</v>
      </c>
      <c r="N187" s="95">
        <f>IF(L187&lt;'Slider Control'!M$13,0,IF(L187&lt;'Slider Control'!N$13,L187*'Slider Control'!S$13+'Slider Control'!T$13,'Slider Control'!Q$13))</f>
        <v>0</v>
      </c>
      <c r="O187" s="96" t="e">
        <f t="shared" si="14"/>
        <v>#N/A</v>
      </c>
      <c r="P187" s="72">
        <f>IF(AND(ABS('Back-End'!B$26-L187)&lt;=0.0005,'Back-End'!B$25),'Back-End'!B$21,0)</f>
        <v>0</v>
      </c>
      <c r="Q187" s="72">
        <f>IF(AND(ABS('Back-End'!B$32-L187)&lt;=0.0005,'Back-End'!B$38),N187,0)</f>
        <v>0</v>
      </c>
      <c r="R187" s="72">
        <f>IF(AND(ABS('Back-End'!B$56-L186)&lt;=0.0005,'Back-End'!B$57),'Back-End'!B$55,IF(AND(ABS('Back-End'!B$69-L186)&lt;=0.0005,'Back-End'!B$58),'Back-End'!B$68+0.0001,0))</f>
        <v>0</v>
      </c>
      <c r="S187" s="72">
        <f>IF(AND(ABS('Back-End'!B$81-L187)&lt;=0.0005,'Back-End'!B$84),'Back-End'!B$83,0)</f>
        <v>0</v>
      </c>
      <c r="T187" s="72">
        <v>0</v>
      </c>
      <c r="W187" s="110"/>
      <c r="Z187" s="74"/>
      <c r="AG187" s="81"/>
    </row>
    <row r="188" spans="12:33" x14ac:dyDescent="0.25">
      <c r="L188" s="94">
        <f>L187+0.001</f>
        <v>9.2000000000000068E-2</v>
      </c>
      <c r="M188" s="81">
        <f>IF(L188&lt;'Slider Control'!M$13,'Slider Control'!P$13,L188*'Slider Control'!R$13)</f>
        <v>0.48</v>
      </c>
      <c r="N188" s="95">
        <f>IF(L188&lt;'Slider Control'!M$13,0,IF(L188&lt;'Slider Control'!N$13,L188*'Slider Control'!S$13+'Slider Control'!T$13,'Slider Control'!Q$13))</f>
        <v>0</v>
      </c>
      <c r="O188" s="96" t="e">
        <f t="shared" si="14"/>
        <v>#N/A</v>
      </c>
      <c r="P188" s="72">
        <f>IF(AND(ABS('Back-End'!B$26-L188)&lt;=0.0005,'Back-End'!B$25),0.001,0)</f>
        <v>0</v>
      </c>
      <c r="Q188" s="72">
        <f>IF(AND(ABS('Back-End'!B$32-L188)&lt;=0.0005,'Back-End'!B$38),M188,0)</f>
        <v>0</v>
      </c>
      <c r="R188" s="72">
        <f>IF(AND(ABS('Back-End'!B$56-L188)&lt;=0.0005,'Back-End'!B$57),'Back-End'!B$54,IF(AND(ABS('Back-End'!B$69-L188)&lt;=0.0005,'Back-End'!B$58),'Back-End'!B$67,0))</f>
        <v>0</v>
      </c>
      <c r="S188" s="72">
        <f>IF(AND(ABS('Back-End'!B$81-L188)&lt;=0.0005,'Back-End'!B$84),'Back-End'!B$82,0)</f>
        <v>0</v>
      </c>
      <c r="T188" s="72">
        <v>0</v>
      </c>
      <c r="W188" s="110"/>
      <c r="Z188" s="74"/>
      <c r="AG188" s="81"/>
    </row>
    <row r="189" spans="12:33" x14ac:dyDescent="0.25">
      <c r="L189" s="94">
        <f>L188</f>
        <v>9.2000000000000068E-2</v>
      </c>
      <c r="M189" s="81">
        <f>IF(L189&lt;'Slider Control'!M$13,'Slider Control'!P$13,L189*'Slider Control'!R$13)</f>
        <v>0.48</v>
      </c>
      <c r="N189" s="95">
        <f>IF(L189&lt;'Slider Control'!M$13,0,IF(L189&lt;'Slider Control'!N$13,L189*'Slider Control'!S$13+'Slider Control'!T$13,'Slider Control'!Q$13))</f>
        <v>0</v>
      </c>
      <c r="O189" s="96" t="e">
        <f t="shared" si="14"/>
        <v>#N/A</v>
      </c>
      <c r="P189" s="72">
        <f>IF(AND(ABS('Back-End'!B$26-L189)&lt;=0.0005,'Back-End'!B$25),'Back-End'!B$21,0)</f>
        <v>0</v>
      </c>
      <c r="Q189" s="72">
        <f>IF(AND(ABS('Back-End'!B$32-L189)&lt;=0.0005,'Back-End'!B$38),N189,0)</f>
        <v>0</v>
      </c>
      <c r="R189" s="72">
        <f>IF(AND(ABS('Back-End'!B$56-L188)&lt;=0.0005,'Back-End'!B$57),'Back-End'!B$55,IF(AND(ABS('Back-End'!B$69-L188)&lt;=0.0005,'Back-End'!B$58),'Back-End'!B$68+0.0001,0))</f>
        <v>0</v>
      </c>
      <c r="S189" s="72">
        <f>IF(AND(ABS('Back-End'!B$81-L189)&lt;=0.0005,'Back-End'!B$84),'Back-End'!B$83,0)</f>
        <v>0</v>
      </c>
      <c r="T189" s="72">
        <v>0</v>
      </c>
      <c r="W189" s="110"/>
      <c r="Z189" s="74"/>
      <c r="AG189" s="81"/>
    </row>
    <row r="190" spans="12:33" x14ac:dyDescent="0.25">
      <c r="L190" s="94">
        <f>L189+0.001</f>
        <v>9.3000000000000069E-2</v>
      </c>
      <c r="M190" s="81">
        <f>IF(L190&lt;'Slider Control'!M$13,'Slider Control'!P$13,L190*'Slider Control'!R$13)</f>
        <v>0.48</v>
      </c>
      <c r="N190" s="95">
        <f>IF(L190&lt;'Slider Control'!M$13,0,IF(L190&lt;'Slider Control'!N$13,L190*'Slider Control'!S$13+'Slider Control'!T$13,'Slider Control'!Q$13))</f>
        <v>0</v>
      </c>
      <c r="O190" s="96" t="e">
        <f t="shared" si="14"/>
        <v>#N/A</v>
      </c>
      <c r="P190" s="72">
        <f>IF(AND(ABS('Back-End'!B$26-L190)&lt;=0.0005,'Back-End'!B$25),0.001,0)</f>
        <v>0</v>
      </c>
      <c r="Q190" s="72">
        <f>IF(AND(ABS('Back-End'!B$32-L190)&lt;=0.0005,'Back-End'!B$38),M190,0)</f>
        <v>0</v>
      </c>
      <c r="R190" s="72">
        <f>IF(AND(ABS('Back-End'!B$56-L190)&lt;=0.0005,'Back-End'!B$57),'Back-End'!B$54,IF(AND(ABS('Back-End'!B$69-L190)&lt;=0.0005,'Back-End'!B$58),'Back-End'!B$67,0))</f>
        <v>0</v>
      </c>
      <c r="S190" s="72">
        <f>IF(AND(ABS('Back-End'!B$81-L190)&lt;=0.0005,'Back-End'!B$84),'Back-End'!B$82,0)</f>
        <v>0</v>
      </c>
      <c r="T190" s="72">
        <v>0</v>
      </c>
      <c r="W190" s="110"/>
      <c r="Z190" s="74"/>
      <c r="AG190" s="81"/>
    </row>
    <row r="191" spans="12:33" x14ac:dyDescent="0.25">
      <c r="L191" s="94">
        <f>L190</f>
        <v>9.3000000000000069E-2</v>
      </c>
      <c r="M191" s="81">
        <f>IF(L191&lt;'Slider Control'!M$13,'Slider Control'!P$13,L191*'Slider Control'!R$13)</f>
        <v>0.48</v>
      </c>
      <c r="N191" s="95">
        <f>IF(L191&lt;'Slider Control'!M$13,0,IF(L191&lt;'Slider Control'!N$13,L191*'Slider Control'!S$13+'Slider Control'!T$13,'Slider Control'!Q$13))</f>
        <v>0</v>
      </c>
      <c r="O191" s="96" t="e">
        <f t="shared" si="14"/>
        <v>#N/A</v>
      </c>
      <c r="P191" s="72">
        <f>IF(AND(ABS('Back-End'!B$26-L191)&lt;=0.0005,'Back-End'!B$25),'Back-End'!B$21,0)</f>
        <v>0</v>
      </c>
      <c r="Q191" s="72">
        <f>IF(AND(ABS('Back-End'!B$32-L191)&lt;=0.0005,'Back-End'!B$38),N191,0)</f>
        <v>0</v>
      </c>
      <c r="R191" s="72">
        <f>IF(AND(ABS('Back-End'!B$56-L190)&lt;=0.0005,'Back-End'!B$57),'Back-End'!B$55,IF(AND(ABS('Back-End'!B$69-L190)&lt;=0.0005,'Back-End'!B$58),'Back-End'!B$68+0.0001,0))</f>
        <v>0</v>
      </c>
      <c r="S191" s="72">
        <f>IF(AND(ABS('Back-End'!B$81-L191)&lt;=0.0005,'Back-End'!B$84),'Back-End'!B$83,0)</f>
        <v>0</v>
      </c>
      <c r="T191" s="72">
        <v>0</v>
      </c>
      <c r="W191" s="110"/>
      <c r="AG191" s="81"/>
    </row>
    <row r="192" spans="12:33" x14ac:dyDescent="0.25">
      <c r="L192" s="94">
        <f>L191+0.001</f>
        <v>9.400000000000007E-2</v>
      </c>
      <c r="M192" s="81">
        <f>IF(L192&lt;'Slider Control'!M$13,'Slider Control'!P$13,L192*'Slider Control'!R$13)</f>
        <v>0.48</v>
      </c>
      <c r="N192" s="95">
        <f>IF(L192&lt;'Slider Control'!M$13,0,IF(L192&lt;'Slider Control'!N$13,L192*'Slider Control'!S$13+'Slider Control'!T$13,'Slider Control'!Q$13))</f>
        <v>0</v>
      </c>
      <c r="O192" s="96" t="e">
        <f t="shared" si="14"/>
        <v>#N/A</v>
      </c>
      <c r="P192" s="72">
        <f>IF(AND(ABS('Back-End'!B$26-L192)&lt;=0.0005,'Back-End'!B$25),0.001,0)</f>
        <v>0</v>
      </c>
      <c r="Q192" s="72">
        <f>IF(AND(ABS('Back-End'!B$32-L192)&lt;=0.0005,'Back-End'!B$38),M192,0)</f>
        <v>0</v>
      </c>
      <c r="R192" s="72">
        <f>IF(AND(ABS('Back-End'!B$56-L192)&lt;=0.0005,'Back-End'!B$57),'Back-End'!B$54,IF(AND(ABS('Back-End'!B$69-L192)&lt;=0.0005,'Back-End'!B$58),'Back-End'!B$67,0))</f>
        <v>0</v>
      </c>
      <c r="S192" s="72">
        <f>IF(AND(ABS('Back-End'!B$81-L192)&lt;=0.0005,'Back-End'!B$84),'Back-End'!B$82,0)</f>
        <v>0</v>
      </c>
      <c r="T192" s="72">
        <v>0</v>
      </c>
      <c r="W192" s="110"/>
      <c r="AG192" s="81"/>
    </row>
    <row r="193" spans="12:33" x14ac:dyDescent="0.25">
      <c r="L193" s="94">
        <f>L192</f>
        <v>9.400000000000007E-2</v>
      </c>
      <c r="M193" s="81">
        <f>IF(L193&lt;'Slider Control'!M$13,'Slider Control'!P$13,L193*'Slider Control'!R$13)</f>
        <v>0.48</v>
      </c>
      <c r="N193" s="95">
        <f>IF(L193&lt;'Slider Control'!M$13,0,IF(L193&lt;'Slider Control'!N$13,L193*'Slider Control'!S$13+'Slider Control'!T$13,'Slider Control'!Q$13))</f>
        <v>0</v>
      </c>
      <c r="O193" s="96" t="e">
        <f t="shared" si="14"/>
        <v>#N/A</v>
      </c>
      <c r="P193" s="72">
        <f>IF(AND(ABS('Back-End'!B$26-L193)&lt;=0.0005,'Back-End'!B$25),'Back-End'!B$21,0)</f>
        <v>0</v>
      </c>
      <c r="Q193" s="72">
        <f>IF(AND(ABS('Back-End'!B$32-L193)&lt;=0.0005,'Back-End'!B$38),N193,0)</f>
        <v>0</v>
      </c>
      <c r="R193" s="72">
        <f>IF(AND(ABS('Back-End'!B$56-L192)&lt;=0.0005,'Back-End'!B$57),'Back-End'!B$55,IF(AND(ABS('Back-End'!B$69-L192)&lt;=0.0005,'Back-End'!B$58),'Back-End'!B$68+0.0001,0))</f>
        <v>0</v>
      </c>
      <c r="S193" s="72">
        <f>IF(AND(ABS('Back-End'!B$81-L193)&lt;=0.0005,'Back-End'!B$84),'Back-End'!B$83,0)</f>
        <v>0</v>
      </c>
      <c r="T193" s="72">
        <v>0</v>
      </c>
      <c r="W193" s="110"/>
      <c r="AG193" s="81"/>
    </row>
    <row r="194" spans="12:33" x14ac:dyDescent="0.25">
      <c r="L194" s="94">
        <f>L193+0.001</f>
        <v>9.500000000000007E-2</v>
      </c>
      <c r="M194" s="81">
        <f>IF(L194&lt;'Slider Control'!M$13,'Slider Control'!P$13,L194*'Slider Control'!R$13)</f>
        <v>0.48</v>
      </c>
      <c r="N194" s="95">
        <f>IF(L194&lt;'Slider Control'!M$13,0,IF(L194&lt;'Slider Control'!N$13,L194*'Slider Control'!S$13+'Slider Control'!T$13,'Slider Control'!Q$13))</f>
        <v>0</v>
      </c>
      <c r="O194" s="96" t="e">
        <f t="shared" si="14"/>
        <v>#N/A</v>
      </c>
      <c r="P194" s="72">
        <f>IF(AND(ABS('Back-End'!B$26-L194)&lt;=0.0005,'Back-End'!B$25),0.001,0)</f>
        <v>0</v>
      </c>
      <c r="Q194" s="72">
        <f>IF(AND(ABS('Back-End'!B$32-L194)&lt;=0.0005,'Back-End'!B$38),M194,0)</f>
        <v>0</v>
      </c>
      <c r="R194" s="72">
        <f>IF(AND(ABS('Back-End'!B$56-L194)&lt;=0.0005,'Back-End'!B$57),'Back-End'!B$54,IF(AND(ABS('Back-End'!B$69-L194)&lt;=0.0005,'Back-End'!B$58),'Back-End'!B$67,0))</f>
        <v>0</v>
      </c>
      <c r="S194" s="72">
        <f>IF(AND(ABS('Back-End'!B$81-L194)&lt;=0.0005,'Back-End'!B$84),'Back-End'!B$82,0)</f>
        <v>0</v>
      </c>
      <c r="T194" s="72">
        <v>0</v>
      </c>
      <c r="W194" s="110"/>
      <c r="AG194" s="81"/>
    </row>
    <row r="195" spans="12:33" x14ac:dyDescent="0.25">
      <c r="L195" s="94">
        <f>L194</f>
        <v>9.500000000000007E-2</v>
      </c>
      <c r="M195" s="81">
        <f>IF(L195&lt;'Slider Control'!M$13,'Slider Control'!P$13,L195*'Slider Control'!R$13)</f>
        <v>0.48</v>
      </c>
      <c r="N195" s="95">
        <f>IF(L195&lt;'Slider Control'!M$13,0,IF(L195&lt;'Slider Control'!N$13,L195*'Slider Control'!S$13+'Slider Control'!T$13,'Slider Control'!Q$13))</f>
        <v>0</v>
      </c>
      <c r="O195" s="96" t="e">
        <f t="shared" si="14"/>
        <v>#N/A</v>
      </c>
      <c r="P195" s="72">
        <f>IF(AND(ABS('Back-End'!B$26-L195)&lt;=0.0005,'Back-End'!B$25),'Back-End'!B$21,0)</f>
        <v>0</v>
      </c>
      <c r="Q195" s="72">
        <f>IF(AND(ABS('Back-End'!B$32-L195)&lt;=0.0005,'Back-End'!B$38),N195,0)</f>
        <v>0</v>
      </c>
      <c r="R195" s="72">
        <f>IF(AND(ABS('Back-End'!B$56-L194)&lt;=0.0005,'Back-End'!B$57),'Back-End'!B$55,IF(AND(ABS('Back-End'!B$69-L194)&lt;=0.0005,'Back-End'!B$58),'Back-End'!B$68+0.0001,0))</f>
        <v>0</v>
      </c>
      <c r="S195" s="72">
        <f>IF(AND(ABS('Back-End'!B$81-L195)&lt;=0.0005,'Back-End'!B$84),'Back-End'!B$83,0)</f>
        <v>0</v>
      </c>
      <c r="T195" s="72">
        <v>0</v>
      </c>
      <c r="W195" s="110"/>
      <c r="AG195" s="81"/>
    </row>
    <row r="196" spans="12:33" x14ac:dyDescent="0.25">
      <c r="L196" s="94">
        <f>L195+0.001</f>
        <v>9.6000000000000071E-2</v>
      </c>
      <c r="M196" s="81">
        <f>IF(L196&lt;'Slider Control'!M$13,'Slider Control'!P$13,L196*'Slider Control'!R$13)</f>
        <v>0.48</v>
      </c>
      <c r="N196" s="95">
        <f>IF(L196&lt;'Slider Control'!M$13,0,IF(L196&lt;'Slider Control'!N$13,L196*'Slider Control'!S$13+'Slider Control'!T$13,'Slider Control'!Q$13))</f>
        <v>0</v>
      </c>
      <c r="O196" s="96" t="e">
        <f t="shared" ref="O196:O259" si="18">IF(SUM(P196:T196)=0,NA(),SUM(P196:T196))</f>
        <v>#N/A</v>
      </c>
      <c r="P196" s="72">
        <f>IF(AND(ABS('Back-End'!B$26-L196)&lt;=0.0005,'Back-End'!B$25),0.001,0)</f>
        <v>0</v>
      </c>
      <c r="Q196" s="72">
        <f>IF(AND(ABS('Back-End'!B$32-L196)&lt;=0.0005,'Back-End'!B$38),M196,0)</f>
        <v>0</v>
      </c>
      <c r="R196" s="72">
        <f>IF(AND(ABS('Back-End'!B$56-L196)&lt;=0.0005,'Back-End'!B$57),'Back-End'!B$54,IF(AND(ABS('Back-End'!B$69-L196)&lt;=0.0005,'Back-End'!B$58),'Back-End'!B$67,0))</f>
        <v>0</v>
      </c>
      <c r="S196" s="72">
        <f>IF(AND(ABS('Back-End'!B$81-L196)&lt;=0.0005,'Back-End'!B$84),'Back-End'!B$82,0)</f>
        <v>0</v>
      </c>
      <c r="T196" s="72">
        <v>0</v>
      </c>
      <c r="W196" s="110"/>
      <c r="AG196" s="81"/>
    </row>
    <row r="197" spans="12:33" x14ac:dyDescent="0.25">
      <c r="L197" s="94">
        <f>L196</f>
        <v>9.6000000000000071E-2</v>
      </c>
      <c r="M197" s="81">
        <f>IF(L197&lt;'Slider Control'!M$13,'Slider Control'!P$13,L197*'Slider Control'!R$13)</f>
        <v>0.48</v>
      </c>
      <c r="N197" s="95">
        <f>IF(L197&lt;'Slider Control'!M$13,0,IF(L197&lt;'Slider Control'!N$13,L197*'Slider Control'!S$13+'Slider Control'!T$13,'Slider Control'!Q$13))</f>
        <v>0</v>
      </c>
      <c r="O197" s="96" t="e">
        <f t="shared" si="18"/>
        <v>#N/A</v>
      </c>
      <c r="P197" s="72">
        <f>IF(AND(ABS('Back-End'!B$26-L197)&lt;=0.0005,'Back-End'!B$25),'Back-End'!B$21,0)</f>
        <v>0</v>
      </c>
      <c r="Q197" s="72">
        <f>IF(AND(ABS('Back-End'!B$32-L197)&lt;=0.0005,'Back-End'!B$38),N197,0)</f>
        <v>0</v>
      </c>
      <c r="R197" s="72">
        <f>IF(AND(ABS('Back-End'!B$56-L196)&lt;=0.0005,'Back-End'!B$57),'Back-End'!B$55,IF(AND(ABS('Back-End'!B$69-L196)&lt;=0.0005,'Back-End'!B$58),'Back-End'!B$68+0.0001,0))</f>
        <v>0</v>
      </c>
      <c r="S197" s="72">
        <f>IF(AND(ABS('Back-End'!B$81-L197)&lt;=0.0005,'Back-End'!B$84),'Back-End'!B$83,0)</f>
        <v>0</v>
      </c>
      <c r="T197" s="72">
        <v>0</v>
      </c>
      <c r="W197" s="110"/>
      <c r="AG197" s="81"/>
    </row>
    <row r="198" spans="12:33" x14ac:dyDescent="0.25">
      <c r="L198" s="94">
        <f>L197+0.001</f>
        <v>9.7000000000000072E-2</v>
      </c>
      <c r="M198" s="81">
        <f>IF(L198&lt;'Slider Control'!M$13,'Slider Control'!P$13,L198*'Slider Control'!R$13)</f>
        <v>0.48</v>
      </c>
      <c r="N198" s="95">
        <f>IF(L198&lt;'Slider Control'!M$13,0,IF(L198&lt;'Slider Control'!N$13,L198*'Slider Control'!S$13+'Slider Control'!T$13,'Slider Control'!Q$13))</f>
        <v>0</v>
      </c>
      <c r="O198" s="96" t="e">
        <f t="shared" si="18"/>
        <v>#N/A</v>
      </c>
      <c r="P198" s="72">
        <f>IF(AND(ABS('Back-End'!B$26-L198)&lt;=0.0005,'Back-End'!B$25),0.001,0)</f>
        <v>0</v>
      </c>
      <c r="Q198" s="72">
        <f>IF(AND(ABS('Back-End'!B$32-L198)&lt;=0.0005,'Back-End'!B$38),M198,0)</f>
        <v>0</v>
      </c>
      <c r="R198" s="72">
        <f>IF(AND(ABS('Back-End'!B$56-L198)&lt;=0.0005,'Back-End'!B$57),'Back-End'!B$54,IF(AND(ABS('Back-End'!B$69-L198)&lt;=0.0005,'Back-End'!B$58),'Back-End'!B$67,0))</f>
        <v>0</v>
      </c>
      <c r="S198" s="72">
        <f>IF(AND(ABS('Back-End'!B$81-L198)&lt;=0.0005,'Back-End'!B$84),'Back-End'!B$82,0)</f>
        <v>0</v>
      </c>
      <c r="T198" s="72">
        <v>0</v>
      </c>
      <c r="W198" s="110"/>
      <c r="AG198" s="81"/>
    </row>
    <row r="199" spans="12:33" x14ac:dyDescent="0.25">
      <c r="L199" s="94">
        <f>L198</f>
        <v>9.7000000000000072E-2</v>
      </c>
      <c r="M199" s="81">
        <f>IF(L199&lt;'Slider Control'!M$13,'Slider Control'!P$13,L199*'Slider Control'!R$13)</f>
        <v>0.48</v>
      </c>
      <c r="N199" s="95">
        <f>IF(L199&lt;'Slider Control'!M$13,0,IF(L199&lt;'Slider Control'!N$13,L199*'Slider Control'!S$13+'Slider Control'!T$13,'Slider Control'!Q$13))</f>
        <v>0</v>
      </c>
      <c r="O199" s="96" t="e">
        <f t="shared" si="18"/>
        <v>#N/A</v>
      </c>
      <c r="P199" s="72">
        <f>IF(AND(ABS('Back-End'!B$26-L199)&lt;=0.0005,'Back-End'!B$25),'Back-End'!B$21,0)</f>
        <v>0</v>
      </c>
      <c r="Q199" s="72">
        <f>IF(AND(ABS('Back-End'!B$32-L199)&lt;=0.0005,'Back-End'!B$38),N199,0)</f>
        <v>0</v>
      </c>
      <c r="R199" s="72">
        <f>IF(AND(ABS('Back-End'!B$56-L198)&lt;=0.0005,'Back-End'!B$57),'Back-End'!B$55,IF(AND(ABS('Back-End'!B$69-L198)&lt;=0.0005,'Back-End'!B$58),'Back-End'!B$68+0.0001,0))</f>
        <v>0</v>
      </c>
      <c r="S199" s="72">
        <f>IF(AND(ABS('Back-End'!B$81-L199)&lt;=0.0005,'Back-End'!B$84),'Back-End'!B$83,0)</f>
        <v>0</v>
      </c>
      <c r="T199" s="72">
        <v>0</v>
      </c>
      <c r="W199" s="110"/>
      <c r="AG199" s="81"/>
    </row>
    <row r="200" spans="12:33" x14ac:dyDescent="0.25">
      <c r="L200" s="94">
        <f>L199+0.001</f>
        <v>9.8000000000000073E-2</v>
      </c>
      <c r="M200" s="81">
        <f>IF(L200&lt;'Slider Control'!M$13,'Slider Control'!P$13,L200*'Slider Control'!R$13)</f>
        <v>0.48</v>
      </c>
      <c r="N200" s="95">
        <f>IF(L200&lt;'Slider Control'!M$13,0,IF(L200&lt;'Slider Control'!N$13,L200*'Slider Control'!S$13+'Slider Control'!T$13,'Slider Control'!Q$13))</f>
        <v>0</v>
      </c>
      <c r="O200" s="96" t="e">
        <f t="shared" si="18"/>
        <v>#N/A</v>
      </c>
      <c r="P200" s="72">
        <f>IF(AND(ABS('Back-End'!B$26-L200)&lt;=0.0005,'Back-End'!B$25),0.001,0)</f>
        <v>0</v>
      </c>
      <c r="Q200" s="72">
        <f>IF(AND(ABS('Back-End'!B$32-L200)&lt;=0.0005,'Back-End'!B$38),M200,0)</f>
        <v>0</v>
      </c>
      <c r="R200" s="72">
        <f>IF(AND(ABS('Back-End'!B$56-L200)&lt;=0.0005,'Back-End'!B$57),'Back-End'!B$54,IF(AND(ABS('Back-End'!B$69-L200)&lt;=0.0005,'Back-End'!B$58),'Back-End'!B$67,0))</f>
        <v>0</v>
      </c>
      <c r="S200" s="72">
        <f>IF(AND(ABS('Back-End'!B$81-L200)&lt;=0.0005,'Back-End'!B$84),'Back-End'!B$82,0)</f>
        <v>0</v>
      </c>
      <c r="T200" s="72">
        <v>0</v>
      </c>
      <c r="W200" s="110"/>
      <c r="AG200" s="81"/>
    </row>
    <row r="201" spans="12:33" x14ac:dyDescent="0.25">
      <c r="L201" s="94">
        <f>L200</f>
        <v>9.8000000000000073E-2</v>
      </c>
      <c r="M201" s="81">
        <f>IF(L201&lt;'Slider Control'!M$13,'Slider Control'!P$13,L201*'Slider Control'!R$13)</f>
        <v>0.48</v>
      </c>
      <c r="N201" s="95">
        <f>IF(L201&lt;'Slider Control'!M$13,0,IF(L201&lt;'Slider Control'!N$13,L201*'Slider Control'!S$13+'Slider Control'!T$13,'Slider Control'!Q$13))</f>
        <v>0</v>
      </c>
      <c r="O201" s="96" t="e">
        <f t="shared" si="18"/>
        <v>#N/A</v>
      </c>
      <c r="P201" s="72">
        <f>IF(AND(ABS('Back-End'!B$26-L201)&lt;=0.0005,'Back-End'!B$25),'Back-End'!B$21,0)</f>
        <v>0</v>
      </c>
      <c r="Q201" s="72">
        <f>IF(AND(ABS('Back-End'!B$32-L201)&lt;=0.0005,'Back-End'!B$38),N201,0)</f>
        <v>0</v>
      </c>
      <c r="R201" s="72">
        <f>IF(AND(ABS('Back-End'!B$56-L200)&lt;=0.0005,'Back-End'!B$57),'Back-End'!B$55,IF(AND(ABS('Back-End'!B$69-L200)&lt;=0.0005,'Back-End'!B$58),'Back-End'!B$68+0.0001,0))</f>
        <v>0</v>
      </c>
      <c r="S201" s="72">
        <f>IF(AND(ABS('Back-End'!B$81-L201)&lt;=0.0005,'Back-End'!B$84),'Back-End'!B$83,0)</f>
        <v>0</v>
      </c>
      <c r="T201" s="72">
        <v>0</v>
      </c>
      <c r="W201" s="110"/>
      <c r="AG201" s="81"/>
    </row>
    <row r="202" spans="12:33" x14ac:dyDescent="0.25">
      <c r="L202" s="94">
        <f>L201+0.001</f>
        <v>9.9000000000000074E-2</v>
      </c>
      <c r="M202" s="81">
        <f>IF(L202&lt;'Slider Control'!M$13,'Slider Control'!P$13,L202*'Slider Control'!R$13)</f>
        <v>0.48</v>
      </c>
      <c r="N202" s="95">
        <f>IF(L202&lt;'Slider Control'!M$13,0,IF(L202&lt;'Slider Control'!N$13,L202*'Slider Control'!S$13+'Slider Control'!T$13,'Slider Control'!Q$13))</f>
        <v>0</v>
      </c>
      <c r="O202" s="96" t="e">
        <f t="shared" si="18"/>
        <v>#N/A</v>
      </c>
      <c r="P202" s="72">
        <f>IF(AND(ABS('Back-End'!B$26-L202)&lt;=0.0005,'Back-End'!B$25),0.001,0)</f>
        <v>0</v>
      </c>
      <c r="Q202" s="72">
        <f>IF(AND(ABS('Back-End'!B$32-L202)&lt;=0.0005,'Back-End'!B$38),M202,0)</f>
        <v>0</v>
      </c>
      <c r="R202" s="72">
        <f>IF(AND(ABS('Back-End'!B$56-L202)&lt;=0.0005,'Back-End'!B$57),'Back-End'!B$54,IF(AND(ABS('Back-End'!B$69-L202)&lt;=0.0005,'Back-End'!B$58),'Back-End'!B$67,0))</f>
        <v>0</v>
      </c>
      <c r="S202" s="72">
        <f>IF(AND(ABS('Back-End'!B$81-L202)&lt;=0.0005,'Back-End'!B$84),'Back-End'!B$82,0)</f>
        <v>0</v>
      </c>
      <c r="T202" s="72">
        <v>0</v>
      </c>
      <c r="W202" s="110"/>
      <c r="AG202" s="81"/>
    </row>
    <row r="203" spans="12:33" x14ac:dyDescent="0.25">
      <c r="L203" s="94">
        <f>L202</f>
        <v>9.9000000000000074E-2</v>
      </c>
      <c r="M203" s="81">
        <f>IF(L203&lt;'Slider Control'!M$13,'Slider Control'!P$13,L203*'Slider Control'!R$13)</f>
        <v>0.48</v>
      </c>
      <c r="N203" s="95">
        <f>IF(L203&lt;'Slider Control'!M$13,0,IF(L203&lt;'Slider Control'!N$13,L203*'Slider Control'!S$13+'Slider Control'!T$13,'Slider Control'!Q$13))</f>
        <v>0</v>
      </c>
      <c r="O203" s="96" t="e">
        <f t="shared" si="18"/>
        <v>#N/A</v>
      </c>
      <c r="P203" s="72">
        <f>IF(AND(ABS('Back-End'!B$26-L203)&lt;=0.0005,'Back-End'!B$25),'Back-End'!B$21,0)</f>
        <v>0</v>
      </c>
      <c r="Q203" s="72">
        <f>IF(AND(ABS('Back-End'!B$32-L203)&lt;=0.0005,'Back-End'!B$38),N203,0)</f>
        <v>0</v>
      </c>
      <c r="R203" s="72">
        <f>IF(AND(ABS('Back-End'!B$56-L202)&lt;=0.0005,'Back-End'!B$57),'Back-End'!B$55,IF(AND(ABS('Back-End'!B$69-L202)&lt;=0.0005,'Back-End'!B$58),'Back-End'!B$68+0.0001,0))</f>
        <v>0</v>
      </c>
      <c r="S203" s="72">
        <f>IF(AND(ABS('Back-End'!B$81-L203)&lt;=0.0005,'Back-End'!B$84),'Back-End'!B$83,0)</f>
        <v>0</v>
      </c>
      <c r="T203" s="72">
        <v>0</v>
      </c>
      <c r="W203" s="110"/>
      <c r="AG203" s="81"/>
    </row>
    <row r="204" spans="12:33" x14ac:dyDescent="0.25">
      <c r="L204" s="94">
        <f>L203+0.001</f>
        <v>0.10000000000000007</v>
      </c>
      <c r="M204" s="81">
        <f>IF(L204&lt;'Slider Control'!M$13,'Slider Control'!P$13,L204*'Slider Control'!R$13)</f>
        <v>0.48</v>
      </c>
      <c r="N204" s="95">
        <f>IF(L204&lt;'Slider Control'!M$13,0,IF(L204&lt;'Slider Control'!N$13,L204*'Slider Control'!S$13+'Slider Control'!T$13,'Slider Control'!Q$13))</f>
        <v>0</v>
      </c>
      <c r="O204" s="96" t="e">
        <f t="shared" si="18"/>
        <v>#N/A</v>
      </c>
      <c r="P204" s="72">
        <f>IF(AND(ABS('Back-End'!B$26-L204)&lt;=0.0005,'Back-End'!B$25),0.001,0)</f>
        <v>0</v>
      </c>
      <c r="Q204" s="72">
        <f>IF(AND(ABS('Back-End'!B$32-L204)&lt;=0.0005,'Back-End'!B$38),M204,0)</f>
        <v>0</v>
      </c>
      <c r="R204" s="72">
        <f>IF(AND(ABS('Back-End'!B$56-L204)&lt;=0.0005,'Back-End'!B$57),'Back-End'!B$54,IF(AND(ABS('Back-End'!B$69-L204)&lt;=0.0005,'Back-End'!B$58),'Back-End'!B$67,0))</f>
        <v>0</v>
      </c>
      <c r="S204" s="72">
        <f>IF(AND(ABS('Back-End'!B$81-L204)&lt;=0.0005,'Back-End'!B$84),'Back-End'!B$82,0)</f>
        <v>0</v>
      </c>
      <c r="T204" s="72">
        <v>0</v>
      </c>
      <c r="W204" s="110"/>
      <c r="AG204" s="81"/>
    </row>
    <row r="205" spans="12:33" x14ac:dyDescent="0.25">
      <c r="L205" s="94">
        <f>L204</f>
        <v>0.10000000000000007</v>
      </c>
      <c r="M205" s="81">
        <f>IF(L205&lt;'Slider Control'!M$13,'Slider Control'!P$13,L205*'Slider Control'!R$13)</f>
        <v>0.48</v>
      </c>
      <c r="N205" s="95">
        <f>IF(L205&lt;'Slider Control'!M$13,0,IF(L205&lt;'Slider Control'!N$13,L205*'Slider Control'!S$13+'Slider Control'!T$13,'Slider Control'!Q$13))</f>
        <v>0</v>
      </c>
      <c r="O205" s="96" t="e">
        <f t="shared" si="18"/>
        <v>#N/A</v>
      </c>
      <c r="P205" s="72">
        <f>IF(AND(ABS('Back-End'!B$26-L205)&lt;=0.0005,'Back-End'!B$25),'Back-End'!B$21,0)</f>
        <v>0</v>
      </c>
      <c r="Q205" s="72">
        <f>IF(AND(ABS('Back-End'!B$32-L205)&lt;=0.0005,'Back-End'!B$38),N205,0)</f>
        <v>0</v>
      </c>
      <c r="R205" s="72">
        <f>IF(AND(ABS('Back-End'!B$56-L204)&lt;=0.0005,'Back-End'!B$57),'Back-End'!B$55,IF(AND(ABS('Back-End'!B$69-L204)&lt;=0.0005,'Back-End'!B$58),'Back-End'!B$68+0.0001,0))</f>
        <v>0</v>
      </c>
      <c r="S205" s="72">
        <f>IF(AND(ABS('Back-End'!B$81-L205)&lt;=0.0005,'Back-End'!B$84),'Back-End'!B$83,0)</f>
        <v>0</v>
      </c>
      <c r="T205" s="72">
        <v>0</v>
      </c>
      <c r="W205" s="110"/>
      <c r="AG205" s="81"/>
    </row>
    <row r="206" spans="12:33" x14ac:dyDescent="0.25">
      <c r="L206" s="94">
        <f>L205+0.001</f>
        <v>0.10100000000000008</v>
      </c>
      <c r="M206" s="81">
        <f>IF(L206&lt;'Slider Control'!M$13,'Slider Control'!P$13,L206*'Slider Control'!R$13)</f>
        <v>0.48</v>
      </c>
      <c r="N206" s="95">
        <f>IF(L206&lt;'Slider Control'!M$13,0,IF(L206&lt;'Slider Control'!N$13,L206*'Slider Control'!S$13+'Slider Control'!T$13,'Slider Control'!Q$13))</f>
        <v>0</v>
      </c>
      <c r="O206" s="96" t="e">
        <f t="shared" si="18"/>
        <v>#N/A</v>
      </c>
      <c r="P206" s="72">
        <f>IF(AND(ABS('Back-End'!B$26-L206)&lt;=0.0005,'Back-End'!B$25),0.001,0)</f>
        <v>0</v>
      </c>
      <c r="Q206" s="72">
        <f>IF(AND(ABS('Back-End'!B$32-L206)&lt;=0.0005,'Back-End'!B$38),M206,0)</f>
        <v>0</v>
      </c>
      <c r="R206" s="72">
        <f>IF(AND(ABS('Back-End'!B$56-L206)&lt;=0.0005,'Back-End'!B$57),'Back-End'!B$54,IF(AND(ABS('Back-End'!B$69-L206)&lt;=0.0005,'Back-End'!B$58),'Back-End'!B$67,0))</f>
        <v>0</v>
      </c>
      <c r="S206" s="72">
        <f>IF(AND(ABS('Back-End'!B$81-L206)&lt;=0.0005,'Back-End'!B$84),'Back-End'!B$82,0)</f>
        <v>0</v>
      </c>
      <c r="T206" s="72">
        <v>0</v>
      </c>
      <c r="W206" s="110"/>
    </row>
    <row r="207" spans="12:33" x14ac:dyDescent="0.25">
      <c r="L207" s="94">
        <f>L206</f>
        <v>0.10100000000000008</v>
      </c>
      <c r="M207" s="81">
        <f>IF(L207&lt;'Slider Control'!M$13,'Slider Control'!P$13,L207*'Slider Control'!R$13)</f>
        <v>0.48</v>
      </c>
      <c r="N207" s="95">
        <f>IF(L207&lt;'Slider Control'!M$13,0,IF(L207&lt;'Slider Control'!N$13,L207*'Slider Control'!S$13+'Slider Control'!T$13,'Slider Control'!Q$13))</f>
        <v>0</v>
      </c>
      <c r="O207" s="96" t="e">
        <f t="shared" si="18"/>
        <v>#N/A</v>
      </c>
      <c r="P207" s="72">
        <f>IF(AND(ABS('Back-End'!B$26-L207)&lt;=0.0005,'Back-End'!B$25),'Back-End'!B$21,0)</f>
        <v>0</v>
      </c>
      <c r="Q207" s="72">
        <f>IF(AND(ABS('Back-End'!B$32-L207)&lt;=0.0005,'Back-End'!B$38),N207,0)</f>
        <v>0</v>
      </c>
      <c r="R207" s="72">
        <f>IF(AND(ABS('Back-End'!B$56-L206)&lt;=0.0005,'Back-End'!B$57),'Back-End'!B$55,IF(AND(ABS('Back-End'!B$69-L206)&lt;=0.0005,'Back-End'!B$58),'Back-End'!B$68+0.0001,0))</f>
        <v>0</v>
      </c>
      <c r="S207" s="72">
        <f>IF(AND(ABS('Back-End'!B$81-L207)&lt;=0.0005,'Back-End'!B$84),'Back-End'!B$83,0)</f>
        <v>0</v>
      </c>
      <c r="T207" s="72">
        <v>0</v>
      </c>
      <c r="W207" s="110"/>
    </row>
    <row r="208" spans="12:33" x14ac:dyDescent="0.25">
      <c r="L208" s="94">
        <f>L207+0.001</f>
        <v>0.10200000000000008</v>
      </c>
      <c r="M208" s="81">
        <f>IF(L208&lt;'Slider Control'!M$13,'Slider Control'!P$13,L208*'Slider Control'!R$13)</f>
        <v>0.48</v>
      </c>
      <c r="N208" s="95">
        <f>IF(L208&lt;'Slider Control'!M$13,0,IF(L208&lt;'Slider Control'!N$13,L208*'Slider Control'!S$13+'Slider Control'!T$13,'Slider Control'!Q$13))</f>
        <v>0</v>
      </c>
      <c r="O208" s="96" t="e">
        <f t="shared" si="18"/>
        <v>#N/A</v>
      </c>
      <c r="P208" s="72">
        <f>IF(AND(ABS('Back-End'!B$26-L208)&lt;=0.0005,'Back-End'!B$25),0.001,0)</f>
        <v>0</v>
      </c>
      <c r="Q208" s="72">
        <f>IF(AND(ABS('Back-End'!B$32-L208)&lt;=0.0005,'Back-End'!B$38),M208,0)</f>
        <v>0</v>
      </c>
      <c r="R208" s="72">
        <f>IF(AND(ABS('Back-End'!B$56-L208)&lt;=0.0005,'Back-End'!B$57),'Back-End'!B$54,IF(AND(ABS('Back-End'!B$69-L208)&lt;=0.0005,'Back-End'!B$58),'Back-End'!B$67,0))</f>
        <v>0</v>
      </c>
      <c r="S208" s="72">
        <f>IF(AND(ABS('Back-End'!B$81-L208)&lt;=0.0005,'Back-End'!B$84),'Back-End'!B$82,0)</f>
        <v>0</v>
      </c>
      <c r="T208" s="72">
        <v>0</v>
      </c>
      <c r="W208" s="110"/>
    </row>
    <row r="209" spans="12:23" x14ac:dyDescent="0.25">
      <c r="L209" s="94">
        <f>L208</f>
        <v>0.10200000000000008</v>
      </c>
      <c r="M209" s="81">
        <f>IF(L209&lt;'Slider Control'!M$13,'Slider Control'!P$13,L209*'Slider Control'!R$13)</f>
        <v>0.48</v>
      </c>
      <c r="N209" s="95">
        <f>IF(L209&lt;'Slider Control'!M$13,0,IF(L209&lt;'Slider Control'!N$13,L209*'Slider Control'!S$13+'Slider Control'!T$13,'Slider Control'!Q$13))</f>
        <v>0</v>
      </c>
      <c r="O209" s="96" t="e">
        <f t="shared" si="18"/>
        <v>#N/A</v>
      </c>
      <c r="P209" s="72">
        <f>IF(AND(ABS('Back-End'!B$26-L209)&lt;=0.0005,'Back-End'!B$25),'Back-End'!B$21,0)</f>
        <v>0</v>
      </c>
      <c r="Q209" s="72">
        <f>IF(AND(ABS('Back-End'!B$32-L209)&lt;=0.0005,'Back-End'!B$38),N209,0)</f>
        <v>0</v>
      </c>
      <c r="R209" s="72">
        <f>IF(AND(ABS('Back-End'!B$56-L208)&lt;=0.0005,'Back-End'!B$57),'Back-End'!B$55,IF(AND(ABS('Back-End'!B$69-L208)&lt;=0.0005,'Back-End'!B$58),'Back-End'!B$68+0.0001,0))</f>
        <v>0</v>
      </c>
      <c r="S209" s="72">
        <f>IF(AND(ABS('Back-End'!B$81-L209)&lt;=0.0005,'Back-End'!B$84),'Back-End'!B$83,0)</f>
        <v>0</v>
      </c>
      <c r="T209" s="72">
        <v>0</v>
      </c>
      <c r="W209" s="110"/>
    </row>
    <row r="210" spans="12:23" x14ac:dyDescent="0.25">
      <c r="L210" s="94">
        <f>L209+0.001</f>
        <v>0.10300000000000008</v>
      </c>
      <c r="M210" s="81">
        <f>IF(L210&lt;'Slider Control'!M$13,'Slider Control'!P$13,L210*'Slider Control'!R$13)</f>
        <v>0.48</v>
      </c>
      <c r="N210" s="95">
        <f>IF(L210&lt;'Slider Control'!M$13,0,IF(L210&lt;'Slider Control'!N$13,L210*'Slider Control'!S$13+'Slider Control'!T$13,'Slider Control'!Q$13))</f>
        <v>0</v>
      </c>
      <c r="O210" s="96" t="e">
        <f t="shared" si="18"/>
        <v>#N/A</v>
      </c>
      <c r="P210" s="72">
        <f>IF(AND(ABS('Back-End'!B$26-L210)&lt;=0.0005,'Back-End'!B$25),0.001,0)</f>
        <v>0</v>
      </c>
      <c r="Q210" s="72">
        <f>IF(AND(ABS('Back-End'!B$32-L210)&lt;=0.0005,'Back-End'!B$38),M210,0)</f>
        <v>0</v>
      </c>
      <c r="R210" s="72">
        <f>IF(AND(ABS('Back-End'!B$56-L210)&lt;=0.0005,'Back-End'!B$57),'Back-End'!B$54,IF(AND(ABS('Back-End'!B$69-L210)&lt;=0.0005,'Back-End'!B$58),'Back-End'!B$67,0))</f>
        <v>0</v>
      </c>
      <c r="S210" s="72">
        <f>IF(AND(ABS('Back-End'!B$81-L210)&lt;=0.0005,'Back-End'!B$84),'Back-End'!B$82,0)</f>
        <v>0</v>
      </c>
      <c r="T210" s="72">
        <v>0</v>
      </c>
      <c r="W210" s="110"/>
    </row>
    <row r="211" spans="12:23" x14ac:dyDescent="0.25">
      <c r="L211" s="94">
        <f>L210</f>
        <v>0.10300000000000008</v>
      </c>
      <c r="M211" s="81">
        <f>IF(L211&lt;'Slider Control'!M$13,'Slider Control'!P$13,L211*'Slider Control'!R$13)</f>
        <v>0.48</v>
      </c>
      <c r="N211" s="95">
        <f>IF(L211&lt;'Slider Control'!M$13,0,IF(L211&lt;'Slider Control'!N$13,L211*'Slider Control'!S$13+'Slider Control'!T$13,'Slider Control'!Q$13))</f>
        <v>0</v>
      </c>
      <c r="O211" s="96" t="e">
        <f t="shared" si="18"/>
        <v>#N/A</v>
      </c>
      <c r="P211" s="72">
        <f>IF(AND(ABS('Back-End'!B$26-L211)&lt;=0.0005,'Back-End'!B$25),'Back-End'!B$21,0)</f>
        <v>0</v>
      </c>
      <c r="Q211" s="72">
        <f>IF(AND(ABS('Back-End'!B$32-L211)&lt;=0.0005,'Back-End'!B$38),N211,0)</f>
        <v>0</v>
      </c>
      <c r="R211" s="72">
        <f>IF(AND(ABS('Back-End'!B$56-L210)&lt;=0.0005,'Back-End'!B$57),'Back-End'!B$55,IF(AND(ABS('Back-End'!B$69-L210)&lt;=0.0005,'Back-End'!B$58),'Back-End'!B$68+0.0001,0))</f>
        <v>0</v>
      </c>
      <c r="S211" s="72">
        <f>IF(AND(ABS('Back-End'!B$81-L211)&lt;=0.0005,'Back-End'!B$84),'Back-End'!B$83,0)</f>
        <v>0</v>
      </c>
      <c r="T211" s="72">
        <v>0</v>
      </c>
      <c r="W211" s="110"/>
    </row>
    <row r="212" spans="12:23" x14ac:dyDescent="0.25">
      <c r="L212" s="94">
        <f>L211+0.001</f>
        <v>0.10400000000000008</v>
      </c>
      <c r="M212" s="81">
        <f>IF(L212&lt;'Slider Control'!M$13,'Slider Control'!P$13,L212*'Slider Control'!R$13)</f>
        <v>0.48</v>
      </c>
      <c r="N212" s="95">
        <f>IF(L212&lt;'Slider Control'!M$13,0,IF(L212&lt;'Slider Control'!N$13,L212*'Slider Control'!S$13+'Slider Control'!T$13,'Slider Control'!Q$13))</f>
        <v>0</v>
      </c>
      <c r="O212" s="96" t="e">
        <f t="shared" si="18"/>
        <v>#N/A</v>
      </c>
      <c r="P212" s="72">
        <f>IF(AND(ABS('Back-End'!B$26-L212)&lt;=0.0005,'Back-End'!B$25),0.001,0)</f>
        <v>0</v>
      </c>
      <c r="Q212" s="72">
        <f>IF(AND(ABS('Back-End'!B$32-L212)&lt;=0.0005,'Back-End'!B$38),M212,0)</f>
        <v>0</v>
      </c>
      <c r="R212" s="72">
        <f>IF(AND(ABS('Back-End'!B$56-L212)&lt;=0.0005,'Back-End'!B$57),'Back-End'!B$54,IF(AND(ABS('Back-End'!B$69-L212)&lt;=0.0005,'Back-End'!B$58),'Back-End'!B$67,0))</f>
        <v>0</v>
      </c>
      <c r="S212" s="72">
        <f>IF(AND(ABS('Back-End'!B$81-L212)&lt;=0.0005,'Back-End'!B$84),'Back-End'!B$82,0)</f>
        <v>0</v>
      </c>
      <c r="T212" s="72">
        <v>0</v>
      </c>
      <c r="W212" s="110"/>
    </row>
    <row r="213" spans="12:23" x14ac:dyDescent="0.25">
      <c r="L213" s="94">
        <f>L212</f>
        <v>0.10400000000000008</v>
      </c>
      <c r="M213" s="81">
        <f>IF(L213&lt;'Slider Control'!M$13,'Slider Control'!P$13,L213*'Slider Control'!R$13)</f>
        <v>0.48</v>
      </c>
      <c r="N213" s="95">
        <f>IF(L213&lt;'Slider Control'!M$13,0,IF(L213&lt;'Slider Control'!N$13,L213*'Slider Control'!S$13+'Slider Control'!T$13,'Slider Control'!Q$13))</f>
        <v>0</v>
      </c>
      <c r="O213" s="96" t="e">
        <f t="shared" si="18"/>
        <v>#N/A</v>
      </c>
      <c r="P213" s="72">
        <f>IF(AND(ABS('Back-End'!B$26-L213)&lt;=0.0005,'Back-End'!B$25),'Back-End'!B$21,0)</f>
        <v>0</v>
      </c>
      <c r="Q213" s="72">
        <f>IF(AND(ABS('Back-End'!B$32-L213)&lt;=0.0005,'Back-End'!B$38),N213,0)</f>
        <v>0</v>
      </c>
      <c r="R213" s="72">
        <f>IF(AND(ABS('Back-End'!B$56-L212)&lt;=0.0005,'Back-End'!B$57),'Back-End'!B$55,IF(AND(ABS('Back-End'!B$69-L212)&lt;=0.0005,'Back-End'!B$58),'Back-End'!B$68+0.0001,0))</f>
        <v>0</v>
      </c>
      <c r="S213" s="72">
        <f>IF(AND(ABS('Back-End'!B$81-L213)&lt;=0.0005,'Back-End'!B$84),'Back-End'!B$83,0)</f>
        <v>0</v>
      </c>
      <c r="T213" s="72">
        <v>0</v>
      </c>
      <c r="W213" s="110"/>
    </row>
    <row r="214" spans="12:23" x14ac:dyDescent="0.25">
      <c r="L214" s="94">
        <f>L213+0.001</f>
        <v>0.10500000000000008</v>
      </c>
      <c r="M214" s="81">
        <f>IF(L214&lt;'Slider Control'!M$13,'Slider Control'!P$13,L214*'Slider Control'!R$13)</f>
        <v>0.48</v>
      </c>
      <c r="N214" s="95">
        <f>IF(L214&lt;'Slider Control'!M$13,0,IF(L214&lt;'Slider Control'!N$13,L214*'Slider Control'!S$13+'Slider Control'!T$13,'Slider Control'!Q$13))</f>
        <v>0</v>
      </c>
      <c r="O214" s="96" t="e">
        <f t="shared" si="18"/>
        <v>#N/A</v>
      </c>
      <c r="P214" s="72">
        <f>IF(AND(ABS('Back-End'!B$26-L214)&lt;=0.0005,'Back-End'!B$25),0.001,0)</f>
        <v>0</v>
      </c>
      <c r="Q214" s="72">
        <f>IF(AND(ABS('Back-End'!B$32-L214)&lt;=0.0005,'Back-End'!B$38),M214,0)</f>
        <v>0</v>
      </c>
      <c r="R214" s="72">
        <f>IF(AND(ABS('Back-End'!B$56-L214)&lt;=0.0005,'Back-End'!B$57),'Back-End'!B$54,IF(AND(ABS('Back-End'!B$69-L214)&lt;=0.0005,'Back-End'!B$58),'Back-End'!B$67,0))</f>
        <v>0</v>
      </c>
      <c r="S214" s="72">
        <f>IF(AND(ABS('Back-End'!B$81-L214)&lt;=0.0005,'Back-End'!B$84),'Back-End'!B$82,0)</f>
        <v>0</v>
      </c>
      <c r="T214" s="72">
        <v>0</v>
      </c>
      <c r="W214" s="110"/>
    </row>
    <row r="215" spans="12:23" x14ac:dyDescent="0.25">
      <c r="L215" s="94">
        <f>L214</f>
        <v>0.10500000000000008</v>
      </c>
      <c r="M215" s="81">
        <f>IF(L215&lt;'Slider Control'!M$13,'Slider Control'!P$13,L215*'Slider Control'!R$13)</f>
        <v>0.48</v>
      </c>
      <c r="N215" s="95">
        <f>IF(L215&lt;'Slider Control'!M$13,0,IF(L215&lt;'Slider Control'!N$13,L215*'Slider Control'!S$13+'Slider Control'!T$13,'Slider Control'!Q$13))</f>
        <v>0</v>
      </c>
      <c r="O215" s="96" t="e">
        <f t="shared" si="18"/>
        <v>#N/A</v>
      </c>
      <c r="P215" s="72">
        <f>IF(AND(ABS('Back-End'!B$26-L215)&lt;=0.0005,'Back-End'!B$25),'Back-End'!B$21,0)</f>
        <v>0</v>
      </c>
      <c r="Q215" s="72">
        <f>IF(AND(ABS('Back-End'!B$32-L215)&lt;=0.0005,'Back-End'!B$38),N215,0)</f>
        <v>0</v>
      </c>
      <c r="R215" s="72">
        <f>IF(AND(ABS('Back-End'!B$56-L214)&lt;=0.0005,'Back-End'!B$57),'Back-End'!B$55,IF(AND(ABS('Back-End'!B$69-L214)&lt;=0.0005,'Back-End'!B$58),'Back-End'!B$68+0.0001,0))</f>
        <v>0</v>
      </c>
      <c r="S215" s="72">
        <f>IF(AND(ABS('Back-End'!B$81-L215)&lt;=0.0005,'Back-End'!B$84),'Back-End'!B$83,0)</f>
        <v>0</v>
      </c>
      <c r="T215" s="72">
        <v>0</v>
      </c>
      <c r="W215" s="110"/>
    </row>
    <row r="216" spans="12:23" x14ac:dyDescent="0.25">
      <c r="L216" s="94">
        <f>L215+0.001</f>
        <v>0.10600000000000008</v>
      </c>
      <c r="M216" s="81">
        <f>IF(L216&lt;'Slider Control'!M$13,'Slider Control'!P$13,L216*'Slider Control'!R$13)</f>
        <v>0.48</v>
      </c>
      <c r="N216" s="95">
        <f>IF(L216&lt;'Slider Control'!M$13,0,IF(L216&lt;'Slider Control'!N$13,L216*'Slider Control'!S$13+'Slider Control'!T$13,'Slider Control'!Q$13))</f>
        <v>0</v>
      </c>
      <c r="O216" s="96" t="e">
        <f t="shared" si="18"/>
        <v>#N/A</v>
      </c>
      <c r="P216" s="72">
        <f>IF(AND(ABS('Back-End'!B$26-L216)&lt;=0.0005,'Back-End'!B$25),0.001,0)</f>
        <v>0</v>
      </c>
      <c r="Q216" s="72">
        <f>IF(AND(ABS('Back-End'!B$32-L216)&lt;=0.0005,'Back-End'!B$38),M216,0)</f>
        <v>0</v>
      </c>
      <c r="R216" s="72">
        <f>IF(AND(ABS('Back-End'!B$56-L216)&lt;=0.0005,'Back-End'!B$57),'Back-End'!B$54,IF(AND(ABS('Back-End'!B$69-L216)&lt;=0.0005,'Back-End'!B$58),'Back-End'!B$67,0))</f>
        <v>0</v>
      </c>
      <c r="S216" s="72">
        <f>IF(AND(ABS('Back-End'!B$81-L216)&lt;=0.0005,'Back-End'!B$84),'Back-End'!B$82,0)</f>
        <v>0</v>
      </c>
      <c r="T216" s="72">
        <v>0</v>
      </c>
      <c r="W216" s="110"/>
    </row>
    <row r="217" spans="12:23" x14ac:dyDescent="0.25">
      <c r="L217" s="94">
        <f>L216</f>
        <v>0.10600000000000008</v>
      </c>
      <c r="M217" s="81">
        <f>IF(L217&lt;'Slider Control'!M$13,'Slider Control'!P$13,L217*'Slider Control'!R$13)</f>
        <v>0.48</v>
      </c>
      <c r="N217" s="95">
        <f>IF(L217&lt;'Slider Control'!M$13,0,IF(L217&lt;'Slider Control'!N$13,L217*'Slider Control'!S$13+'Slider Control'!T$13,'Slider Control'!Q$13))</f>
        <v>0</v>
      </c>
      <c r="O217" s="96" t="e">
        <f t="shared" si="18"/>
        <v>#N/A</v>
      </c>
      <c r="P217" s="72">
        <f>IF(AND(ABS('Back-End'!B$26-L217)&lt;=0.0005,'Back-End'!B$25),'Back-End'!B$21,0)</f>
        <v>0</v>
      </c>
      <c r="Q217" s="72">
        <f>IF(AND(ABS('Back-End'!B$32-L217)&lt;=0.0005,'Back-End'!B$38),N217,0)</f>
        <v>0</v>
      </c>
      <c r="R217" s="72">
        <f>IF(AND(ABS('Back-End'!B$56-L216)&lt;=0.0005,'Back-End'!B$57),'Back-End'!B$55,IF(AND(ABS('Back-End'!B$69-L216)&lt;=0.0005,'Back-End'!B$58),'Back-End'!B$68+0.0001,0))</f>
        <v>0</v>
      </c>
      <c r="S217" s="72">
        <f>IF(AND(ABS('Back-End'!B$81-L217)&lt;=0.0005,'Back-End'!B$84),'Back-End'!B$83,0)</f>
        <v>0</v>
      </c>
      <c r="T217" s="72">
        <v>0</v>
      </c>
      <c r="W217" s="110"/>
    </row>
    <row r="218" spans="12:23" x14ac:dyDescent="0.25">
      <c r="L218" s="94">
        <f>L217+0.001</f>
        <v>0.10700000000000008</v>
      </c>
      <c r="M218" s="81">
        <f>IF(L218&lt;'Slider Control'!M$13,'Slider Control'!P$13,L218*'Slider Control'!R$13)</f>
        <v>0.48</v>
      </c>
      <c r="N218" s="95">
        <f>IF(L218&lt;'Slider Control'!M$13,0,IF(L218&lt;'Slider Control'!N$13,L218*'Slider Control'!S$13+'Slider Control'!T$13,'Slider Control'!Q$13))</f>
        <v>0</v>
      </c>
      <c r="O218" s="96" t="e">
        <f t="shared" si="18"/>
        <v>#N/A</v>
      </c>
      <c r="P218" s="72">
        <f>IF(AND(ABS('Back-End'!B$26-L218)&lt;=0.0005,'Back-End'!B$25),0.001,0)</f>
        <v>0</v>
      </c>
      <c r="Q218" s="72">
        <f>IF(AND(ABS('Back-End'!B$32-L218)&lt;=0.0005,'Back-End'!B$38),M218,0)</f>
        <v>0</v>
      </c>
      <c r="R218" s="72">
        <f>IF(AND(ABS('Back-End'!B$56-L218)&lt;=0.0005,'Back-End'!B$57),'Back-End'!B$54,IF(AND(ABS('Back-End'!B$69-L218)&lt;=0.0005,'Back-End'!B$58),'Back-End'!B$67,0))</f>
        <v>0</v>
      </c>
      <c r="S218" s="72">
        <f>IF(AND(ABS('Back-End'!B$81-L218)&lt;=0.0005,'Back-End'!B$84),'Back-End'!B$82,0)</f>
        <v>0</v>
      </c>
      <c r="T218" s="72">
        <v>0</v>
      </c>
      <c r="W218" s="110"/>
    </row>
    <row r="219" spans="12:23" x14ac:dyDescent="0.25">
      <c r="L219" s="94">
        <f>L218</f>
        <v>0.10700000000000008</v>
      </c>
      <c r="M219" s="81">
        <f>IF(L219&lt;'Slider Control'!M$13,'Slider Control'!P$13,L219*'Slider Control'!R$13)</f>
        <v>0.48</v>
      </c>
      <c r="N219" s="95">
        <f>IF(L219&lt;'Slider Control'!M$13,0,IF(L219&lt;'Slider Control'!N$13,L219*'Slider Control'!S$13+'Slider Control'!T$13,'Slider Control'!Q$13))</f>
        <v>0</v>
      </c>
      <c r="O219" s="96" t="e">
        <f t="shared" si="18"/>
        <v>#N/A</v>
      </c>
      <c r="P219" s="72">
        <f>IF(AND(ABS('Back-End'!B$26-L219)&lt;=0.0005,'Back-End'!B$25),'Back-End'!B$21,0)</f>
        <v>0</v>
      </c>
      <c r="Q219" s="72">
        <f>IF(AND(ABS('Back-End'!B$32-L219)&lt;=0.0005,'Back-End'!B$38),N219,0)</f>
        <v>0</v>
      </c>
      <c r="R219" s="72">
        <f>IF(AND(ABS('Back-End'!B$56-L218)&lt;=0.0005,'Back-End'!B$57),'Back-End'!B$55,IF(AND(ABS('Back-End'!B$69-L218)&lt;=0.0005,'Back-End'!B$58),'Back-End'!B$68+0.0001,0))</f>
        <v>0</v>
      </c>
      <c r="S219" s="72">
        <f>IF(AND(ABS('Back-End'!B$81-L219)&lt;=0.0005,'Back-End'!B$84),'Back-End'!B$83,0)</f>
        <v>0</v>
      </c>
      <c r="T219" s="72">
        <v>0</v>
      </c>
      <c r="W219" s="110"/>
    </row>
    <row r="220" spans="12:23" x14ac:dyDescent="0.25">
      <c r="L220" s="94">
        <f>L219+0.001</f>
        <v>0.10800000000000008</v>
      </c>
      <c r="M220" s="81">
        <f>IF(L220&lt;'Slider Control'!M$13,'Slider Control'!P$13,L220*'Slider Control'!R$13)</f>
        <v>0.48</v>
      </c>
      <c r="N220" s="95">
        <f>IF(L220&lt;'Slider Control'!M$13,0,IF(L220&lt;'Slider Control'!N$13,L220*'Slider Control'!S$13+'Slider Control'!T$13,'Slider Control'!Q$13))</f>
        <v>0</v>
      </c>
      <c r="O220" s="96" t="e">
        <f t="shared" si="18"/>
        <v>#N/A</v>
      </c>
      <c r="P220" s="72">
        <f>IF(AND(ABS('Back-End'!B$26-L220)&lt;=0.0005,'Back-End'!B$25),0.001,0)</f>
        <v>0</v>
      </c>
      <c r="Q220" s="72">
        <f>IF(AND(ABS('Back-End'!B$32-L220)&lt;=0.0005,'Back-End'!B$38),M220,0)</f>
        <v>0</v>
      </c>
      <c r="R220" s="72">
        <f>IF(AND(ABS('Back-End'!B$56-L220)&lt;=0.0005,'Back-End'!B$57),'Back-End'!B$54,IF(AND(ABS('Back-End'!B$69-L220)&lt;=0.0005,'Back-End'!B$58),'Back-End'!B$67,0))</f>
        <v>0</v>
      </c>
      <c r="S220" s="72">
        <f>IF(AND(ABS('Back-End'!B$81-L220)&lt;=0.0005,'Back-End'!B$84),'Back-End'!B$82,0)</f>
        <v>0</v>
      </c>
      <c r="T220" s="72">
        <v>0</v>
      </c>
      <c r="W220" s="110"/>
    </row>
    <row r="221" spans="12:23" x14ac:dyDescent="0.25">
      <c r="L221" s="94">
        <f>L220</f>
        <v>0.10800000000000008</v>
      </c>
      <c r="M221" s="81">
        <f>IF(L221&lt;'Slider Control'!M$13,'Slider Control'!P$13,L221*'Slider Control'!R$13)</f>
        <v>0.48</v>
      </c>
      <c r="N221" s="95">
        <f>IF(L221&lt;'Slider Control'!M$13,0,IF(L221&lt;'Slider Control'!N$13,L221*'Slider Control'!S$13+'Slider Control'!T$13,'Slider Control'!Q$13))</f>
        <v>0</v>
      </c>
      <c r="O221" s="96" t="e">
        <f t="shared" si="18"/>
        <v>#N/A</v>
      </c>
      <c r="P221" s="72">
        <f>IF(AND(ABS('Back-End'!B$26-L221)&lt;=0.0005,'Back-End'!B$25),'Back-End'!B$21,0)</f>
        <v>0</v>
      </c>
      <c r="Q221" s="72">
        <f>IF(AND(ABS('Back-End'!B$32-L221)&lt;=0.0005,'Back-End'!B$38),N221,0)</f>
        <v>0</v>
      </c>
      <c r="R221" s="72">
        <f>IF(AND(ABS('Back-End'!B$56-L220)&lt;=0.0005,'Back-End'!B$57),'Back-End'!B$55,IF(AND(ABS('Back-End'!B$69-L220)&lt;=0.0005,'Back-End'!B$58),'Back-End'!B$68+0.0001,0))</f>
        <v>0</v>
      </c>
      <c r="S221" s="72">
        <f>IF(AND(ABS('Back-End'!B$81-L221)&lt;=0.0005,'Back-End'!B$84),'Back-End'!B$83,0)</f>
        <v>0</v>
      </c>
      <c r="T221" s="72">
        <v>0</v>
      </c>
      <c r="W221" s="110"/>
    </row>
    <row r="222" spans="12:23" x14ac:dyDescent="0.25">
      <c r="L222" s="94">
        <f>L221+0.001</f>
        <v>0.10900000000000008</v>
      </c>
      <c r="M222" s="81">
        <f>IF(L222&lt;'Slider Control'!M$13,'Slider Control'!P$13,L222*'Slider Control'!R$13)</f>
        <v>0.48</v>
      </c>
      <c r="N222" s="95">
        <f>IF(L222&lt;'Slider Control'!M$13,0,IF(L222&lt;'Slider Control'!N$13,L222*'Slider Control'!S$13+'Slider Control'!T$13,'Slider Control'!Q$13))</f>
        <v>0</v>
      </c>
      <c r="O222" s="96" t="e">
        <f t="shared" si="18"/>
        <v>#N/A</v>
      </c>
      <c r="P222" s="72">
        <f>IF(AND(ABS('Back-End'!B$26-L222)&lt;=0.0005,'Back-End'!B$25),0.001,0)</f>
        <v>0</v>
      </c>
      <c r="Q222" s="72">
        <f>IF(AND(ABS('Back-End'!B$32-L222)&lt;=0.0005,'Back-End'!B$38),M222,0)</f>
        <v>0</v>
      </c>
      <c r="R222" s="72">
        <f>IF(AND(ABS('Back-End'!B$56-L222)&lt;=0.0005,'Back-End'!B$57),'Back-End'!B$54,IF(AND(ABS('Back-End'!B$69-L222)&lt;=0.0005,'Back-End'!B$58),'Back-End'!B$67,0))</f>
        <v>0</v>
      </c>
      <c r="S222" s="72">
        <f>IF(AND(ABS('Back-End'!B$81-L222)&lt;=0.0005,'Back-End'!B$84),'Back-End'!B$82,0)</f>
        <v>0</v>
      </c>
      <c r="T222" s="72">
        <v>0</v>
      </c>
      <c r="W222" s="110"/>
    </row>
    <row r="223" spans="12:23" x14ac:dyDescent="0.25">
      <c r="L223" s="94">
        <f>L222</f>
        <v>0.10900000000000008</v>
      </c>
      <c r="M223" s="81">
        <f>IF(L223&lt;'Slider Control'!M$13,'Slider Control'!P$13,L223*'Slider Control'!R$13)</f>
        <v>0.48</v>
      </c>
      <c r="N223" s="95">
        <f>IF(L223&lt;'Slider Control'!M$13,0,IF(L223&lt;'Slider Control'!N$13,L223*'Slider Control'!S$13+'Slider Control'!T$13,'Slider Control'!Q$13))</f>
        <v>0</v>
      </c>
      <c r="O223" s="96" t="e">
        <f t="shared" si="18"/>
        <v>#N/A</v>
      </c>
      <c r="P223" s="72">
        <f>IF(AND(ABS('Back-End'!B$26-L223)&lt;=0.0005,'Back-End'!B$25),'Back-End'!B$21,0)</f>
        <v>0</v>
      </c>
      <c r="Q223" s="72">
        <f>IF(AND(ABS('Back-End'!B$32-L223)&lt;=0.0005,'Back-End'!B$38),N223,0)</f>
        <v>0</v>
      </c>
      <c r="R223" s="72">
        <f>IF(AND(ABS('Back-End'!B$56-L222)&lt;=0.0005,'Back-End'!B$57),'Back-End'!B$55,IF(AND(ABS('Back-End'!B$69-L222)&lt;=0.0005,'Back-End'!B$58),'Back-End'!B$68+0.0001,0))</f>
        <v>0</v>
      </c>
      <c r="S223" s="72">
        <f>IF(AND(ABS('Back-End'!B$81-L223)&lt;=0.0005,'Back-End'!B$84),'Back-End'!B$83,0)</f>
        <v>0</v>
      </c>
      <c r="T223" s="72">
        <v>0</v>
      </c>
      <c r="W223" s="110"/>
    </row>
    <row r="224" spans="12:23" x14ac:dyDescent="0.25">
      <c r="L224" s="94">
        <f>L223+0.001</f>
        <v>0.11000000000000008</v>
      </c>
      <c r="M224" s="81">
        <f>IF(L224&lt;'Slider Control'!M$13,'Slider Control'!P$13,L224*'Slider Control'!R$13)</f>
        <v>0.48</v>
      </c>
      <c r="N224" s="95">
        <f>IF(L224&lt;'Slider Control'!M$13,0,IF(L224&lt;'Slider Control'!N$13,L224*'Slider Control'!S$13+'Slider Control'!T$13,'Slider Control'!Q$13))</f>
        <v>0</v>
      </c>
      <c r="O224" s="96" t="e">
        <f t="shared" si="18"/>
        <v>#N/A</v>
      </c>
      <c r="P224" s="72">
        <f>IF(AND(ABS('Back-End'!B$26-L224)&lt;=0.0005,'Back-End'!B$25),0.001,0)</f>
        <v>0</v>
      </c>
      <c r="Q224" s="72">
        <f>IF(AND(ABS('Back-End'!B$32-L224)&lt;=0.0005,'Back-End'!B$38),M224,0)</f>
        <v>0</v>
      </c>
      <c r="R224" s="72">
        <f>IF(AND(ABS('Back-End'!B$56-L224)&lt;=0.0005,'Back-End'!B$57),'Back-End'!B$54,IF(AND(ABS('Back-End'!B$69-L224)&lt;=0.0005,'Back-End'!B$58),'Back-End'!B$67,0))</f>
        <v>0</v>
      </c>
      <c r="S224" s="72">
        <f>IF(AND(ABS('Back-End'!B$81-L224)&lt;=0.0005,'Back-End'!B$84),'Back-End'!B$82,0)</f>
        <v>0</v>
      </c>
      <c r="T224" s="72">
        <v>0</v>
      </c>
      <c r="W224" s="110"/>
    </row>
    <row r="225" spans="12:23" x14ac:dyDescent="0.25">
      <c r="L225" s="94">
        <f>L224</f>
        <v>0.11000000000000008</v>
      </c>
      <c r="M225" s="81">
        <f>IF(L225&lt;'Slider Control'!M$13,'Slider Control'!P$13,L225*'Slider Control'!R$13)</f>
        <v>0.48</v>
      </c>
      <c r="N225" s="95">
        <f>IF(L225&lt;'Slider Control'!M$13,0,IF(L225&lt;'Slider Control'!N$13,L225*'Slider Control'!S$13+'Slider Control'!T$13,'Slider Control'!Q$13))</f>
        <v>0</v>
      </c>
      <c r="O225" s="96" t="e">
        <f t="shared" si="18"/>
        <v>#N/A</v>
      </c>
      <c r="P225" s="72">
        <f>IF(AND(ABS('Back-End'!B$26-L225)&lt;=0.0005,'Back-End'!B$25),'Back-End'!B$21,0)</f>
        <v>0</v>
      </c>
      <c r="Q225" s="72">
        <f>IF(AND(ABS('Back-End'!B$32-L225)&lt;=0.0005,'Back-End'!B$38),N225,0)</f>
        <v>0</v>
      </c>
      <c r="R225" s="72">
        <f>IF(AND(ABS('Back-End'!B$56-L224)&lt;=0.0005,'Back-End'!B$57),'Back-End'!B$55,IF(AND(ABS('Back-End'!B$69-L224)&lt;=0.0005,'Back-End'!B$58),'Back-End'!B$68+0.0001,0))</f>
        <v>0</v>
      </c>
      <c r="S225" s="72">
        <f>IF(AND(ABS('Back-End'!B$81-L225)&lt;=0.0005,'Back-End'!B$84),'Back-End'!B$83,0)</f>
        <v>0</v>
      </c>
      <c r="T225" s="72">
        <v>0</v>
      </c>
      <c r="W225" s="110"/>
    </row>
    <row r="226" spans="12:23" x14ac:dyDescent="0.25">
      <c r="L226" s="94">
        <f>L225+0.001</f>
        <v>0.11100000000000008</v>
      </c>
      <c r="M226" s="81">
        <f>IF(L226&lt;'Slider Control'!M$13,'Slider Control'!P$13,L226*'Slider Control'!R$13)</f>
        <v>0.48</v>
      </c>
      <c r="N226" s="95">
        <f>IF(L226&lt;'Slider Control'!M$13,0,IF(L226&lt;'Slider Control'!N$13,L226*'Slider Control'!S$13+'Slider Control'!T$13,'Slider Control'!Q$13))</f>
        <v>0</v>
      </c>
      <c r="O226" s="96" t="e">
        <f t="shared" si="18"/>
        <v>#N/A</v>
      </c>
      <c r="P226" s="72">
        <f>IF(AND(ABS('Back-End'!B$26-L226)&lt;=0.0005,'Back-End'!B$25),0.001,0)</f>
        <v>0</v>
      </c>
      <c r="Q226" s="72">
        <f>IF(AND(ABS('Back-End'!B$32-L226)&lt;=0.0005,'Back-End'!B$38),M226,0)</f>
        <v>0</v>
      </c>
      <c r="R226" s="72">
        <f>IF(AND(ABS('Back-End'!B$56-L226)&lt;=0.0005,'Back-End'!B$57),'Back-End'!B$54,IF(AND(ABS('Back-End'!B$69-L226)&lt;=0.0005,'Back-End'!B$58),'Back-End'!B$67,0))</f>
        <v>0</v>
      </c>
      <c r="S226" s="72">
        <f>IF(AND(ABS('Back-End'!B$81-L226)&lt;=0.0005,'Back-End'!B$84),'Back-End'!B$82,0)</f>
        <v>0</v>
      </c>
      <c r="T226" s="72">
        <v>0</v>
      </c>
      <c r="W226" s="110"/>
    </row>
    <row r="227" spans="12:23" x14ac:dyDescent="0.25">
      <c r="L227" s="94">
        <f>L226</f>
        <v>0.11100000000000008</v>
      </c>
      <c r="M227" s="81">
        <f>IF(L227&lt;'Slider Control'!M$13,'Slider Control'!P$13,L227*'Slider Control'!R$13)</f>
        <v>0.48</v>
      </c>
      <c r="N227" s="95">
        <f>IF(L227&lt;'Slider Control'!M$13,0,IF(L227&lt;'Slider Control'!N$13,L227*'Slider Control'!S$13+'Slider Control'!T$13,'Slider Control'!Q$13))</f>
        <v>0</v>
      </c>
      <c r="O227" s="96" t="e">
        <f t="shared" si="18"/>
        <v>#N/A</v>
      </c>
      <c r="P227" s="72">
        <f>IF(AND(ABS('Back-End'!B$26-L227)&lt;=0.0005,'Back-End'!B$25),'Back-End'!B$21,0)</f>
        <v>0</v>
      </c>
      <c r="Q227" s="72">
        <f>IF(AND(ABS('Back-End'!B$32-L227)&lt;=0.0005,'Back-End'!B$38),N227,0)</f>
        <v>0</v>
      </c>
      <c r="R227" s="72">
        <f>IF(AND(ABS('Back-End'!B$56-L226)&lt;=0.0005,'Back-End'!B$57),'Back-End'!B$55,IF(AND(ABS('Back-End'!B$69-L226)&lt;=0.0005,'Back-End'!B$58),'Back-End'!B$68+0.0001,0))</f>
        <v>0</v>
      </c>
      <c r="S227" s="72">
        <f>IF(AND(ABS('Back-End'!B$81-L227)&lt;=0.0005,'Back-End'!B$84),'Back-End'!B$83,0)</f>
        <v>0</v>
      </c>
      <c r="T227" s="72">
        <v>0</v>
      </c>
      <c r="W227" s="110"/>
    </row>
    <row r="228" spans="12:23" x14ac:dyDescent="0.25">
      <c r="L228" s="94">
        <f>L227+0.001</f>
        <v>0.11200000000000009</v>
      </c>
      <c r="M228" s="81">
        <f>IF(L228&lt;'Slider Control'!M$13,'Slider Control'!P$13,L228*'Slider Control'!R$13)</f>
        <v>0.48</v>
      </c>
      <c r="N228" s="95">
        <f>IF(L228&lt;'Slider Control'!M$13,0,IF(L228&lt;'Slider Control'!N$13,L228*'Slider Control'!S$13+'Slider Control'!T$13,'Slider Control'!Q$13))</f>
        <v>0</v>
      </c>
      <c r="O228" s="96" t="e">
        <f t="shared" si="18"/>
        <v>#N/A</v>
      </c>
      <c r="P228" s="72">
        <f>IF(AND(ABS('Back-End'!B$26-L228)&lt;=0.0005,'Back-End'!B$25),0.001,0)</f>
        <v>0</v>
      </c>
      <c r="Q228" s="72">
        <f>IF(AND(ABS('Back-End'!B$32-L228)&lt;=0.0005,'Back-End'!B$38),M228,0)</f>
        <v>0</v>
      </c>
      <c r="R228" s="72">
        <f>IF(AND(ABS('Back-End'!B$56-L228)&lt;=0.0005,'Back-End'!B$57),'Back-End'!B$54,IF(AND(ABS('Back-End'!B$69-L228)&lt;=0.0005,'Back-End'!B$58),'Back-End'!B$67,0))</f>
        <v>0</v>
      </c>
      <c r="S228" s="72">
        <f>IF(AND(ABS('Back-End'!B$81-L228)&lt;=0.0005,'Back-End'!B$84),'Back-End'!B$82,0)</f>
        <v>0</v>
      </c>
      <c r="T228" s="72">
        <v>0</v>
      </c>
      <c r="W228" s="110"/>
    </row>
    <row r="229" spans="12:23" x14ac:dyDescent="0.25">
      <c r="L229" s="94">
        <f>L228</f>
        <v>0.11200000000000009</v>
      </c>
      <c r="M229" s="81">
        <f>IF(L229&lt;'Slider Control'!M$13,'Slider Control'!P$13,L229*'Slider Control'!R$13)</f>
        <v>0.48</v>
      </c>
      <c r="N229" s="95">
        <f>IF(L229&lt;'Slider Control'!M$13,0,IF(L229&lt;'Slider Control'!N$13,L229*'Slider Control'!S$13+'Slider Control'!T$13,'Slider Control'!Q$13))</f>
        <v>0</v>
      </c>
      <c r="O229" s="96" t="e">
        <f t="shared" si="18"/>
        <v>#N/A</v>
      </c>
      <c r="P229" s="72">
        <f>IF(AND(ABS('Back-End'!B$26-L229)&lt;=0.0005,'Back-End'!B$25),'Back-End'!B$21,0)</f>
        <v>0</v>
      </c>
      <c r="Q229" s="72">
        <f>IF(AND(ABS('Back-End'!B$32-L229)&lt;=0.0005,'Back-End'!B$38),N229,0)</f>
        <v>0</v>
      </c>
      <c r="R229" s="72">
        <f>IF(AND(ABS('Back-End'!B$56-L228)&lt;=0.0005,'Back-End'!B$57),'Back-End'!B$55,IF(AND(ABS('Back-End'!B$69-L228)&lt;=0.0005,'Back-End'!B$58),'Back-End'!B$68+0.0001,0))</f>
        <v>0</v>
      </c>
      <c r="S229" s="72">
        <f>IF(AND(ABS('Back-End'!B$81-L229)&lt;=0.0005,'Back-End'!B$84),'Back-End'!B$83,0)</f>
        <v>0</v>
      </c>
      <c r="T229" s="72">
        <v>0</v>
      </c>
      <c r="W229" s="110"/>
    </row>
    <row r="230" spans="12:23" x14ac:dyDescent="0.25">
      <c r="L230" s="94">
        <f>L229+0.001</f>
        <v>0.11300000000000009</v>
      </c>
      <c r="M230" s="81">
        <f>IF(L230&lt;'Slider Control'!M$13,'Slider Control'!P$13,L230*'Slider Control'!R$13)</f>
        <v>0.48</v>
      </c>
      <c r="N230" s="95">
        <f>IF(L230&lt;'Slider Control'!M$13,0,IF(L230&lt;'Slider Control'!N$13,L230*'Slider Control'!S$13+'Slider Control'!T$13,'Slider Control'!Q$13))</f>
        <v>0</v>
      </c>
      <c r="O230" s="96" t="e">
        <f t="shared" si="18"/>
        <v>#N/A</v>
      </c>
      <c r="P230" s="72">
        <f>IF(AND(ABS('Back-End'!B$26-L230)&lt;=0.0005,'Back-End'!B$25),0.001,0)</f>
        <v>0</v>
      </c>
      <c r="Q230" s="72">
        <f>IF(AND(ABS('Back-End'!B$32-L230)&lt;=0.0005,'Back-End'!B$38),M230,0)</f>
        <v>0</v>
      </c>
      <c r="R230" s="72">
        <f>IF(AND(ABS('Back-End'!B$56-L230)&lt;=0.0005,'Back-End'!B$57),'Back-End'!B$54,IF(AND(ABS('Back-End'!B$69-L230)&lt;=0.0005,'Back-End'!B$58),'Back-End'!B$67,0))</f>
        <v>0</v>
      </c>
      <c r="S230" s="72">
        <f>IF(AND(ABS('Back-End'!B$81-L230)&lt;=0.0005,'Back-End'!B$84),'Back-End'!B$82,0)</f>
        <v>0</v>
      </c>
      <c r="T230" s="72">
        <v>0</v>
      </c>
      <c r="W230" s="110"/>
    </row>
    <row r="231" spans="12:23" x14ac:dyDescent="0.25">
      <c r="L231" s="94">
        <f>L230</f>
        <v>0.11300000000000009</v>
      </c>
      <c r="M231" s="81">
        <f>IF(L231&lt;'Slider Control'!M$13,'Slider Control'!P$13,L231*'Slider Control'!R$13)</f>
        <v>0.48</v>
      </c>
      <c r="N231" s="95">
        <f>IF(L231&lt;'Slider Control'!M$13,0,IF(L231&lt;'Slider Control'!N$13,L231*'Slider Control'!S$13+'Slider Control'!T$13,'Slider Control'!Q$13))</f>
        <v>0</v>
      </c>
      <c r="O231" s="96" t="e">
        <f t="shared" si="18"/>
        <v>#N/A</v>
      </c>
      <c r="P231" s="72">
        <f>IF(AND(ABS('Back-End'!B$26-L231)&lt;=0.0005,'Back-End'!B$25),'Back-End'!B$21,0)</f>
        <v>0</v>
      </c>
      <c r="Q231" s="72">
        <f>IF(AND(ABS('Back-End'!B$32-L231)&lt;=0.0005,'Back-End'!B$38),N231,0)</f>
        <v>0</v>
      </c>
      <c r="R231" s="72">
        <f>IF(AND(ABS('Back-End'!B$56-L230)&lt;=0.0005,'Back-End'!B$57),'Back-End'!B$55,IF(AND(ABS('Back-End'!B$69-L230)&lt;=0.0005,'Back-End'!B$58),'Back-End'!B$68+0.0001,0))</f>
        <v>0</v>
      </c>
      <c r="S231" s="72">
        <f>IF(AND(ABS('Back-End'!B$81-L231)&lt;=0.0005,'Back-End'!B$84),'Back-End'!B$83,0)</f>
        <v>0</v>
      </c>
      <c r="T231" s="72">
        <v>0</v>
      </c>
      <c r="W231" s="110"/>
    </row>
    <row r="232" spans="12:23" x14ac:dyDescent="0.25">
      <c r="L232" s="94">
        <f>L231+0.001</f>
        <v>0.11400000000000009</v>
      </c>
      <c r="M232" s="81">
        <f>IF(L232&lt;'Slider Control'!M$13,'Slider Control'!P$13,L232*'Slider Control'!R$13)</f>
        <v>0.48</v>
      </c>
      <c r="N232" s="95">
        <f>IF(L232&lt;'Slider Control'!M$13,0,IF(L232&lt;'Slider Control'!N$13,L232*'Slider Control'!S$13+'Slider Control'!T$13,'Slider Control'!Q$13))</f>
        <v>0</v>
      </c>
      <c r="O232" s="96" t="e">
        <f t="shared" si="18"/>
        <v>#N/A</v>
      </c>
      <c r="P232" s="72">
        <f>IF(AND(ABS('Back-End'!B$26-L232)&lt;=0.0005,'Back-End'!B$25),0.001,0)</f>
        <v>0</v>
      </c>
      <c r="Q232" s="72">
        <f>IF(AND(ABS('Back-End'!B$32-L232)&lt;=0.0005,'Back-End'!B$38),M232,0)</f>
        <v>0</v>
      </c>
      <c r="R232" s="72">
        <f>IF(AND(ABS('Back-End'!B$56-L232)&lt;=0.0005,'Back-End'!B$57),'Back-End'!B$54,IF(AND(ABS('Back-End'!B$69-L232)&lt;=0.0005,'Back-End'!B$58),'Back-End'!B$67,0))</f>
        <v>0</v>
      </c>
      <c r="S232" s="72">
        <f>IF(AND(ABS('Back-End'!B$81-L232)&lt;=0.0005,'Back-End'!B$84),'Back-End'!B$82,0)</f>
        <v>0</v>
      </c>
      <c r="T232" s="72">
        <v>0</v>
      </c>
      <c r="W232" s="110"/>
    </row>
    <row r="233" spans="12:23" x14ac:dyDescent="0.25">
      <c r="L233" s="94">
        <f>L232</f>
        <v>0.11400000000000009</v>
      </c>
      <c r="M233" s="81">
        <f>IF(L233&lt;'Slider Control'!M$13,'Slider Control'!P$13,L233*'Slider Control'!R$13)</f>
        <v>0.48</v>
      </c>
      <c r="N233" s="95">
        <f>IF(L233&lt;'Slider Control'!M$13,0,IF(L233&lt;'Slider Control'!N$13,L233*'Slider Control'!S$13+'Slider Control'!T$13,'Slider Control'!Q$13))</f>
        <v>0</v>
      </c>
      <c r="O233" s="96" t="e">
        <f t="shared" si="18"/>
        <v>#N/A</v>
      </c>
      <c r="P233" s="72">
        <f>IF(AND(ABS('Back-End'!B$26-L233)&lt;=0.0005,'Back-End'!B$25),'Back-End'!B$21,0)</f>
        <v>0</v>
      </c>
      <c r="Q233" s="72">
        <f>IF(AND(ABS('Back-End'!B$32-L233)&lt;=0.0005,'Back-End'!B$38),N233,0)</f>
        <v>0</v>
      </c>
      <c r="R233" s="72">
        <f>IF(AND(ABS('Back-End'!B$56-L232)&lt;=0.0005,'Back-End'!B$57),'Back-End'!B$55,IF(AND(ABS('Back-End'!B$69-L232)&lt;=0.0005,'Back-End'!B$58),'Back-End'!B$68+0.0001,0))</f>
        <v>0</v>
      </c>
      <c r="S233" s="72">
        <f>IF(AND(ABS('Back-End'!B$81-L233)&lt;=0.0005,'Back-End'!B$84),'Back-End'!B$83,0)</f>
        <v>0</v>
      </c>
      <c r="T233" s="72">
        <v>0</v>
      </c>
      <c r="W233" s="110"/>
    </row>
    <row r="234" spans="12:23" x14ac:dyDescent="0.25">
      <c r="L234" s="94">
        <f>L233+0.001</f>
        <v>0.11500000000000009</v>
      </c>
      <c r="M234" s="81">
        <f>IF(L234&lt;'Slider Control'!M$13,'Slider Control'!P$13,L234*'Slider Control'!R$13)</f>
        <v>0.48</v>
      </c>
      <c r="N234" s="95">
        <f>IF(L234&lt;'Slider Control'!M$13,0,IF(L234&lt;'Slider Control'!N$13,L234*'Slider Control'!S$13+'Slider Control'!T$13,'Slider Control'!Q$13))</f>
        <v>0</v>
      </c>
      <c r="O234" s="96" t="e">
        <f t="shared" si="18"/>
        <v>#N/A</v>
      </c>
      <c r="P234" s="72">
        <f>IF(AND(ABS('Back-End'!B$26-L234)&lt;=0.0005,'Back-End'!B$25),0.001,0)</f>
        <v>0</v>
      </c>
      <c r="Q234" s="72">
        <f>IF(AND(ABS('Back-End'!B$32-L234)&lt;=0.0005,'Back-End'!B$38),M234,0)</f>
        <v>0</v>
      </c>
      <c r="R234" s="72">
        <f>IF(AND(ABS('Back-End'!B$56-L234)&lt;=0.0005,'Back-End'!B$57),'Back-End'!B$54,IF(AND(ABS('Back-End'!B$69-L234)&lt;=0.0005,'Back-End'!B$58),'Back-End'!B$67,0))</f>
        <v>0</v>
      </c>
      <c r="S234" s="72">
        <f>IF(AND(ABS('Back-End'!B$81-L234)&lt;=0.0005,'Back-End'!B$84),'Back-End'!B$82,0)</f>
        <v>0</v>
      </c>
      <c r="T234" s="72">
        <v>0</v>
      </c>
      <c r="W234" s="110"/>
    </row>
    <row r="235" spans="12:23" x14ac:dyDescent="0.25">
      <c r="L235" s="94">
        <f>L234</f>
        <v>0.11500000000000009</v>
      </c>
      <c r="M235" s="81">
        <f>IF(L235&lt;'Slider Control'!M$13,'Slider Control'!P$13,L235*'Slider Control'!R$13)</f>
        <v>0.48</v>
      </c>
      <c r="N235" s="95">
        <f>IF(L235&lt;'Slider Control'!M$13,0,IF(L235&lt;'Slider Control'!N$13,L235*'Slider Control'!S$13+'Slider Control'!T$13,'Slider Control'!Q$13))</f>
        <v>0</v>
      </c>
      <c r="O235" s="96" t="e">
        <f t="shared" si="18"/>
        <v>#N/A</v>
      </c>
      <c r="P235" s="72">
        <f>IF(AND(ABS('Back-End'!B$26-L235)&lt;=0.0005,'Back-End'!B$25),'Back-End'!B$21,0)</f>
        <v>0</v>
      </c>
      <c r="Q235" s="72">
        <f>IF(AND(ABS('Back-End'!B$32-L235)&lt;=0.0005,'Back-End'!B$38),N235,0)</f>
        <v>0</v>
      </c>
      <c r="R235" s="72">
        <f>IF(AND(ABS('Back-End'!B$56-L234)&lt;=0.0005,'Back-End'!B$57),'Back-End'!B$55,IF(AND(ABS('Back-End'!B$69-L234)&lt;=0.0005,'Back-End'!B$58),'Back-End'!B$68+0.0001,0))</f>
        <v>0</v>
      </c>
      <c r="S235" s="72">
        <f>IF(AND(ABS('Back-End'!B$81-L235)&lt;=0.0005,'Back-End'!B$84),'Back-End'!B$83,0)</f>
        <v>0</v>
      </c>
      <c r="T235" s="72">
        <v>0</v>
      </c>
      <c r="W235" s="110"/>
    </row>
    <row r="236" spans="12:23" x14ac:dyDescent="0.25">
      <c r="L236" s="94">
        <f>L235+0.001</f>
        <v>0.11600000000000009</v>
      </c>
      <c r="M236" s="81">
        <f>IF(L236&lt;'Slider Control'!M$13,'Slider Control'!P$13,L236*'Slider Control'!R$13)</f>
        <v>0.48</v>
      </c>
      <c r="N236" s="95">
        <f>IF(L236&lt;'Slider Control'!M$13,0,IF(L236&lt;'Slider Control'!N$13,L236*'Slider Control'!S$13+'Slider Control'!T$13,'Slider Control'!Q$13))</f>
        <v>0</v>
      </c>
      <c r="O236" s="96" t="e">
        <f t="shared" si="18"/>
        <v>#N/A</v>
      </c>
      <c r="P236" s="72">
        <f>IF(AND(ABS('Back-End'!B$26-L236)&lt;=0.0005,'Back-End'!B$25),0.001,0)</f>
        <v>0</v>
      </c>
      <c r="Q236" s="72">
        <f>IF(AND(ABS('Back-End'!B$32-L236)&lt;=0.0005,'Back-End'!B$38),M236,0)</f>
        <v>0</v>
      </c>
      <c r="R236" s="72">
        <f>IF(AND(ABS('Back-End'!B$56-L236)&lt;=0.0005,'Back-End'!B$57),'Back-End'!B$54,IF(AND(ABS('Back-End'!B$69-L236)&lt;=0.0005,'Back-End'!B$58),'Back-End'!B$67,0))</f>
        <v>0</v>
      </c>
      <c r="S236" s="72">
        <f>IF(AND(ABS('Back-End'!B$81-L236)&lt;=0.0005,'Back-End'!B$84),'Back-End'!B$82,0)</f>
        <v>0</v>
      </c>
      <c r="T236" s="72">
        <v>0</v>
      </c>
      <c r="W236" s="110"/>
    </row>
    <row r="237" spans="12:23" x14ac:dyDescent="0.25">
      <c r="L237" s="94">
        <f>L236</f>
        <v>0.11600000000000009</v>
      </c>
      <c r="M237" s="81">
        <f>IF(L237&lt;'Slider Control'!M$13,'Slider Control'!P$13,L237*'Slider Control'!R$13)</f>
        <v>0.48</v>
      </c>
      <c r="N237" s="95">
        <f>IF(L237&lt;'Slider Control'!M$13,0,IF(L237&lt;'Slider Control'!N$13,L237*'Slider Control'!S$13+'Slider Control'!T$13,'Slider Control'!Q$13))</f>
        <v>0</v>
      </c>
      <c r="O237" s="96" t="e">
        <f t="shared" si="18"/>
        <v>#N/A</v>
      </c>
      <c r="P237" s="72">
        <f>IF(AND(ABS('Back-End'!B$26-L237)&lt;=0.0005,'Back-End'!B$25),'Back-End'!B$21,0)</f>
        <v>0</v>
      </c>
      <c r="Q237" s="72">
        <f>IF(AND(ABS('Back-End'!B$32-L237)&lt;=0.0005,'Back-End'!B$38),N237,0)</f>
        <v>0</v>
      </c>
      <c r="R237" s="72">
        <f>IF(AND(ABS('Back-End'!B$56-L236)&lt;=0.0005,'Back-End'!B$57),'Back-End'!B$55,IF(AND(ABS('Back-End'!B$69-L236)&lt;=0.0005,'Back-End'!B$58),'Back-End'!B$68+0.0001,0))</f>
        <v>0</v>
      </c>
      <c r="S237" s="72">
        <f>IF(AND(ABS('Back-End'!B$81-L237)&lt;=0.0005,'Back-End'!B$84),'Back-End'!B$83,0)</f>
        <v>0</v>
      </c>
      <c r="T237" s="72">
        <v>0</v>
      </c>
    </row>
    <row r="238" spans="12:23" x14ac:dyDescent="0.25">
      <c r="L238" s="94">
        <f>L237+0.001</f>
        <v>0.11700000000000009</v>
      </c>
      <c r="M238" s="81">
        <f>IF(L238&lt;'Slider Control'!M$13,'Slider Control'!P$13,L238*'Slider Control'!R$13)</f>
        <v>0.48</v>
      </c>
      <c r="N238" s="95">
        <f>IF(L238&lt;'Slider Control'!M$13,0,IF(L238&lt;'Slider Control'!N$13,L238*'Slider Control'!S$13+'Slider Control'!T$13,'Slider Control'!Q$13))</f>
        <v>0</v>
      </c>
      <c r="O238" s="96" t="e">
        <f t="shared" si="18"/>
        <v>#N/A</v>
      </c>
      <c r="P238" s="72">
        <f>IF(AND(ABS('Back-End'!B$26-L238)&lt;=0.0005,'Back-End'!B$25),0.001,0)</f>
        <v>0</v>
      </c>
      <c r="Q238" s="72">
        <f>IF(AND(ABS('Back-End'!B$32-L238)&lt;=0.0005,'Back-End'!B$38),M238,0)</f>
        <v>0</v>
      </c>
      <c r="R238" s="72">
        <f>IF(AND(ABS('Back-End'!B$56-L238)&lt;=0.0005,'Back-End'!B$57),'Back-End'!B$54,IF(AND(ABS('Back-End'!B$69-L238)&lt;=0.0005,'Back-End'!B$58),'Back-End'!B$67,0))</f>
        <v>0</v>
      </c>
      <c r="S238" s="72">
        <f>IF(AND(ABS('Back-End'!B$81-L238)&lt;=0.0005,'Back-End'!B$84),'Back-End'!B$82,0)</f>
        <v>0</v>
      </c>
      <c r="T238" s="72">
        <v>0</v>
      </c>
    </row>
    <row r="239" spans="12:23" x14ac:dyDescent="0.25">
      <c r="L239" s="94">
        <f>L238</f>
        <v>0.11700000000000009</v>
      </c>
      <c r="M239" s="81">
        <f>IF(L239&lt;'Slider Control'!M$13,'Slider Control'!P$13,L239*'Slider Control'!R$13)</f>
        <v>0.48</v>
      </c>
      <c r="N239" s="95">
        <f>IF(L239&lt;'Slider Control'!M$13,0,IF(L239&lt;'Slider Control'!N$13,L239*'Slider Control'!S$13+'Slider Control'!T$13,'Slider Control'!Q$13))</f>
        <v>0</v>
      </c>
      <c r="O239" s="96" t="e">
        <f t="shared" si="18"/>
        <v>#N/A</v>
      </c>
      <c r="P239" s="72">
        <f>IF(AND(ABS('Back-End'!B$26-L239)&lt;=0.0005,'Back-End'!B$25),'Back-End'!B$21,0)</f>
        <v>0</v>
      </c>
      <c r="Q239" s="72">
        <f>IF(AND(ABS('Back-End'!B$32-L239)&lt;=0.0005,'Back-End'!B$38),N239,0)</f>
        <v>0</v>
      </c>
      <c r="R239" s="72">
        <f>IF(AND(ABS('Back-End'!B$56-L238)&lt;=0.0005,'Back-End'!B$57),'Back-End'!B$55,IF(AND(ABS('Back-End'!B$69-L238)&lt;=0.0005,'Back-End'!B$58),'Back-End'!B$68+0.0001,0))</f>
        <v>0</v>
      </c>
      <c r="S239" s="72">
        <f>IF(AND(ABS('Back-End'!B$81-L239)&lt;=0.0005,'Back-End'!B$84),'Back-End'!B$83,0)</f>
        <v>0</v>
      </c>
      <c r="T239" s="72">
        <v>0</v>
      </c>
    </row>
    <row r="240" spans="12:23" x14ac:dyDescent="0.25">
      <c r="L240" s="94">
        <f>L239+0.001</f>
        <v>0.11800000000000009</v>
      </c>
      <c r="M240" s="81">
        <f>IF(L240&lt;'Slider Control'!M$13,'Slider Control'!P$13,L240*'Slider Control'!R$13)</f>
        <v>0.48</v>
      </c>
      <c r="N240" s="95">
        <f>IF(L240&lt;'Slider Control'!M$13,0,IF(L240&lt;'Slider Control'!N$13,L240*'Slider Control'!S$13+'Slider Control'!T$13,'Slider Control'!Q$13))</f>
        <v>0</v>
      </c>
      <c r="O240" s="96" t="e">
        <f t="shared" si="18"/>
        <v>#N/A</v>
      </c>
      <c r="P240" s="72">
        <f>IF(AND(ABS('Back-End'!B$26-L240)&lt;=0.0005,'Back-End'!B$25),0.001,0)</f>
        <v>0</v>
      </c>
      <c r="Q240" s="72">
        <f>IF(AND(ABS('Back-End'!B$32-L240)&lt;=0.0005,'Back-End'!B$38),M240,0)</f>
        <v>0</v>
      </c>
      <c r="R240" s="72">
        <f>IF(AND(ABS('Back-End'!B$56-L240)&lt;=0.0005,'Back-End'!B$57),'Back-End'!B$54,IF(AND(ABS('Back-End'!B$69-L240)&lt;=0.0005,'Back-End'!B$58),'Back-End'!B$67,0))</f>
        <v>0</v>
      </c>
      <c r="S240" s="72">
        <f>IF(AND(ABS('Back-End'!B$81-L240)&lt;=0.0005,'Back-End'!B$84),'Back-End'!B$82,0)</f>
        <v>0</v>
      </c>
      <c r="T240" s="72">
        <v>0</v>
      </c>
    </row>
    <row r="241" spans="12:20" x14ac:dyDescent="0.25">
      <c r="L241" s="94">
        <f>L240</f>
        <v>0.11800000000000009</v>
      </c>
      <c r="M241" s="81">
        <f>IF(L241&lt;'Slider Control'!M$13,'Slider Control'!P$13,L241*'Slider Control'!R$13)</f>
        <v>0.48</v>
      </c>
      <c r="N241" s="95">
        <f>IF(L241&lt;'Slider Control'!M$13,0,IF(L241&lt;'Slider Control'!N$13,L241*'Slider Control'!S$13+'Slider Control'!T$13,'Slider Control'!Q$13))</f>
        <v>0</v>
      </c>
      <c r="O241" s="96" t="e">
        <f t="shared" si="18"/>
        <v>#N/A</v>
      </c>
      <c r="P241" s="72">
        <f>IF(AND(ABS('Back-End'!B$26-L241)&lt;=0.0005,'Back-End'!B$25),'Back-End'!B$21,0)</f>
        <v>0</v>
      </c>
      <c r="Q241" s="72">
        <f>IF(AND(ABS('Back-End'!B$32-L241)&lt;=0.0005,'Back-End'!B$38),N241,0)</f>
        <v>0</v>
      </c>
      <c r="R241" s="72">
        <f>IF(AND(ABS('Back-End'!B$56-L240)&lt;=0.0005,'Back-End'!B$57),'Back-End'!B$55,IF(AND(ABS('Back-End'!B$69-L240)&lt;=0.0005,'Back-End'!B$58),'Back-End'!B$68+0.0001,0))</f>
        <v>0</v>
      </c>
      <c r="S241" s="72">
        <f>IF(AND(ABS('Back-End'!B$81-L241)&lt;=0.0005,'Back-End'!B$84),'Back-End'!B$83,0)</f>
        <v>0</v>
      </c>
      <c r="T241" s="72">
        <v>0</v>
      </c>
    </row>
    <row r="242" spans="12:20" x14ac:dyDescent="0.25">
      <c r="L242" s="94">
        <f>L241+0.001</f>
        <v>0.11900000000000009</v>
      </c>
      <c r="M242" s="81">
        <f>IF(L242&lt;'Slider Control'!M$13,'Slider Control'!P$13,L242*'Slider Control'!R$13)</f>
        <v>0.48</v>
      </c>
      <c r="N242" s="95">
        <f>IF(L242&lt;'Slider Control'!M$13,0,IF(L242&lt;'Slider Control'!N$13,L242*'Slider Control'!S$13+'Slider Control'!T$13,'Slider Control'!Q$13))</f>
        <v>0</v>
      </c>
      <c r="O242" s="96" t="e">
        <f t="shared" si="18"/>
        <v>#N/A</v>
      </c>
      <c r="P242" s="72">
        <f>IF(AND(ABS('Back-End'!B$26-L242)&lt;=0.0005,'Back-End'!B$25),0.001,0)</f>
        <v>0</v>
      </c>
      <c r="Q242" s="72">
        <f>IF(AND(ABS('Back-End'!B$32-L242)&lt;=0.0005,'Back-End'!B$38),M242,0)</f>
        <v>0</v>
      </c>
      <c r="R242" s="72">
        <f>IF(AND(ABS('Back-End'!B$56-L242)&lt;=0.0005,'Back-End'!B$57),'Back-End'!B$54,IF(AND(ABS('Back-End'!B$69-L242)&lt;=0.0005,'Back-End'!B$58),'Back-End'!B$67,0))</f>
        <v>0</v>
      </c>
      <c r="S242" s="72">
        <f>IF(AND(ABS('Back-End'!B$81-L242)&lt;=0.0005,'Back-End'!B$84),'Back-End'!B$82,0)</f>
        <v>0</v>
      </c>
      <c r="T242" s="72">
        <v>0</v>
      </c>
    </row>
    <row r="243" spans="12:20" x14ac:dyDescent="0.25">
      <c r="L243" s="94">
        <f>L242</f>
        <v>0.11900000000000009</v>
      </c>
      <c r="M243" s="81">
        <f>IF(L243&lt;'Slider Control'!M$13,'Slider Control'!P$13,L243*'Slider Control'!R$13)</f>
        <v>0.48</v>
      </c>
      <c r="N243" s="95">
        <f>IF(L243&lt;'Slider Control'!M$13,0,IF(L243&lt;'Slider Control'!N$13,L243*'Slider Control'!S$13+'Slider Control'!T$13,'Slider Control'!Q$13))</f>
        <v>0</v>
      </c>
      <c r="O243" s="96" t="e">
        <f t="shared" si="18"/>
        <v>#N/A</v>
      </c>
      <c r="P243" s="72">
        <f>IF(AND(ABS('Back-End'!B$26-L243)&lt;=0.0005,'Back-End'!B$25),'Back-End'!B$21,0)</f>
        <v>0</v>
      </c>
      <c r="Q243" s="72">
        <f>IF(AND(ABS('Back-End'!B$32-L243)&lt;=0.0005,'Back-End'!B$38),N243,0)</f>
        <v>0</v>
      </c>
      <c r="R243" s="72">
        <f>IF(AND(ABS('Back-End'!B$56-L242)&lt;=0.0005,'Back-End'!B$57),'Back-End'!B$55,IF(AND(ABS('Back-End'!B$69-L242)&lt;=0.0005,'Back-End'!B$58),'Back-End'!B$68+0.0001,0))</f>
        <v>0</v>
      </c>
      <c r="S243" s="72">
        <f>IF(AND(ABS('Back-End'!B$81-L243)&lt;=0.0005,'Back-End'!B$84),'Back-End'!B$83,0)</f>
        <v>0</v>
      </c>
      <c r="T243" s="72">
        <v>0</v>
      </c>
    </row>
    <row r="244" spans="12:20" x14ac:dyDescent="0.25">
      <c r="L244" s="94">
        <f>L243+0.001</f>
        <v>0.12000000000000009</v>
      </c>
      <c r="M244" s="81">
        <f>IF(L244&lt;'Slider Control'!M$13,'Slider Control'!P$13,L244*'Slider Control'!R$13)</f>
        <v>0.48</v>
      </c>
      <c r="N244" s="95">
        <f>IF(L244&lt;'Slider Control'!M$13,0,IF(L244&lt;'Slider Control'!N$13,L244*'Slider Control'!S$13+'Slider Control'!T$13,'Slider Control'!Q$13))</f>
        <v>0</v>
      </c>
      <c r="O244" s="96" t="e">
        <f t="shared" si="18"/>
        <v>#N/A</v>
      </c>
      <c r="P244" s="72">
        <f>IF(AND(ABS('Back-End'!B$26-L244)&lt;=0.0005,'Back-End'!B$25),0.001,0)</f>
        <v>0</v>
      </c>
      <c r="Q244" s="72">
        <f>IF(AND(ABS('Back-End'!B$32-L244)&lt;=0.0005,'Back-End'!B$38),M244,0)</f>
        <v>0</v>
      </c>
      <c r="R244" s="72">
        <f>IF(AND(ABS('Back-End'!B$56-L244)&lt;=0.0005,'Back-End'!B$57),'Back-End'!B$54,IF(AND(ABS('Back-End'!B$69-L244)&lt;=0.0005,'Back-End'!B$58),'Back-End'!B$67,0))</f>
        <v>0</v>
      </c>
      <c r="S244" s="72">
        <f>IF(AND(ABS('Back-End'!B$81-L244)&lt;=0.0005,'Back-End'!B$84),'Back-End'!B$82,0)</f>
        <v>0</v>
      </c>
      <c r="T244" s="72">
        <v>0</v>
      </c>
    </row>
    <row r="245" spans="12:20" x14ac:dyDescent="0.25">
      <c r="L245" s="94">
        <f>L244</f>
        <v>0.12000000000000009</v>
      </c>
      <c r="M245" s="81">
        <f>IF(L245&lt;'Slider Control'!M$13,'Slider Control'!P$13,L245*'Slider Control'!R$13)</f>
        <v>0.48</v>
      </c>
      <c r="N245" s="95">
        <f>IF(L245&lt;'Slider Control'!M$13,0,IF(L245&lt;'Slider Control'!N$13,L245*'Slider Control'!S$13+'Slider Control'!T$13,'Slider Control'!Q$13))</f>
        <v>0</v>
      </c>
      <c r="O245" s="96" t="e">
        <f t="shared" si="18"/>
        <v>#N/A</v>
      </c>
      <c r="P245" s="72">
        <f>IF(AND(ABS('Back-End'!B$26-L245)&lt;=0.0005,'Back-End'!B$25),'Back-End'!B$21,0)</f>
        <v>0</v>
      </c>
      <c r="Q245" s="72">
        <f>IF(AND(ABS('Back-End'!B$32-L245)&lt;=0.0005,'Back-End'!B$38),N245,0)</f>
        <v>0</v>
      </c>
      <c r="R245" s="72">
        <f>IF(AND(ABS('Back-End'!B$56-L244)&lt;=0.0005,'Back-End'!B$57),'Back-End'!B$55,IF(AND(ABS('Back-End'!B$69-L244)&lt;=0.0005,'Back-End'!B$58),'Back-End'!B$68+0.0001,0))</f>
        <v>0</v>
      </c>
      <c r="S245" s="72">
        <f>IF(AND(ABS('Back-End'!B$81-L245)&lt;=0.0005,'Back-End'!B$84),'Back-End'!B$83,0)</f>
        <v>0</v>
      </c>
      <c r="T245" s="72">
        <v>0</v>
      </c>
    </row>
    <row r="246" spans="12:20" x14ac:dyDescent="0.25">
      <c r="L246" s="94">
        <f>L245+0.001</f>
        <v>0.12100000000000009</v>
      </c>
      <c r="M246" s="81">
        <f>IF(L246&lt;'Slider Control'!M$13,'Slider Control'!P$13,L246*'Slider Control'!R$13)</f>
        <v>0.48</v>
      </c>
      <c r="N246" s="95">
        <f>IF(L246&lt;'Slider Control'!M$13,0,IF(L246&lt;'Slider Control'!N$13,L246*'Slider Control'!S$13+'Slider Control'!T$13,'Slider Control'!Q$13))</f>
        <v>0</v>
      </c>
      <c r="O246" s="96" t="e">
        <f t="shared" si="18"/>
        <v>#N/A</v>
      </c>
      <c r="P246" s="72">
        <f>IF(AND(ABS('Back-End'!B$26-L246)&lt;=0.0005,'Back-End'!B$25),0.001,0)</f>
        <v>0</v>
      </c>
      <c r="Q246" s="72">
        <f>IF(AND(ABS('Back-End'!B$32-L246)&lt;=0.0005,'Back-End'!B$38),M246,0)</f>
        <v>0</v>
      </c>
      <c r="R246" s="72">
        <f>IF(AND(ABS('Back-End'!B$56-L246)&lt;=0.0005,'Back-End'!B$57),'Back-End'!B$54,IF(AND(ABS('Back-End'!B$69-L246)&lt;=0.0005,'Back-End'!B$58),'Back-End'!B$67,0))</f>
        <v>0</v>
      </c>
      <c r="S246" s="72">
        <f>IF(AND(ABS('Back-End'!B$81-L246)&lt;=0.0005,'Back-End'!B$84),'Back-End'!B$82,0)</f>
        <v>0</v>
      </c>
      <c r="T246" s="72">
        <v>0</v>
      </c>
    </row>
    <row r="247" spans="12:20" x14ac:dyDescent="0.25">
      <c r="L247" s="94">
        <f>L246</f>
        <v>0.12100000000000009</v>
      </c>
      <c r="M247" s="81">
        <f>IF(L247&lt;'Slider Control'!M$13,'Slider Control'!P$13,L247*'Slider Control'!R$13)</f>
        <v>0.48</v>
      </c>
      <c r="N247" s="95">
        <f>IF(L247&lt;'Slider Control'!M$13,0,IF(L247&lt;'Slider Control'!N$13,L247*'Slider Control'!S$13+'Slider Control'!T$13,'Slider Control'!Q$13))</f>
        <v>0</v>
      </c>
      <c r="O247" s="96" t="e">
        <f t="shared" si="18"/>
        <v>#N/A</v>
      </c>
      <c r="P247" s="72">
        <f>IF(AND(ABS('Back-End'!B$26-L247)&lt;=0.0005,'Back-End'!B$25),'Back-End'!B$21,0)</f>
        <v>0</v>
      </c>
      <c r="Q247" s="72">
        <f>IF(AND(ABS('Back-End'!B$32-L247)&lt;=0.0005,'Back-End'!B$38),N247,0)</f>
        <v>0</v>
      </c>
      <c r="R247" s="72">
        <f>IF(AND(ABS('Back-End'!B$56-L246)&lt;=0.0005,'Back-End'!B$57),'Back-End'!B$55,IF(AND(ABS('Back-End'!B$69-L246)&lt;=0.0005,'Back-End'!B$58),'Back-End'!B$68+0.0001,0))</f>
        <v>0</v>
      </c>
      <c r="S247" s="72">
        <f>IF(AND(ABS('Back-End'!B$81-L247)&lt;=0.0005,'Back-End'!B$84),'Back-End'!B$83,0)</f>
        <v>0</v>
      </c>
      <c r="T247" s="72">
        <v>0</v>
      </c>
    </row>
    <row r="248" spans="12:20" x14ac:dyDescent="0.25">
      <c r="L248" s="94">
        <f>L247+0.001</f>
        <v>0.12200000000000009</v>
      </c>
      <c r="M248" s="81">
        <f>IF(L248&lt;'Slider Control'!M$13,'Slider Control'!P$13,L248*'Slider Control'!R$13)</f>
        <v>0.48</v>
      </c>
      <c r="N248" s="95">
        <f>IF(L248&lt;'Slider Control'!M$13,0,IF(L248&lt;'Slider Control'!N$13,L248*'Slider Control'!S$13+'Slider Control'!T$13,'Slider Control'!Q$13))</f>
        <v>0</v>
      </c>
      <c r="O248" s="96" t="e">
        <f t="shared" si="18"/>
        <v>#N/A</v>
      </c>
      <c r="P248" s="72">
        <f>IF(AND(ABS('Back-End'!B$26-L248)&lt;=0.0005,'Back-End'!B$25),0.001,0)</f>
        <v>0</v>
      </c>
      <c r="Q248" s="72">
        <f>IF(AND(ABS('Back-End'!B$32-L248)&lt;=0.0005,'Back-End'!B$38),M248,0)</f>
        <v>0</v>
      </c>
      <c r="R248" s="72">
        <f>IF(AND(ABS('Back-End'!B$56-L248)&lt;=0.0005,'Back-End'!B$57),'Back-End'!B$54,IF(AND(ABS('Back-End'!B$69-L248)&lt;=0.0005,'Back-End'!B$58),'Back-End'!B$67,0))</f>
        <v>0</v>
      </c>
      <c r="S248" s="72">
        <f>IF(AND(ABS('Back-End'!B$81-L248)&lt;=0.0005,'Back-End'!B$84),'Back-End'!B$82,0)</f>
        <v>0</v>
      </c>
      <c r="T248" s="72">
        <v>0</v>
      </c>
    </row>
    <row r="249" spans="12:20" x14ac:dyDescent="0.25">
      <c r="L249" s="94">
        <f>L248</f>
        <v>0.12200000000000009</v>
      </c>
      <c r="M249" s="81">
        <f>IF(L249&lt;'Slider Control'!M$13,'Slider Control'!P$13,L249*'Slider Control'!R$13)</f>
        <v>0.48</v>
      </c>
      <c r="N249" s="95">
        <f>IF(L249&lt;'Slider Control'!M$13,0,IF(L249&lt;'Slider Control'!N$13,L249*'Slider Control'!S$13+'Slider Control'!T$13,'Slider Control'!Q$13))</f>
        <v>0</v>
      </c>
      <c r="O249" s="96" t="e">
        <f t="shared" si="18"/>
        <v>#N/A</v>
      </c>
      <c r="P249" s="72">
        <f>IF(AND(ABS('Back-End'!B$26-L249)&lt;=0.0005,'Back-End'!B$25),'Back-End'!B$21,0)</f>
        <v>0</v>
      </c>
      <c r="Q249" s="72">
        <f>IF(AND(ABS('Back-End'!B$32-L249)&lt;=0.0005,'Back-End'!B$38),N249,0)</f>
        <v>0</v>
      </c>
      <c r="R249" s="72">
        <f>IF(AND(ABS('Back-End'!B$56-L248)&lt;=0.0005,'Back-End'!B$57),'Back-End'!B$55,IF(AND(ABS('Back-End'!B$69-L248)&lt;=0.0005,'Back-End'!B$58),'Back-End'!B$68+0.0001,0))</f>
        <v>0</v>
      </c>
      <c r="S249" s="72">
        <f>IF(AND(ABS('Back-End'!B$81-L249)&lt;=0.0005,'Back-End'!B$84),'Back-End'!B$83,0)</f>
        <v>0</v>
      </c>
      <c r="T249" s="72">
        <v>0</v>
      </c>
    </row>
    <row r="250" spans="12:20" x14ac:dyDescent="0.25">
      <c r="L250" s="94">
        <f>L249+0.001</f>
        <v>0.1230000000000001</v>
      </c>
      <c r="M250" s="81">
        <f>IF(L250&lt;'Slider Control'!M$13,'Slider Control'!P$13,L250*'Slider Control'!R$13)</f>
        <v>0.48</v>
      </c>
      <c r="N250" s="95">
        <f>IF(L250&lt;'Slider Control'!M$13,0,IF(L250&lt;'Slider Control'!N$13,L250*'Slider Control'!S$13+'Slider Control'!T$13,'Slider Control'!Q$13))</f>
        <v>0</v>
      </c>
      <c r="O250" s="96" t="e">
        <f t="shared" si="18"/>
        <v>#N/A</v>
      </c>
      <c r="P250" s="72">
        <f>IF(AND(ABS('Back-End'!B$26-L250)&lt;=0.0005,'Back-End'!B$25),0.001,0)</f>
        <v>0</v>
      </c>
      <c r="Q250" s="72">
        <f>IF(AND(ABS('Back-End'!B$32-L250)&lt;=0.0005,'Back-End'!B$38),M250,0)</f>
        <v>0</v>
      </c>
      <c r="R250" s="72">
        <f>IF(AND(ABS('Back-End'!B$56-L250)&lt;=0.0005,'Back-End'!B$57),'Back-End'!B$54,IF(AND(ABS('Back-End'!B$69-L250)&lt;=0.0005,'Back-End'!B$58),'Back-End'!B$67,0))</f>
        <v>0</v>
      </c>
      <c r="S250" s="72">
        <f>IF(AND(ABS('Back-End'!B$81-L250)&lt;=0.0005,'Back-End'!B$84),'Back-End'!B$82,0)</f>
        <v>0</v>
      </c>
      <c r="T250" s="72">
        <v>0</v>
      </c>
    </row>
    <row r="251" spans="12:20" x14ac:dyDescent="0.25">
      <c r="L251" s="94">
        <f>L250</f>
        <v>0.1230000000000001</v>
      </c>
      <c r="M251" s="81">
        <f>IF(L251&lt;'Slider Control'!M$13,'Slider Control'!P$13,L251*'Slider Control'!R$13)</f>
        <v>0.48</v>
      </c>
      <c r="N251" s="95">
        <f>IF(L251&lt;'Slider Control'!M$13,0,IF(L251&lt;'Slider Control'!N$13,L251*'Slider Control'!S$13+'Slider Control'!T$13,'Slider Control'!Q$13))</f>
        <v>0</v>
      </c>
      <c r="O251" s="96" t="e">
        <f t="shared" si="18"/>
        <v>#N/A</v>
      </c>
      <c r="P251" s="72">
        <f>IF(AND(ABS('Back-End'!B$26-L251)&lt;=0.0005,'Back-End'!B$25),'Back-End'!B$21,0)</f>
        <v>0</v>
      </c>
      <c r="Q251" s="72">
        <f>IF(AND(ABS('Back-End'!B$32-L251)&lt;=0.0005,'Back-End'!B$38),N251,0)</f>
        <v>0</v>
      </c>
      <c r="R251" s="72">
        <f>IF(AND(ABS('Back-End'!B$56-L250)&lt;=0.0005,'Back-End'!B$57),'Back-End'!B$55,IF(AND(ABS('Back-End'!B$69-L250)&lt;=0.0005,'Back-End'!B$58),'Back-End'!B$68+0.0001,0))</f>
        <v>0</v>
      </c>
      <c r="S251" s="72">
        <f>IF(AND(ABS('Back-End'!B$81-L251)&lt;=0.0005,'Back-End'!B$84),'Back-End'!B$83,0)</f>
        <v>0</v>
      </c>
      <c r="T251" s="72">
        <v>0</v>
      </c>
    </row>
    <row r="252" spans="12:20" x14ac:dyDescent="0.25">
      <c r="L252" s="94">
        <f>L251+0.001</f>
        <v>0.1240000000000001</v>
      </c>
      <c r="M252" s="81">
        <f>IF(L252&lt;'Slider Control'!M$13,'Slider Control'!P$13,L252*'Slider Control'!R$13)</f>
        <v>0.48</v>
      </c>
      <c r="N252" s="95">
        <f>IF(L252&lt;'Slider Control'!M$13,0,IF(L252&lt;'Slider Control'!N$13,L252*'Slider Control'!S$13+'Slider Control'!T$13,'Slider Control'!Q$13))</f>
        <v>0</v>
      </c>
      <c r="O252" s="96" t="e">
        <f t="shared" si="18"/>
        <v>#N/A</v>
      </c>
      <c r="P252" s="72">
        <f>IF(AND(ABS('Back-End'!B$26-L252)&lt;=0.0005,'Back-End'!B$25),0.001,0)</f>
        <v>0</v>
      </c>
      <c r="Q252" s="72">
        <f>IF(AND(ABS('Back-End'!B$32-L252)&lt;=0.0005,'Back-End'!B$38),M252,0)</f>
        <v>0</v>
      </c>
      <c r="R252" s="72">
        <f>IF(AND(ABS('Back-End'!B$56-L252)&lt;=0.0005,'Back-End'!B$57),'Back-End'!B$54,IF(AND(ABS('Back-End'!B$69-L252)&lt;=0.0005,'Back-End'!B$58),'Back-End'!B$67,0))</f>
        <v>0</v>
      </c>
      <c r="S252" s="72">
        <f>IF(AND(ABS('Back-End'!B$81-L252)&lt;=0.0005,'Back-End'!B$84),'Back-End'!B$82,0)</f>
        <v>0</v>
      </c>
      <c r="T252" s="72">
        <v>0</v>
      </c>
    </row>
    <row r="253" spans="12:20" x14ac:dyDescent="0.25">
      <c r="L253" s="94">
        <f>L252</f>
        <v>0.1240000000000001</v>
      </c>
      <c r="M253" s="81">
        <f>IF(L253&lt;'Slider Control'!M$13,'Slider Control'!P$13,L253*'Slider Control'!R$13)</f>
        <v>0.48</v>
      </c>
      <c r="N253" s="95">
        <f>IF(L253&lt;'Slider Control'!M$13,0,IF(L253&lt;'Slider Control'!N$13,L253*'Slider Control'!S$13+'Slider Control'!T$13,'Slider Control'!Q$13))</f>
        <v>0</v>
      </c>
      <c r="O253" s="96" t="e">
        <f t="shared" si="18"/>
        <v>#N/A</v>
      </c>
      <c r="P253" s="72">
        <f>IF(AND(ABS('Back-End'!B$26-L253)&lt;=0.0005,'Back-End'!B$25),'Back-End'!B$21,0)</f>
        <v>0</v>
      </c>
      <c r="Q253" s="72">
        <f>IF(AND(ABS('Back-End'!B$32-L253)&lt;=0.0005,'Back-End'!B$38),N253,0)</f>
        <v>0</v>
      </c>
      <c r="R253" s="72">
        <f>IF(AND(ABS('Back-End'!B$56-L252)&lt;=0.0005,'Back-End'!B$57),'Back-End'!B$55,IF(AND(ABS('Back-End'!B$69-L252)&lt;=0.0005,'Back-End'!B$58),'Back-End'!B$68+0.0001,0))</f>
        <v>0</v>
      </c>
      <c r="S253" s="72">
        <f>IF(AND(ABS('Back-End'!B$81-L253)&lt;=0.0005,'Back-End'!B$84),'Back-End'!B$83,0)</f>
        <v>0</v>
      </c>
      <c r="T253" s="72">
        <v>0</v>
      </c>
    </row>
    <row r="254" spans="12:20" x14ac:dyDescent="0.25">
      <c r="L254" s="94">
        <f>L253+0.001</f>
        <v>0.12500000000000008</v>
      </c>
      <c r="M254" s="81">
        <f>IF(L254&lt;'Slider Control'!M$13,'Slider Control'!P$13,L254*'Slider Control'!R$13)</f>
        <v>0.48</v>
      </c>
      <c r="N254" s="95">
        <f>IF(L254&lt;'Slider Control'!M$13,0,IF(L254&lt;'Slider Control'!N$13,L254*'Slider Control'!S$13+'Slider Control'!T$13,'Slider Control'!Q$13))</f>
        <v>0</v>
      </c>
      <c r="O254" s="96" t="e">
        <f t="shared" si="18"/>
        <v>#N/A</v>
      </c>
      <c r="P254" s="72">
        <f>IF(AND(ABS('Back-End'!B$26-L254)&lt;=0.0005,'Back-End'!B$25),0.001,0)</f>
        <v>0</v>
      </c>
      <c r="Q254" s="72">
        <f>IF(AND(ABS('Back-End'!B$32-L254)&lt;=0.0005,'Back-End'!B$38),M254,0)</f>
        <v>0</v>
      </c>
      <c r="R254" s="72">
        <f>IF(AND(ABS('Back-End'!B$56-L254)&lt;=0.0005,'Back-End'!B$57),'Back-End'!B$54,IF(AND(ABS('Back-End'!B$69-L254)&lt;=0.0005,'Back-End'!B$58),'Back-End'!B$67,0))</f>
        <v>0</v>
      </c>
      <c r="S254" s="72">
        <f>IF(AND(ABS('Back-End'!B$81-L254)&lt;=0.0005,'Back-End'!B$84),'Back-End'!B$82,0)</f>
        <v>0</v>
      </c>
      <c r="T254" s="72">
        <v>0</v>
      </c>
    </row>
    <row r="255" spans="12:20" x14ac:dyDescent="0.25">
      <c r="L255" s="94">
        <f>L254</f>
        <v>0.12500000000000008</v>
      </c>
      <c r="M255" s="81">
        <f>IF(L255&lt;'Slider Control'!M$13,'Slider Control'!P$13,L255*'Slider Control'!R$13)</f>
        <v>0.48</v>
      </c>
      <c r="N255" s="95">
        <f>IF(L255&lt;'Slider Control'!M$13,0,IF(L255&lt;'Slider Control'!N$13,L255*'Slider Control'!S$13+'Slider Control'!T$13,'Slider Control'!Q$13))</f>
        <v>0</v>
      </c>
      <c r="O255" s="96" t="e">
        <f t="shared" si="18"/>
        <v>#N/A</v>
      </c>
      <c r="P255" s="72">
        <f>IF(AND(ABS('Back-End'!B$26-L255)&lt;=0.0005,'Back-End'!B$25),'Back-End'!B$21,0)</f>
        <v>0</v>
      </c>
      <c r="Q255" s="72">
        <f>IF(AND(ABS('Back-End'!B$32-L255)&lt;=0.0005,'Back-End'!B$38),N255,0)</f>
        <v>0</v>
      </c>
      <c r="R255" s="72">
        <f>IF(AND(ABS('Back-End'!B$56-L254)&lt;=0.0005,'Back-End'!B$57),'Back-End'!B$55,IF(AND(ABS('Back-End'!B$69-L254)&lt;=0.0005,'Back-End'!B$58),'Back-End'!B$68+0.0001,0))</f>
        <v>0</v>
      </c>
      <c r="S255" s="72">
        <f>IF(AND(ABS('Back-End'!B$81-L255)&lt;=0.0005,'Back-End'!B$84),'Back-End'!B$83,0)</f>
        <v>0</v>
      </c>
      <c r="T255" s="72">
        <v>0</v>
      </c>
    </row>
    <row r="256" spans="12:20" x14ac:dyDescent="0.25">
      <c r="L256" s="94">
        <f>L255+0.001</f>
        <v>0.12600000000000008</v>
      </c>
      <c r="M256" s="81">
        <f>IF(L256&lt;'Slider Control'!M$13,'Slider Control'!P$13,L256*'Slider Control'!R$13)</f>
        <v>0.48</v>
      </c>
      <c r="N256" s="95">
        <f>IF(L256&lt;'Slider Control'!M$13,0,IF(L256&lt;'Slider Control'!N$13,L256*'Slider Control'!S$13+'Slider Control'!T$13,'Slider Control'!Q$13))</f>
        <v>0</v>
      </c>
      <c r="O256" s="96" t="e">
        <f t="shared" si="18"/>
        <v>#N/A</v>
      </c>
      <c r="P256" s="72">
        <f>IF(AND(ABS('Back-End'!B$26-L256)&lt;=0.0005,'Back-End'!B$25),0.001,0)</f>
        <v>0</v>
      </c>
      <c r="Q256" s="72">
        <f>IF(AND(ABS('Back-End'!B$32-L256)&lt;=0.0005,'Back-End'!B$38),M256,0)</f>
        <v>0</v>
      </c>
      <c r="R256" s="72">
        <f>IF(AND(ABS('Back-End'!B$56-L256)&lt;=0.0005,'Back-End'!B$57),'Back-End'!B$54,IF(AND(ABS('Back-End'!B$69-L256)&lt;=0.0005,'Back-End'!B$58),'Back-End'!B$67,0))</f>
        <v>0</v>
      </c>
      <c r="S256" s="72">
        <f>IF(AND(ABS('Back-End'!B$81-L256)&lt;=0.0005,'Back-End'!B$84),'Back-End'!B$82,0)</f>
        <v>0</v>
      </c>
      <c r="T256" s="72">
        <v>0</v>
      </c>
    </row>
    <row r="257" spans="12:20" x14ac:dyDescent="0.25">
      <c r="L257" s="94">
        <f>L256</f>
        <v>0.12600000000000008</v>
      </c>
      <c r="M257" s="81">
        <f>IF(L257&lt;'Slider Control'!M$13,'Slider Control'!P$13,L257*'Slider Control'!R$13)</f>
        <v>0.48</v>
      </c>
      <c r="N257" s="95">
        <f>IF(L257&lt;'Slider Control'!M$13,0,IF(L257&lt;'Slider Control'!N$13,L257*'Slider Control'!S$13+'Slider Control'!T$13,'Slider Control'!Q$13))</f>
        <v>0</v>
      </c>
      <c r="O257" s="96" t="e">
        <f t="shared" si="18"/>
        <v>#N/A</v>
      </c>
      <c r="P257" s="72">
        <f>IF(AND(ABS('Back-End'!B$26-L257)&lt;=0.0005,'Back-End'!B$25),'Back-End'!B$21,0)</f>
        <v>0</v>
      </c>
      <c r="Q257" s="72">
        <f>IF(AND(ABS('Back-End'!B$32-L257)&lt;=0.0005,'Back-End'!B$38),N257,0)</f>
        <v>0</v>
      </c>
      <c r="R257" s="72">
        <f>IF(AND(ABS('Back-End'!B$56-L256)&lt;=0.0005,'Back-End'!B$57),'Back-End'!B$55,IF(AND(ABS('Back-End'!B$69-L256)&lt;=0.0005,'Back-End'!B$58),'Back-End'!B$68+0.0001,0))</f>
        <v>0</v>
      </c>
      <c r="S257" s="72">
        <f>IF(AND(ABS('Back-End'!B$81-L257)&lt;=0.0005,'Back-End'!B$84),'Back-End'!B$83,0)</f>
        <v>0</v>
      </c>
      <c r="T257" s="72">
        <v>0</v>
      </c>
    </row>
    <row r="258" spans="12:20" x14ac:dyDescent="0.25">
      <c r="L258" s="94">
        <f>L257+0.001</f>
        <v>0.12700000000000009</v>
      </c>
      <c r="M258" s="81">
        <f>IF(L258&lt;'Slider Control'!M$13,'Slider Control'!P$13,L258*'Slider Control'!R$13)</f>
        <v>0.48</v>
      </c>
      <c r="N258" s="95">
        <f>IF(L258&lt;'Slider Control'!M$13,0,IF(L258&lt;'Slider Control'!N$13,L258*'Slider Control'!S$13+'Slider Control'!T$13,'Slider Control'!Q$13))</f>
        <v>0</v>
      </c>
      <c r="O258" s="96" t="e">
        <f t="shared" si="18"/>
        <v>#N/A</v>
      </c>
      <c r="P258" s="72">
        <f>IF(AND(ABS('Back-End'!B$26-L258)&lt;=0.0005,'Back-End'!B$25),0.001,0)</f>
        <v>0</v>
      </c>
      <c r="Q258" s="72">
        <f>IF(AND(ABS('Back-End'!B$32-L258)&lt;=0.0005,'Back-End'!B$38),M258,0)</f>
        <v>0</v>
      </c>
      <c r="R258" s="72">
        <f>IF(AND(ABS('Back-End'!B$56-L258)&lt;=0.0005,'Back-End'!B$57),'Back-End'!B$54,IF(AND(ABS('Back-End'!B$69-L258)&lt;=0.0005,'Back-End'!B$58),'Back-End'!B$67,0))</f>
        <v>0</v>
      </c>
      <c r="S258" s="72">
        <f>IF(AND(ABS('Back-End'!B$81-L258)&lt;=0.0005,'Back-End'!B$84),'Back-End'!B$82,0)</f>
        <v>0</v>
      </c>
      <c r="T258" s="72">
        <v>0</v>
      </c>
    </row>
    <row r="259" spans="12:20" x14ac:dyDescent="0.25">
      <c r="L259" s="94">
        <f>L258</f>
        <v>0.12700000000000009</v>
      </c>
      <c r="M259" s="81">
        <f>IF(L259&lt;'Slider Control'!M$13,'Slider Control'!P$13,L259*'Slider Control'!R$13)</f>
        <v>0.48</v>
      </c>
      <c r="N259" s="95">
        <f>IF(L259&lt;'Slider Control'!M$13,0,IF(L259&lt;'Slider Control'!N$13,L259*'Slider Control'!S$13+'Slider Control'!T$13,'Slider Control'!Q$13))</f>
        <v>0</v>
      </c>
      <c r="O259" s="96" t="e">
        <f t="shared" si="18"/>
        <v>#N/A</v>
      </c>
      <c r="P259" s="72">
        <f>IF(AND(ABS('Back-End'!B$26-L259)&lt;=0.0005,'Back-End'!B$25),'Back-End'!B$21,0)</f>
        <v>0</v>
      </c>
      <c r="Q259" s="72">
        <f>IF(AND(ABS('Back-End'!B$32-L259)&lt;=0.0005,'Back-End'!B$38),N259,0)</f>
        <v>0</v>
      </c>
      <c r="R259" s="72">
        <f>IF(AND(ABS('Back-End'!B$56-L258)&lt;=0.0005,'Back-End'!B$57),'Back-End'!B$55,IF(AND(ABS('Back-End'!B$69-L258)&lt;=0.0005,'Back-End'!B$58),'Back-End'!B$68+0.0001,0))</f>
        <v>0</v>
      </c>
      <c r="S259" s="72">
        <f>IF(AND(ABS('Back-End'!B$81-L259)&lt;=0.0005,'Back-End'!B$84),'Back-End'!B$83,0)</f>
        <v>0</v>
      </c>
      <c r="T259" s="72">
        <v>0</v>
      </c>
    </row>
    <row r="260" spans="12:20" x14ac:dyDescent="0.25">
      <c r="L260" s="94">
        <f>L259+0.001</f>
        <v>0.12800000000000009</v>
      </c>
      <c r="M260" s="81">
        <f>IF(L260&lt;'Slider Control'!M$13,'Slider Control'!P$13,L260*'Slider Control'!R$13)</f>
        <v>0.48</v>
      </c>
      <c r="N260" s="95">
        <f>IF(L260&lt;'Slider Control'!M$13,0,IF(L260&lt;'Slider Control'!N$13,L260*'Slider Control'!S$13+'Slider Control'!T$13,'Slider Control'!Q$13))</f>
        <v>0</v>
      </c>
      <c r="O260" s="96" t="e">
        <f t="shared" ref="O260:O323" si="19">IF(SUM(P260:T260)=0,NA(),SUM(P260:T260))</f>
        <v>#N/A</v>
      </c>
      <c r="P260" s="72">
        <f>IF(AND(ABS('Back-End'!B$26-L260)&lt;=0.0005,'Back-End'!B$25),0.001,0)</f>
        <v>0</v>
      </c>
      <c r="Q260" s="72">
        <f>IF(AND(ABS('Back-End'!B$32-L260)&lt;=0.0005,'Back-End'!B$38),M260,0)</f>
        <v>0</v>
      </c>
      <c r="R260" s="72">
        <f>IF(AND(ABS('Back-End'!B$56-L260)&lt;=0.0005,'Back-End'!B$57),'Back-End'!B$54,IF(AND(ABS('Back-End'!B$69-L260)&lt;=0.0005,'Back-End'!B$58),'Back-End'!B$67,0))</f>
        <v>0</v>
      </c>
      <c r="S260" s="72">
        <f>IF(AND(ABS('Back-End'!B$81-L260)&lt;=0.0005,'Back-End'!B$84),'Back-End'!B$82,0)</f>
        <v>0</v>
      </c>
      <c r="T260" s="72">
        <v>0</v>
      </c>
    </row>
    <row r="261" spans="12:20" x14ac:dyDescent="0.25">
      <c r="L261" s="94">
        <f>L260</f>
        <v>0.12800000000000009</v>
      </c>
      <c r="M261" s="81">
        <f>IF(L261&lt;'Slider Control'!M$13,'Slider Control'!P$13,L261*'Slider Control'!R$13)</f>
        <v>0.48</v>
      </c>
      <c r="N261" s="95">
        <f>IF(L261&lt;'Slider Control'!M$13,0,IF(L261&lt;'Slider Control'!N$13,L261*'Slider Control'!S$13+'Slider Control'!T$13,'Slider Control'!Q$13))</f>
        <v>0</v>
      </c>
      <c r="O261" s="96" t="e">
        <f t="shared" si="19"/>
        <v>#N/A</v>
      </c>
      <c r="P261" s="72">
        <f>IF(AND(ABS('Back-End'!B$26-L261)&lt;=0.0005,'Back-End'!B$25),'Back-End'!B$21,0)</f>
        <v>0</v>
      </c>
      <c r="Q261" s="72">
        <f>IF(AND(ABS('Back-End'!B$32-L261)&lt;=0.0005,'Back-End'!B$38),N261,0)</f>
        <v>0</v>
      </c>
      <c r="R261" s="72">
        <f>IF(AND(ABS('Back-End'!B$56-L260)&lt;=0.0005,'Back-End'!B$57),'Back-End'!B$55,IF(AND(ABS('Back-End'!B$69-L260)&lt;=0.0005,'Back-End'!B$58),'Back-End'!B$68+0.0001,0))</f>
        <v>0</v>
      </c>
      <c r="S261" s="72">
        <f>IF(AND(ABS('Back-End'!B$81-L261)&lt;=0.0005,'Back-End'!B$84),'Back-End'!B$83,0)</f>
        <v>0</v>
      </c>
      <c r="T261" s="72">
        <v>0</v>
      </c>
    </row>
    <row r="262" spans="12:20" x14ac:dyDescent="0.25">
      <c r="L262" s="94">
        <f>L261+0.001</f>
        <v>0.12900000000000009</v>
      </c>
      <c r="M262" s="81">
        <f>IF(L262&lt;'Slider Control'!M$13,'Slider Control'!P$13,L262*'Slider Control'!R$13)</f>
        <v>0.48</v>
      </c>
      <c r="N262" s="95">
        <f>IF(L262&lt;'Slider Control'!M$13,0,IF(L262&lt;'Slider Control'!N$13,L262*'Slider Control'!S$13+'Slider Control'!T$13,'Slider Control'!Q$13))</f>
        <v>0</v>
      </c>
      <c r="O262" s="96" t="e">
        <f t="shared" si="19"/>
        <v>#N/A</v>
      </c>
      <c r="P262" s="72">
        <f>IF(AND(ABS('Back-End'!B$26-L262)&lt;=0.0005,'Back-End'!B$25),0.001,0)</f>
        <v>0</v>
      </c>
      <c r="Q262" s="72">
        <f>IF(AND(ABS('Back-End'!B$32-L262)&lt;=0.0005,'Back-End'!B$38),M262,0)</f>
        <v>0</v>
      </c>
      <c r="R262" s="72">
        <f>IF(AND(ABS('Back-End'!B$56-L262)&lt;=0.0005,'Back-End'!B$57),'Back-End'!B$54,IF(AND(ABS('Back-End'!B$69-L262)&lt;=0.0005,'Back-End'!B$58),'Back-End'!B$67,0))</f>
        <v>0</v>
      </c>
      <c r="S262" s="72">
        <f>IF(AND(ABS('Back-End'!B$81-L262)&lt;=0.0005,'Back-End'!B$84),'Back-End'!B$82,0)</f>
        <v>0</v>
      </c>
      <c r="T262" s="72">
        <v>0</v>
      </c>
    </row>
    <row r="263" spans="12:20" x14ac:dyDescent="0.25">
      <c r="L263" s="94">
        <f>L262</f>
        <v>0.12900000000000009</v>
      </c>
      <c r="M263" s="81">
        <f>IF(L263&lt;'Slider Control'!M$13,'Slider Control'!P$13,L263*'Slider Control'!R$13)</f>
        <v>0.48</v>
      </c>
      <c r="N263" s="95">
        <f>IF(L263&lt;'Slider Control'!M$13,0,IF(L263&lt;'Slider Control'!N$13,L263*'Slider Control'!S$13+'Slider Control'!T$13,'Slider Control'!Q$13))</f>
        <v>0</v>
      </c>
      <c r="O263" s="96" t="e">
        <f t="shared" si="19"/>
        <v>#N/A</v>
      </c>
      <c r="P263" s="72">
        <f>IF(AND(ABS('Back-End'!B$26-L263)&lt;=0.0005,'Back-End'!B$25),'Back-End'!B$21,0)</f>
        <v>0</v>
      </c>
      <c r="Q263" s="72">
        <f>IF(AND(ABS('Back-End'!B$32-L263)&lt;=0.0005,'Back-End'!B$38),N263,0)</f>
        <v>0</v>
      </c>
      <c r="R263" s="72">
        <f>IF(AND(ABS('Back-End'!B$56-L262)&lt;=0.0005,'Back-End'!B$57),'Back-End'!B$55,IF(AND(ABS('Back-End'!B$69-L262)&lt;=0.0005,'Back-End'!B$58),'Back-End'!B$68+0.0001,0))</f>
        <v>0</v>
      </c>
      <c r="S263" s="72">
        <f>IF(AND(ABS('Back-End'!B$81-L263)&lt;=0.0005,'Back-End'!B$84),'Back-End'!B$83,0)</f>
        <v>0</v>
      </c>
      <c r="T263" s="72">
        <v>0</v>
      </c>
    </row>
    <row r="264" spans="12:20" x14ac:dyDescent="0.25">
      <c r="L264" s="94">
        <f>L263+0.001</f>
        <v>0.13000000000000009</v>
      </c>
      <c r="M264" s="81">
        <f>IF(L264&lt;'Slider Control'!M$13,'Slider Control'!P$13,L264*'Slider Control'!R$13)</f>
        <v>0.48</v>
      </c>
      <c r="N264" s="95">
        <f>IF(L264&lt;'Slider Control'!M$13,0,IF(L264&lt;'Slider Control'!N$13,L264*'Slider Control'!S$13+'Slider Control'!T$13,'Slider Control'!Q$13))</f>
        <v>0</v>
      </c>
      <c r="O264" s="96" t="e">
        <f t="shared" si="19"/>
        <v>#N/A</v>
      </c>
      <c r="P264" s="72">
        <f>IF(AND(ABS('Back-End'!B$26-L264)&lt;=0.0005,'Back-End'!B$25),0.001,0)</f>
        <v>0</v>
      </c>
      <c r="Q264" s="72">
        <f>IF(AND(ABS('Back-End'!B$32-L264)&lt;=0.0005,'Back-End'!B$38),M264,0)</f>
        <v>0</v>
      </c>
      <c r="R264" s="72">
        <f>IF(AND(ABS('Back-End'!B$56-L264)&lt;=0.0005,'Back-End'!B$57),'Back-End'!B$54,IF(AND(ABS('Back-End'!B$69-L264)&lt;=0.0005,'Back-End'!B$58),'Back-End'!B$67,0))</f>
        <v>0</v>
      </c>
      <c r="S264" s="72">
        <f>IF(AND(ABS('Back-End'!B$81-L264)&lt;=0.0005,'Back-End'!B$84),'Back-End'!B$82,0)</f>
        <v>0</v>
      </c>
      <c r="T264" s="72">
        <v>0</v>
      </c>
    </row>
    <row r="265" spans="12:20" x14ac:dyDescent="0.25">
      <c r="L265" s="94">
        <f>L264</f>
        <v>0.13000000000000009</v>
      </c>
      <c r="M265" s="81">
        <f>IF(L265&lt;'Slider Control'!M$13,'Slider Control'!P$13,L265*'Slider Control'!R$13)</f>
        <v>0.48</v>
      </c>
      <c r="N265" s="95">
        <f>IF(L265&lt;'Slider Control'!M$13,0,IF(L265&lt;'Slider Control'!N$13,L265*'Slider Control'!S$13+'Slider Control'!T$13,'Slider Control'!Q$13))</f>
        <v>0</v>
      </c>
      <c r="O265" s="96" t="e">
        <f t="shared" si="19"/>
        <v>#N/A</v>
      </c>
      <c r="P265" s="72">
        <f>IF(AND(ABS('Back-End'!B$26-L265)&lt;=0.0005,'Back-End'!B$25),'Back-End'!B$21,0)</f>
        <v>0</v>
      </c>
      <c r="Q265" s="72">
        <f>IF(AND(ABS('Back-End'!B$32-L265)&lt;=0.0005,'Back-End'!B$38),N265,0)</f>
        <v>0</v>
      </c>
      <c r="R265" s="72">
        <f>IF(AND(ABS('Back-End'!B$56-L264)&lt;=0.0005,'Back-End'!B$57),'Back-End'!B$55,IF(AND(ABS('Back-End'!B$69-L264)&lt;=0.0005,'Back-End'!B$58),'Back-End'!B$68+0.0001,0))</f>
        <v>0</v>
      </c>
      <c r="S265" s="72">
        <f>IF(AND(ABS('Back-End'!B$81-L265)&lt;=0.0005,'Back-End'!B$84),'Back-End'!B$83,0)</f>
        <v>0</v>
      </c>
      <c r="T265" s="72">
        <v>0</v>
      </c>
    </row>
    <row r="266" spans="12:20" x14ac:dyDescent="0.25">
      <c r="L266" s="94">
        <f>L265+0.001</f>
        <v>0.13100000000000009</v>
      </c>
      <c r="M266" s="81">
        <f>IF(L266&lt;'Slider Control'!M$13,'Slider Control'!P$13,L266*'Slider Control'!R$13)</f>
        <v>0.48</v>
      </c>
      <c r="N266" s="95">
        <f>IF(L266&lt;'Slider Control'!M$13,0,IF(L266&lt;'Slider Control'!N$13,L266*'Slider Control'!S$13+'Slider Control'!T$13,'Slider Control'!Q$13))</f>
        <v>0</v>
      </c>
      <c r="O266" s="96" t="e">
        <f t="shared" si="19"/>
        <v>#N/A</v>
      </c>
      <c r="P266" s="72">
        <f>IF(AND(ABS('Back-End'!B$26-L266)&lt;=0.0005,'Back-End'!B$25),0.001,0)</f>
        <v>0</v>
      </c>
      <c r="Q266" s="72">
        <f>IF(AND(ABS('Back-End'!B$32-L266)&lt;=0.0005,'Back-End'!B$38),M266,0)</f>
        <v>0</v>
      </c>
      <c r="R266" s="72">
        <f>IF(AND(ABS('Back-End'!B$56-L266)&lt;=0.0005,'Back-End'!B$57),'Back-End'!B$54,IF(AND(ABS('Back-End'!B$69-L266)&lt;=0.0005,'Back-End'!B$58),'Back-End'!B$67,0))</f>
        <v>0</v>
      </c>
      <c r="S266" s="72">
        <f>IF(AND(ABS('Back-End'!B$81-L266)&lt;=0.0005,'Back-End'!B$84),'Back-End'!B$82,0)</f>
        <v>0</v>
      </c>
      <c r="T266" s="72">
        <v>0</v>
      </c>
    </row>
    <row r="267" spans="12:20" x14ac:dyDescent="0.25">
      <c r="L267" s="94">
        <f>L266</f>
        <v>0.13100000000000009</v>
      </c>
      <c r="M267" s="81">
        <f>IF(L267&lt;'Slider Control'!M$13,'Slider Control'!P$13,L267*'Slider Control'!R$13)</f>
        <v>0.48</v>
      </c>
      <c r="N267" s="95">
        <f>IF(L267&lt;'Slider Control'!M$13,0,IF(L267&lt;'Slider Control'!N$13,L267*'Slider Control'!S$13+'Slider Control'!T$13,'Slider Control'!Q$13))</f>
        <v>0</v>
      </c>
      <c r="O267" s="96" t="e">
        <f t="shared" si="19"/>
        <v>#N/A</v>
      </c>
      <c r="P267" s="72">
        <f>IF(AND(ABS('Back-End'!B$26-L267)&lt;=0.0005,'Back-End'!B$25),'Back-End'!B$21,0)</f>
        <v>0</v>
      </c>
      <c r="Q267" s="72">
        <f>IF(AND(ABS('Back-End'!B$32-L267)&lt;=0.0005,'Back-End'!B$38),N267,0)</f>
        <v>0</v>
      </c>
      <c r="R267" s="72">
        <f>IF(AND(ABS('Back-End'!B$56-L266)&lt;=0.0005,'Back-End'!B$57),'Back-End'!B$55,IF(AND(ABS('Back-End'!B$69-L266)&lt;=0.0005,'Back-End'!B$58),'Back-End'!B$68+0.0001,0))</f>
        <v>0</v>
      </c>
      <c r="S267" s="72">
        <f>IF(AND(ABS('Back-End'!B$81-L267)&lt;=0.0005,'Back-End'!B$84),'Back-End'!B$83,0)</f>
        <v>0</v>
      </c>
      <c r="T267" s="72">
        <v>0</v>
      </c>
    </row>
    <row r="268" spans="12:20" x14ac:dyDescent="0.25">
      <c r="L268" s="94">
        <f>L267+0.001</f>
        <v>0.13200000000000009</v>
      </c>
      <c r="M268" s="81">
        <f>IF(L268&lt;'Slider Control'!M$13,'Slider Control'!P$13,L268*'Slider Control'!R$13)</f>
        <v>0.48</v>
      </c>
      <c r="N268" s="95">
        <f>IF(L268&lt;'Slider Control'!M$13,0,IF(L268&lt;'Slider Control'!N$13,L268*'Slider Control'!S$13+'Slider Control'!T$13,'Slider Control'!Q$13))</f>
        <v>0</v>
      </c>
      <c r="O268" s="96" t="e">
        <f t="shared" si="19"/>
        <v>#N/A</v>
      </c>
      <c r="P268" s="72">
        <f>IF(AND(ABS('Back-End'!B$26-L268)&lt;=0.0005,'Back-End'!B$25),0.001,0)</f>
        <v>0</v>
      </c>
      <c r="Q268" s="72">
        <f>IF(AND(ABS('Back-End'!B$32-L268)&lt;=0.0005,'Back-End'!B$38),M268,0)</f>
        <v>0</v>
      </c>
      <c r="R268" s="72">
        <f>IF(AND(ABS('Back-End'!B$56-L268)&lt;=0.0005,'Back-End'!B$57),'Back-End'!B$54,IF(AND(ABS('Back-End'!B$69-L268)&lt;=0.0005,'Back-End'!B$58),'Back-End'!B$67,0))</f>
        <v>0</v>
      </c>
      <c r="S268" s="72">
        <f>IF(AND(ABS('Back-End'!B$81-L268)&lt;=0.0005,'Back-End'!B$84),'Back-End'!B$82,0)</f>
        <v>0</v>
      </c>
      <c r="T268" s="72">
        <v>0</v>
      </c>
    </row>
    <row r="269" spans="12:20" x14ac:dyDescent="0.25">
      <c r="L269" s="94">
        <f>L268</f>
        <v>0.13200000000000009</v>
      </c>
      <c r="M269" s="81">
        <f>IF(L269&lt;'Slider Control'!M$13,'Slider Control'!P$13,L269*'Slider Control'!R$13)</f>
        <v>0.48</v>
      </c>
      <c r="N269" s="95">
        <f>IF(L269&lt;'Slider Control'!M$13,0,IF(L269&lt;'Slider Control'!N$13,L269*'Slider Control'!S$13+'Slider Control'!T$13,'Slider Control'!Q$13))</f>
        <v>0</v>
      </c>
      <c r="O269" s="96" t="e">
        <f t="shared" si="19"/>
        <v>#N/A</v>
      </c>
      <c r="P269" s="72">
        <f>IF(AND(ABS('Back-End'!B$26-L269)&lt;=0.0005,'Back-End'!B$25),'Back-End'!B$21,0)</f>
        <v>0</v>
      </c>
      <c r="Q269" s="72">
        <f>IF(AND(ABS('Back-End'!B$32-L269)&lt;=0.0005,'Back-End'!B$38),N269,0)</f>
        <v>0</v>
      </c>
      <c r="R269" s="72">
        <f>IF(AND(ABS('Back-End'!B$56-L268)&lt;=0.0005,'Back-End'!B$57),'Back-End'!B$55,IF(AND(ABS('Back-End'!B$69-L268)&lt;=0.0005,'Back-End'!B$58),'Back-End'!B$68+0.0001,0))</f>
        <v>0</v>
      </c>
      <c r="S269" s="72">
        <f>IF(AND(ABS('Back-End'!B$81-L269)&lt;=0.0005,'Back-End'!B$84),'Back-End'!B$83,0)</f>
        <v>0</v>
      </c>
      <c r="T269" s="72">
        <v>0</v>
      </c>
    </row>
    <row r="270" spans="12:20" x14ac:dyDescent="0.25">
      <c r="L270" s="94">
        <f>L269+0.001</f>
        <v>0.13300000000000009</v>
      </c>
      <c r="M270" s="81">
        <f>IF(L270&lt;'Slider Control'!M$13,'Slider Control'!P$13,L270*'Slider Control'!R$13)</f>
        <v>0.48</v>
      </c>
      <c r="N270" s="95">
        <f>IF(L270&lt;'Slider Control'!M$13,0,IF(L270&lt;'Slider Control'!N$13,L270*'Slider Control'!S$13+'Slider Control'!T$13,'Slider Control'!Q$13))</f>
        <v>0</v>
      </c>
      <c r="O270" s="96" t="e">
        <f t="shared" si="19"/>
        <v>#N/A</v>
      </c>
      <c r="P270" s="72">
        <f>IF(AND(ABS('Back-End'!B$26-L270)&lt;=0.0005,'Back-End'!B$25),0.001,0)</f>
        <v>0</v>
      </c>
      <c r="Q270" s="72">
        <f>IF(AND(ABS('Back-End'!B$32-L270)&lt;=0.0005,'Back-End'!B$38),M270,0)</f>
        <v>0</v>
      </c>
      <c r="R270" s="72">
        <f>IF(AND(ABS('Back-End'!B$56-L270)&lt;=0.0005,'Back-End'!B$57),'Back-End'!B$54,IF(AND(ABS('Back-End'!B$69-L270)&lt;=0.0005,'Back-End'!B$58),'Back-End'!B$67,0))</f>
        <v>0</v>
      </c>
      <c r="S270" s="72">
        <f>IF(AND(ABS('Back-End'!B$81-L270)&lt;=0.0005,'Back-End'!B$84),'Back-End'!B$82,0)</f>
        <v>0</v>
      </c>
      <c r="T270" s="72">
        <v>0</v>
      </c>
    </row>
    <row r="271" spans="12:20" x14ac:dyDescent="0.25">
      <c r="L271" s="94">
        <f>L270</f>
        <v>0.13300000000000009</v>
      </c>
      <c r="M271" s="81">
        <f>IF(L271&lt;'Slider Control'!M$13,'Slider Control'!P$13,L271*'Slider Control'!R$13)</f>
        <v>0.48</v>
      </c>
      <c r="N271" s="95">
        <f>IF(L271&lt;'Slider Control'!M$13,0,IF(L271&lt;'Slider Control'!N$13,L271*'Slider Control'!S$13+'Slider Control'!T$13,'Slider Control'!Q$13))</f>
        <v>0</v>
      </c>
      <c r="O271" s="96" t="e">
        <f t="shared" si="19"/>
        <v>#N/A</v>
      </c>
      <c r="P271" s="72">
        <f>IF(AND(ABS('Back-End'!B$26-L271)&lt;=0.0005,'Back-End'!B$25),'Back-End'!B$21,0)</f>
        <v>0</v>
      </c>
      <c r="Q271" s="72">
        <f>IF(AND(ABS('Back-End'!B$32-L271)&lt;=0.0005,'Back-End'!B$38),N271,0)</f>
        <v>0</v>
      </c>
      <c r="R271" s="72">
        <f>IF(AND(ABS('Back-End'!B$56-L270)&lt;=0.0005,'Back-End'!B$57),'Back-End'!B$55,IF(AND(ABS('Back-End'!B$69-L270)&lt;=0.0005,'Back-End'!B$58),'Back-End'!B$68+0.0001,0))</f>
        <v>0</v>
      </c>
      <c r="S271" s="72">
        <f>IF(AND(ABS('Back-End'!B$81-L271)&lt;=0.0005,'Back-End'!B$84),'Back-End'!B$83,0)</f>
        <v>0</v>
      </c>
      <c r="T271" s="72">
        <v>0</v>
      </c>
    </row>
    <row r="272" spans="12:20" x14ac:dyDescent="0.25">
      <c r="L272" s="94">
        <f>L271+0.001</f>
        <v>0.13400000000000009</v>
      </c>
      <c r="M272" s="81">
        <f>IF(L272&lt;'Slider Control'!M$13,'Slider Control'!P$13,L272*'Slider Control'!R$13)</f>
        <v>0.48</v>
      </c>
      <c r="N272" s="95">
        <f>IF(L272&lt;'Slider Control'!M$13,0,IF(L272&lt;'Slider Control'!N$13,L272*'Slider Control'!S$13+'Slider Control'!T$13,'Slider Control'!Q$13))</f>
        <v>0</v>
      </c>
      <c r="O272" s="96" t="e">
        <f t="shared" si="19"/>
        <v>#N/A</v>
      </c>
      <c r="P272" s="72">
        <f>IF(AND(ABS('Back-End'!B$26-L272)&lt;=0.0005,'Back-End'!B$25),0.001,0)</f>
        <v>0</v>
      </c>
      <c r="Q272" s="72">
        <f>IF(AND(ABS('Back-End'!B$32-L272)&lt;=0.0005,'Back-End'!B$38),M272,0)</f>
        <v>0</v>
      </c>
      <c r="R272" s="72">
        <f>IF(AND(ABS('Back-End'!B$56-L272)&lt;=0.0005,'Back-End'!B$57),'Back-End'!B$54,IF(AND(ABS('Back-End'!B$69-L272)&lt;=0.0005,'Back-End'!B$58),'Back-End'!B$67,0))</f>
        <v>0</v>
      </c>
      <c r="S272" s="72">
        <f>IF(AND(ABS('Back-End'!B$81-L272)&lt;=0.0005,'Back-End'!B$84),'Back-End'!B$82,0)</f>
        <v>0</v>
      </c>
      <c r="T272" s="72">
        <v>0</v>
      </c>
    </row>
    <row r="273" spans="12:20" x14ac:dyDescent="0.25">
      <c r="L273" s="94">
        <f>L272</f>
        <v>0.13400000000000009</v>
      </c>
      <c r="M273" s="81">
        <f>IF(L273&lt;'Slider Control'!M$13,'Slider Control'!P$13,L273*'Slider Control'!R$13)</f>
        <v>0.48</v>
      </c>
      <c r="N273" s="95">
        <f>IF(L273&lt;'Slider Control'!M$13,0,IF(L273&lt;'Slider Control'!N$13,L273*'Slider Control'!S$13+'Slider Control'!T$13,'Slider Control'!Q$13))</f>
        <v>0</v>
      </c>
      <c r="O273" s="96" t="e">
        <f t="shared" si="19"/>
        <v>#N/A</v>
      </c>
      <c r="P273" s="72">
        <f>IF(AND(ABS('Back-End'!B$26-L273)&lt;=0.0005,'Back-End'!B$25),'Back-End'!B$21,0)</f>
        <v>0</v>
      </c>
      <c r="Q273" s="72">
        <f>IF(AND(ABS('Back-End'!B$32-L273)&lt;=0.0005,'Back-End'!B$38),N273,0)</f>
        <v>0</v>
      </c>
      <c r="R273" s="72">
        <f>IF(AND(ABS('Back-End'!B$56-L272)&lt;=0.0005,'Back-End'!B$57),'Back-End'!B$55,IF(AND(ABS('Back-End'!B$69-L272)&lt;=0.0005,'Back-End'!B$58),'Back-End'!B$68+0.0001,0))</f>
        <v>0</v>
      </c>
      <c r="S273" s="72">
        <f>IF(AND(ABS('Back-End'!B$81-L273)&lt;=0.0005,'Back-End'!B$84),'Back-End'!B$83,0)</f>
        <v>0</v>
      </c>
      <c r="T273" s="72">
        <v>0</v>
      </c>
    </row>
    <row r="274" spans="12:20" x14ac:dyDescent="0.25">
      <c r="L274" s="94">
        <f>L273+0.001</f>
        <v>0.13500000000000009</v>
      </c>
      <c r="M274" s="81">
        <f>IF(L274&lt;'Slider Control'!M$13,'Slider Control'!P$13,L274*'Slider Control'!R$13)</f>
        <v>0.48</v>
      </c>
      <c r="N274" s="95">
        <f>IF(L274&lt;'Slider Control'!M$13,0,IF(L274&lt;'Slider Control'!N$13,L274*'Slider Control'!S$13+'Slider Control'!T$13,'Slider Control'!Q$13))</f>
        <v>0</v>
      </c>
      <c r="O274" s="96" t="e">
        <f t="shared" si="19"/>
        <v>#N/A</v>
      </c>
      <c r="P274" s="72">
        <f>IF(AND(ABS('Back-End'!B$26-L274)&lt;=0.0005,'Back-End'!B$25),0.001,0)</f>
        <v>0</v>
      </c>
      <c r="Q274" s="72">
        <f>IF(AND(ABS('Back-End'!B$32-L274)&lt;=0.0005,'Back-End'!B$38),M274,0)</f>
        <v>0</v>
      </c>
      <c r="R274" s="72">
        <f>IF(AND(ABS('Back-End'!B$56-L274)&lt;=0.0005,'Back-End'!B$57),'Back-End'!B$54,IF(AND(ABS('Back-End'!B$69-L274)&lt;=0.0005,'Back-End'!B$58),'Back-End'!B$67,0))</f>
        <v>0</v>
      </c>
      <c r="S274" s="72">
        <f>IF(AND(ABS('Back-End'!B$81-L274)&lt;=0.0005,'Back-End'!B$84),'Back-End'!B$82,0)</f>
        <v>0</v>
      </c>
      <c r="T274" s="72">
        <v>0</v>
      </c>
    </row>
    <row r="275" spans="12:20" x14ac:dyDescent="0.25">
      <c r="L275" s="94">
        <f>L274</f>
        <v>0.13500000000000009</v>
      </c>
      <c r="M275" s="81">
        <f>IF(L275&lt;'Slider Control'!M$13,'Slider Control'!P$13,L275*'Slider Control'!R$13)</f>
        <v>0.48</v>
      </c>
      <c r="N275" s="95">
        <f>IF(L275&lt;'Slider Control'!M$13,0,IF(L275&lt;'Slider Control'!N$13,L275*'Slider Control'!S$13+'Slider Control'!T$13,'Slider Control'!Q$13))</f>
        <v>0</v>
      </c>
      <c r="O275" s="96" t="e">
        <f t="shared" si="19"/>
        <v>#N/A</v>
      </c>
      <c r="P275" s="72">
        <f>IF(AND(ABS('Back-End'!B$26-L275)&lt;=0.0005,'Back-End'!B$25),'Back-End'!B$21,0)</f>
        <v>0</v>
      </c>
      <c r="Q275" s="72">
        <f>IF(AND(ABS('Back-End'!B$32-L275)&lt;=0.0005,'Back-End'!B$38),N275,0)</f>
        <v>0</v>
      </c>
      <c r="R275" s="72">
        <f>IF(AND(ABS('Back-End'!B$56-L274)&lt;=0.0005,'Back-End'!B$57),'Back-End'!B$55,IF(AND(ABS('Back-End'!B$69-L274)&lt;=0.0005,'Back-End'!B$58),'Back-End'!B$68+0.0001,0))</f>
        <v>0</v>
      </c>
      <c r="S275" s="72">
        <f>IF(AND(ABS('Back-End'!B$81-L275)&lt;=0.0005,'Back-End'!B$84),'Back-End'!B$83,0)</f>
        <v>0</v>
      </c>
      <c r="T275" s="72">
        <v>0</v>
      </c>
    </row>
    <row r="276" spans="12:20" x14ac:dyDescent="0.25">
      <c r="L276" s="94">
        <f>L275+0.001</f>
        <v>0.13600000000000009</v>
      </c>
      <c r="M276" s="81">
        <f>IF(L276&lt;'Slider Control'!M$13,'Slider Control'!P$13,L276*'Slider Control'!R$13)</f>
        <v>0.48</v>
      </c>
      <c r="N276" s="95">
        <f>IF(L276&lt;'Slider Control'!M$13,0,IF(L276&lt;'Slider Control'!N$13,L276*'Slider Control'!S$13+'Slider Control'!T$13,'Slider Control'!Q$13))</f>
        <v>0</v>
      </c>
      <c r="O276" s="96" t="e">
        <f t="shared" si="19"/>
        <v>#N/A</v>
      </c>
      <c r="P276" s="72">
        <f>IF(AND(ABS('Back-End'!B$26-L276)&lt;=0.0005,'Back-End'!B$25),0.001,0)</f>
        <v>0</v>
      </c>
      <c r="Q276" s="72">
        <f>IF(AND(ABS('Back-End'!B$32-L276)&lt;=0.0005,'Back-End'!B$38),M276,0)</f>
        <v>0</v>
      </c>
      <c r="R276" s="72">
        <f>IF(AND(ABS('Back-End'!B$56-L276)&lt;=0.0005,'Back-End'!B$57),'Back-End'!B$54,IF(AND(ABS('Back-End'!B$69-L276)&lt;=0.0005,'Back-End'!B$58),'Back-End'!B$67,0))</f>
        <v>0</v>
      </c>
      <c r="S276" s="72">
        <f>IF(AND(ABS('Back-End'!B$81-L276)&lt;=0.0005,'Back-End'!B$84),'Back-End'!B$82,0)</f>
        <v>0</v>
      </c>
      <c r="T276" s="72">
        <v>0</v>
      </c>
    </row>
    <row r="277" spans="12:20" x14ac:dyDescent="0.25">
      <c r="L277" s="94">
        <f>L276</f>
        <v>0.13600000000000009</v>
      </c>
      <c r="M277" s="81">
        <f>IF(L277&lt;'Slider Control'!M$13,'Slider Control'!P$13,L277*'Slider Control'!R$13)</f>
        <v>0.48</v>
      </c>
      <c r="N277" s="95">
        <f>IF(L277&lt;'Slider Control'!M$13,0,IF(L277&lt;'Slider Control'!N$13,L277*'Slider Control'!S$13+'Slider Control'!T$13,'Slider Control'!Q$13))</f>
        <v>0</v>
      </c>
      <c r="O277" s="96" t="e">
        <f t="shared" si="19"/>
        <v>#N/A</v>
      </c>
      <c r="P277" s="72">
        <f>IF(AND(ABS('Back-End'!B$26-L277)&lt;=0.0005,'Back-End'!B$25),'Back-End'!B$21,0)</f>
        <v>0</v>
      </c>
      <c r="Q277" s="72">
        <f>IF(AND(ABS('Back-End'!B$32-L277)&lt;=0.0005,'Back-End'!B$38),N277,0)</f>
        <v>0</v>
      </c>
      <c r="R277" s="72">
        <f>IF(AND(ABS('Back-End'!B$56-L276)&lt;=0.0005,'Back-End'!B$57),'Back-End'!B$55,IF(AND(ABS('Back-End'!B$69-L276)&lt;=0.0005,'Back-End'!B$58),'Back-End'!B$68+0.0001,0))</f>
        <v>0</v>
      </c>
      <c r="S277" s="72">
        <f>IF(AND(ABS('Back-End'!B$81-L277)&lt;=0.0005,'Back-End'!B$84),'Back-End'!B$83,0)</f>
        <v>0</v>
      </c>
      <c r="T277" s="72">
        <v>0</v>
      </c>
    </row>
    <row r="278" spans="12:20" x14ac:dyDescent="0.25">
      <c r="L278" s="94">
        <f>L277+0.001</f>
        <v>0.13700000000000009</v>
      </c>
      <c r="M278" s="81">
        <f>IF(L278&lt;'Slider Control'!M$13,'Slider Control'!P$13,L278*'Slider Control'!R$13)</f>
        <v>0.48</v>
      </c>
      <c r="N278" s="95">
        <f>IF(L278&lt;'Slider Control'!M$13,0,IF(L278&lt;'Slider Control'!N$13,L278*'Slider Control'!S$13+'Slider Control'!T$13,'Slider Control'!Q$13))</f>
        <v>0</v>
      </c>
      <c r="O278" s="96" t="e">
        <f t="shared" si="19"/>
        <v>#N/A</v>
      </c>
      <c r="P278" s="72">
        <f>IF(AND(ABS('Back-End'!B$26-L278)&lt;=0.0005,'Back-End'!B$25),0.001,0)</f>
        <v>0</v>
      </c>
      <c r="Q278" s="72">
        <f>IF(AND(ABS('Back-End'!B$32-L278)&lt;=0.0005,'Back-End'!B$38),M278,0)</f>
        <v>0</v>
      </c>
      <c r="R278" s="72">
        <f>IF(AND(ABS('Back-End'!B$56-L278)&lt;=0.0005,'Back-End'!B$57),'Back-End'!B$54,IF(AND(ABS('Back-End'!B$69-L278)&lt;=0.0005,'Back-End'!B$58),'Back-End'!B$67,0))</f>
        <v>0</v>
      </c>
      <c r="S278" s="72">
        <f>IF(AND(ABS('Back-End'!B$81-L278)&lt;=0.0005,'Back-End'!B$84),'Back-End'!B$82,0)</f>
        <v>0</v>
      </c>
      <c r="T278" s="72">
        <v>0</v>
      </c>
    </row>
    <row r="279" spans="12:20" x14ac:dyDescent="0.25">
      <c r="L279" s="94">
        <f>L278</f>
        <v>0.13700000000000009</v>
      </c>
      <c r="M279" s="81">
        <f>IF(L279&lt;'Slider Control'!M$13,'Slider Control'!P$13,L279*'Slider Control'!R$13)</f>
        <v>0.48</v>
      </c>
      <c r="N279" s="95">
        <f>IF(L279&lt;'Slider Control'!M$13,0,IF(L279&lt;'Slider Control'!N$13,L279*'Slider Control'!S$13+'Slider Control'!T$13,'Slider Control'!Q$13))</f>
        <v>0</v>
      </c>
      <c r="O279" s="96" t="e">
        <f t="shared" si="19"/>
        <v>#N/A</v>
      </c>
      <c r="P279" s="72">
        <f>IF(AND(ABS('Back-End'!B$26-L279)&lt;=0.0005,'Back-End'!B$25),'Back-End'!B$21,0)</f>
        <v>0</v>
      </c>
      <c r="Q279" s="72">
        <f>IF(AND(ABS('Back-End'!B$32-L279)&lt;=0.0005,'Back-End'!B$38),N279,0)</f>
        <v>0</v>
      </c>
      <c r="R279" s="72">
        <f>IF(AND(ABS('Back-End'!B$56-L278)&lt;=0.0005,'Back-End'!B$57),'Back-End'!B$55,IF(AND(ABS('Back-End'!B$69-L278)&lt;=0.0005,'Back-End'!B$58),'Back-End'!B$68+0.0001,0))</f>
        <v>0</v>
      </c>
      <c r="S279" s="72">
        <f>IF(AND(ABS('Back-End'!B$81-L279)&lt;=0.0005,'Back-End'!B$84),'Back-End'!B$83,0)</f>
        <v>0</v>
      </c>
      <c r="T279" s="72">
        <v>0</v>
      </c>
    </row>
    <row r="280" spans="12:20" x14ac:dyDescent="0.25">
      <c r="L280" s="94">
        <f>L279+0.001</f>
        <v>0.13800000000000009</v>
      </c>
      <c r="M280" s="81">
        <f>IF(L280&lt;'Slider Control'!M$13,'Slider Control'!P$13,L280*'Slider Control'!R$13)</f>
        <v>0.48</v>
      </c>
      <c r="N280" s="95">
        <f>IF(L280&lt;'Slider Control'!M$13,0,IF(L280&lt;'Slider Control'!N$13,L280*'Slider Control'!S$13+'Slider Control'!T$13,'Slider Control'!Q$13))</f>
        <v>0</v>
      </c>
      <c r="O280" s="96" t="e">
        <f t="shared" si="19"/>
        <v>#N/A</v>
      </c>
      <c r="P280" s="72">
        <f>IF(AND(ABS('Back-End'!B$26-L280)&lt;=0.0005,'Back-End'!B$25),0.001,0)</f>
        <v>0</v>
      </c>
      <c r="Q280" s="72">
        <f>IF(AND(ABS('Back-End'!B$32-L280)&lt;=0.0005,'Back-End'!B$38),M280,0)</f>
        <v>0</v>
      </c>
      <c r="R280" s="72">
        <f>IF(AND(ABS('Back-End'!B$56-L280)&lt;=0.0005,'Back-End'!B$57),'Back-End'!B$54,IF(AND(ABS('Back-End'!B$69-L280)&lt;=0.0005,'Back-End'!B$58),'Back-End'!B$67,0))</f>
        <v>0</v>
      </c>
      <c r="S280" s="72">
        <f>IF(AND(ABS('Back-End'!B$81-L280)&lt;=0.0005,'Back-End'!B$84),'Back-End'!B$82,0)</f>
        <v>0</v>
      </c>
      <c r="T280" s="72">
        <v>0</v>
      </c>
    </row>
    <row r="281" spans="12:20" x14ac:dyDescent="0.25">
      <c r="L281" s="94">
        <f>L280</f>
        <v>0.13800000000000009</v>
      </c>
      <c r="M281" s="81">
        <f>IF(L281&lt;'Slider Control'!M$13,'Slider Control'!P$13,L281*'Slider Control'!R$13)</f>
        <v>0.48</v>
      </c>
      <c r="N281" s="95">
        <f>IF(L281&lt;'Slider Control'!M$13,0,IF(L281&lt;'Slider Control'!N$13,L281*'Slider Control'!S$13+'Slider Control'!T$13,'Slider Control'!Q$13))</f>
        <v>0</v>
      </c>
      <c r="O281" s="96" t="e">
        <f t="shared" si="19"/>
        <v>#N/A</v>
      </c>
      <c r="P281" s="72">
        <f>IF(AND(ABS('Back-End'!B$26-L281)&lt;=0.0005,'Back-End'!B$25),'Back-End'!B$21,0)</f>
        <v>0</v>
      </c>
      <c r="Q281" s="72">
        <f>IF(AND(ABS('Back-End'!B$32-L281)&lt;=0.0005,'Back-End'!B$38),N281,0)</f>
        <v>0</v>
      </c>
      <c r="R281" s="72">
        <f>IF(AND(ABS('Back-End'!B$56-L280)&lt;=0.0005,'Back-End'!B$57),'Back-End'!B$55,IF(AND(ABS('Back-End'!B$69-L280)&lt;=0.0005,'Back-End'!B$58),'Back-End'!B$68+0.0001,0))</f>
        <v>0</v>
      </c>
      <c r="S281" s="72">
        <f>IF(AND(ABS('Back-End'!B$81-L281)&lt;=0.0005,'Back-End'!B$84),'Back-End'!B$83,0)</f>
        <v>0</v>
      </c>
      <c r="T281" s="72">
        <v>0</v>
      </c>
    </row>
    <row r="282" spans="12:20" x14ac:dyDescent="0.25">
      <c r="L282" s="94">
        <f>L281+0.001</f>
        <v>0.1390000000000001</v>
      </c>
      <c r="M282" s="81">
        <f>IF(L282&lt;'Slider Control'!M$13,'Slider Control'!P$13,L282*'Slider Control'!R$13)</f>
        <v>0.48</v>
      </c>
      <c r="N282" s="95">
        <f>IF(L282&lt;'Slider Control'!M$13,0,IF(L282&lt;'Slider Control'!N$13,L282*'Slider Control'!S$13+'Slider Control'!T$13,'Slider Control'!Q$13))</f>
        <v>0</v>
      </c>
      <c r="O282" s="96" t="e">
        <f t="shared" si="19"/>
        <v>#N/A</v>
      </c>
      <c r="P282" s="72">
        <f>IF(AND(ABS('Back-End'!B$26-L282)&lt;=0.0005,'Back-End'!B$25),0.001,0)</f>
        <v>0</v>
      </c>
      <c r="Q282" s="72">
        <f>IF(AND(ABS('Back-End'!B$32-L282)&lt;=0.0005,'Back-End'!B$38),M282,0)</f>
        <v>0</v>
      </c>
      <c r="R282" s="72">
        <f>IF(AND(ABS('Back-End'!B$56-L282)&lt;=0.0005,'Back-End'!B$57),'Back-End'!B$54,IF(AND(ABS('Back-End'!B$69-L282)&lt;=0.0005,'Back-End'!B$58),'Back-End'!B$67,0))</f>
        <v>0</v>
      </c>
      <c r="S282" s="72">
        <f>IF(AND(ABS('Back-End'!B$81-L282)&lt;=0.0005,'Back-End'!B$84),'Back-End'!B$82,0)</f>
        <v>0</v>
      </c>
      <c r="T282" s="72">
        <v>0</v>
      </c>
    </row>
    <row r="283" spans="12:20" x14ac:dyDescent="0.25">
      <c r="L283" s="94">
        <f>L282</f>
        <v>0.1390000000000001</v>
      </c>
      <c r="M283" s="81">
        <f>IF(L283&lt;'Slider Control'!M$13,'Slider Control'!P$13,L283*'Slider Control'!R$13)</f>
        <v>0.48</v>
      </c>
      <c r="N283" s="95">
        <f>IF(L283&lt;'Slider Control'!M$13,0,IF(L283&lt;'Slider Control'!N$13,L283*'Slider Control'!S$13+'Slider Control'!T$13,'Slider Control'!Q$13))</f>
        <v>0</v>
      </c>
      <c r="O283" s="96" t="e">
        <f t="shared" si="19"/>
        <v>#N/A</v>
      </c>
      <c r="P283" s="72">
        <f>IF(AND(ABS('Back-End'!B$26-L283)&lt;=0.0005,'Back-End'!B$25),'Back-End'!B$21,0)</f>
        <v>0</v>
      </c>
      <c r="Q283" s="72">
        <f>IF(AND(ABS('Back-End'!B$32-L283)&lt;=0.0005,'Back-End'!B$38),N283,0)</f>
        <v>0</v>
      </c>
      <c r="R283" s="72">
        <f>IF(AND(ABS('Back-End'!B$56-L282)&lt;=0.0005,'Back-End'!B$57),'Back-End'!B$55,IF(AND(ABS('Back-End'!B$69-L282)&lt;=0.0005,'Back-End'!B$58),'Back-End'!B$68+0.0001,0))</f>
        <v>0</v>
      </c>
      <c r="S283" s="72">
        <f>IF(AND(ABS('Back-End'!B$81-L283)&lt;=0.0005,'Back-End'!B$84),'Back-End'!B$83,0)</f>
        <v>0</v>
      </c>
      <c r="T283" s="72">
        <v>0</v>
      </c>
    </row>
    <row r="284" spans="12:20" x14ac:dyDescent="0.25">
      <c r="L284" s="94">
        <f>L283+0.001</f>
        <v>0.1400000000000001</v>
      </c>
      <c r="M284" s="81">
        <f>IF(L284&lt;'Slider Control'!M$13,'Slider Control'!P$13,L284*'Slider Control'!R$13)</f>
        <v>0.48</v>
      </c>
      <c r="N284" s="95">
        <f>IF(L284&lt;'Slider Control'!M$13,0,IF(L284&lt;'Slider Control'!N$13,L284*'Slider Control'!S$13+'Slider Control'!T$13,'Slider Control'!Q$13))</f>
        <v>0</v>
      </c>
      <c r="O284" s="96" t="e">
        <f t="shared" si="19"/>
        <v>#N/A</v>
      </c>
      <c r="P284" s="72">
        <f>IF(AND(ABS('Back-End'!B$26-L284)&lt;=0.0005,'Back-End'!B$25),0.001,0)</f>
        <v>0</v>
      </c>
      <c r="Q284" s="72">
        <f>IF(AND(ABS('Back-End'!B$32-L284)&lt;=0.0005,'Back-End'!B$38),M284,0)</f>
        <v>0</v>
      </c>
      <c r="R284" s="72">
        <f>IF(AND(ABS('Back-End'!B$56-L284)&lt;=0.0005,'Back-End'!B$57),'Back-End'!B$54,IF(AND(ABS('Back-End'!B$69-L284)&lt;=0.0005,'Back-End'!B$58),'Back-End'!B$67,0))</f>
        <v>0</v>
      </c>
      <c r="S284" s="72">
        <f>IF(AND(ABS('Back-End'!B$81-L284)&lt;=0.0005,'Back-End'!B$84),'Back-End'!B$82,0)</f>
        <v>0</v>
      </c>
      <c r="T284" s="72">
        <v>0</v>
      </c>
    </row>
    <row r="285" spans="12:20" x14ac:dyDescent="0.25">
      <c r="L285" s="94">
        <f>L284</f>
        <v>0.1400000000000001</v>
      </c>
      <c r="M285" s="81">
        <f>IF(L285&lt;'Slider Control'!M$13,'Slider Control'!P$13,L285*'Slider Control'!R$13)</f>
        <v>0.48</v>
      </c>
      <c r="N285" s="95">
        <f>IF(L285&lt;'Slider Control'!M$13,0,IF(L285&lt;'Slider Control'!N$13,L285*'Slider Control'!S$13+'Slider Control'!T$13,'Slider Control'!Q$13))</f>
        <v>0</v>
      </c>
      <c r="O285" s="96" t="e">
        <f t="shared" si="19"/>
        <v>#N/A</v>
      </c>
      <c r="P285" s="72">
        <f>IF(AND(ABS('Back-End'!B$26-L285)&lt;=0.0005,'Back-End'!B$25),'Back-End'!B$21,0)</f>
        <v>0</v>
      </c>
      <c r="Q285" s="72">
        <f>IF(AND(ABS('Back-End'!B$32-L285)&lt;=0.0005,'Back-End'!B$38),N285,0)</f>
        <v>0</v>
      </c>
      <c r="R285" s="72">
        <f>IF(AND(ABS('Back-End'!B$56-L284)&lt;=0.0005,'Back-End'!B$57),'Back-End'!B$55,IF(AND(ABS('Back-End'!B$69-L284)&lt;=0.0005,'Back-End'!B$58),'Back-End'!B$68+0.0001,0))</f>
        <v>0</v>
      </c>
      <c r="S285" s="72">
        <f>IF(AND(ABS('Back-End'!B$81-L285)&lt;=0.0005,'Back-End'!B$84),'Back-End'!B$83,0)</f>
        <v>0</v>
      </c>
      <c r="T285" s="72">
        <v>0</v>
      </c>
    </row>
    <row r="286" spans="12:20" x14ac:dyDescent="0.25">
      <c r="L286" s="94">
        <f>L285+0.001</f>
        <v>0.1410000000000001</v>
      </c>
      <c r="M286" s="81">
        <f>IF(L286&lt;'Slider Control'!M$13,'Slider Control'!P$13,L286*'Slider Control'!R$13)</f>
        <v>0.48</v>
      </c>
      <c r="N286" s="95">
        <f>IF(L286&lt;'Slider Control'!M$13,0,IF(L286&lt;'Slider Control'!N$13,L286*'Slider Control'!S$13+'Slider Control'!T$13,'Slider Control'!Q$13))</f>
        <v>0</v>
      </c>
      <c r="O286" s="96" t="e">
        <f t="shared" si="19"/>
        <v>#N/A</v>
      </c>
      <c r="P286" s="72">
        <f>IF(AND(ABS('Back-End'!B$26-L286)&lt;=0.0005,'Back-End'!B$25),0.001,0)</f>
        <v>0</v>
      </c>
      <c r="Q286" s="72">
        <f>IF(AND(ABS('Back-End'!B$32-L286)&lt;=0.0005,'Back-End'!B$38),M286,0)</f>
        <v>0</v>
      </c>
      <c r="R286" s="72">
        <f>IF(AND(ABS('Back-End'!B$56-L286)&lt;=0.0005,'Back-End'!B$57),'Back-End'!B$54,IF(AND(ABS('Back-End'!B$69-L286)&lt;=0.0005,'Back-End'!B$58),'Back-End'!B$67,0))</f>
        <v>0</v>
      </c>
      <c r="S286" s="72">
        <f>IF(AND(ABS('Back-End'!B$81-L286)&lt;=0.0005,'Back-End'!B$84),'Back-End'!B$82,0)</f>
        <v>0</v>
      </c>
      <c r="T286" s="72">
        <v>0</v>
      </c>
    </row>
    <row r="287" spans="12:20" x14ac:dyDescent="0.25">
      <c r="L287" s="94">
        <f>L286</f>
        <v>0.1410000000000001</v>
      </c>
      <c r="M287" s="81">
        <f>IF(L287&lt;'Slider Control'!M$13,'Slider Control'!P$13,L287*'Slider Control'!R$13)</f>
        <v>0.48</v>
      </c>
      <c r="N287" s="95">
        <f>IF(L287&lt;'Slider Control'!M$13,0,IF(L287&lt;'Slider Control'!N$13,L287*'Slider Control'!S$13+'Slider Control'!T$13,'Slider Control'!Q$13))</f>
        <v>0</v>
      </c>
      <c r="O287" s="96" t="e">
        <f t="shared" si="19"/>
        <v>#N/A</v>
      </c>
      <c r="P287" s="72">
        <f>IF(AND(ABS('Back-End'!B$26-L287)&lt;=0.0005,'Back-End'!B$25),'Back-End'!B$21,0)</f>
        <v>0</v>
      </c>
      <c r="Q287" s="72">
        <f>IF(AND(ABS('Back-End'!B$32-L287)&lt;=0.0005,'Back-End'!B$38),N287,0)</f>
        <v>0</v>
      </c>
      <c r="R287" s="72">
        <f>IF(AND(ABS('Back-End'!B$56-L286)&lt;=0.0005,'Back-End'!B$57),'Back-End'!B$55,IF(AND(ABS('Back-End'!B$69-L286)&lt;=0.0005,'Back-End'!B$58),'Back-End'!B$68+0.0001,0))</f>
        <v>0</v>
      </c>
      <c r="S287" s="72">
        <f>IF(AND(ABS('Back-End'!B$81-L287)&lt;=0.0005,'Back-End'!B$84),'Back-End'!B$83,0)</f>
        <v>0</v>
      </c>
      <c r="T287" s="72">
        <v>0</v>
      </c>
    </row>
    <row r="288" spans="12:20" x14ac:dyDescent="0.25">
      <c r="L288" s="94">
        <f>L287+0.001</f>
        <v>0.1420000000000001</v>
      </c>
      <c r="M288" s="81">
        <f>IF(L288&lt;'Slider Control'!M$13,'Slider Control'!P$13,L288*'Slider Control'!R$13)</f>
        <v>0.48</v>
      </c>
      <c r="N288" s="95">
        <f>IF(L288&lt;'Slider Control'!M$13,0,IF(L288&lt;'Slider Control'!N$13,L288*'Slider Control'!S$13+'Slider Control'!T$13,'Slider Control'!Q$13))</f>
        <v>0</v>
      </c>
      <c r="O288" s="96" t="e">
        <f t="shared" si="19"/>
        <v>#N/A</v>
      </c>
      <c r="P288" s="72">
        <f>IF(AND(ABS('Back-End'!B$26-L288)&lt;=0.0005,'Back-End'!B$25),0.001,0)</f>
        <v>0</v>
      </c>
      <c r="Q288" s="72">
        <f>IF(AND(ABS('Back-End'!B$32-L288)&lt;=0.0005,'Back-End'!B$38),M288,0)</f>
        <v>0</v>
      </c>
      <c r="R288" s="72">
        <f>IF(AND(ABS('Back-End'!B$56-L288)&lt;=0.0005,'Back-End'!B$57),'Back-End'!B$54,IF(AND(ABS('Back-End'!B$69-L288)&lt;=0.0005,'Back-End'!B$58),'Back-End'!B$67,0))</f>
        <v>0</v>
      </c>
      <c r="S288" s="72">
        <f>IF(AND(ABS('Back-End'!B$81-L288)&lt;=0.0005,'Back-End'!B$84),'Back-End'!B$82,0)</f>
        <v>0</v>
      </c>
      <c r="T288" s="72">
        <v>0</v>
      </c>
    </row>
    <row r="289" spans="12:20" x14ac:dyDescent="0.25">
      <c r="L289" s="94">
        <f>L288</f>
        <v>0.1420000000000001</v>
      </c>
      <c r="M289" s="81">
        <f>IF(L289&lt;'Slider Control'!M$13,'Slider Control'!P$13,L289*'Slider Control'!R$13)</f>
        <v>0.48</v>
      </c>
      <c r="N289" s="95">
        <f>IF(L289&lt;'Slider Control'!M$13,0,IF(L289&lt;'Slider Control'!N$13,L289*'Slider Control'!S$13+'Slider Control'!T$13,'Slider Control'!Q$13))</f>
        <v>0</v>
      </c>
      <c r="O289" s="96" t="e">
        <f t="shared" si="19"/>
        <v>#N/A</v>
      </c>
      <c r="P289" s="72">
        <f>IF(AND(ABS('Back-End'!B$26-L289)&lt;=0.0005,'Back-End'!B$25),'Back-End'!B$21,0)</f>
        <v>0</v>
      </c>
      <c r="Q289" s="72">
        <f>IF(AND(ABS('Back-End'!B$32-L289)&lt;=0.0005,'Back-End'!B$38),N289,0)</f>
        <v>0</v>
      </c>
      <c r="R289" s="72">
        <f>IF(AND(ABS('Back-End'!B$56-L288)&lt;=0.0005,'Back-End'!B$57),'Back-End'!B$55,IF(AND(ABS('Back-End'!B$69-L288)&lt;=0.0005,'Back-End'!B$58),'Back-End'!B$68+0.0001,0))</f>
        <v>0</v>
      </c>
      <c r="S289" s="72">
        <f>IF(AND(ABS('Back-End'!B$81-L289)&lt;=0.0005,'Back-End'!B$84),'Back-End'!B$83,0)</f>
        <v>0</v>
      </c>
      <c r="T289" s="72">
        <v>0</v>
      </c>
    </row>
    <row r="290" spans="12:20" x14ac:dyDescent="0.25">
      <c r="L290" s="94">
        <f>L289+0.001</f>
        <v>0.1430000000000001</v>
      </c>
      <c r="M290" s="81">
        <f>IF(L290&lt;'Slider Control'!M$13,'Slider Control'!P$13,L290*'Slider Control'!R$13)</f>
        <v>0.48</v>
      </c>
      <c r="N290" s="95">
        <f>IF(L290&lt;'Slider Control'!M$13,0,IF(L290&lt;'Slider Control'!N$13,L290*'Slider Control'!S$13+'Slider Control'!T$13,'Slider Control'!Q$13))</f>
        <v>0</v>
      </c>
      <c r="O290" s="96" t="e">
        <f t="shared" si="19"/>
        <v>#N/A</v>
      </c>
      <c r="P290" s="72">
        <f>IF(AND(ABS('Back-End'!B$26-L290)&lt;=0.0005,'Back-End'!B$25),0.001,0)</f>
        <v>0</v>
      </c>
      <c r="Q290" s="72">
        <f>IF(AND(ABS('Back-End'!B$32-L290)&lt;=0.0005,'Back-End'!B$38),M290,0)</f>
        <v>0</v>
      </c>
      <c r="R290" s="72">
        <f>IF(AND(ABS('Back-End'!B$56-L290)&lt;=0.0005,'Back-End'!B$57),'Back-End'!B$54,IF(AND(ABS('Back-End'!B$69-L290)&lt;=0.0005,'Back-End'!B$58),'Back-End'!B$67,0))</f>
        <v>0</v>
      </c>
      <c r="S290" s="72">
        <f>IF(AND(ABS('Back-End'!B$81-L290)&lt;=0.0005,'Back-End'!B$84),'Back-End'!B$82,0)</f>
        <v>0</v>
      </c>
      <c r="T290" s="72">
        <v>0</v>
      </c>
    </row>
    <row r="291" spans="12:20" x14ac:dyDescent="0.25">
      <c r="L291" s="94">
        <f>L290</f>
        <v>0.1430000000000001</v>
      </c>
      <c r="M291" s="81">
        <f>IF(L291&lt;'Slider Control'!M$13,'Slider Control'!P$13,L291*'Slider Control'!R$13)</f>
        <v>0.48</v>
      </c>
      <c r="N291" s="95">
        <f>IF(L291&lt;'Slider Control'!M$13,0,IF(L291&lt;'Slider Control'!N$13,L291*'Slider Control'!S$13+'Slider Control'!T$13,'Slider Control'!Q$13))</f>
        <v>0</v>
      </c>
      <c r="O291" s="96" t="e">
        <f t="shared" si="19"/>
        <v>#N/A</v>
      </c>
      <c r="P291" s="72">
        <f>IF(AND(ABS('Back-End'!B$26-L291)&lt;=0.0005,'Back-End'!B$25),'Back-End'!B$21,0)</f>
        <v>0</v>
      </c>
      <c r="Q291" s="72">
        <f>IF(AND(ABS('Back-End'!B$32-L291)&lt;=0.0005,'Back-End'!B$38),N291,0)</f>
        <v>0</v>
      </c>
      <c r="R291" s="72">
        <f>IF(AND(ABS('Back-End'!B$56-L290)&lt;=0.0005,'Back-End'!B$57),'Back-End'!B$55,IF(AND(ABS('Back-End'!B$69-L290)&lt;=0.0005,'Back-End'!B$58),'Back-End'!B$68+0.0001,0))</f>
        <v>0</v>
      </c>
      <c r="S291" s="72">
        <f>IF(AND(ABS('Back-End'!B$81-L291)&lt;=0.0005,'Back-End'!B$84),'Back-End'!B$83,0)</f>
        <v>0</v>
      </c>
      <c r="T291" s="72">
        <v>0</v>
      </c>
    </row>
    <row r="292" spans="12:20" x14ac:dyDescent="0.25">
      <c r="L292" s="94">
        <f>L291+0.001</f>
        <v>0.1440000000000001</v>
      </c>
      <c r="M292" s="81">
        <f>IF(L292&lt;'Slider Control'!M$13,'Slider Control'!P$13,L292*'Slider Control'!R$13)</f>
        <v>0.48</v>
      </c>
      <c r="N292" s="95">
        <f>IF(L292&lt;'Slider Control'!M$13,0,IF(L292&lt;'Slider Control'!N$13,L292*'Slider Control'!S$13+'Slider Control'!T$13,'Slider Control'!Q$13))</f>
        <v>0</v>
      </c>
      <c r="O292" s="96" t="e">
        <f t="shared" si="19"/>
        <v>#N/A</v>
      </c>
      <c r="P292" s="72">
        <f>IF(AND(ABS('Back-End'!B$26-L292)&lt;=0.0005,'Back-End'!B$25),0.001,0)</f>
        <v>0</v>
      </c>
      <c r="Q292" s="72">
        <f>IF(AND(ABS('Back-End'!B$32-L292)&lt;=0.0005,'Back-End'!B$38),M292,0)</f>
        <v>0</v>
      </c>
      <c r="R292" s="72">
        <f>IF(AND(ABS('Back-End'!B$56-L292)&lt;=0.0005,'Back-End'!B$57),'Back-End'!B$54,IF(AND(ABS('Back-End'!B$69-L292)&lt;=0.0005,'Back-End'!B$58),'Back-End'!B$67,0))</f>
        <v>0</v>
      </c>
      <c r="S292" s="72">
        <f>IF(AND(ABS('Back-End'!B$81-L292)&lt;=0.0005,'Back-End'!B$84),'Back-End'!B$82,0)</f>
        <v>0</v>
      </c>
      <c r="T292" s="72">
        <v>0</v>
      </c>
    </row>
    <row r="293" spans="12:20" x14ac:dyDescent="0.25">
      <c r="L293" s="94">
        <f>L292</f>
        <v>0.1440000000000001</v>
      </c>
      <c r="M293" s="81">
        <f>IF(L293&lt;'Slider Control'!M$13,'Slider Control'!P$13,L293*'Slider Control'!R$13)</f>
        <v>0.48</v>
      </c>
      <c r="N293" s="95">
        <f>IF(L293&lt;'Slider Control'!M$13,0,IF(L293&lt;'Slider Control'!N$13,L293*'Slider Control'!S$13+'Slider Control'!T$13,'Slider Control'!Q$13))</f>
        <v>0</v>
      </c>
      <c r="O293" s="96" t="e">
        <f t="shared" si="19"/>
        <v>#N/A</v>
      </c>
      <c r="P293" s="72">
        <f>IF(AND(ABS('Back-End'!B$26-L293)&lt;=0.0005,'Back-End'!B$25),'Back-End'!B$21,0)</f>
        <v>0</v>
      </c>
      <c r="Q293" s="72">
        <f>IF(AND(ABS('Back-End'!B$32-L293)&lt;=0.0005,'Back-End'!B$38),N293,0)</f>
        <v>0</v>
      </c>
      <c r="R293" s="72">
        <f>IF(AND(ABS('Back-End'!B$56-L292)&lt;=0.0005,'Back-End'!B$57),'Back-End'!B$55,IF(AND(ABS('Back-End'!B$69-L292)&lt;=0.0005,'Back-End'!B$58),'Back-End'!B$68+0.0001,0))</f>
        <v>0</v>
      </c>
      <c r="S293" s="72">
        <f>IF(AND(ABS('Back-End'!B$81-L293)&lt;=0.0005,'Back-End'!B$84),'Back-End'!B$83,0)</f>
        <v>0</v>
      </c>
      <c r="T293" s="72">
        <v>0</v>
      </c>
    </row>
    <row r="294" spans="12:20" x14ac:dyDescent="0.25">
      <c r="L294" s="94">
        <f>L293+0.001</f>
        <v>0.1450000000000001</v>
      </c>
      <c r="M294" s="81">
        <f>IF(L294&lt;'Slider Control'!M$13,'Slider Control'!P$13,L294*'Slider Control'!R$13)</f>
        <v>0.48</v>
      </c>
      <c r="N294" s="95">
        <f>IF(L294&lt;'Slider Control'!M$13,0,IF(L294&lt;'Slider Control'!N$13,L294*'Slider Control'!S$13+'Slider Control'!T$13,'Slider Control'!Q$13))</f>
        <v>0</v>
      </c>
      <c r="O294" s="96" t="e">
        <f t="shared" si="19"/>
        <v>#N/A</v>
      </c>
      <c r="P294" s="72">
        <f>IF(AND(ABS('Back-End'!B$26-L294)&lt;=0.0005,'Back-End'!B$25),0.001,0)</f>
        <v>0</v>
      </c>
      <c r="Q294" s="72">
        <f>IF(AND(ABS('Back-End'!B$32-L294)&lt;=0.0005,'Back-End'!B$38),M294,0)</f>
        <v>0</v>
      </c>
      <c r="R294" s="72">
        <f>IF(AND(ABS('Back-End'!B$56-L294)&lt;=0.0005,'Back-End'!B$57),'Back-End'!B$54,IF(AND(ABS('Back-End'!B$69-L294)&lt;=0.0005,'Back-End'!B$58),'Back-End'!B$67,0))</f>
        <v>0</v>
      </c>
      <c r="S294" s="72">
        <f>IF(AND(ABS('Back-End'!B$81-L294)&lt;=0.0005,'Back-End'!B$84),'Back-End'!B$82,0)</f>
        <v>0</v>
      </c>
      <c r="T294" s="72">
        <v>0</v>
      </c>
    </row>
    <row r="295" spans="12:20" x14ac:dyDescent="0.25">
      <c r="L295" s="94">
        <f>L294</f>
        <v>0.1450000000000001</v>
      </c>
      <c r="M295" s="81">
        <f>IF(L295&lt;'Slider Control'!M$13,'Slider Control'!P$13,L295*'Slider Control'!R$13)</f>
        <v>0.48</v>
      </c>
      <c r="N295" s="95">
        <f>IF(L295&lt;'Slider Control'!M$13,0,IF(L295&lt;'Slider Control'!N$13,L295*'Slider Control'!S$13+'Slider Control'!T$13,'Slider Control'!Q$13))</f>
        <v>0</v>
      </c>
      <c r="O295" s="96" t="e">
        <f t="shared" si="19"/>
        <v>#N/A</v>
      </c>
      <c r="P295" s="72">
        <f>IF(AND(ABS('Back-End'!B$26-L295)&lt;=0.0005,'Back-End'!B$25),'Back-End'!B$21,0)</f>
        <v>0</v>
      </c>
      <c r="Q295" s="72">
        <f>IF(AND(ABS('Back-End'!B$32-L295)&lt;=0.0005,'Back-End'!B$38),N295,0)</f>
        <v>0</v>
      </c>
      <c r="R295" s="72">
        <f>IF(AND(ABS('Back-End'!B$56-L294)&lt;=0.0005,'Back-End'!B$57),'Back-End'!B$55,IF(AND(ABS('Back-End'!B$69-L294)&lt;=0.0005,'Back-End'!B$58),'Back-End'!B$68+0.0001,0))</f>
        <v>0</v>
      </c>
      <c r="S295" s="72">
        <f>IF(AND(ABS('Back-End'!B$81-L295)&lt;=0.0005,'Back-End'!B$84),'Back-End'!B$83,0)</f>
        <v>0</v>
      </c>
      <c r="T295" s="72">
        <v>0</v>
      </c>
    </row>
    <row r="296" spans="12:20" x14ac:dyDescent="0.25">
      <c r="L296" s="94">
        <f>L295+0.001</f>
        <v>0.1460000000000001</v>
      </c>
      <c r="M296" s="81">
        <f>IF(L296&lt;'Slider Control'!M$13,'Slider Control'!P$13,L296*'Slider Control'!R$13)</f>
        <v>0.48</v>
      </c>
      <c r="N296" s="95">
        <f>IF(L296&lt;'Slider Control'!M$13,0,IF(L296&lt;'Slider Control'!N$13,L296*'Slider Control'!S$13+'Slider Control'!T$13,'Slider Control'!Q$13))</f>
        <v>0</v>
      </c>
      <c r="O296" s="96" t="e">
        <f t="shared" si="19"/>
        <v>#N/A</v>
      </c>
      <c r="P296" s="72">
        <f>IF(AND(ABS('Back-End'!B$26-L296)&lt;=0.0005,'Back-End'!B$25),0.001,0)</f>
        <v>0</v>
      </c>
      <c r="Q296" s="72">
        <f>IF(AND(ABS('Back-End'!B$32-L296)&lt;=0.0005,'Back-End'!B$38),M296,0)</f>
        <v>0</v>
      </c>
      <c r="R296" s="72">
        <f>IF(AND(ABS('Back-End'!B$56-L296)&lt;=0.0005,'Back-End'!B$57),'Back-End'!B$54,IF(AND(ABS('Back-End'!B$69-L296)&lt;=0.0005,'Back-End'!B$58),'Back-End'!B$67,0))</f>
        <v>0</v>
      </c>
      <c r="S296" s="72">
        <f>IF(AND(ABS('Back-End'!B$81-L296)&lt;=0.0005,'Back-End'!B$84),'Back-End'!B$82,0)</f>
        <v>0</v>
      </c>
      <c r="T296" s="72">
        <v>0</v>
      </c>
    </row>
    <row r="297" spans="12:20" x14ac:dyDescent="0.25">
      <c r="L297" s="94">
        <f>L296</f>
        <v>0.1460000000000001</v>
      </c>
      <c r="M297" s="81">
        <f>IF(L297&lt;'Slider Control'!M$13,'Slider Control'!P$13,L297*'Slider Control'!R$13)</f>
        <v>0.48</v>
      </c>
      <c r="N297" s="95">
        <f>IF(L297&lt;'Slider Control'!M$13,0,IF(L297&lt;'Slider Control'!N$13,L297*'Slider Control'!S$13+'Slider Control'!T$13,'Slider Control'!Q$13))</f>
        <v>0</v>
      </c>
      <c r="O297" s="96" t="e">
        <f t="shared" si="19"/>
        <v>#N/A</v>
      </c>
      <c r="P297" s="72">
        <f>IF(AND(ABS('Back-End'!B$26-L297)&lt;=0.0005,'Back-End'!B$25),'Back-End'!B$21,0)</f>
        <v>0</v>
      </c>
      <c r="Q297" s="72">
        <f>IF(AND(ABS('Back-End'!B$32-L297)&lt;=0.0005,'Back-End'!B$38),N297,0)</f>
        <v>0</v>
      </c>
      <c r="R297" s="72">
        <f>IF(AND(ABS('Back-End'!B$56-L296)&lt;=0.0005,'Back-End'!B$57),'Back-End'!B$55,IF(AND(ABS('Back-End'!B$69-L296)&lt;=0.0005,'Back-End'!B$58),'Back-End'!B$68+0.0001,0))</f>
        <v>0</v>
      </c>
      <c r="S297" s="72">
        <f>IF(AND(ABS('Back-End'!B$81-L297)&lt;=0.0005,'Back-End'!B$84),'Back-End'!B$83,0)</f>
        <v>0</v>
      </c>
      <c r="T297" s="72">
        <v>0</v>
      </c>
    </row>
    <row r="298" spans="12:20" x14ac:dyDescent="0.25">
      <c r="L298" s="94">
        <f>L297+0.001</f>
        <v>0.1470000000000001</v>
      </c>
      <c r="M298" s="81">
        <f>IF(L298&lt;'Slider Control'!M$13,'Slider Control'!P$13,L298*'Slider Control'!R$13)</f>
        <v>0.48</v>
      </c>
      <c r="N298" s="95">
        <f>IF(L298&lt;'Slider Control'!M$13,0,IF(L298&lt;'Slider Control'!N$13,L298*'Slider Control'!S$13+'Slider Control'!T$13,'Slider Control'!Q$13))</f>
        <v>0</v>
      </c>
      <c r="O298" s="96" t="e">
        <f t="shared" si="19"/>
        <v>#N/A</v>
      </c>
      <c r="P298" s="72">
        <f>IF(AND(ABS('Back-End'!B$26-L298)&lt;=0.0005,'Back-End'!B$25),0.001,0)</f>
        <v>0</v>
      </c>
      <c r="Q298" s="72">
        <f>IF(AND(ABS('Back-End'!B$32-L298)&lt;=0.0005,'Back-End'!B$38),M298,0)</f>
        <v>0</v>
      </c>
      <c r="R298" s="72">
        <f>IF(AND(ABS('Back-End'!B$56-L298)&lt;=0.0005,'Back-End'!B$57),'Back-End'!B$54,IF(AND(ABS('Back-End'!B$69-L298)&lt;=0.0005,'Back-End'!B$58),'Back-End'!B$67,0))</f>
        <v>0</v>
      </c>
      <c r="S298" s="72">
        <f>IF(AND(ABS('Back-End'!B$81-L298)&lt;=0.0005,'Back-End'!B$84),'Back-End'!B$82,0)</f>
        <v>0</v>
      </c>
      <c r="T298" s="72">
        <v>0</v>
      </c>
    </row>
    <row r="299" spans="12:20" x14ac:dyDescent="0.25">
      <c r="L299" s="94">
        <f>L298</f>
        <v>0.1470000000000001</v>
      </c>
      <c r="M299" s="81">
        <f>IF(L299&lt;'Slider Control'!M$13,'Slider Control'!P$13,L299*'Slider Control'!R$13)</f>
        <v>0.48</v>
      </c>
      <c r="N299" s="95">
        <f>IF(L299&lt;'Slider Control'!M$13,0,IF(L299&lt;'Slider Control'!N$13,L299*'Slider Control'!S$13+'Slider Control'!T$13,'Slider Control'!Q$13))</f>
        <v>0</v>
      </c>
      <c r="O299" s="96" t="e">
        <f t="shared" si="19"/>
        <v>#N/A</v>
      </c>
      <c r="P299" s="72">
        <f>IF(AND(ABS('Back-End'!B$26-L299)&lt;=0.0005,'Back-End'!B$25),'Back-End'!B$21,0)</f>
        <v>0</v>
      </c>
      <c r="Q299" s="72">
        <f>IF(AND(ABS('Back-End'!B$32-L299)&lt;=0.0005,'Back-End'!B$38),N299,0)</f>
        <v>0</v>
      </c>
      <c r="R299" s="72">
        <f>IF(AND(ABS('Back-End'!B$56-L298)&lt;=0.0005,'Back-End'!B$57),'Back-End'!B$55,IF(AND(ABS('Back-End'!B$69-L298)&lt;=0.0005,'Back-End'!B$58),'Back-End'!B$68+0.0001,0))</f>
        <v>0</v>
      </c>
      <c r="S299" s="72">
        <f>IF(AND(ABS('Back-End'!B$81-L299)&lt;=0.0005,'Back-End'!B$84),'Back-End'!B$83,0)</f>
        <v>0</v>
      </c>
      <c r="T299" s="72">
        <v>0</v>
      </c>
    </row>
    <row r="300" spans="12:20" x14ac:dyDescent="0.25">
      <c r="L300" s="94">
        <f>L299+0.001</f>
        <v>0.1480000000000001</v>
      </c>
      <c r="M300" s="81">
        <f>IF(L300&lt;'Slider Control'!M$13,'Slider Control'!P$13,L300*'Slider Control'!R$13)</f>
        <v>0.48</v>
      </c>
      <c r="N300" s="95">
        <f>IF(L300&lt;'Slider Control'!M$13,0,IF(L300&lt;'Slider Control'!N$13,L300*'Slider Control'!S$13+'Slider Control'!T$13,'Slider Control'!Q$13))</f>
        <v>0</v>
      </c>
      <c r="O300" s="96" t="e">
        <f t="shared" si="19"/>
        <v>#N/A</v>
      </c>
      <c r="P300" s="72">
        <f>IF(AND(ABS('Back-End'!B$26-L300)&lt;=0.0005,'Back-End'!B$25),0.001,0)</f>
        <v>0</v>
      </c>
      <c r="Q300" s="72">
        <f>IF(AND(ABS('Back-End'!B$32-L300)&lt;=0.0005,'Back-End'!B$38),M300,0)</f>
        <v>0</v>
      </c>
      <c r="R300" s="72">
        <f>IF(AND(ABS('Back-End'!B$56-L300)&lt;=0.0005,'Back-End'!B$57),'Back-End'!B$54,IF(AND(ABS('Back-End'!B$69-L300)&lt;=0.0005,'Back-End'!B$58),'Back-End'!B$67,0))</f>
        <v>0</v>
      </c>
      <c r="S300" s="72">
        <f>IF(AND(ABS('Back-End'!B$81-L300)&lt;=0.0005,'Back-End'!B$84),'Back-End'!B$82,0)</f>
        <v>0</v>
      </c>
      <c r="T300" s="72">
        <v>0</v>
      </c>
    </row>
    <row r="301" spans="12:20" x14ac:dyDescent="0.25">
      <c r="L301" s="94">
        <f>L300</f>
        <v>0.1480000000000001</v>
      </c>
      <c r="M301" s="81">
        <f>IF(L301&lt;'Slider Control'!M$13,'Slider Control'!P$13,L301*'Slider Control'!R$13)</f>
        <v>0.48</v>
      </c>
      <c r="N301" s="95">
        <f>IF(L301&lt;'Slider Control'!M$13,0,IF(L301&lt;'Slider Control'!N$13,L301*'Slider Control'!S$13+'Slider Control'!T$13,'Slider Control'!Q$13))</f>
        <v>0</v>
      </c>
      <c r="O301" s="96" t="e">
        <f t="shared" si="19"/>
        <v>#N/A</v>
      </c>
      <c r="P301" s="72">
        <f>IF(AND(ABS('Back-End'!B$26-L301)&lt;=0.0005,'Back-End'!B$25),'Back-End'!B$21,0)</f>
        <v>0</v>
      </c>
      <c r="Q301" s="72">
        <f>IF(AND(ABS('Back-End'!B$32-L301)&lt;=0.0005,'Back-End'!B$38),N301,0)</f>
        <v>0</v>
      </c>
      <c r="R301" s="72">
        <f>IF(AND(ABS('Back-End'!B$56-L300)&lt;=0.0005,'Back-End'!B$57),'Back-End'!B$55,IF(AND(ABS('Back-End'!B$69-L300)&lt;=0.0005,'Back-End'!B$58),'Back-End'!B$68+0.0001,0))</f>
        <v>0</v>
      </c>
      <c r="S301" s="72">
        <f>IF(AND(ABS('Back-End'!B$81-L301)&lt;=0.0005,'Back-End'!B$84),'Back-End'!B$83,0)</f>
        <v>0</v>
      </c>
      <c r="T301" s="72">
        <v>0</v>
      </c>
    </row>
    <row r="302" spans="12:20" x14ac:dyDescent="0.25">
      <c r="L302" s="94">
        <f>L301+0.001</f>
        <v>0.1490000000000001</v>
      </c>
      <c r="M302" s="81">
        <f>IF(L302&lt;'Slider Control'!M$13,'Slider Control'!P$13,L302*'Slider Control'!R$13)</f>
        <v>0.48</v>
      </c>
      <c r="N302" s="95">
        <f>IF(L302&lt;'Slider Control'!M$13,0,IF(L302&lt;'Slider Control'!N$13,L302*'Slider Control'!S$13+'Slider Control'!T$13,'Slider Control'!Q$13))</f>
        <v>0</v>
      </c>
      <c r="O302" s="96" t="e">
        <f t="shared" si="19"/>
        <v>#N/A</v>
      </c>
      <c r="P302" s="72">
        <f>IF(AND(ABS('Back-End'!B$26-L302)&lt;=0.0005,'Back-End'!B$25),0.001,0)</f>
        <v>0</v>
      </c>
      <c r="Q302" s="72">
        <f>IF(AND(ABS('Back-End'!B$32-L302)&lt;=0.0005,'Back-End'!B$38),M302,0)</f>
        <v>0</v>
      </c>
      <c r="R302" s="72">
        <f>IF(AND(ABS('Back-End'!B$56-L302)&lt;=0.0005,'Back-End'!B$57),'Back-End'!B$54,IF(AND(ABS('Back-End'!B$69-L302)&lt;=0.0005,'Back-End'!B$58),'Back-End'!B$67,0))</f>
        <v>0</v>
      </c>
      <c r="S302" s="72">
        <f>IF(AND(ABS('Back-End'!B$81-L302)&lt;=0.0005,'Back-End'!B$84),'Back-End'!B$82,0)</f>
        <v>0</v>
      </c>
      <c r="T302" s="72">
        <v>0</v>
      </c>
    </row>
    <row r="303" spans="12:20" x14ac:dyDescent="0.25">
      <c r="L303" s="94">
        <f>L302</f>
        <v>0.1490000000000001</v>
      </c>
      <c r="M303" s="81">
        <f>IF(L303&lt;'Slider Control'!M$13,'Slider Control'!P$13,L303*'Slider Control'!R$13)</f>
        <v>0.48</v>
      </c>
      <c r="N303" s="95">
        <f>IF(L303&lt;'Slider Control'!M$13,0,IF(L303&lt;'Slider Control'!N$13,L303*'Slider Control'!S$13+'Slider Control'!T$13,'Slider Control'!Q$13))</f>
        <v>0</v>
      </c>
      <c r="O303" s="96" t="e">
        <f t="shared" si="19"/>
        <v>#N/A</v>
      </c>
      <c r="P303" s="72">
        <f>IF(AND(ABS('Back-End'!B$26-L303)&lt;=0.0005,'Back-End'!B$25),'Back-End'!B$21,0)</f>
        <v>0</v>
      </c>
      <c r="Q303" s="72">
        <f>IF(AND(ABS('Back-End'!B$32-L303)&lt;=0.0005,'Back-End'!B$38),N303,0)</f>
        <v>0</v>
      </c>
      <c r="R303" s="72">
        <f>IF(AND(ABS('Back-End'!B$56-L302)&lt;=0.0005,'Back-End'!B$57),'Back-End'!B$55,IF(AND(ABS('Back-End'!B$69-L302)&lt;=0.0005,'Back-End'!B$58),'Back-End'!B$68+0.0001,0))</f>
        <v>0</v>
      </c>
      <c r="S303" s="72">
        <f>IF(AND(ABS('Back-End'!B$81-L303)&lt;=0.0005,'Back-End'!B$84),'Back-End'!B$83,0)</f>
        <v>0</v>
      </c>
      <c r="T303" s="72">
        <v>0</v>
      </c>
    </row>
    <row r="304" spans="12:20" x14ac:dyDescent="0.25">
      <c r="L304" s="94">
        <f>L303+0.001</f>
        <v>0.15000000000000011</v>
      </c>
      <c r="M304" s="81">
        <f>IF(L304&lt;'Slider Control'!M$13,'Slider Control'!P$13,L304*'Slider Control'!R$13)</f>
        <v>0.48</v>
      </c>
      <c r="N304" s="95">
        <f>IF(L304&lt;'Slider Control'!M$13,0,IF(L304&lt;'Slider Control'!N$13,L304*'Slider Control'!S$13+'Slider Control'!T$13,'Slider Control'!Q$13))</f>
        <v>0</v>
      </c>
      <c r="O304" s="96" t="e">
        <f t="shared" si="19"/>
        <v>#N/A</v>
      </c>
      <c r="P304" s="72">
        <f>IF(AND(ABS('Back-End'!B$26-L304)&lt;=0.0005,'Back-End'!B$25),0.001,0)</f>
        <v>0</v>
      </c>
      <c r="Q304" s="72">
        <f>IF(AND(ABS('Back-End'!B$32-L304)&lt;=0.0005,'Back-End'!B$38),M304,0)</f>
        <v>0</v>
      </c>
      <c r="R304" s="72">
        <f>IF(AND(ABS('Back-End'!B$56-L304)&lt;=0.0005,'Back-End'!B$57),'Back-End'!B$54,IF(AND(ABS('Back-End'!B$69-L304)&lt;=0.0005,'Back-End'!B$58),'Back-End'!B$67,0))</f>
        <v>0</v>
      </c>
      <c r="S304" s="72">
        <f>IF(AND(ABS('Back-End'!B$81-L304)&lt;=0.0005,'Back-End'!B$84),'Back-End'!B$82,0)</f>
        <v>0</v>
      </c>
      <c r="T304" s="72">
        <v>0</v>
      </c>
    </row>
    <row r="305" spans="12:20" x14ac:dyDescent="0.25">
      <c r="L305" s="94">
        <f>L304</f>
        <v>0.15000000000000011</v>
      </c>
      <c r="M305" s="81">
        <f>IF(L305&lt;'Slider Control'!M$13,'Slider Control'!P$13,L305*'Slider Control'!R$13)</f>
        <v>0.48</v>
      </c>
      <c r="N305" s="95">
        <f>IF(L305&lt;'Slider Control'!M$13,0,IF(L305&lt;'Slider Control'!N$13,L305*'Slider Control'!S$13+'Slider Control'!T$13,'Slider Control'!Q$13))</f>
        <v>0</v>
      </c>
      <c r="O305" s="96" t="e">
        <f t="shared" si="19"/>
        <v>#N/A</v>
      </c>
      <c r="P305" s="72">
        <f>IF(AND(ABS('Back-End'!B$26-L305)&lt;=0.0005,'Back-End'!B$25),'Back-End'!B$21,0)</f>
        <v>0</v>
      </c>
      <c r="Q305" s="72">
        <f>IF(AND(ABS('Back-End'!B$32-L305)&lt;=0.0005,'Back-End'!B$38),N305,0)</f>
        <v>0</v>
      </c>
      <c r="R305" s="72">
        <f>IF(AND(ABS('Back-End'!B$56-L304)&lt;=0.0005,'Back-End'!B$57),'Back-End'!B$55,IF(AND(ABS('Back-End'!B$69-L304)&lt;=0.0005,'Back-End'!B$58),'Back-End'!B$68+0.0001,0))</f>
        <v>0</v>
      </c>
      <c r="S305" s="72">
        <f>IF(AND(ABS('Back-End'!B$81-L305)&lt;=0.0005,'Back-End'!B$84),'Back-End'!B$83,0)</f>
        <v>0</v>
      </c>
      <c r="T305" s="72">
        <v>0</v>
      </c>
    </row>
    <row r="306" spans="12:20" x14ac:dyDescent="0.25">
      <c r="L306" s="94">
        <f>L305+0.001</f>
        <v>0.15100000000000011</v>
      </c>
      <c r="M306" s="81">
        <f>IF(L306&lt;'Slider Control'!M$13,'Slider Control'!P$13,L306*'Slider Control'!R$13)</f>
        <v>0.48</v>
      </c>
      <c r="N306" s="95">
        <f>IF(L306&lt;'Slider Control'!M$13,0,IF(L306&lt;'Slider Control'!N$13,L306*'Slider Control'!S$13+'Slider Control'!T$13,'Slider Control'!Q$13))</f>
        <v>0</v>
      </c>
      <c r="O306" s="96" t="e">
        <f t="shared" si="19"/>
        <v>#N/A</v>
      </c>
      <c r="P306" s="72">
        <f>IF(AND(ABS('Back-End'!B$26-L306)&lt;=0.0005,'Back-End'!B$25),0.001,0)</f>
        <v>0</v>
      </c>
      <c r="Q306" s="72">
        <f>IF(AND(ABS('Back-End'!B$32-L306)&lt;=0.0005,'Back-End'!B$38),M306,0)</f>
        <v>0</v>
      </c>
      <c r="R306" s="72">
        <f>IF(AND(ABS('Back-End'!B$56-L306)&lt;=0.0005,'Back-End'!B$57),'Back-End'!B$54,IF(AND(ABS('Back-End'!B$69-L306)&lt;=0.0005,'Back-End'!B$58),'Back-End'!B$67,0))</f>
        <v>0</v>
      </c>
      <c r="S306" s="72">
        <f>IF(AND(ABS('Back-End'!B$81-L306)&lt;=0.0005,'Back-End'!B$84),'Back-End'!B$82,0)</f>
        <v>0</v>
      </c>
      <c r="T306" s="72">
        <v>0</v>
      </c>
    </row>
    <row r="307" spans="12:20" x14ac:dyDescent="0.25">
      <c r="L307" s="94">
        <f>L306</f>
        <v>0.15100000000000011</v>
      </c>
      <c r="M307" s="81">
        <f>IF(L307&lt;'Slider Control'!M$13,'Slider Control'!P$13,L307*'Slider Control'!R$13)</f>
        <v>0.48</v>
      </c>
      <c r="N307" s="95">
        <f>IF(L307&lt;'Slider Control'!M$13,0,IF(L307&lt;'Slider Control'!N$13,L307*'Slider Control'!S$13+'Slider Control'!T$13,'Slider Control'!Q$13))</f>
        <v>0</v>
      </c>
      <c r="O307" s="96" t="e">
        <f t="shared" si="19"/>
        <v>#N/A</v>
      </c>
      <c r="P307" s="72">
        <f>IF(AND(ABS('Back-End'!B$26-L307)&lt;=0.0005,'Back-End'!B$25),'Back-End'!B$21,0)</f>
        <v>0</v>
      </c>
      <c r="Q307" s="72">
        <f>IF(AND(ABS('Back-End'!B$32-L307)&lt;=0.0005,'Back-End'!B$38),N307,0)</f>
        <v>0</v>
      </c>
      <c r="R307" s="72">
        <f>IF(AND(ABS('Back-End'!B$56-L306)&lt;=0.0005,'Back-End'!B$57),'Back-End'!B$55,IF(AND(ABS('Back-End'!B$69-L306)&lt;=0.0005,'Back-End'!B$58),'Back-End'!B$68+0.0001,0))</f>
        <v>0</v>
      </c>
      <c r="S307" s="72">
        <f>IF(AND(ABS('Back-End'!B$81-L307)&lt;=0.0005,'Back-End'!B$84),'Back-End'!B$83,0)</f>
        <v>0</v>
      </c>
      <c r="T307" s="72">
        <v>0</v>
      </c>
    </row>
    <row r="308" spans="12:20" x14ac:dyDescent="0.25">
      <c r="L308" s="94">
        <f>L307+0.001</f>
        <v>0.15200000000000011</v>
      </c>
      <c r="M308" s="81">
        <f>IF(L308&lt;'Slider Control'!M$13,'Slider Control'!P$13,L308*'Slider Control'!R$13)</f>
        <v>0.48</v>
      </c>
      <c r="N308" s="95">
        <f>IF(L308&lt;'Slider Control'!M$13,0,IF(L308&lt;'Slider Control'!N$13,L308*'Slider Control'!S$13+'Slider Control'!T$13,'Slider Control'!Q$13))</f>
        <v>0</v>
      </c>
      <c r="O308" s="96" t="e">
        <f t="shared" si="19"/>
        <v>#N/A</v>
      </c>
      <c r="P308" s="72">
        <f>IF(AND(ABS('Back-End'!B$26-L308)&lt;=0.0005,'Back-End'!B$25),0.001,0)</f>
        <v>0</v>
      </c>
      <c r="Q308" s="72">
        <f>IF(AND(ABS('Back-End'!B$32-L308)&lt;=0.0005,'Back-End'!B$38),M308,0)</f>
        <v>0</v>
      </c>
      <c r="R308" s="72">
        <f>IF(AND(ABS('Back-End'!B$56-L308)&lt;=0.0005,'Back-End'!B$57),'Back-End'!B$54,IF(AND(ABS('Back-End'!B$69-L308)&lt;=0.0005,'Back-End'!B$58),'Back-End'!B$67,0))</f>
        <v>0</v>
      </c>
      <c r="S308" s="72">
        <f>IF(AND(ABS('Back-End'!B$81-L308)&lt;=0.0005,'Back-End'!B$84),'Back-End'!B$82,0)</f>
        <v>0</v>
      </c>
      <c r="T308" s="72">
        <v>0</v>
      </c>
    </row>
    <row r="309" spans="12:20" x14ac:dyDescent="0.25">
      <c r="L309" s="94">
        <f>L308</f>
        <v>0.15200000000000011</v>
      </c>
      <c r="M309" s="81">
        <f>IF(L309&lt;'Slider Control'!M$13,'Slider Control'!P$13,L309*'Slider Control'!R$13)</f>
        <v>0.48</v>
      </c>
      <c r="N309" s="95">
        <f>IF(L309&lt;'Slider Control'!M$13,0,IF(L309&lt;'Slider Control'!N$13,L309*'Slider Control'!S$13+'Slider Control'!T$13,'Slider Control'!Q$13))</f>
        <v>0</v>
      </c>
      <c r="O309" s="96" t="e">
        <f t="shared" si="19"/>
        <v>#N/A</v>
      </c>
      <c r="P309" s="72">
        <f>IF(AND(ABS('Back-End'!B$26-L309)&lt;=0.0005,'Back-End'!B$25),'Back-End'!B$21,0)</f>
        <v>0</v>
      </c>
      <c r="Q309" s="72">
        <f>IF(AND(ABS('Back-End'!B$32-L309)&lt;=0.0005,'Back-End'!B$38),N309,0)</f>
        <v>0</v>
      </c>
      <c r="R309" s="72">
        <f>IF(AND(ABS('Back-End'!B$56-L308)&lt;=0.0005,'Back-End'!B$57),'Back-End'!B$55,IF(AND(ABS('Back-End'!B$69-L308)&lt;=0.0005,'Back-End'!B$58),'Back-End'!B$68+0.0001,0))</f>
        <v>0</v>
      </c>
      <c r="S309" s="72">
        <f>IF(AND(ABS('Back-End'!B$81-L309)&lt;=0.0005,'Back-End'!B$84),'Back-End'!B$83,0)</f>
        <v>0</v>
      </c>
      <c r="T309" s="72">
        <v>0</v>
      </c>
    </row>
    <row r="310" spans="12:20" x14ac:dyDescent="0.25">
      <c r="L310" s="94">
        <f>L309+0.001</f>
        <v>0.15300000000000011</v>
      </c>
      <c r="M310" s="81">
        <f>IF(L310&lt;'Slider Control'!M$13,'Slider Control'!P$13,L310*'Slider Control'!R$13)</f>
        <v>0.48</v>
      </c>
      <c r="N310" s="95">
        <f>IF(L310&lt;'Slider Control'!M$13,0,IF(L310&lt;'Slider Control'!N$13,L310*'Slider Control'!S$13+'Slider Control'!T$13,'Slider Control'!Q$13))</f>
        <v>0</v>
      </c>
      <c r="O310" s="96" t="e">
        <f t="shared" si="19"/>
        <v>#N/A</v>
      </c>
      <c r="P310" s="72">
        <f>IF(AND(ABS('Back-End'!B$26-L310)&lt;=0.0005,'Back-End'!B$25),0.001,0)</f>
        <v>0</v>
      </c>
      <c r="Q310" s="72">
        <f>IF(AND(ABS('Back-End'!B$32-L310)&lt;=0.0005,'Back-End'!B$38),M310,0)</f>
        <v>0</v>
      </c>
      <c r="R310" s="72">
        <f>IF(AND(ABS('Back-End'!B$56-L310)&lt;=0.0005,'Back-End'!B$57),'Back-End'!B$54,IF(AND(ABS('Back-End'!B$69-L310)&lt;=0.0005,'Back-End'!B$58),'Back-End'!B$67,0))</f>
        <v>0</v>
      </c>
      <c r="S310" s="72">
        <f>IF(AND(ABS('Back-End'!B$81-L310)&lt;=0.0005,'Back-End'!B$84),'Back-End'!B$82,0)</f>
        <v>0</v>
      </c>
      <c r="T310" s="72">
        <v>0</v>
      </c>
    </row>
    <row r="311" spans="12:20" x14ac:dyDescent="0.25">
      <c r="L311" s="94">
        <f>L310</f>
        <v>0.15300000000000011</v>
      </c>
      <c r="M311" s="81">
        <f>IF(L311&lt;'Slider Control'!M$13,'Slider Control'!P$13,L311*'Slider Control'!R$13)</f>
        <v>0.48</v>
      </c>
      <c r="N311" s="95">
        <f>IF(L311&lt;'Slider Control'!M$13,0,IF(L311&lt;'Slider Control'!N$13,L311*'Slider Control'!S$13+'Slider Control'!T$13,'Slider Control'!Q$13))</f>
        <v>0</v>
      </c>
      <c r="O311" s="96" t="e">
        <f t="shared" si="19"/>
        <v>#N/A</v>
      </c>
      <c r="P311" s="72">
        <f>IF(AND(ABS('Back-End'!B$26-L311)&lt;=0.0005,'Back-End'!B$25),'Back-End'!B$21,0)</f>
        <v>0</v>
      </c>
      <c r="Q311" s="72">
        <f>IF(AND(ABS('Back-End'!B$32-L311)&lt;=0.0005,'Back-End'!B$38),N311,0)</f>
        <v>0</v>
      </c>
      <c r="R311" s="72">
        <f>IF(AND(ABS('Back-End'!B$56-L310)&lt;=0.0005,'Back-End'!B$57),'Back-End'!B$55,IF(AND(ABS('Back-End'!B$69-L310)&lt;=0.0005,'Back-End'!B$58),'Back-End'!B$68+0.0001,0))</f>
        <v>0</v>
      </c>
      <c r="S311" s="72">
        <f>IF(AND(ABS('Back-End'!B$81-L311)&lt;=0.0005,'Back-End'!B$84),'Back-End'!B$83,0)</f>
        <v>0</v>
      </c>
      <c r="T311" s="72">
        <v>0</v>
      </c>
    </row>
    <row r="312" spans="12:20" x14ac:dyDescent="0.25">
      <c r="L312" s="94">
        <f>L311+0.001</f>
        <v>0.15400000000000011</v>
      </c>
      <c r="M312" s="81">
        <f>IF(L312&lt;'Slider Control'!M$13,'Slider Control'!P$13,L312*'Slider Control'!R$13)</f>
        <v>0.48</v>
      </c>
      <c r="N312" s="95">
        <f>IF(L312&lt;'Slider Control'!M$13,0,IF(L312&lt;'Slider Control'!N$13,L312*'Slider Control'!S$13+'Slider Control'!T$13,'Slider Control'!Q$13))</f>
        <v>0</v>
      </c>
      <c r="O312" s="96" t="e">
        <f t="shared" si="19"/>
        <v>#N/A</v>
      </c>
      <c r="P312" s="72">
        <f>IF(AND(ABS('Back-End'!B$26-L312)&lt;=0.0005,'Back-End'!B$25),0.001,0)</f>
        <v>0</v>
      </c>
      <c r="Q312" s="72">
        <f>IF(AND(ABS('Back-End'!B$32-L312)&lt;=0.0005,'Back-End'!B$38),M312,0)</f>
        <v>0</v>
      </c>
      <c r="R312" s="72">
        <f>IF(AND(ABS('Back-End'!B$56-L312)&lt;=0.0005,'Back-End'!B$57),'Back-End'!B$54,IF(AND(ABS('Back-End'!B$69-L312)&lt;=0.0005,'Back-End'!B$58),'Back-End'!B$67,0))</f>
        <v>0</v>
      </c>
      <c r="S312" s="72">
        <f>IF(AND(ABS('Back-End'!B$81-L312)&lt;=0.0005,'Back-End'!B$84),'Back-End'!B$82,0)</f>
        <v>0</v>
      </c>
      <c r="T312" s="72">
        <v>0</v>
      </c>
    </row>
    <row r="313" spans="12:20" x14ac:dyDescent="0.25">
      <c r="L313" s="94">
        <f>L312</f>
        <v>0.15400000000000011</v>
      </c>
      <c r="M313" s="81">
        <f>IF(L313&lt;'Slider Control'!M$13,'Slider Control'!P$13,L313*'Slider Control'!R$13)</f>
        <v>0.48</v>
      </c>
      <c r="N313" s="95">
        <f>IF(L313&lt;'Slider Control'!M$13,0,IF(L313&lt;'Slider Control'!N$13,L313*'Slider Control'!S$13+'Slider Control'!T$13,'Slider Control'!Q$13))</f>
        <v>0</v>
      </c>
      <c r="O313" s="96" t="e">
        <f t="shared" si="19"/>
        <v>#N/A</v>
      </c>
      <c r="P313" s="72">
        <f>IF(AND(ABS('Back-End'!B$26-L313)&lt;=0.0005,'Back-End'!B$25),'Back-End'!B$21,0)</f>
        <v>0</v>
      </c>
      <c r="Q313" s="72">
        <f>IF(AND(ABS('Back-End'!B$32-L313)&lt;=0.0005,'Back-End'!B$38),N313,0)</f>
        <v>0</v>
      </c>
      <c r="R313" s="72">
        <f>IF(AND(ABS('Back-End'!B$56-L312)&lt;=0.0005,'Back-End'!B$57),'Back-End'!B$55,IF(AND(ABS('Back-End'!B$69-L312)&lt;=0.0005,'Back-End'!B$58),'Back-End'!B$68+0.0001,0))</f>
        <v>0</v>
      </c>
      <c r="S313" s="72">
        <f>IF(AND(ABS('Back-End'!B$81-L313)&lt;=0.0005,'Back-End'!B$84),'Back-End'!B$83,0)</f>
        <v>0</v>
      </c>
      <c r="T313" s="72">
        <v>0</v>
      </c>
    </row>
    <row r="314" spans="12:20" x14ac:dyDescent="0.25">
      <c r="L314" s="94">
        <f>L313+0.001</f>
        <v>0.15500000000000011</v>
      </c>
      <c r="M314" s="81">
        <f>IF(L314&lt;'Slider Control'!M$13,'Slider Control'!P$13,L314*'Slider Control'!R$13)</f>
        <v>0.48</v>
      </c>
      <c r="N314" s="95">
        <f>IF(L314&lt;'Slider Control'!M$13,0,IF(L314&lt;'Slider Control'!N$13,L314*'Slider Control'!S$13+'Slider Control'!T$13,'Slider Control'!Q$13))</f>
        <v>0</v>
      </c>
      <c r="O314" s="96" t="e">
        <f t="shared" si="19"/>
        <v>#N/A</v>
      </c>
      <c r="P314" s="72">
        <f>IF(AND(ABS('Back-End'!B$26-L314)&lt;=0.0005,'Back-End'!B$25),0.001,0)</f>
        <v>0</v>
      </c>
      <c r="Q314" s="72">
        <f>IF(AND(ABS('Back-End'!B$32-L314)&lt;=0.0005,'Back-End'!B$38),M314,0)</f>
        <v>0</v>
      </c>
      <c r="R314" s="72">
        <f>IF(AND(ABS('Back-End'!B$56-L314)&lt;=0.0005,'Back-End'!B$57),'Back-End'!B$54,IF(AND(ABS('Back-End'!B$69-L314)&lt;=0.0005,'Back-End'!B$58),'Back-End'!B$67,0))</f>
        <v>0</v>
      </c>
      <c r="S314" s="72">
        <f>IF(AND(ABS('Back-End'!B$81-L314)&lt;=0.0005,'Back-End'!B$84),'Back-End'!B$82,0)</f>
        <v>0</v>
      </c>
      <c r="T314" s="72">
        <v>0</v>
      </c>
    </row>
    <row r="315" spans="12:20" x14ac:dyDescent="0.25">
      <c r="L315" s="94">
        <f>L314</f>
        <v>0.15500000000000011</v>
      </c>
      <c r="M315" s="81">
        <f>IF(L315&lt;'Slider Control'!M$13,'Slider Control'!P$13,L315*'Slider Control'!R$13)</f>
        <v>0.48</v>
      </c>
      <c r="N315" s="95">
        <f>IF(L315&lt;'Slider Control'!M$13,0,IF(L315&lt;'Slider Control'!N$13,L315*'Slider Control'!S$13+'Slider Control'!T$13,'Slider Control'!Q$13))</f>
        <v>0</v>
      </c>
      <c r="O315" s="96" t="e">
        <f t="shared" si="19"/>
        <v>#N/A</v>
      </c>
      <c r="P315" s="72">
        <f>IF(AND(ABS('Back-End'!B$26-L315)&lt;=0.0005,'Back-End'!B$25),'Back-End'!B$21,0)</f>
        <v>0</v>
      </c>
      <c r="Q315" s="72">
        <f>IF(AND(ABS('Back-End'!B$32-L315)&lt;=0.0005,'Back-End'!B$38),N315,0)</f>
        <v>0</v>
      </c>
      <c r="R315" s="72">
        <f>IF(AND(ABS('Back-End'!B$56-L314)&lt;=0.0005,'Back-End'!B$57),'Back-End'!B$55,IF(AND(ABS('Back-End'!B$69-L314)&lt;=0.0005,'Back-End'!B$58),'Back-End'!B$68+0.0001,0))</f>
        <v>0</v>
      </c>
      <c r="S315" s="72">
        <f>IF(AND(ABS('Back-End'!B$81-L315)&lt;=0.0005,'Back-End'!B$84),'Back-End'!B$83,0)</f>
        <v>0</v>
      </c>
      <c r="T315" s="72">
        <v>0</v>
      </c>
    </row>
    <row r="316" spans="12:20" x14ac:dyDescent="0.25">
      <c r="L316" s="94">
        <f>L315+0.001</f>
        <v>0.15600000000000011</v>
      </c>
      <c r="M316" s="81">
        <f>IF(L316&lt;'Slider Control'!M$13,'Slider Control'!P$13,L316*'Slider Control'!R$13)</f>
        <v>0.48</v>
      </c>
      <c r="N316" s="95">
        <f>IF(L316&lt;'Slider Control'!M$13,0,IF(L316&lt;'Slider Control'!N$13,L316*'Slider Control'!S$13+'Slider Control'!T$13,'Slider Control'!Q$13))</f>
        <v>0</v>
      </c>
      <c r="O316" s="96" t="e">
        <f t="shared" si="19"/>
        <v>#N/A</v>
      </c>
      <c r="P316" s="72">
        <f>IF(AND(ABS('Back-End'!B$26-L316)&lt;=0.0005,'Back-End'!B$25),0.001,0)</f>
        <v>0</v>
      </c>
      <c r="Q316" s="72">
        <f>IF(AND(ABS('Back-End'!B$32-L316)&lt;=0.0005,'Back-End'!B$38),M316,0)</f>
        <v>0</v>
      </c>
      <c r="R316" s="72">
        <f>IF(AND(ABS('Back-End'!B$56-L316)&lt;=0.0005,'Back-End'!B$57),'Back-End'!B$54,IF(AND(ABS('Back-End'!B$69-L316)&lt;=0.0005,'Back-End'!B$58),'Back-End'!B$67,0))</f>
        <v>0</v>
      </c>
      <c r="S316" s="72">
        <f>IF(AND(ABS('Back-End'!B$81-L316)&lt;=0.0005,'Back-End'!B$84),'Back-End'!B$82,0)</f>
        <v>0</v>
      </c>
      <c r="T316" s="72">
        <v>0</v>
      </c>
    </row>
    <row r="317" spans="12:20" x14ac:dyDescent="0.25">
      <c r="L317" s="94">
        <f>L316</f>
        <v>0.15600000000000011</v>
      </c>
      <c r="M317" s="81">
        <f>IF(L317&lt;'Slider Control'!M$13,'Slider Control'!P$13,L317*'Slider Control'!R$13)</f>
        <v>0.48</v>
      </c>
      <c r="N317" s="95">
        <f>IF(L317&lt;'Slider Control'!M$13,0,IF(L317&lt;'Slider Control'!N$13,L317*'Slider Control'!S$13+'Slider Control'!T$13,'Slider Control'!Q$13))</f>
        <v>0</v>
      </c>
      <c r="O317" s="96" t="e">
        <f t="shared" si="19"/>
        <v>#N/A</v>
      </c>
      <c r="P317" s="72">
        <f>IF(AND(ABS('Back-End'!B$26-L317)&lt;=0.0005,'Back-End'!B$25),'Back-End'!B$21,0)</f>
        <v>0</v>
      </c>
      <c r="Q317" s="72">
        <f>IF(AND(ABS('Back-End'!B$32-L317)&lt;=0.0005,'Back-End'!B$38),N317,0)</f>
        <v>0</v>
      </c>
      <c r="R317" s="72">
        <f>IF(AND(ABS('Back-End'!B$56-L316)&lt;=0.0005,'Back-End'!B$57),'Back-End'!B$55,IF(AND(ABS('Back-End'!B$69-L316)&lt;=0.0005,'Back-End'!B$58),'Back-End'!B$68+0.0001,0))</f>
        <v>0</v>
      </c>
      <c r="S317" s="72">
        <f>IF(AND(ABS('Back-End'!B$81-L317)&lt;=0.0005,'Back-End'!B$84),'Back-End'!B$83,0)</f>
        <v>0</v>
      </c>
      <c r="T317" s="72">
        <v>0</v>
      </c>
    </row>
    <row r="318" spans="12:20" x14ac:dyDescent="0.25">
      <c r="L318" s="94">
        <f>L317+0.001</f>
        <v>0.15700000000000011</v>
      </c>
      <c r="M318" s="81">
        <f>IF(L318&lt;'Slider Control'!M$13,'Slider Control'!P$13,L318*'Slider Control'!R$13)</f>
        <v>0.48</v>
      </c>
      <c r="N318" s="95">
        <f>IF(L318&lt;'Slider Control'!M$13,0,IF(L318&lt;'Slider Control'!N$13,L318*'Slider Control'!S$13+'Slider Control'!T$13,'Slider Control'!Q$13))</f>
        <v>0</v>
      </c>
      <c r="O318" s="96" t="e">
        <f t="shared" si="19"/>
        <v>#N/A</v>
      </c>
      <c r="P318" s="72">
        <f>IF(AND(ABS('Back-End'!B$26-L318)&lt;=0.0005,'Back-End'!B$25),0.001,0)</f>
        <v>0</v>
      </c>
      <c r="Q318" s="72">
        <f>IF(AND(ABS('Back-End'!B$32-L318)&lt;=0.0005,'Back-End'!B$38),M318,0)</f>
        <v>0</v>
      </c>
      <c r="R318" s="72">
        <f>IF(AND(ABS('Back-End'!B$56-L318)&lt;=0.0005,'Back-End'!B$57),'Back-End'!B$54,IF(AND(ABS('Back-End'!B$69-L318)&lt;=0.0005,'Back-End'!B$58),'Back-End'!B$67,0))</f>
        <v>0</v>
      </c>
      <c r="S318" s="72">
        <f>IF(AND(ABS('Back-End'!B$81-L318)&lt;=0.0005,'Back-End'!B$84),'Back-End'!B$82,0)</f>
        <v>0</v>
      </c>
      <c r="T318" s="72">
        <v>0</v>
      </c>
    </row>
    <row r="319" spans="12:20" x14ac:dyDescent="0.25">
      <c r="L319" s="94">
        <f>L318</f>
        <v>0.15700000000000011</v>
      </c>
      <c r="M319" s="81">
        <f>IF(L319&lt;'Slider Control'!M$13,'Slider Control'!P$13,L319*'Slider Control'!R$13)</f>
        <v>0.48</v>
      </c>
      <c r="N319" s="95">
        <f>IF(L319&lt;'Slider Control'!M$13,0,IF(L319&lt;'Slider Control'!N$13,L319*'Slider Control'!S$13+'Slider Control'!T$13,'Slider Control'!Q$13))</f>
        <v>0</v>
      </c>
      <c r="O319" s="96" t="e">
        <f t="shared" si="19"/>
        <v>#N/A</v>
      </c>
      <c r="P319" s="72">
        <f>IF(AND(ABS('Back-End'!B$26-L319)&lt;=0.0005,'Back-End'!B$25),'Back-End'!B$21,0)</f>
        <v>0</v>
      </c>
      <c r="Q319" s="72">
        <f>IF(AND(ABS('Back-End'!B$32-L319)&lt;=0.0005,'Back-End'!B$38),N319,0)</f>
        <v>0</v>
      </c>
      <c r="R319" s="72">
        <f>IF(AND(ABS('Back-End'!B$56-L318)&lt;=0.0005,'Back-End'!B$57),'Back-End'!B$55,IF(AND(ABS('Back-End'!B$69-L318)&lt;=0.0005,'Back-End'!B$58),'Back-End'!B$68+0.0001,0))</f>
        <v>0</v>
      </c>
      <c r="S319" s="72">
        <f>IF(AND(ABS('Back-End'!B$81-L319)&lt;=0.0005,'Back-End'!B$84),'Back-End'!B$83,0)</f>
        <v>0</v>
      </c>
      <c r="T319" s="72">
        <v>0</v>
      </c>
    </row>
    <row r="320" spans="12:20" x14ac:dyDescent="0.25">
      <c r="L320" s="94">
        <f>L319+0.001</f>
        <v>0.15800000000000011</v>
      </c>
      <c r="M320" s="81">
        <f>IF(L320&lt;'Slider Control'!M$13,'Slider Control'!P$13,L320*'Slider Control'!R$13)</f>
        <v>0.48</v>
      </c>
      <c r="N320" s="95">
        <f>IF(L320&lt;'Slider Control'!M$13,0,IF(L320&lt;'Slider Control'!N$13,L320*'Slider Control'!S$13+'Slider Control'!T$13,'Slider Control'!Q$13))</f>
        <v>0</v>
      </c>
      <c r="O320" s="96" t="e">
        <f t="shared" si="19"/>
        <v>#N/A</v>
      </c>
      <c r="P320" s="72">
        <f>IF(AND(ABS('Back-End'!B$26-L320)&lt;=0.0005,'Back-End'!B$25),0.001,0)</f>
        <v>0</v>
      </c>
      <c r="Q320" s="72">
        <f>IF(AND(ABS('Back-End'!B$32-L320)&lt;=0.0005,'Back-End'!B$38),M320,0)</f>
        <v>0</v>
      </c>
      <c r="R320" s="72">
        <f>IF(AND(ABS('Back-End'!B$56-L320)&lt;=0.0005,'Back-End'!B$57),'Back-End'!B$54,IF(AND(ABS('Back-End'!B$69-L320)&lt;=0.0005,'Back-End'!B$58),'Back-End'!B$67,0))</f>
        <v>0</v>
      </c>
      <c r="S320" s="72">
        <f>IF(AND(ABS('Back-End'!B$81-L320)&lt;=0.0005,'Back-End'!B$84),'Back-End'!B$82,0)</f>
        <v>0</v>
      </c>
      <c r="T320" s="72">
        <v>0</v>
      </c>
    </row>
    <row r="321" spans="12:20" x14ac:dyDescent="0.25">
      <c r="L321" s="94">
        <f>L320</f>
        <v>0.15800000000000011</v>
      </c>
      <c r="M321" s="81">
        <f>IF(L321&lt;'Slider Control'!M$13,'Slider Control'!P$13,L321*'Slider Control'!R$13)</f>
        <v>0.48</v>
      </c>
      <c r="N321" s="95">
        <f>IF(L321&lt;'Slider Control'!M$13,0,IF(L321&lt;'Slider Control'!N$13,L321*'Slider Control'!S$13+'Slider Control'!T$13,'Slider Control'!Q$13))</f>
        <v>0</v>
      </c>
      <c r="O321" s="96" t="e">
        <f t="shared" si="19"/>
        <v>#N/A</v>
      </c>
      <c r="P321" s="72">
        <f>IF(AND(ABS('Back-End'!B$26-L321)&lt;=0.0005,'Back-End'!B$25),'Back-End'!B$21,0)</f>
        <v>0</v>
      </c>
      <c r="Q321" s="72">
        <f>IF(AND(ABS('Back-End'!B$32-L321)&lt;=0.0005,'Back-End'!B$38),N321,0)</f>
        <v>0</v>
      </c>
      <c r="R321" s="72">
        <f>IF(AND(ABS('Back-End'!B$56-L320)&lt;=0.0005,'Back-End'!B$57),'Back-End'!B$55,IF(AND(ABS('Back-End'!B$69-L320)&lt;=0.0005,'Back-End'!B$58),'Back-End'!B$68+0.0001,0))</f>
        <v>0</v>
      </c>
      <c r="S321" s="72">
        <f>IF(AND(ABS('Back-End'!B$81-L321)&lt;=0.0005,'Back-End'!B$84),'Back-End'!B$83,0)</f>
        <v>0</v>
      </c>
      <c r="T321" s="72">
        <v>0</v>
      </c>
    </row>
    <row r="322" spans="12:20" x14ac:dyDescent="0.25">
      <c r="L322" s="94">
        <f>L321+0.001</f>
        <v>0.15900000000000011</v>
      </c>
      <c r="M322" s="81">
        <f>IF(L322&lt;'Slider Control'!M$13,'Slider Control'!P$13,L322*'Slider Control'!R$13)</f>
        <v>0.48</v>
      </c>
      <c r="N322" s="95">
        <f>IF(L322&lt;'Slider Control'!M$13,0,IF(L322&lt;'Slider Control'!N$13,L322*'Slider Control'!S$13+'Slider Control'!T$13,'Slider Control'!Q$13))</f>
        <v>0</v>
      </c>
      <c r="O322" s="96" t="e">
        <f t="shared" si="19"/>
        <v>#N/A</v>
      </c>
      <c r="P322" s="72">
        <f>IF(AND(ABS('Back-End'!B$26-L322)&lt;=0.0005,'Back-End'!B$25),0.001,0)</f>
        <v>0</v>
      </c>
      <c r="Q322" s="72">
        <f>IF(AND(ABS('Back-End'!B$32-L322)&lt;=0.0005,'Back-End'!B$38),M322,0)</f>
        <v>0</v>
      </c>
      <c r="R322" s="72">
        <f>IF(AND(ABS('Back-End'!B$56-L322)&lt;=0.0005,'Back-End'!B$57),'Back-End'!B$54,IF(AND(ABS('Back-End'!B$69-L322)&lt;=0.0005,'Back-End'!B$58),'Back-End'!B$67,0))</f>
        <v>0</v>
      </c>
      <c r="S322" s="72">
        <f>IF(AND(ABS('Back-End'!B$81-L322)&lt;=0.0005,'Back-End'!B$84),'Back-End'!B$82,0)</f>
        <v>0</v>
      </c>
      <c r="T322" s="72">
        <v>0</v>
      </c>
    </row>
    <row r="323" spans="12:20" x14ac:dyDescent="0.25">
      <c r="L323" s="94">
        <f>L322</f>
        <v>0.15900000000000011</v>
      </c>
      <c r="M323" s="81">
        <f>IF(L323&lt;'Slider Control'!M$13,'Slider Control'!P$13,L323*'Slider Control'!R$13)</f>
        <v>0.48</v>
      </c>
      <c r="N323" s="95">
        <f>IF(L323&lt;'Slider Control'!M$13,0,IF(L323&lt;'Slider Control'!N$13,L323*'Slider Control'!S$13+'Slider Control'!T$13,'Slider Control'!Q$13))</f>
        <v>0</v>
      </c>
      <c r="O323" s="96" t="e">
        <f t="shared" si="19"/>
        <v>#N/A</v>
      </c>
      <c r="P323" s="72">
        <f>IF(AND(ABS('Back-End'!B$26-L323)&lt;=0.0005,'Back-End'!B$25),'Back-End'!B$21,0)</f>
        <v>0</v>
      </c>
      <c r="Q323" s="72">
        <f>IF(AND(ABS('Back-End'!B$32-L323)&lt;=0.0005,'Back-End'!B$38),N323,0)</f>
        <v>0</v>
      </c>
      <c r="R323" s="72">
        <f>IF(AND(ABS('Back-End'!B$56-L322)&lt;=0.0005,'Back-End'!B$57),'Back-End'!B$55,IF(AND(ABS('Back-End'!B$69-L322)&lt;=0.0005,'Back-End'!B$58),'Back-End'!B$68+0.0001,0))</f>
        <v>0</v>
      </c>
      <c r="S323" s="72">
        <f>IF(AND(ABS('Back-End'!B$81-L323)&lt;=0.0005,'Back-End'!B$84),'Back-End'!B$83,0)</f>
        <v>0</v>
      </c>
      <c r="T323" s="72">
        <v>0</v>
      </c>
    </row>
    <row r="324" spans="12:20" x14ac:dyDescent="0.25">
      <c r="L324" s="94">
        <f>L323+0.001</f>
        <v>0.16000000000000011</v>
      </c>
      <c r="M324" s="81">
        <f>IF(L324&lt;'Slider Control'!M$13,'Slider Control'!P$13,L324*'Slider Control'!R$13)</f>
        <v>0.48</v>
      </c>
      <c r="N324" s="95">
        <f>IF(L324&lt;'Slider Control'!M$13,0,IF(L324&lt;'Slider Control'!N$13,L324*'Slider Control'!S$13+'Slider Control'!T$13,'Slider Control'!Q$13))</f>
        <v>0</v>
      </c>
      <c r="O324" s="96" t="e">
        <f t="shared" ref="O324:O387" si="20">IF(SUM(P324:T324)=0,NA(),SUM(P324:T324))</f>
        <v>#N/A</v>
      </c>
      <c r="P324" s="72">
        <f>IF(AND(ABS('Back-End'!B$26-L324)&lt;=0.0005,'Back-End'!B$25),0.001,0)</f>
        <v>0</v>
      </c>
      <c r="Q324" s="72">
        <f>IF(AND(ABS('Back-End'!B$32-L324)&lt;=0.0005,'Back-End'!B$38),M324,0)</f>
        <v>0</v>
      </c>
      <c r="R324" s="72">
        <f>IF(AND(ABS('Back-End'!B$56-L324)&lt;=0.0005,'Back-End'!B$57),'Back-End'!B$54,IF(AND(ABS('Back-End'!B$69-L324)&lt;=0.0005,'Back-End'!B$58),'Back-End'!B$67,0))</f>
        <v>0</v>
      </c>
      <c r="S324" s="72">
        <f>IF(AND(ABS('Back-End'!B$81-L324)&lt;=0.0005,'Back-End'!B$84),'Back-End'!B$82,0)</f>
        <v>0</v>
      </c>
      <c r="T324" s="72">
        <v>0</v>
      </c>
    </row>
    <row r="325" spans="12:20" x14ac:dyDescent="0.25">
      <c r="L325" s="94">
        <f>L324</f>
        <v>0.16000000000000011</v>
      </c>
      <c r="M325" s="81">
        <f>IF(L325&lt;'Slider Control'!M$13,'Slider Control'!P$13,L325*'Slider Control'!R$13)</f>
        <v>0.48</v>
      </c>
      <c r="N325" s="95">
        <f>IF(L325&lt;'Slider Control'!M$13,0,IF(L325&lt;'Slider Control'!N$13,L325*'Slider Control'!S$13+'Slider Control'!T$13,'Slider Control'!Q$13))</f>
        <v>0</v>
      </c>
      <c r="O325" s="96" t="e">
        <f t="shared" si="20"/>
        <v>#N/A</v>
      </c>
      <c r="P325" s="72">
        <f>IF(AND(ABS('Back-End'!B$26-L325)&lt;=0.0005,'Back-End'!B$25),'Back-End'!B$21,0)</f>
        <v>0</v>
      </c>
      <c r="Q325" s="72">
        <f>IF(AND(ABS('Back-End'!B$32-L325)&lt;=0.0005,'Back-End'!B$38),N325,0)</f>
        <v>0</v>
      </c>
      <c r="R325" s="72">
        <f>IF(AND(ABS('Back-End'!B$56-L324)&lt;=0.0005,'Back-End'!B$57),'Back-End'!B$55,IF(AND(ABS('Back-End'!B$69-L324)&lt;=0.0005,'Back-End'!B$58),'Back-End'!B$68+0.0001,0))</f>
        <v>0</v>
      </c>
      <c r="S325" s="72">
        <f>IF(AND(ABS('Back-End'!B$81-L325)&lt;=0.0005,'Back-End'!B$84),'Back-End'!B$83,0)</f>
        <v>0</v>
      </c>
      <c r="T325" s="72">
        <v>0</v>
      </c>
    </row>
    <row r="326" spans="12:20" x14ac:dyDescent="0.25">
      <c r="L326" s="94">
        <f>L325+0.001</f>
        <v>0.16100000000000012</v>
      </c>
      <c r="M326" s="81">
        <f>IF(L326&lt;'Slider Control'!M$13,'Slider Control'!P$13,L326*'Slider Control'!R$13)</f>
        <v>0.48</v>
      </c>
      <c r="N326" s="95">
        <f>IF(L326&lt;'Slider Control'!M$13,0,IF(L326&lt;'Slider Control'!N$13,L326*'Slider Control'!S$13+'Slider Control'!T$13,'Slider Control'!Q$13))</f>
        <v>0</v>
      </c>
      <c r="O326" s="96" t="e">
        <f t="shared" si="20"/>
        <v>#N/A</v>
      </c>
      <c r="P326" s="72">
        <f>IF(AND(ABS('Back-End'!B$26-L326)&lt;=0.0005,'Back-End'!B$25),0.001,0)</f>
        <v>0</v>
      </c>
      <c r="Q326" s="72">
        <f>IF(AND(ABS('Back-End'!B$32-L326)&lt;=0.0005,'Back-End'!B$38),M326,0)</f>
        <v>0</v>
      </c>
      <c r="R326" s="72">
        <f>IF(AND(ABS('Back-End'!B$56-L326)&lt;=0.0005,'Back-End'!B$57),'Back-End'!B$54,IF(AND(ABS('Back-End'!B$69-L326)&lt;=0.0005,'Back-End'!B$58),'Back-End'!B$67,0))</f>
        <v>0</v>
      </c>
      <c r="S326" s="72">
        <f>IF(AND(ABS('Back-End'!B$81-L326)&lt;=0.0005,'Back-End'!B$84),'Back-End'!B$82,0)</f>
        <v>0</v>
      </c>
      <c r="T326" s="72">
        <v>0</v>
      </c>
    </row>
    <row r="327" spans="12:20" x14ac:dyDescent="0.25">
      <c r="L327" s="94">
        <f>L326</f>
        <v>0.16100000000000012</v>
      </c>
      <c r="M327" s="81">
        <f>IF(L327&lt;'Slider Control'!M$13,'Slider Control'!P$13,L327*'Slider Control'!R$13)</f>
        <v>0.48</v>
      </c>
      <c r="N327" s="95">
        <f>IF(L327&lt;'Slider Control'!M$13,0,IF(L327&lt;'Slider Control'!N$13,L327*'Slider Control'!S$13+'Slider Control'!T$13,'Slider Control'!Q$13))</f>
        <v>0</v>
      </c>
      <c r="O327" s="96" t="e">
        <f t="shared" si="20"/>
        <v>#N/A</v>
      </c>
      <c r="P327" s="72">
        <f>IF(AND(ABS('Back-End'!B$26-L327)&lt;=0.0005,'Back-End'!B$25),'Back-End'!B$21,0)</f>
        <v>0</v>
      </c>
      <c r="Q327" s="72">
        <f>IF(AND(ABS('Back-End'!B$32-L327)&lt;=0.0005,'Back-End'!B$38),N327,0)</f>
        <v>0</v>
      </c>
      <c r="R327" s="72">
        <f>IF(AND(ABS('Back-End'!B$56-L326)&lt;=0.0005,'Back-End'!B$57),'Back-End'!B$55,IF(AND(ABS('Back-End'!B$69-L326)&lt;=0.0005,'Back-End'!B$58),'Back-End'!B$68+0.0001,0))</f>
        <v>0</v>
      </c>
      <c r="S327" s="72">
        <f>IF(AND(ABS('Back-End'!B$81-L327)&lt;=0.0005,'Back-End'!B$84),'Back-End'!B$83,0)</f>
        <v>0</v>
      </c>
      <c r="T327" s="72">
        <v>0</v>
      </c>
    </row>
    <row r="328" spans="12:20" x14ac:dyDescent="0.25">
      <c r="L328" s="94">
        <f>L327+0.001</f>
        <v>0.16200000000000012</v>
      </c>
      <c r="M328" s="81">
        <f>IF(L328&lt;'Slider Control'!M$13,'Slider Control'!P$13,L328*'Slider Control'!R$13)</f>
        <v>0.48</v>
      </c>
      <c r="N328" s="95">
        <f>IF(L328&lt;'Slider Control'!M$13,0,IF(L328&lt;'Slider Control'!N$13,L328*'Slider Control'!S$13+'Slider Control'!T$13,'Slider Control'!Q$13))</f>
        <v>0</v>
      </c>
      <c r="O328" s="96" t="e">
        <f t="shared" si="20"/>
        <v>#N/A</v>
      </c>
      <c r="P328" s="72">
        <f>IF(AND(ABS('Back-End'!B$26-L328)&lt;=0.0005,'Back-End'!B$25),0.001,0)</f>
        <v>0</v>
      </c>
      <c r="Q328" s="72">
        <f>IF(AND(ABS('Back-End'!B$32-L328)&lt;=0.0005,'Back-End'!B$38),M328,0)</f>
        <v>0</v>
      </c>
      <c r="R328" s="72">
        <f>IF(AND(ABS('Back-End'!B$56-L328)&lt;=0.0005,'Back-End'!B$57),'Back-End'!B$54,IF(AND(ABS('Back-End'!B$69-L328)&lt;=0.0005,'Back-End'!B$58),'Back-End'!B$67,0))</f>
        <v>0</v>
      </c>
      <c r="S328" s="72">
        <f>IF(AND(ABS('Back-End'!B$81-L328)&lt;=0.0005,'Back-End'!B$84),'Back-End'!B$82,0)</f>
        <v>0</v>
      </c>
      <c r="T328" s="72">
        <v>0</v>
      </c>
    </row>
    <row r="329" spans="12:20" x14ac:dyDescent="0.25">
      <c r="L329" s="94">
        <f>L328</f>
        <v>0.16200000000000012</v>
      </c>
      <c r="M329" s="81">
        <f>IF(L329&lt;'Slider Control'!M$13,'Slider Control'!P$13,L329*'Slider Control'!R$13)</f>
        <v>0.48</v>
      </c>
      <c r="N329" s="95">
        <f>IF(L329&lt;'Slider Control'!M$13,0,IF(L329&lt;'Slider Control'!N$13,L329*'Slider Control'!S$13+'Slider Control'!T$13,'Slider Control'!Q$13))</f>
        <v>0</v>
      </c>
      <c r="O329" s="96" t="e">
        <f t="shared" si="20"/>
        <v>#N/A</v>
      </c>
      <c r="P329" s="72">
        <f>IF(AND(ABS('Back-End'!B$26-L329)&lt;=0.0005,'Back-End'!B$25),'Back-End'!B$21,0)</f>
        <v>0</v>
      </c>
      <c r="Q329" s="72">
        <f>IF(AND(ABS('Back-End'!B$32-L329)&lt;=0.0005,'Back-End'!B$38),N329,0)</f>
        <v>0</v>
      </c>
      <c r="R329" s="72">
        <f>IF(AND(ABS('Back-End'!B$56-L328)&lt;=0.0005,'Back-End'!B$57),'Back-End'!B$55,IF(AND(ABS('Back-End'!B$69-L328)&lt;=0.0005,'Back-End'!B$58),'Back-End'!B$68+0.0001,0))</f>
        <v>0</v>
      </c>
      <c r="S329" s="72">
        <f>IF(AND(ABS('Back-End'!B$81-L329)&lt;=0.0005,'Back-End'!B$84),'Back-End'!B$83,0)</f>
        <v>0</v>
      </c>
      <c r="T329" s="72">
        <v>0</v>
      </c>
    </row>
    <row r="330" spans="12:20" x14ac:dyDescent="0.25">
      <c r="L330" s="94">
        <f>L329+0.001</f>
        <v>0.16300000000000012</v>
      </c>
      <c r="M330" s="81">
        <f>IF(L330&lt;'Slider Control'!M$13,'Slider Control'!P$13,L330*'Slider Control'!R$13)</f>
        <v>0.48</v>
      </c>
      <c r="N330" s="95">
        <f>IF(L330&lt;'Slider Control'!M$13,0,IF(L330&lt;'Slider Control'!N$13,L330*'Slider Control'!S$13+'Slider Control'!T$13,'Slider Control'!Q$13))</f>
        <v>0</v>
      </c>
      <c r="O330" s="96" t="e">
        <f t="shared" si="20"/>
        <v>#N/A</v>
      </c>
      <c r="P330" s="72">
        <f>IF(AND(ABS('Back-End'!B$26-L330)&lt;=0.0005,'Back-End'!B$25),0.001,0)</f>
        <v>0</v>
      </c>
      <c r="Q330" s="72">
        <f>IF(AND(ABS('Back-End'!B$32-L330)&lt;=0.0005,'Back-End'!B$38),M330,0)</f>
        <v>0</v>
      </c>
      <c r="R330" s="72">
        <f>IF(AND(ABS('Back-End'!B$56-L330)&lt;=0.0005,'Back-End'!B$57),'Back-End'!B$54,IF(AND(ABS('Back-End'!B$69-L330)&lt;=0.0005,'Back-End'!B$58),'Back-End'!B$67,0))</f>
        <v>0</v>
      </c>
      <c r="S330" s="72">
        <f>IF(AND(ABS('Back-End'!B$81-L330)&lt;=0.0005,'Back-End'!B$84),'Back-End'!B$82,0)</f>
        <v>0</v>
      </c>
      <c r="T330" s="72">
        <v>0</v>
      </c>
    </row>
    <row r="331" spans="12:20" x14ac:dyDescent="0.25">
      <c r="L331" s="94">
        <f>L330</f>
        <v>0.16300000000000012</v>
      </c>
      <c r="M331" s="81">
        <f>IF(L331&lt;'Slider Control'!M$13,'Slider Control'!P$13,L331*'Slider Control'!R$13)</f>
        <v>0.48</v>
      </c>
      <c r="N331" s="95">
        <f>IF(L331&lt;'Slider Control'!M$13,0,IF(L331&lt;'Slider Control'!N$13,L331*'Slider Control'!S$13+'Slider Control'!T$13,'Slider Control'!Q$13))</f>
        <v>0</v>
      </c>
      <c r="O331" s="96" t="e">
        <f t="shared" si="20"/>
        <v>#N/A</v>
      </c>
      <c r="P331" s="72">
        <f>IF(AND(ABS('Back-End'!B$26-L331)&lt;=0.0005,'Back-End'!B$25),'Back-End'!B$21,0)</f>
        <v>0</v>
      </c>
      <c r="Q331" s="72">
        <f>IF(AND(ABS('Back-End'!B$32-L331)&lt;=0.0005,'Back-End'!B$38),N331,0)</f>
        <v>0</v>
      </c>
      <c r="R331" s="72">
        <f>IF(AND(ABS('Back-End'!B$56-L330)&lt;=0.0005,'Back-End'!B$57),'Back-End'!B$55,IF(AND(ABS('Back-End'!B$69-L330)&lt;=0.0005,'Back-End'!B$58),'Back-End'!B$68+0.0001,0))</f>
        <v>0</v>
      </c>
      <c r="S331" s="72">
        <f>IF(AND(ABS('Back-End'!B$81-L331)&lt;=0.0005,'Back-End'!B$84),'Back-End'!B$83,0)</f>
        <v>0</v>
      </c>
      <c r="T331" s="72">
        <v>0</v>
      </c>
    </row>
    <row r="332" spans="12:20" x14ac:dyDescent="0.25">
      <c r="L332" s="94">
        <f>L331+0.001</f>
        <v>0.16400000000000012</v>
      </c>
      <c r="M332" s="81">
        <f>IF(L332&lt;'Slider Control'!M$13,'Slider Control'!P$13,L332*'Slider Control'!R$13)</f>
        <v>0.48</v>
      </c>
      <c r="N332" s="95">
        <f>IF(L332&lt;'Slider Control'!M$13,0,IF(L332&lt;'Slider Control'!N$13,L332*'Slider Control'!S$13+'Slider Control'!T$13,'Slider Control'!Q$13))</f>
        <v>0</v>
      </c>
      <c r="O332" s="96" t="e">
        <f t="shared" si="20"/>
        <v>#N/A</v>
      </c>
      <c r="P332" s="72">
        <f>IF(AND(ABS('Back-End'!B$26-L332)&lt;=0.0005,'Back-End'!B$25),0.001,0)</f>
        <v>0</v>
      </c>
      <c r="Q332" s="72">
        <f>IF(AND(ABS('Back-End'!B$32-L332)&lt;=0.0005,'Back-End'!B$38),M332,0)</f>
        <v>0</v>
      </c>
      <c r="R332" s="72">
        <f>IF(AND(ABS('Back-End'!B$56-L332)&lt;=0.0005,'Back-End'!B$57),'Back-End'!B$54,IF(AND(ABS('Back-End'!B$69-L332)&lt;=0.0005,'Back-End'!B$58),'Back-End'!B$67,0))</f>
        <v>0</v>
      </c>
      <c r="S332" s="72">
        <f>IF(AND(ABS('Back-End'!B$81-L332)&lt;=0.0005,'Back-End'!B$84),'Back-End'!B$82,0)</f>
        <v>0</v>
      </c>
      <c r="T332" s="72">
        <v>0</v>
      </c>
    </row>
    <row r="333" spans="12:20" x14ac:dyDescent="0.25">
      <c r="L333" s="94">
        <f>L332</f>
        <v>0.16400000000000012</v>
      </c>
      <c r="M333" s="81">
        <f>IF(L333&lt;'Slider Control'!M$13,'Slider Control'!P$13,L333*'Slider Control'!R$13)</f>
        <v>0.48</v>
      </c>
      <c r="N333" s="95">
        <f>IF(L333&lt;'Slider Control'!M$13,0,IF(L333&lt;'Slider Control'!N$13,L333*'Slider Control'!S$13+'Slider Control'!T$13,'Slider Control'!Q$13))</f>
        <v>0</v>
      </c>
      <c r="O333" s="96" t="e">
        <f t="shared" si="20"/>
        <v>#N/A</v>
      </c>
      <c r="P333" s="72">
        <f>IF(AND(ABS('Back-End'!B$26-L333)&lt;=0.0005,'Back-End'!B$25),'Back-End'!B$21,0)</f>
        <v>0</v>
      </c>
      <c r="Q333" s="72">
        <f>IF(AND(ABS('Back-End'!B$32-L333)&lt;=0.0005,'Back-End'!B$38),N333,0)</f>
        <v>0</v>
      </c>
      <c r="R333" s="72">
        <f>IF(AND(ABS('Back-End'!B$56-L332)&lt;=0.0005,'Back-End'!B$57),'Back-End'!B$55,IF(AND(ABS('Back-End'!B$69-L332)&lt;=0.0005,'Back-End'!B$58),'Back-End'!B$68+0.0001,0))</f>
        <v>0</v>
      </c>
      <c r="S333" s="72">
        <f>IF(AND(ABS('Back-End'!B$81-L333)&lt;=0.0005,'Back-End'!B$84),'Back-End'!B$83,0)</f>
        <v>0</v>
      </c>
      <c r="T333" s="72">
        <v>0</v>
      </c>
    </row>
    <row r="334" spans="12:20" x14ac:dyDescent="0.25">
      <c r="L334" s="94">
        <f>L333+0.001</f>
        <v>0.16500000000000012</v>
      </c>
      <c r="M334" s="81">
        <f>IF(L334&lt;'Slider Control'!M$13,'Slider Control'!P$13,L334*'Slider Control'!R$13)</f>
        <v>0.48</v>
      </c>
      <c r="N334" s="95">
        <f>IF(L334&lt;'Slider Control'!M$13,0,IF(L334&lt;'Slider Control'!N$13,L334*'Slider Control'!S$13+'Slider Control'!T$13,'Slider Control'!Q$13))</f>
        <v>0</v>
      </c>
      <c r="O334" s="96" t="e">
        <f t="shared" si="20"/>
        <v>#N/A</v>
      </c>
      <c r="P334" s="72">
        <f>IF(AND(ABS('Back-End'!B$26-L334)&lt;=0.0005,'Back-End'!B$25),0.001,0)</f>
        <v>0</v>
      </c>
      <c r="Q334" s="72">
        <f>IF(AND(ABS('Back-End'!B$32-L334)&lt;=0.0005,'Back-End'!B$38),M334,0)</f>
        <v>0</v>
      </c>
      <c r="R334" s="72">
        <f>IF(AND(ABS('Back-End'!B$56-L334)&lt;=0.0005,'Back-End'!B$57),'Back-End'!B$54,IF(AND(ABS('Back-End'!B$69-L334)&lt;=0.0005,'Back-End'!B$58),'Back-End'!B$67,0))</f>
        <v>0</v>
      </c>
      <c r="S334" s="72">
        <f>IF(AND(ABS('Back-End'!B$81-L334)&lt;=0.0005,'Back-End'!B$84),'Back-End'!B$82,0)</f>
        <v>0</v>
      </c>
      <c r="T334" s="72">
        <v>0</v>
      </c>
    </row>
    <row r="335" spans="12:20" x14ac:dyDescent="0.25">
      <c r="L335" s="94">
        <f>L334</f>
        <v>0.16500000000000012</v>
      </c>
      <c r="M335" s="81">
        <f>IF(L335&lt;'Slider Control'!M$13,'Slider Control'!P$13,L335*'Slider Control'!R$13)</f>
        <v>0.48</v>
      </c>
      <c r="N335" s="95">
        <f>IF(L335&lt;'Slider Control'!M$13,0,IF(L335&lt;'Slider Control'!N$13,L335*'Slider Control'!S$13+'Slider Control'!T$13,'Slider Control'!Q$13))</f>
        <v>0</v>
      </c>
      <c r="O335" s="96" t="e">
        <f t="shared" si="20"/>
        <v>#N/A</v>
      </c>
      <c r="P335" s="72">
        <f>IF(AND(ABS('Back-End'!B$26-L335)&lt;=0.0005,'Back-End'!B$25),'Back-End'!B$21,0)</f>
        <v>0</v>
      </c>
      <c r="Q335" s="72">
        <f>IF(AND(ABS('Back-End'!B$32-L335)&lt;=0.0005,'Back-End'!B$38),N335,0)</f>
        <v>0</v>
      </c>
      <c r="R335" s="72">
        <f>IF(AND(ABS('Back-End'!B$56-L334)&lt;=0.0005,'Back-End'!B$57),'Back-End'!B$55,IF(AND(ABS('Back-End'!B$69-L334)&lt;=0.0005,'Back-End'!B$58),'Back-End'!B$68+0.0001,0))</f>
        <v>0</v>
      </c>
      <c r="S335" s="72">
        <f>IF(AND(ABS('Back-End'!B$81-L335)&lt;=0.0005,'Back-End'!B$84),'Back-End'!B$83,0)</f>
        <v>0</v>
      </c>
      <c r="T335" s="72">
        <v>0</v>
      </c>
    </row>
    <row r="336" spans="12:20" x14ac:dyDescent="0.25">
      <c r="L336" s="94">
        <f>L335+0.001</f>
        <v>0.16600000000000012</v>
      </c>
      <c r="M336" s="81">
        <f>IF(L336&lt;'Slider Control'!M$13,'Slider Control'!P$13,L336*'Slider Control'!R$13)</f>
        <v>0.48</v>
      </c>
      <c r="N336" s="95">
        <f>IF(L336&lt;'Slider Control'!M$13,0,IF(L336&lt;'Slider Control'!N$13,L336*'Slider Control'!S$13+'Slider Control'!T$13,'Slider Control'!Q$13))</f>
        <v>0</v>
      </c>
      <c r="O336" s="96" t="e">
        <f t="shared" si="20"/>
        <v>#N/A</v>
      </c>
      <c r="P336" s="72">
        <f>IF(AND(ABS('Back-End'!B$26-L336)&lt;=0.0005,'Back-End'!B$25),0.001,0)</f>
        <v>0</v>
      </c>
      <c r="Q336" s="72">
        <f>IF(AND(ABS('Back-End'!B$32-L336)&lt;=0.0005,'Back-End'!B$38),M336,0)</f>
        <v>0</v>
      </c>
      <c r="R336" s="72">
        <f>IF(AND(ABS('Back-End'!B$56-L336)&lt;=0.0005,'Back-End'!B$57),'Back-End'!B$54,IF(AND(ABS('Back-End'!B$69-L336)&lt;=0.0005,'Back-End'!B$58),'Back-End'!B$67,0))</f>
        <v>0</v>
      </c>
      <c r="S336" s="72">
        <f>IF(AND(ABS('Back-End'!B$81-L336)&lt;=0.0005,'Back-End'!B$84),'Back-End'!B$82,0)</f>
        <v>0</v>
      </c>
      <c r="T336" s="72">
        <v>0</v>
      </c>
    </row>
    <row r="337" spans="12:20" x14ac:dyDescent="0.25">
      <c r="L337" s="94">
        <f>L336</f>
        <v>0.16600000000000012</v>
      </c>
      <c r="M337" s="81">
        <f>IF(L337&lt;'Slider Control'!M$13,'Slider Control'!P$13,L337*'Slider Control'!R$13)</f>
        <v>0.48</v>
      </c>
      <c r="N337" s="95">
        <f>IF(L337&lt;'Slider Control'!M$13,0,IF(L337&lt;'Slider Control'!N$13,L337*'Slider Control'!S$13+'Slider Control'!T$13,'Slider Control'!Q$13))</f>
        <v>0</v>
      </c>
      <c r="O337" s="96" t="e">
        <f t="shared" si="20"/>
        <v>#N/A</v>
      </c>
      <c r="P337" s="72">
        <f>IF(AND(ABS('Back-End'!B$26-L337)&lt;=0.0005,'Back-End'!B$25),'Back-End'!B$21,0)</f>
        <v>0</v>
      </c>
      <c r="Q337" s="72">
        <f>IF(AND(ABS('Back-End'!B$32-L337)&lt;=0.0005,'Back-End'!B$38),N337,0)</f>
        <v>0</v>
      </c>
      <c r="R337" s="72">
        <f>IF(AND(ABS('Back-End'!B$56-L336)&lt;=0.0005,'Back-End'!B$57),'Back-End'!B$55,IF(AND(ABS('Back-End'!B$69-L336)&lt;=0.0005,'Back-End'!B$58),'Back-End'!B$68+0.0001,0))</f>
        <v>0</v>
      </c>
      <c r="S337" s="72">
        <f>IF(AND(ABS('Back-End'!B$81-L337)&lt;=0.0005,'Back-End'!B$84),'Back-End'!B$83,0)</f>
        <v>0</v>
      </c>
      <c r="T337" s="72">
        <v>0</v>
      </c>
    </row>
    <row r="338" spans="12:20" x14ac:dyDescent="0.25">
      <c r="L338" s="94">
        <f>L337+0.001</f>
        <v>0.16700000000000012</v>
      </c>
      <c r="M338" s="81">
        <f>IF(L338&lt;'Slider Control'!M$13,'Slider Control'!P$13,L338*'Slider Control'!R$13)</f>
        <v>0.48</v>
      </c>
      <c r="N338" s="95">
        <f>IF(L338&lt;'Slider Control'!M$13,0,IF(L338&lt;'Slider Control'!N$13,L338*'Slider Control'!S$13+'Slider Control'!T$13,'Slider Control'!Q$13))</f>
        <v>0</v>
      </c>
      <c r="O338" s="96" t="e">
        <f t="shared" si="20"/>
        <v>#N/A</v>
      </c>
      <c r="P338" s="72">
        <f>IF(AND(ABS('Back-End'!B$26-L338)&lt;=0.0005,'Back-End'!B$25),0.001,0)</f>
        <v>0</v>
      </c>
      <c r="Q338" s="72">
        <f>IF(AND(ABS('Back-End'!B$32-L338)&lt;=0.0005,'Back-End'!B$38),M338,0)</f>
        <v>0</v>
      </c>
      <c r="R338" s="72">
        <f>IF(AND(ABS('Back-End'!B$56-L338)&lt;=0.0005,'Back-End'!B$57),'Back-End'!B$54,IF(AND(ABS('Back-End'!B$69-L338)&lt;=0.0005,'Back-End'!B$58),'Back-End'!B$67,0))</f>
        <v>0</v>
      </c>
      <c r="S338" s="72">
        <f>IF(AND(ABS('Back-End'!B$81-L338)&lt;=0.0005,'Back-End'!B$84),'Back-End'!B$82,0)</f>
        <v>0</v>
      </c>
      <c r="T338" s="72">
        <v>0</v>
      </c>
    </row>
    <row r="339" spans="12:20" x14ac:dyDescent="0.25">
      <c r="L339" s="94">
        <f>L338</f>
        <v>0.16700000000000012</v>
      </c>
      <c r="M339" s="81">
        <f>IF(L339&lt;'Slider Control'!M$13,'Slider Control'!P$13,L339*'Slider Control'!R$13)</f>
        <v>0.48</v>
      </c>
      <c r="N339" s="95">
        <f>IF(L339&lt;'Slider Control'!M$13,0,IF(L339&lt;'Slider Control'!N$13,L339*'Slider Control'!S$13+'Slider Control'!T$13,'Slider Control'!Q$13))</f>
        <v>0</v>
      </c>
      <c r="O339" s="96" t="e">
        <f t="shared" si="20"/>
        <v>#N/A</v>
      </c>
      <c r="P339" s="72">
        <f>IF(AND(ABS('Back-End'!B$26-L339)&lt;=0.0005,'Back-End'!B$25),'Back-End'!B$21,0)</f>
        <v>0</v>
      </c>
      <c r="Q339" s="72">
        <f>IF(AND(ABS('Back-End'!B$32-L339)&lt;=0.0005,'Back-End'!B$38),N339,0)</f>
        <v>0</v>
      </c>
      <c r="R339" s="72">
        <f>IF(AND(ABS('Back-End'!B$56-L338)&lt;=0.0005,'Back-End'!B$57),'Back-End'!B$55,IF(AND(ABS('Back-End'!B$69-L338)&lt;=0.0005,'Back-End'!B$58),'Back-End'!B$68+0.0001,0))</f>
        <v>0</v>
      </c>
      <c r="S339" s="72">
        <f>IF(AND(ABS('Back-End'!B$81-L339)&lt;=0.0005,'Back-End'!B$84),'Back-End'!B$83,0)</f>
        <v>0</v>
      </c>
      <c r="T339" s="72">
        <v>0</v>
      </c>
    </row>
    <row r="340" spans="12:20" x14ac:dyDescent="0.25">
      <c r="L340" s="94">
        <f>L339+0.001</f>
        <v>0.16800000000000012</v>
      </c>
      <c r="M340" s="81">
        <f>IF(L340&lt;'Slider Control'!M$13,'Slider Control'!P$13,L340*'Slider Control'!R$13)</f>
        <v>0.48</v>
      </c>
      <c r="N340" s="95">
        <f>IF(L340&lt;'Slider Control'!M$13,0,IF(L340&lt;'Slider Control'!N$13,L340*'Slider Control'!S$13+'Slider Control'!T$13,'Slider Control'!Q$13))</f>
        <v>0</v>
      </c>
      <c r="O340" s="96" t="e">
        <f t="shared" si="20"/>
        <v>#N/A</v>
      </c>
      <c r="P340" s="72">
        <f>IF(AND(ABS('Back-End'!B$26-L340)&lt;=0.0005,'Back-End'!B$25),0.001,0)</f>
        <v>0</v>
      </c>
      <c r="Q340" s="72">
        <f>IF(AND(ABS('Back-End'!B$32-L340)&lt;=0.0005,'Back-End'!B$38),M340,0)</f>
        <v>0</v>
      </c>
      <c r="R340" s="72">
        <f>IF(AND(ABS('Back-End'!B$56-L340)&lt;=0.0005,'Back-End'!B$57),'Back-End'!B$54,IF(AND(ABS('Back-End'!B$69-L340)&lt;=0.0005,'Back-End'!B$58),'Back-End'!B$67,0))</f>
        <v>0</v>
      </c>
      <c r="S340" s="72">
        <f>IF(AND(ABS('Back-End'!B$81-L340)&lt;=0.0005,'Back-End'!B$84),'Back-End'!B$82,0)</f>
        <v>0</v>
      </c>
      <c r="T340" s="72">
        <v>0</v>
      </c>
    </row>
    <row r="341" spans="12:20" x14ac:dyDescent="0.25">
      <c r="L341" s="94">
        <f>L340</f>
        <v>0.16800000000000012</v>
      </c>
      <c r="M341" s="81">
        <f>IF(L341&lt;'Slider Control'!M$13,'Slider Control'!P$13,L341*'Slider Control'!R$13)</f>
        <v>0.48</v>
      </c>
      <c r="N341" s="95">
        <f>IF(L341&lt;'Slider Control'!M$13,0,IF(L341&lt;'Slider Control'!N$13,L341*'Slider Control'!S$13+'Slider Control'!T$13,'Slider Control'!Q$13))</f>
        <v>0</v>
      </c>
      <c r="O341" s="96" t="e">
        <f t="shared" si="20"/>
        <v>#N/A</v>
      </c>
      <c r="P341" s="72">
        <f>IF(AND(ABS('Back-End'!B$26-L341)&lt;=0.0005,'Back-End'!B$25),'Back-End'!B$21,0)</f>
        <v>0</v>
      </c>
      <c r="Q341" s="72">
        <f>IF(AND(ABS('Back-End'!B$32-L341)&lt;=0.0005,'Back-End'!B$38),N341,0)</f>
        <v>0</v>
      </c>
      <c r="R341" s="72">
        <f>IF(AND(ABS('Back-End'!B$56-L340)&lt;=0.0005,'Back-End'!B$57),'Back-End'!B$55,IF(AND(ABS('Back-End'!B$69-L340)&lt;=0.0005,'Back-End'!B$58),'Back-End'!B$68+0.0001,0))</f>
        <v>0</v>
      </c>
      <c r="S341" s="72">
        <f>IF(AND(ABS('Back-End'!B$81-L341)&lt;=0.0005,'Back-End'!B$84),'Back-End'!B$83,0)</f>
        <v>0</v>
      </c>
      <c r="T341" s="72">
        <v>0</v>
      </c>
    </row>
    <row r="342" spans="12:20" x14ac:dyDescent="0.25">
      <c r="L342" s="94">
        <f>L341+0.001</f>
        <v>0.16900000000000012</v>
      </c>
      <c r="M342" s="81">
        <f>IF(L342&lt;'Slider Control'!M$13,'Slider Control'!P$13,L342*'Slider Control'!R$13)</f>
        <v>0.48</v>
      </c>
      <c r="N342" s="95">
        <f>IF(L342&lt;'Slider Control'!M$13,0,IF(L342&lt;'Slider Control'!N$13,L342*'Slider Control'!S$13+'Slider Control'!T$13,'Slider Control'!Q$13))</f>
        <v>0</v>
      </c>
      <c r="O342" s="96" t="e">
        <f t="shared" si="20"/>
        <v>#N/A</v>
      </c>
      <c r="P342" s="72">
        <f>IF(AND(ABS('Back-End'!B$26-L342)&lt;=0.0005,'Back-End'!B$25),0.001,0)</f>
        <v>0</v>
      </c>
      <c r="Q342" s="72">
        <f>IF(AND(ABS('Back-End'!B$32-L342)&lt;=0.0005,'Back-End'!B$38),M342,0)</f>
        <v>0</v>
      </c>
      <c r="R342" s="72">
        <f>IF(AND(ABS('Back-End'!B$56-L342)&lt;=0.0005,'Back-End'!B$57),'Back-End'!B$54,IF(AND(ABS('Back-End'!B$69-L342)&lt;=0.0005,'Back-End'!B$58),'Back-End'!B$67,0))</f>
        <v>0</v>
      </c>
      <c r="S342" s="72">
        <f>IF(AND(ABS('Back-End'!B$81-L342)&lt;=0.0005,'Back-End'!B$84),'Back-End'!B$82,0)</f>
        <v>0</v>
      </c>
      <c r="T342" s="72">
        <v>0</v>
      </c>
    </row>
    <row r="343" spans="12:20" x14ac:dyDescent="0.25">
      <c r="L343" s="94">
        <f>L342</f>
        <v>0.16900000000000012</v>
      </c>
      <c r="M343" s="81">
        <f>IF(L343&lt;'Slider Control'!M$13,'Slider Control'!P$13,L343*'Slider Control'!R$13)</f>
        <v>0.48</v>
      </c>
      <c r="N343" s="95">
        <f>IF(L343&lt;'Slider Control'!M$13,0,IF(L343&lt;'Slider Control'!N$13,L343*'Slider Control'!S$13+'Slider Control'!T$13,'Slider Control'!Q$13))</f>
        <v>0</v>
      </c>
      <c r="O343" s="96" t="e">
        <f t="shared" si="20"/>
        <v>#N/A</v>
      </c>
      <c r="P343" s="72">
        <f>IF(AND(ABS('Back-End'!B$26-L343)&lt;=0.0005,'Back-End'!B$25),'Back-End'!B$21,0)</f>
        <v>0</v>
      </c>
      <c r="Q343" s="72">
        <f>IF(AND(ABS('Back-End'!B$32-L343)&lt;=0.0005,'Back-End'!B$38),N343,0)</f>
        <v>0</v>
      </c>
      <c r="R343" s="72">
        <f>IF(AND(ABS('Back-End'!B$56-L342)&lt;=0.0005,'Back-End'!B$57),'Back-End'!B$55,IF(AND(ABS('Back-End'!B$69-L342)&lt;=0.0005,'Back-End'!B$58),'Back-End'!B$68+0.0001,0))</f>
        <v>0</v>
      </c>
      <c r="S343" s="72">
        <f>IF(AND(ABS('Back-End'!B$81-L343)&lt;=0.0005,'Back-End'!B$84),'Back-End'!B$83,0)</f>
        <v>0</v>
      </c>
      <c r="T343" s="72">
        <v>0</v>
      </c>
    </row>
    <row r="344" spans="12:20" x14ac:dyDescent="0.25">
      <c r="L344" s="94">
        <f>L343+0.001</f>
        <v>0.17000000000000012</v>
      </c>
      <c r="M344" s="81">
        <f>IF(L344&lt;'Slider Control'!M$13,'Slider Control'!P$13,L344*'Slider Control'!R$13)</f>
        <v>0.48</v>
      </c>
      <c r="N344" s="95">
        <f>IF(L344&lt;'Slider Control'!M$13,0,IF(L344&lt;'Slider Control'!N$13,L344*'Slider Control'!S$13+'Slider Control'!T$13,'Slider Control'!Q$13))</f>
        <v>0</v>
      </c>
      <c r="O344" s="96" t="e">
        <f t="shared" si="20"/>
        <v>#N/A</v>
      </c>
      <c r="P344" s="72">
        <f>IF(AND(ABS('Back-End'!B$26-L344)&lt;=0.0005,'Back-End'!B$25),0.001,0)</f>
        <v>0</v>
      </c>
      <c r="Q344" s="72">
        <f>IF(AND(ABS('Back-End'!B$32-L344)&lt;=0.0005,'Back-End'!B$38),M344,0)</f>
        <v>0</v>
      </c>
      <c r="R344" s="72">
        <f>IF(AND(ABS('Back-End'!B$56-L344)&lt;=0.0005,'Back-End'!B$57),'Back-End'!B$54,IF(AND(ABS('Back-End'!B$69-L344)&lt;=0.0005,'Back-End'!B$58),'Back-End'!B$67,0))</f>
        <v>0</v>
      </c>
      <c r="S344" s="72">
        <f>IF(AND(ABS('Back-End'!B$81-L344)&lt;=0.0005,'Back-End'!B$84),'Back-End'!B$82,0)</f>
        <v>0</v>
      </c>
      <c r="T344" s="72">
        <v>0</v>
      </c>
    </row>
    <row r="345" spans="12:20" x14ac:dyDescent="0.25">
      <c r="L345" s="94">
        <f>L344</f>
        <v>0.17000000000000012</v>
      </c>
      <c r="M345" s="81">
        <f>IF(L345&lt;'Slider Control'!M$13,'Slider Control'!P$13,L345*'Slider Control'!R$13)</f>
        <v>0.48</v>
      </c>
      <c r="N345" s="95">
        <f>IF(L345&lt;'Slider Control'!M$13,0,IF(L345&lt;'Slider Control'!N$13,L345*'Slider Control'!S$13+'Slider Control'!T$13,'Slider Control'!Q$13))</f>
        <v>0</v>
      </c>
      <c r="O345" s="96" t="e">
        <f t="shared" si="20"/>
        <v>#N/A</v>
      </c>
      <c r="P345" s="72">
        <f>IF(AND(ABS('Back-End'!B$26-L345)&lt;=0.0005,'Back-End'!B$25),'Back-End'!B$21,0)</f>
        <v>0</v>
      </c>
      <c r="Q345" s="72">
        <f>IF(AND(ABS('Back-End'!B$32-L345)&lt;=0.0005,'Back-End'!B$38),N345,0)</f>
        <v>0</v>
      </c>
      <c r="R345" s="72">
        <f>IF(AND(ABS('Back-End'!B$56-L344)&lt;=0.0005,'Back-End'!B$57),'Back-End'!B$55,IF(AND(ABS('Back-End'!B$69-L344)&lt;=0.0005,'Back-End'!B$58),'Back-End'!B$68+0.0001,0))</f>
        <v>0</v>
      </c>
      <c r="S345" s="72">
        <f>IF(AND(ABS('Back-End'!B$81-L345)&lt;=0.0005,'Back-End'!B$84),'Back-End'!B$83,0)</f>
        <v>0</v>
      </c>
      <c r="T345" s="72">
        <v>0</v>
      </c>
    </row>
    <row r="346" spans="12:20" x14ac:dyDescent="0.25">
      <c r="L346" s="94">
        <f>L345+0.001</f>
        <v>0.17100000000000012</v>
      </c>
      <c r="M346" s="81">
        <f>IF(L346&lt;'Slider Control'!M$13,'Slider Control'!P$13,L346*'Slider Control'!R$13)</f>
        <v>0.48</v>
      </c>
      <c r="N346" s="95">
        <f>IF(L346&lt;'Slider Control'!M$13,0,IF(L346&lt;'Slider Control'!N$13,L346*'Slider Control'!S$13+'Slider Control'!T$13,'Slider Control'!Q$13))</f>
        <v>0</v>
      </c>
      <c r="O346" s="96" t="e">
        <f t="shared" si="20"/>
        <v>#N/A</v>
      </c>
      <c r="P346" s="72">
        <f>IF(AND(ABS('Back-End'!B$26-L346)&lt;=0.0005,'Back-End'!B$25),0.001,0)</f>
        <v>0</v>
      </c>
      <c r="Q346" s="72">
        <f>IF(AND(ABS('Back-End'!B$32-L346)&lt;=0.0005,'Back-End'!B$38),M346,0)</f>
        <v>0</v>
      </c>
      <c r="R346" s="72">
        <f>IF(AND(ABS('Back-End'!B$56-L346)&lt;=0.0005,'Back-End'!B$57),'Back-End'!B$54,IF(AND(ABS('Back-End'!B$69-L346)&lt;=0.0005,'Back-End'!B$58),'Back-End'!B$67,0))</f>
        <v>0</v>
      </c>
      <c r="S346" s="72">
        <f>IF(AND(ABS('Back-End'!B$81-L346)&lt;=0.0005,'Back-End'!B$84),'Back-End'!B$82,0)</f>
        <v>0</v>
      </c>
      <c r="T346" s="72">
        <v>0</v>
      </c>
    </row>
    <row r="347" spans="12:20" x14ac:dyDescent="0.25">
      <c r="L347" s="94">
        <f>L346</f>
        <v>0.17100000000000012</v>
      </c>
      <c r="M347" s="81">
        <f>IF(L347&lt;'Slider Control'!M$13,'Slider Control'!P$13,L347*'Slider Control'!R$13)</f>
        <v>0.48</v>
      </c>
      <c r="N347" s="95">
        <f>IF(L347&lt;'Slider Control'!M$13,0,IF(L347&lt;'Slider Control'!N$13,L347*'Slider Control'!S$13+'Slider Control'!T$13,'Slider Control'!Q$13))</f>
        <v>0</v>
      </c>
      <c r="O347" s="96" t="e">
        <f t="shared" si="20"/>
        <v>#N/A</v>
      </c>
      <c r="P347" s="72">
        <f>IF(AND(ABS('Back-End'!B$26-L347)&lt;=0.0005,'Back-End'!B$25),'Back-End'!B$21,0)</f>
        <v>0</v>
      </c>
      <c r="Q347" s="72">
        <f>IF(AND(ABS('Back-End'!B$32-L347)&lt;=0.0005,'Back-End'!B$38),N347,0)</f>
        <v>0</v>
      </c>
      <c r="R347" s="72">
        <f>IF(AND(ABS('Back-End'!B$56-L346)&lt;=0.0005,'Back-End'!B$57),'Back-End'!B$55,IF(AND(ABS('Back-End'!B$69-L346)&lt;=0.0005,'Back-End'!B$58),'Back-End'!B$68+0.0001,0))</f>
        <v>0</v>
      </c>
      <c r="S347" s="72">
        <f>IF(AND(ABS('Back-End'!B$81-L347)&lt;=0.0005,'Back-End'!B$84),'Back-End'!B$83,0)</f>
        <v>0</v>
      </c>
      <c r="T347" s="72">
        <v>0</v>
      </c>
    </row>
    <row r="348" spans="12:20" x14ac:dyDescent="0.25">
      <c r="L348" s="94">
        <f>L347+0.001</f>
        <v>0.17200000000000013</v>
      </c>
      <c r="M348" s="81">
        <f>IF(L348&lt;'Slider Control'!M$13,'Slider Control'!P$13,L348*'Slider Control'!R$13)</f>
        <v>0.48</v>
      </c>
      <c r="N348" s="95">
        <f>IF(L348&lt;'Slider Control'!M$13,0,IF(L348&lt;'Slider Control'!N$13,L348*'Slider Control'!S$13+'Slider Control'!T$13,'Slider Control'!Q$13))</f>
        <v>0</v>
      </c>
      <c r="O348" s="96" t="e">
        <f t="shared" si="20"/>
        <v>#N/A</v>
      </c>
      <c r="P348" s="72">
        <f>IF(AND(ABS('Back-End'!B$26-L348)&lt;=0.0005,'Back-End'!B$25),0.001,0)</f>
        <v>0</v>
      </c>
      <c r="Q348" s="72">
        <f>IF(AND(ABS('Back-End'!B$32-L348)&lt;=0.0005,'Back-End'!B$38),M348,0)</f>
        <v>0</v>
      </c>
      <c r="R348" s="72">
        <f>IF(AND(ABS('Back-End'!B$56-L348)&lt;=0.0005,'Back-End'!B$57),'Back-End'!B$54,IF(AND(ABS('Back-End'!B$69-L348)&lt;=0.0005,'Back-End'!B$58),'Back-End'!B$67,0))</f>
        <v>0</v>
      </c>
      <c r="S348" s="72">
        <f>IF(AND(ABS('Back-End'!B$81-L348)&lt;=0.0005,'Back-End'!B$84),'Back-End'!B$82,0)</f>
        <v>0</v>
      </c>
      <c r="T348" s="72">
        <v>0</v>
      </c>
    </row>
    <row r="349" spans="12:20" x14ac:dyDescent="0.25">
      <c r="L349" s="94">
        <f>L348</f>
        <v>0.17200000000000013</v>
      </c>
      <c r="M349" s="81">
        <f>IF(L349&lt;'Slider Control'!M$13,'Slider Control'!P$13,L349*'Slider Control'!R$13)</f>
        <v>0.48</v>
      </c>
      <c r="N349" s="95">
        <f>IF(L349&lt;'Slider Control'!M$13,0,IF(L349&lt;'Slider Control'!N$13,L349*'Slider Control'!S$13+'Slider Control'!T$13,'Slider Control'!Q$13))</f>
        <v>0</v>
      </c>
      <c r="O349" s="96" t="e">
        <f t="shared" si="20"/>
        <v>#N/A</v>
      </c>
      <c r="P349" s="72">
        <f>IF(AND(ABS('Back-End'!B$26-L349)&lt;=0.0005,'Back-End'!B$25),'Back-End'!B$21,0)</f>
        <v>0</v>
      </c>
      <c r="Q349" s="72">
        <f>IF(AND(ABS('Back-End'!B$32-L349)&lt;=0.0005,'Back-End'!B$38),N349,0)</f>
        <v>0</v>
      </c>
      <c r="R349" s="72">
        <f>IF(AND(ABS('Back-End'!B$56-L348)&lt;=0.0005,'Back-End'!B$57),'Back-End'!B$55,IF(AND(ABS('Back-End'!B$69-L348)&lt;=0.0005,'Back-End'!B$58),'Back-End'!B$68+0.0001,0))</f>
        <v>0</v>
      </c>
      <c r="S349" s="72">
        <f>IF(AND(ABS('Back-End'!B$81-L349)&lt;=0.0005,'Back-End'!B$84),'Back-End'!B$83,0)</f>
        <v>0</v>
      </c>
      <c r="T349" s="72">
        <v>0</v>
      </c>
    </row>
    <row r="350" spans="12:20" x14ac:dyDescent="0.25">
      <c r="L350" s="94">
        <f>L349+0.001</f>
        <v>0.17300000000000013</v>
      </c>
      <c r="M350" s="81">
        <f>IF(L350&lt;'Slider Control'!M$13,'Slider Control'!P$13,L350*'Slider Control'!R$13)</f>
        <v>0.48</v>
      </c>
      <c r="N350" s="95">
        <f>IF(L350&lt;'Slider Control'!M$13,0,IF(L350&lt;'Slider Control'!N$13,L350*'Slider Control'!S$13+'Slider Control'!T$13,'Slider Control'!Q$13))</f>
        <v>0</v>
      </c>
      <c r="O350" s="96" t="e">
        <f t="shared" si="20"/>
        <v>#N/A</v>
      </c>
      <c r="P350" s="72">
        <f>IF(AND(ABS('Back-End'!B$26-L350)&lt;=0.0005,'Back-End'!B$25),0.001,0)</f>
        <v>0</v>
      </c>
      <c r="Q350" s="72">
        <f>IF(AND(ABS('Back-End'!B$32-L350)&lt;=0.0005,'Back-End'!B$38),M350,0)</f>
        <v>0</v>
      </c>
      <c r="R350" s="72">
        <f>IF(AND(ABS('Back-End'!B$56-L350)&lt;=0.0005,'Back-End'!B$57),'Back-End'!B$54,IF(AND(ABS('Back-End'!B$69-L350)&lt;=0.0005,'Back-End'!B$58),'Back-End'!B$67,0))</f>
        <v>0</v>
      </c>
      <c r="S350" s="72">
        <f>IF(AND(ABS('Back-End'!B$81-L350)&lt;=0.0005,'Back-End'!B$84),'Back-End'!B$82,0)</f>
        <v>0</v>
      </c>
      <c r="T350" s="72">
        <v>0</v>
      </c>
    </row>
    <row r="351" spans="12:20" x14ac:dyDescent="0.25">
      <c r="L351" s="94">
        <f>L350</f>
        <v>0.17300000000000013</v>
      </c>
      <c r="M351" s="81">
        <f>IF(L351&lt;'Slider Control'!M$13,'Slider Control'!P$13,L351*'Slider Control'!R$13)</f>
        <v>0.48</v>
      </c>
      <c r="N351" s="95">
        <f>IF(L351&lt;'Slider Control'!M$13,0,IF(L351&lt;'Slider Control'!N$13,L351*'Slider Control'!S$13+'Slider Control'!T$13,'Slider Control'!Q$13))</f>
        <v>0</v>
      </c>
      <c r="O351" s="96" t="e">
        <f t="shared" si="20"/>
        <v>#N/A</v>
      </c>
      <c r="P351" s="72">
        <f>IF(AND(ABS('Back-End'!B$26-L351)&lt;=0.0005,'Back-End'!B$25),'Back-End'!B$21,0)</f>
        <v>0</v>
      </c>
      <c r="Q351" s="72">
        <f>IF(AND(ABS('Back-End'!B$32-L351)&lt;=0.0005,'Back-End'!B$38),N351,0)</f>
        <v>0</v>
      </c>
      <c r="R351" s="72">
        <f>IF(AND(ABS('Back-End'!B$56-L350)&lt;=0.0005,'Back-End'!B$57),'Back-End'!B$55,IF(AND(ABS('Back-End'!B$69-L350)&lt;=0.0005,'Back-End'!B$58),'Back-End'!B$68+0.0001,0))</f>
        <v>0</v>
      </c>
      <c r="S351" s="72">
        <f>IF(AND(ABS('Back-End'!B$81-L351)&lt;=0.0005,'Back-End'!B$84),'Back-End'!B$83,0)</f>
        <v>0</v>
      </c>
      <c r="T351" s="72">
        <v>0</v>
      </c>
    </row>
    <row r="352" spans="12:20" x14ac:dyDescent="0.25">
      <c r="L352" s="94">
        <f>L351+0.001</f>
        <v>0.17400000000000013</v>
      </c>
      <c r="M352" s="81">
        <f>IF(L352&lt;'Slider Control'!M$13,'Slider Control'!P$13,L352*'Slider Control'!R$13)</f>
        <v>0.48</v>
      </c>
      <c r="N352" s="95">
        <f>IF(L352&lt;'Slider Control'!M$13,0,IF(L352&lt;'Slider Control'!N$13,L352*'Slider Control'!S$13+'Slider Control'!T$13,'Slider Control'!Q$13))</f>
        <v>0</v>
      </c>
      <c r="O352" s="96" t="e">
        <f t="shared" si="20"/>
        <v>#N/A</v>
      </c>
      <c r="P352" s="72">
        <f>IF(AND(ABS('Back-End'!B$26-L352)&lt;=0.0005,'Back-End'!B$25),0.001,0)</f>
        <v>0</v>
      </c>
      <c r="Q352" s="72">
        <f>IF(AND(ABS('Back-End'!B$32-L352)&lt;=0.0005,'Back-End'!B$38),M352,0)</f>
        <v>0</v>
      </c>
      <c r="R352" s="72">
        <f>IF(AND(ABS('Back-End'!B$56-L352)&lt;=0.0005,'Back-End'!B$57),'Back-End'!B$54,IF(AND(ABS('Back-End'!B$69-L352)&lt;=0.0005,'Back-End'!B$58),'Back-End'!B$67,0))</f>
        <v>0</v>
      </c>
      <c r="S352" s="72">
        <f>IF(AND(ABS('Back-End'!B$81-L352)&lt;=0.0005,'Back-End'!B$84),'Back-End'!B$82,0)</f>
        <v>0</v>
      </c>
      <c r="T352" s="72">
        <v>0</v>
      </c>
    </row>
    <row r="353" spans="12:20" x14ac:dyDescent="0.25">
      <c r="L353" s="94">
        <f>L352</f>
        <v>0.17400000000000013</v>
      </c>
      <c r="M353" s="81">
        <f>IF(L353&lt;'Slider Control'!M$13,'Slider Control'!P$13,L353*'Slider Control'!R$13)</f>
        <v>0.48</v>
      </c>
      <c r="N353" s="95">
        <f>IF(L353&lt;'Slider Control'!M$13,0,IF(L353&lt;'Slider Control'!N$13,L353*'Slider Control'!S$13+'Slider Control'!T$13,'Slider Control'!Q$13))</f>
        <v>0</v>
      </c>
      <c r="O353" s="96" t="e">
        <f t="shared" si="20"/>
        <v>#N/A</v>
      </c>
      <c r="P353" s="72">
        <f>IF(AND(ABS('Back-End'!B$26-L353)&lt;=0.0005,'Back-End'!B$25),'Back-End'!B$21,0)</f>
        <v>0</v>
      </c>
      <c r="Q353" s="72">
        <f>IF(AND(ABS('Back-End'!B$32-L353)&lt;=0.0005,'Back-End'!B$38),N353,0)</f>
        <v>0</v>
      </c>
      <c r="R353" s="72">
        <f>IF(AND(ABS('Back-End'!B$56-L352)&lt;=0.0005,'Back-End'!B$57),'Back-End'!B$55,IF(AND(ABS('Back-End'!B$69-L352)&lt;=0.0005,'Back-End'!B$58),'Back-End'!B$68+0.0001,0))</f>
        <v>0</v>
      </c>
      <c r="S353" s="72">
        <f>IF(AND(ABS('Back-End'!B$81-L353)&lt;=0.0005,'Back-End'!B$84),'Back-End'!B$83,0)</f>
        <v>0</v>
      </c>
      <c r="T353" s="72">
        <v>0</v>
      </c>
    </row>
    <row r="354" spans="12:20" x14ac:dyDescent="0.25">
      <c r="L354" s="94">
        <f>L353+0.001</f>
        <v>0.17500000000000013</v>
      </c>
      <c r="M354" s="81">
        <f>IF(L354&lt;'Slider Control'!M$13,'Slider Control'!P$13,L354*'Slider Control'!R$13)</f>
        <v>0.48</v>
      </c>
      <c r="N354" s="95">
        <f>IF(L354&lt;'Slider Control'!M$13,0,IF(L354&lt;'Slider Control'!N$13,L354*'Slider Control'!S$13+'Slider Control'!T$13,'Slider Control'!Q$13))</f>
        <v>0</v>
      </c>
      <c r="O354" s="96" t="e">
        <f t="shared" si="20"/>
        <v>#N/A</v>
      </c>
      <c r="P354" s="72">
        <f>IF(AND(ABS('Back-End'!B$26-L354)&lt;=0.0005,'Back-End'!B$25),0.001,0)</f>
        <v>0</v>
      </c>
      <c r="Q354" s="72">
        <f>IF(AND(ABS('Back-End'!B$32-L354)&lt;=0.0005,'Back-End'!B$38),M354,0)</f>
        <v>0</v>
      </c>
      <c r="R354" s="72">
        <f>IF(AND(ABS('Back-End'!B$56-L354)&lt;=0.0005,'Back-End'!B$57),'Back-End'!B$54,IF(AND(ABS('Back-End'!B$69-L354)&lt;=0.0005,'Back-End'!B$58),'Back-End'!B$67,0))</f>
        <v>0</v>
      </c>
      <c r="S354" s="72">
        <f>IF(AND(ABS('Back-End'!B$81-L354)&lt;=0.0005,'Back-End'!B$84),'Back-End'!B$82,0)</f>
        <v>0</v>
      </c>
      <c r="T354" s="72">
        <v>0</v>
      </c>
    </row>
    <row r="355" spans="12:20" x14ac:dyDescent="0.25">
      <c r="L355" s="94">
        <f>L354</f>
        <v>0.17500000000000013</v>
      </c>
      <c r="M355" s="81">
        <f>IF(L355&lt;'Slider Control'!M$13,'Slider Control'!P$13,L355*'Slider Control'!R$13)</f>
        <v>0.48</v>
      </c>
      <c r="N355" s="95">
        <f>IF(L355&lt;'Slider Control'!M$13,0,IF(L355&lt;'Slider Control'!N$13,L355*'Slider Control'!S$13+'Slider Control'!T$13,'Slider Control'!Q$13))</f>
        <v>0</v>
      </c>
      <c r="O355" s="96" t="e">
        <f t="shared" si="20"/>
        <v>#N/A</v>
      </c>
      <c r="P355" s="72">
        <f>IF(AND(ABS('Back-End'!B$26-L355)&lt;=0.0005,'Back-End'!B$25),'Back-End'!B$21,0)</f>
        <v>0</v>
      </c>
      <c r="Q355" s="72">
        <f>IF(AND(ABS('Back-End'!B$32-L355)&lt;=0.0005,'Back-End'!B$38),N355,0)</f>
        <v>0</v>
      </c>
      <c r="R355" s="72">
        <f>IF(AND(ABS('Back-End'!B$56-L354)&lt;=0.0005,'Back-End'!B$57),'Back-End'!B$55,IF(AND(ABS('Back-End'!B$69-L354)&lt;=0.0005,'Back-End'!B$58),'Back-End'!B$68+0.0001,0))</f>
        <v>0</v>
      </c>
      <c r="S355" s="72">
        <f>IF(AND(ABS('Back-End'!B$81-L355)&lt;=0.0005,'Back-End'!B$84),'Back-End'!B$83,0)</f>
        <v>0</v>
      </c>
      <c r="T355" s="72">
        <v>0</v>
      </c>
    </row>
    <row r="356" spans="12:20" x14ac:dyDescent="0.25">
      <c r="L356" s="94">
        <f>L355+0.001</f>
        <v>0.17600000000000013</v>
      </c>
      <c r="M356" s="81">
        <f>IF(L356&lt;'Slider Control'!M$13,'Slider Control'!P$13,L356*'Slider Control'!R$13)</f>
        <v>0.48</v>
      </c>
      <c r="N356" s="95">
        <f>IF(L356&lt;'Slider Control'!M$13,0,IF(L356&lt;'Slider Control'!N$13,L356*'Slider Control'!S$13+'Slider Control'!T$13,'Slider Control'!Q$13))</f>
        <v>0</v>
      </c>
      <c r="O356" s="96" t="e">
        <f t="shared" si="20"/>
        <v>#N/A</v>
      </c>
      <c r="P356" s="72">
        <f>IF(AND(ABS('Back-End'!B$26-L356)&lt;=0.0005,'Back-End'!B$25),0.001,0)</f>
        <v>0</v>
      </c>
      <c r="Q356" s="72">
        <f>IF(AND(ABS('Back-End'!B$32-L356)&lt;=0.0005,'Back-End'!B$38),M356,0)</f>
        <v>0</v>
      </c>
      <c r="R356" s="72">
        <f>IF(AND(ABS('Back-End'!B$56-L356)&lt;=0.0005,'Back-End'!B$57),'Back-End'!B$54,IF(AND(ABS('Back-End'!B$69-L356)&lt;=0.0005,'Back-End'!B$58),'Back-End'!B$67,0))</f>
        <v>0</v>
      </c>
      <c r="S356" s="72">
        <f>IF(AND(ABS('Back-End'!B$81-L356)&lt;=0.0005,'Back-End'!B$84),'Back-End'!B$82,0)</f>
        <v>0</v>
      </c>
      <c r="T356" s="72">
        <v>0</v>
      </c>
    </row>
    <row r="357" spans="12:20" x14ac:dyDescent="0.25">
      <c r="L357" s="94">
        <f>L356</f>
        <v>0.17600000000000013</v>
      </c>
      <c r="M357" s="81">
        <f>IF(L357&lt;'Slider Control'!M$13,'Slider Control'!P$13,L357*'Slider Control'!R$13)</f>
        <v>0.48</v>
      </c>
      <c r="N357" s="95">
        <f>IF(L357&lt;'Slider Control'!M$13,0,IF(L357&lt;'Slider Control'!N$13,L357*'Slider Control'!S$13+'Slider Control'!T$13,'Slider Control'!Q$13))</f>
        <v>0</v>
      </c>
      <c r="O357" s="96" t="e">
        <f t="shared" si="20"/>
        <v>#N/A</v>
      </c>
      <c r="P357" s="72">
        <f>IF(AND(ABS('Back-End'!B$26-L357)&lt;=0.0005,'Back-End'!B$25),'Back-End'!B$21,0)</f>
        <v>0</v>
      </c>
      <c r="Q357" s="72">
        <f>IF(AND(ABS('Back-End'!B$32-L357)&lt;=0.0005,'Back-End'!B$38),N357,0)</f>
        <v>0</v>
      </c>
      <c r="R357" s="72">
        <f>IF(AND(ABS('Back-End'!B$56-L356)&lt;=0.0005,'Back-End'!B$57),'Back-End'!B$55,IF(AND(ABS('Back-End'!B$69-L356)&lt;=0.0005,'Back-End'!B$58),'Back-End'!B$68+0.0001,0))</f>
        <v>0</v>
      </c>
      <c r="S357" s="72">
        <f>IF(AND(ABS('Back-End'!B$81-L357)&lt;=0.0005,'Back-End'!B$84),'Back-End'!B$83,0)</f>
        <v>0</v>
      </c>
      <c r="T357" s="72">
        <v>0</v>
      </c>
    </row>
    <row r="358" spans="12:20" x14ac:dyDescent="0.25">
      <c r="L358" s="94">
        <f>L357+0.001</f>
        <v>0.17700000000000013</v>
      </c>
      <c r="M358" s="81">
        <f>IF(L358&lt;'Slider Control'!M$13,'Slider Control'!P$13,L358*'Slider Control'!R$13)</f>
        <v>0.48</v>
      </c>
      <c r="N358" s="95">
        <f>IF(L358&lt;'Slider Control'!M$13,0,IF(L358&lt;'Slider Control'!N$13,L358*'Slider Control'!S$13+'Slider Control'!T$13,'Slider Control'!Q$13))</f>
        <v>0</v>
      </c>
      <c r="O358" s="96" t="e">
        <f t="shared" si="20"/>
        <v>#N/A</v>
      </c>
      <c r="P358" s="72">
        <f>IF(AND(ABS('Back-End'!B$26-L358)&lt;=0.0005,'Back-End'!B$25),0.001,0)</f>
        <v>0</v>
      </c>
      <c r="Q358" s="72">
        <f>IF(AND(ABS('Back-End'!B$32-L358)&lt;=0.0005,'Back-End'!B$38),M358,0)</f>
        <v>0</v>
      </c>
      <c r="R358" s="72">
        <f>IF(AND(ABS('Back-End'!B$56-L358)&lt;=0.0005,'Back-End'!B$57),'Back-End'!B$54,IF(AND(ABS('Back-End'!B$69-L358)&lt;=0.0005,'Back-End'!B$58),'Back-End'!B$67,0))</f>
        <v>0</v>
      </c>
      <c r="S358" s="72">
        <f>IF(AND(ABS('Back-End'!B$81-L358)&lt;=0.0005,'Back-End'!B$84),'Back-End'!B$82,0)</f>
        <v>0</v>
      </c>
      <c r="T358" s="72">
        <v>0</v>
      </c>
    </row>
    <row r="359" spans="12:20" x14ac:dyDescent="0.25">
      <c r="L359" s="94">
        <f>L358</f>
        <v>0.17700000000000013</v>
      </c>
      <c r="M359" s="81">
        <f>IF(L359&lt;'Slider Control'!M$13,'Slider Control'!P$13,L359*'Slider Control'!R$13)</f>
        <v>0.48</v>
      </c>
      <c r="N359" s="95">
        <f>IF(L359&lt;'Slider Control'!M$13,0,IF(L359&lt;'Slider Control'!N$13,L359*'Slider Control'!S$13+'Slider Control'!T$13,'Slider Control'!Q$13))</f>
        <v>0</v>
      </c>
      <c r="O359" s="96" t="e">
        <f t="shared" si="20"/>
        <v>#N/A</v>
      </c>
      <c r="P359" s="72">
        <f>IF(AND(ABS('Back-End'!B$26-L359)&lt;=0.0005,'Back-End'!B$25),'Back-End'!B$21,0)</f>
        <v>0</v>
      </c>
      <c r="Q359" s="72">
        <f>IF(AND(ABS('Back-End'!B$32-L359)&lt;=0.0005,'Back-End'!B$38),N359,0)</f>
        <v>0</v>
      </c>
      <c r="R359" s="72">
        <f>IF(AND(ABS('Back-End'!B$56-L358)&lt;=0.0005,'Back-End'!B$57),'Back-End'!B$55,IF(AND(ABS('Back-End'!B$69-L358)&lt;=0.0005,'Back-End'!B$58),'Back-End'!B$68+0.0001,0))</f>
        <v>0</v>
      </c>
      <c r="S359" s="72">
        <f>IF(AND(ABS('Back-End'!B$81-L359)&lt;=0.0005,'Back-End'!B$84),'Back-End'!B$83,0)</f>
        <v>0</v>
      </c>
      <c r="T359" s="72">
        <v>0</v>
      </c>
    </row>
    <row r="360" spans="12:20" x14ac:dyDescent="0.25">
      <c r="L360" s="94">
        <f>L359+0.001</f>
        <v>0.17800000000000013</v>
      </c>
      <c r="M360" s="81">
        <f>IF(L360&lt;'Slider Control'!M$13,'Slider Control'!P$13,L360*'Slider Control'!R$13)</f>
        <v>0.48</v>
      </c>
      <c r="N360" s="95">
        <f>IF(L360&lt;'Slider Control'!M$13,0,IF(L360&lt;'Slider Control'!N$13,L360*'Slider Control'!S$13+'Slider Control'!T$13,'Slider Control'!Q$13))</f>
        <v>0</v>
      </c>
      <c r="O360" s="96" t="e">
        <f t="shared" si="20"/>
        <v>#N/A</v>
      </c>
      <c r="P360" s="72">
        <f>IF(AND(ABS('Back-End'!B$26-L360)&lt;=0.0005,'Back-End'!B$25),0.001,0)</f>
        <v>0</v>
      </c>
      <c r="Q360" s="72">
        <f>IF(AND(ABS('Back-End'!B$32-L360)&lt;=0.0005,'Back-End'!B$38),M360,0)</f>
        <v>0</v>
      </c>
      <c r="R360" s="72">
        <f>IF(AND(ABS('Back-End'!B$56-L360)&lt;=0.0005,'Back-End'!B$57),'Back-End'!B$54,IF(AND(ABS('Back-End'!B$69-L360)&lt;=0.0005,'Back-End'!B$58),'Back-End'!B$67,0))</f>
        <v>0</v>
      </c>
      <c r="S360" s="72">
        <f>IF(AND(ABS('Back-End'!B$81-L360)&lt;=0.0005,'Back-End'!B$84),'Back-End'!B$82,0)</f>
        <v>0</v>
      </c>
      <c r="T360" s="72">
        <v>0</v>
      </c>
    </row>
    <row r="361" spans="12:20" x14ac:dyDescent="0.25">
      <c r="L361" s="94">
        <f>L360</f>
        <v>0.17800000000000013</v>
      </c>
      <c r="M361" s="81">
        <f>IF(L361&lt;'Slider Control'!M$13,'Slider Control'!P$13,L361*'Slider Control'!R$13)</f>
        <v>0.48</v>
      </c>
      <c r="N361" s="95">
        <f>IF(L361&lt;'Slider Control'!M$13,0,IF(L361&lt;'Slider Control'!N$13,L361*'Slider Control'!S$13+'Slider Control'!T$13,'Slider Control'!Q$13))</f>
        <v>0</v>
      </c>
      <c r="O361" s="96" t="e">
        <f t="shared" si="20"/>
        <v>#N/A</v>
      </c>
      <c r="P361" s="72">
        <f>IF(AND(ABS('Back-End'!B$26-L361)&lt;=0.0005,'Back-End'!B$25),'Back-End'!B$21,0)</f>
        <v>0</v>
      </c>
      <c r="Q361" s="72">
        <f>IF(AND(ABS('Back-End'!B$32-L361)&lt;=0.0005,'Back-End'!B$38),N361,0)</f>
        <v>0</v>
      </c>
      <c r="R361" s="72">
        <f>IF(AND(ABS('Back-End'!B$56-L360)&lt;=0.0005,'Back-End'!B$57),'Back-End'!B$55,IF(AND(ABS('Back-End'!B$69-L360)&lt;=0.0005,'Back-End'!B$58),'Back-End'!B$68+0.0001,0))</f>
        <v>0</v>
      </c>
      <c r="S361" s="72">
        <f>IF(AND(ABS('Back-End'!B$81-L361)&lt;=0.0005,'Back-End'!B$84),'Back-End'!B$83,0)</f>
        <v>0</v>
      </c>
      <c r="T361" s="72">
        <v>0</v>
      </c>
    </row>
    <row r="362" spans="12:20" x14ac:dyDescent="0.25">
      <c r="L362" s="94">
        <f>L361+0.001</f>
        <v>0.17900000000000013</v>
      </c>
      <c r="M362" s="81">
        <f>IF(L362&lt;'Slider Control'!M$13,'Slider Control'!P$13,L362*'Slider Control'!R$13)</f>
        <v>0.48</v>
      </c>
      <c r="N362" s="95">
        <f>IF(L362&lt;'Slider Control'!M$13,0,IF(L362&lt;'Slider Control'!N$13,L362*'Slider Control'!S$13+'Slider Control'!T$13,'Slider Control'!Q$13))</f>
        <v>0</v>
      </c>
      <c r="O362" s="96" t="e">
        <f t="shared" si="20"/>
        <v>#N/A</v>
      </c>
      <c r="P362" s="72">
        <f>IF(AND(ABS('Back-End'!B$26-L362)&lt;=0.0005,'Back-End'!B$25),0.001,0)</f>
        <v>0</v>
      </c>
      <c r="Q362" s="72">
        <f>IF(AND(ABS('Back-End'!B$32-L362)&lt;=0.0005,'Back-End'!B$38),M362,0)</f>
        <v>0</v>
      </c>
      <c r="R362" s="72">
        <f>IF(AND(ABS('Back-End'!B$56-L362)&lt;=0.0005,'Back-End'!B$57),'Back-End'!B$54,IF(AND(ABS('Back-End'!B$69-L362)&lt;=0.0005,'Back-End'!B$58),'Back-End'!B$67,0))</f>
        <v>0</v>
      </c>
      <c r="S362" s="72">
        <f>IF(AND(ABS('Back-End'!B$81-L362)&lt;=0.0005,'Back-End'!B$84),'Back-End'!B$82,0)</f>
        <v>0</v>
      </c>
      <c r="T362" s="72">
        <v>0</v>
      </c>
    </row>
    <row r="363" spans="12:20" x14ac:dyDescent="0.25">
      <c r="L363" s="94">
        <f>L362</f>
        <v>0.17900000000000013</v>
      </c>
      <c r="M363" s="81">
        <f>IF(L363&lt;'Slider Control'!M$13,'Slider Control'!P$13,L363*'Slider Control'!R$13)</f>
        <v>0.48</v>
      </c>
      <c r="N363" s="95">
        <f>IF(L363&lt;'Slider Control'!M$13,0,IF(L363&lt;'Slider Control'!N$13,L363*'Slider Control'!S$13+'Slider Control'!T$13,'Slider Control'!Q$13))</f>
        <v>0</v>
      </c>
      <c r="O363" s="96" t="e">
        <f t="shared" si="20"/>
        <v>#N/A</v>
      </c>
      <c r="P363" s="72">
        <f>IF(AND(ABS('Back-End'!B$26-L363)&lt;=0.0005,'Back-End'!B$25),'Back-End'!B$21,0)</f>
        <v>0</v>
      </c>
      <c r="Q363" s="72">
        <f>IF(AND(ABS('Back-End'!B$32-L363)&lt;=0.0005,'Back-End'!B$38),N363,0)</f>
        <v>0</v>
      </c>
      <c r="R363" s="72">
        <f>IF(AND(ABS('Back-End'!B$56-L362)&lt;=0.0005,'Back-End'!B$57),'Back-End'!B$55,IF(AND(ABS('Back-End'!B$69-L362)&lt;=0.0005,'Back-End'!B$58),'Back-End'!B$68+0.0001,0))</f>
        <v>0</v>
      </c>
      <c r="S363" s="72">
        <f>IF(AND(ABS('Back-End'!B$81-L363)&lt;=0.0005,'Back-End'!B$84),'Back-End'!B$83,0)</f>
        <v>0</v>
      </c>
      <c r="T363" s="72">
        <v>0</v>
      </c>
    </row>
    <row r="364" spans="12:20" x14ac:dyDescent="0.25">
      <c r="L364" s="94">
        <f>L363+0.001</f>
        <v>0.18000000000000013</v>
      </c>
      <c r="M364" s="81">
        <f>IF(L364&lt;'Slider Control'!M$13,'Slider Control'!P$13,L364*'Slider Control'!R$13)</f>
        <v>0.48</v>
      </c>
      <c r="N364" s="95">
        <f>IF(L364&lt;'Slider Control'!M$13,0,IF(L364&lt;'Slider Control'!N$13,L364*'Slider Control'!S$13+'Slider Control'!T$13,'Slider Control'!Q$13))</f>
        <v>0</v>
      </c>
      <c r="O364" s="96" t="e">
        <f t="shared" si="20"/>
        <v>#N/A</v>
      </c>
      <c r="P364" s="72">
        <f>IF(AND(ABS('Back-End'!B$26-L364)&lt;=0.0005,'Back-End'!B$25),0.001,0)</f>
        <v>0</v>
      </c>
      <c r="Q364" s="72">
        <f>IF(AND(ABS('Back-End'!B$32-L364)&lt;=0.0005,'Back-End'!B$38),M364,0)</f>
        <v>0</v>
      </c>
      <c r="R364" s="72">
        <f>IF(AND(ABS('Back-End'!B$56-L364)&lt;=0.0005,'Back-End'!B$57),'Back-End'!B$54,IF(AND(ABS('Back-End'!B$69-L364)&lt;=0.0005,'Back-End'!B$58),'Back-End'!B$67,0))</f>
        <v>0</v>
      </c>
      <c r="S364" s="72">
        <f>IF(AND(ABS('Back-End'!B$81-L364)&lt;=0.0005,'Back-End'!B$84),'Back-End'!B$82,0)</f>
        <v>0</v>
      </c>
      <c r="T364" s="72">
        <v>0</v>
      </c>
    </row>
    <row r="365" spans="12:20" x14ac:dyDescent="0.25">
      <c r="L365" s="94">
        <f>L364</f>
        <v>0.18000000000000013</v>
      </c>
      <c r="M365" s="81">
        <f>IF(L365&lt;'Slider Control'!M$13,'Slider Control'!P$13,L365*'Slider Control'!R$13)</f>
        <v>0.48</v>
      </c>
      <c r="N365" s="95">
        <f>IF(L365&lt;'Slider Control'!M$13,0,IF(L365&lt;'Slider Control'!N$13,L365*'Slider Control'!S$13+'Slider Control'!T$13,'Slider Control'!Q$13))</f>
        <v>0</v>
      </c>
      <c r="O365" s="96" t="e">
        <f t="shared" si="20"/>
        <v>#N/A</v>
      </c>
      <c r="P365" s="72">
        <f>IF(AND(ABS('Back-End'!B$26-L365)&lt;=0.0005,'Back-End'!B$25),'Back-End'!B$21,0)</f>
        <v>0</v>
      </c>
      <c r="Q365" s="72">
        <f>IF(AND(ABS('Back-End'!B$32-L365)&lt;=0.0005,'Back-End'!B$38),N365,0)</f>
        <v>0</v>
      </c>
      <c r="R365" s="72">
        <f>IF(AND(ABS('Back-End'!B$56-L364)&lt;=0.0005,'Back-End'!B$57),'Back-End'!B$55,IF(AND(ABS('Back-End'!B$69-L364)&lt;=0.0005,'Back-End'!B$58),'Back-End'!B$68+0.0001,0))</f>
        <v>0</v>
      </c>
      <c r="S365" s="72">
        <f>IF(AND(ABS('Back-End'!B$81-L365)&lt;=0.0005,'Back-End'!B$84),'Back-End'!B$83,0)</f>
        <v>0</v>
      </c>
      <c r="T365" s="72">
        <v>0</v>
      </c>
    </row>
    <row r="366" spans="12:20" x14ac:dyDescent="0.25">
      <c r="L366" s="94">
        <f>L365+0.001</f>
        <v>0.18100000000000013</v>
      </c>
      <c r="M366" s="81">
        <f>IF(L366&lt;'Slider Control'!M$13,'Slider Control'!P$13,L366*'Slider Control'!R$13)</f>
        <v>0.48</v>
      </c>
      <c r="N366" s="95">
        <f>IF(L366&lt;'Slider Control'!M$13,0,IF(L366&lt;'Slider Control'!N$13,L366*'Slider Control'!S$13+'Slider Control'!T$13,'Slider Control'!Q$13))</f>
        <v>0</v>
      </c>
      <c r="O366" s="96" t="e">
        <f t="shared" si="20"/>
        <v>#N/A</v>
      </c>
      <c r="P366" s="72">
        <f>IF(AND(ABS('Back-End'!B$26-L366)&lt;=0.0005,'Back-End'!B$25),0.001,0)</f>
        <v>0</v>
      </c>
      <c r="Q366" s="72">
        <f>IF(AND(ABS('Back-End'!B$32-L366)&lt;=0.0005,'Back-End'!B$38),M366,0)</f>
        <v>0</v>
      </c>
      <c r="R366" s="72">
        <f>IF(AND(ABS('Back-End'!B$56-L366)&lt;=0.0005,'Back-End'!B$57),'Back-End'!B$54,IF(AND(ABS('Back-End'!B$69-L366)&lt;=0.0005,'Back-End'!B$58),'Back-End'!B$67,0))</f>
        <v>0</v>
      </c>
      <c r="S366" s="72">
        <f>IF(AND(ABS('Back-End'!B$81-L366)&lt;=0.0005,'Back-End'!B$84),'Back-End'!B$82,0)</f>
        <v>0</v>
      </c>
      <c r="T366" s="72">
        <v>0</v>
      </c>
    </row>
    <row r="367" spans="12:20" x14ac:dyDescent="0.25">
      <c r="L367" s="94">
        <f>L366</f>
        <v>0.18100000000000013</v>
      </c>
      <c r="M367" s="81">
        <f>IF(L367&lt;'Slider Control'!M$13,'Slider Control'!P$13,L367*'Slider Control'!R$13)</f>
        <v>0.48</v>
      </c>
      <c r="N367" s="95">
        <f>IF(L367&lt;'Slider Control'!M$13,0,IF(L367&lt;'Slider Control'!N$13,L367*'Slider Control'!S$13+'Slider Control'!T$13,'Slider Control'!Q$13))</f>
        <v>0</v>
      </c>
      <c r="O367" s="96" t="e">
        <f t="shared" si="20"/>
        <v>#N/A</v>
      </c>
      <c r="P367" s="72">
        <f>IF(AND(ABS('Back-End'!B$26-L367)&lt;=0.0005,'Back-End'!B$25),'Back-End'!B$21,0)</f>
        <v>0</v>
      </c>
      <c r="Q367" s="72">
        <f>IF(AND(ABS('Back-End'!B$32-L367)&lt;=0.0005,'Back-End'!B$38),N367,0)</f>
        <v>0</v>
      </c>
      <c r="R367" s="72">
        <f>IF(AND(ABS('Back-End'!B$56-L366)&lt;=0.0005,'Back-End'!B$57),'Back-End'!B$55,IF(AND(ABS('Back-End'!B$69-L366)&lt;=0.0005,'Back-End'!B$58),'Back-End'!B$68+0.0001,0))</f>
        <v>0</v>
      </c>
      <c r="S367" s="72">
        <f>IF(AND(ABS('Back-End'!B$81-L367)&lt;=0.0005,'Back-End'!B$84),'Back-End'!B$83,0)</f>
        <v>0</v>
      </c>
      <c r="T367" s="72">
        <v>0</v>
      </c>
    </row>
    <row r="368" spans="12:20" x14ac:dyDescent="0.25">
      <c r="L368" s="94">
        <f>L367+0.001</f>
        <v>0.18200000000000013</v>
      </c>
      <c r="M368" s="81">
        <f>IF(L368&lt;'Slider Control'!M$13,'Slider Control'!P$13,L368*'Slider Control'!R$13)</f>
        <v>0.48</v>
      </c>
      <c r="N368" s="95">
        <f>IF(L368&lt;'Slider Control'!M$13,0,IF(L368&lt;'Slider Control'!N$13,L368*'Slider Control'!S$13+'Slider Control'!T$13,'Slider Control'!Q$13))</f>
        <v>0</v>
      </c>
      <c r="O368" s="96" t="e">
        <f t="shared" si="20"/>
        <v>#N/A</v>
      </c>
      <c r="P368" s="72">
        <f>IF(AND(ABS('Back-End'!B$26-L368)&lt;=0.0005,'Back-End'!B$25),0.001,0)</f>
        <v>0</v>
      </c>
      <c r="Q368" s="72">
        <f>IF(AND(ABS('Back-End'!B$32-L368)&lt;=0.0005,'Back-End'!B$38),M368,0)</f>
        <v>0</v>
      </c>
      <c r="R368" s="72">
        <f>IF(AND(ABS('Back-End'!B$56-L368)&lt;=0.0005,'Back-End'!B$57),'Back-End'!B$54,IF(AND(ABS('Back-End'!B$69-L368)&lt;=0.0005,'Back-End'!B$58),'Back-End'!B$67,0))</f>
        <v>0</v>
      </c>
      <c r="S368" s="72">
        <f>IF(AND(ABS('Back-End'!B$81-L368)&lt;=0.0005,'Back-End'!B$84),'Back-End'!B$82,0)</f>
        <v>0</v>
      </c>
      <c r="T368" s="72">
        <v>0</v>
      </c>
    </row>
    <row r="369" spans="12:20" x14ac:dyDescent="0.25">
      <c r="L369" s="94">
        <f>L368</f>
        <v>0.18200000000000013</v>
      </c>
      <c r="M369" s="81">
        <f>IF(L369&lt;'Slider Control'!M$13,'Slider Control'!P$13,L369*'Slider Control'!R$13)</f>
        <v>0.48</v>
      </c>
      <c r="N369" s="95">
        <f>IF(L369&lt;'Slider Control'!M$13,0,IF(L369&lt;'Slider Control'!N$13,L369*'Slider Control'!S$13+'Slider Control'!T$13,'Slider Control'!Q$13))</f>
        <v>0</v>
      </c>
      <c r="O369" s="96" t="e">
        <f t="shared" si="20"/>
        <v>#N/A</v>
      </c>
      <c r="P369" s="72">
        <f>IF(AND(ABS('Back-End'!B$26-L369)&lt;=0.0005,'Back-End'!B$25),'Back-End'!B$21,0)</f>
        <v>0</v>
      </c>
      <c r="Q369" s="72">
        <f>IF(AND(ABS('Back-End'!B$32-L369)&lt;=0.0005,'Back-End'!B$38),N369,0)</f>
        <v>0</v>
      </c>
      <c r="R369" s="72">
        <f>IF(AND(ABS('Back-End'!B$56-L368)&lt;=0.0005,'Back-End'!B$57),'Back-End'!B$55,IF(AND(ABS('Back-End'!B$69-L368)&lt;=0.0005,'Back-End'!B$58),'Back-End'!B$68+0.0001,0))</f>
        <v>0</v>
      </c>
      <c r="S369" s="72">
        <f>IF(AND(ABS('Back-End'!B$81-L369)&lt;=0.0005,'Back-End'!B$84),'Back-End'!B$83,0)</f>
        <v>0</v>
      </c>
      <c r="T369" s="72">
        <v>0</v>
      </c>
    </row>
    <row r="370" spans="12:20" x14ac:dyDescent="0.25">
      <c r="L370" s="94">
        <f>L369+0.001</f>
        <v>0.18300000000000013</v>
      </c>
      <c r="M370" s="81">
        <f>IF(L370&lt;'Slider Control'!M$13,'Slider Control'!P$13,L370*'Slider Control'!R$13)</f>
        <v>0.48</v>
      </c>
      <c r="N370" s="95">
        <f>IF(L370&lt;'Slider Control'!M$13,0,IF(L370&lt;'Slider Control'!N$13,L370*'Slider Control'!S$13+'Slider Control'!T$13,'Slider Control'!Q$13))</f>
        <v>0</v>
      </c>
      <c r="O370" s="96" t="e">
        <f t="shared" si="20"/>
        <v>#N/A</v>
      </c>
      <c r="P370" s="72">
        <f>IF(AND(ABS('Back-End'!B$26-L370)&lt;=0.0005,'Back-End'!B$25),0.001,0)</f>
        <v>0</v>
      </c>
      <c r="Q370" s="72">
        <f>IF(AND(ABS('Back-End'!B$32-L370)&lt;=0.0005,'Back-End'!B$38),M370,0)</f>
        <v>0</v>
      </c>
      <c r="R370" s="72">
        <f>IF(AND(ABS('Back-End'!B$56-L370)&lt;=0.0005,'Back-End'!B$57),'Back-End'!B$54,IF(AND(ABS('Back-End'!B$69-L370)&lt;=0.0005,'Back-End'!B$58),'Back-End'!B$67,0))</f>
        <v>0</v>
      </c>
      <c r="S370" s="72">
        <f>IF(AND(ABS('Back-End'!B$81-L370)&lt;=0.0005,'Back-End'!B$84),'Back-End'!B$82,0)</f>
        <v>0</v>
      </c>
      <c r="T370" s="72">
        <v>0</v>
      </c>
    </row>
    <row r="371" spans="12:20" x14ac:dyDescent="0.25">
      <c r="L371" s="94">
        <f>L370</f>
        <v>0.18300000000000013</v>
      </c>
      <c r="M371" s="81">
        <f>IF(L371&lt;'Slider Control'!M$13,'Slider Control'!P$13,L371*'Slider Control'!R$13)</f>
        <v>0.48</v>
      </c>
      <c r="N371" s="95">
        <f>IF(L371&lt;'Slider Control'!M$13,0,IF(L371&lt;'Slider Control'!N$13,L371*'Slider Control'!S$13+'Slider Control'!T$13,'Slider Control'!Q$13))</f>
        <v>0</v>
      </c>
      <c r="O371" s="96" t="e">
        <f t="shared" si="20"/>
        <v>#N/A</v>
      </c>
      <c r="P371" s="72">
        <f>IF(AND(ABS('Back-End'!B$26-L371)&lt;=0.0005,'Back-End'!B$25),'Back-End'!B$21,0)</f>
        <v>0</v>
      </c>
      <c r="Q371" s="72">
        <f>IF(AND(ABS('Back-End'!B$32-L371)&lt;=0.0005,'Back-End'!B$38),N371,0)</f>
        <v>0</v>
      </c>
      <c r="R371" s="72">
        <f>IF(AND(ABS('Back-End'!B$56-L370)&lt;=0.0005,'Back-End'!B$57),'Back-End'!B$55,IF(AND(ABS('Back-End'!B$69-L370)&lt;=0.0005,'Back-End'!B$58),'Back-End'!B$68+0.0001,0))</f>
        <v>0</v>
      </c>
      <c r="S371" s="72">
        <f>IF(AND(ABS('Back-End'!B$81-L371)&lt;=0.0005,'Back-End'!B$84),'Back-End'!B$83,0)</f>
        <v>0</v>
      </c>
      <c r="T371" s="72">
        <v>0</v>
      </c>
    </row>
    <row r="372" spans="12:20" x14ac:dyDescent="0.25">
      <c r="L372" s="94">
        <f>L371+0.001</f>
        <v>0.18400000000000014</v>
      </c>
      <c r="M372" s="81">
        <f>IF(L372&lt;'Slider Control'!M$13,'Slider Control'!P$13,L372*'Slider Control'!R$13)</f>
        <v>0.48</v>
      </c>
      <c r="N372" s="95">
        <f>IF(L372&lt;'Slider Control'!M$13,0,IF(L372&lt;'Slider Control'!N$13,L372*'Slider Control'!S$13+'Slider Control'!T$13,'Slider Control'!Q$13))</f>
        <v>0</v>
      </c>
      <c r="O372" s="96" t="e">
        <f t="shared" si="20"/>
        <v>#N/A</v>
      </c>
      <c r="P372" s="72">
        <f>IF(AND(ABS('Back-End'!B$26-L372)&lt;=0.0005,'Back-End'!B$25),0.001,0)</f>
        <v>0</v>
      </c>
      <c r="Q372" s="72">
        <f>IF(AND(ABS('Back-End'!B$32-L372)&lt;=0.0005,'Back-End'!B$38),M372,0)</f>
        <v>0</v>
      </c>
      <c r="R372" s="72">
        <f>IF(AND(ABS('Back-End'!B$56-L372)&lt;=0.0005,'Back-End'!B$57),'Back-End'!B$54,IF(AND(ABS('Back-End'!B$69-L372)&lt;=0.0005,'Back-End'!B$58),'Back-End'!B$67,0))</f>
        <v>0</v>
      </c>
      <c r="S372" s="72">
        <f>IF(AND(ABS('Back-End'!B$81-L372)&lt;=0.0005,'Back-End'!B$84),'Back-End'!B$82,0)</f>
        <v>0</v>
      </c>
      <c r="T372" s="72">
        <v>0</v>
      </c>
    </row>
    <row r="373" spans="12:20" x14ac:dyDescent="0.25">
      <c r="L373" s="94">
        <f>L372</f>
        <v>0.18400000000000014</v>
      </c>
      <c r="M373" s="81">
        <f>IF(L373&lt;'Slider Control'!M$13,'Slider Control'!P$13,L373*'Slider Control'!R$13)</f>
        <v>0.48</v>
      </c>
      <c r="N373" s="95">
        <f>IF(L373&lt;'Slider Control'!M$13,0,IF(L373&lt;'Slider Control'!N$13,L373*'Slider Control'!S$13+'Slider Control'!T$13,'Slider Control'!Q$13))</f>
        <v>0</v>
      </c>
      <c r="O373" s="96" t="e">
        <f t="shared" si="20"/>
        <v>#N/A</v>
      </c>
      <c r="P373" s="72">
        <f>IF(AND(ABS('Back-End'!B$26-L373)&lt;=0.0005,'Back-End'!B$25),'Back-End'!B$21,0)</f>
        <v>0</v>
      </c>
      <c r="Q373" s="72">
        <f>IF(AND(ABS('Back-End'!B$32-L373)&lt;=0.0005,'Back-End'!B$38),N373,0)</f>
        <v>0</v>
      </c>
      <c r="R373" s="72">
        <f>IF(AND(ABS('Back-End'!B$56-L372)&lt;=0.0005,'Back-End'!B$57),'Back-End'!B$55,IF(AND(ABS('Back-End'!B$69-L372)&lt;=0.0005,'Back-End'!B$58),'Back-End'!B$68+0.0001,0))</f>
        <v>0</v>
      </c>
      <c r="S373" s="72">
        <f>IF(AND(ABS('Back-End'!B$81-L373)&lt;=0.0005,'Back-End'!B$84),'Back-End'!B$83,0)</f>
        <v>0</v>
      </c>
      <c r="T373" s="72">
        <v>0</v>
      </c>
    </row>
    <row r="374" spans="12:20" x14ac:dyDescent="0.25">
      <c r="L374" s="94">
        <f>L373+0.001</f>
        <v>0.18500000000000014</v>
      </c>
      <c r="M374" s="81">
        <f>IF(L374&lt;'Slider Control'!M$13,'Slider Control'!P$13,L374*'Slider Control'!R$13)</f>
        <v>0.48</v>
      </c>
      <c r="N374" s="95">
        <f>IF(L374&lt;'Slider Control'!M$13,0,IF(L374&lt;'Slider Control'!N$13,L374*'Slider Control'!S$13+'Slider Control'!T$13,'Slider Control'!Q$13))</f>
        <v>0</v>
      </c>
      <c r="O374" s="96" t="e">
        <f t="shared" si="20"/>
        <v>#N/A</v>
      </c>
      <c r="P374" s="72">
        <f>IF(AND(ABS('Back-End'!B$26-L374)&lt;=0.0005,'Back-End'!B$25),0.001,0)</f>
        <v>0</v>
      </c>
      <c r="Q374" s="72">
        <f>IF(AND(ABS('Back-End'!B$32-L374)&lt;=0.0005,'Back-End'!B$38),M374,0)</f>
        <v>0</v>
      </c>
      <c r="R374" s="72">
        <f>IF(AND(ABS('Back-End'!B$56-L374)&lt;=0.0005,'Back-End'!B$57),'Back-End'!B$54,IF(AND(ABS('Back-End'!B$69-L374)&lt;=0.0005,'Back-End'!B$58),'Back-End'!B$67,0))</f>
        <v>0</v>
      </c>
      <c r="S374" s="72">
        <f>IF(AND(ABS('Back-End'!B$81-L374)&lt;=0.0005,'Back-End'!B$84),'Back-End'!B$82,0)</f>
        <v>0</v>
      </c>
      <c r="T374" s="72">
        <v>0</v>
      </c>
    </row>
    <row r="375" spans="12:20" x14ac:dyDescent="0.25">
      <c r="L375" s="94">
        <f>L374</f>
        <v>0.18500000000000014</v>
      </c>
      <c r="M375" s="81">
        <f>IF(L375&lt;'Slider Control'!M$13,'Slider Control'!P$13,L375*'Slider Control'!R$13)</f>
        <v>0.48</v>
      </c>
      <c r="N375" s="95">
        <f>IF(L375&lt;'Slider Control'!M$13,0,IF(L375&lt;'Slider Control'!N$13,L375*'Slider Control'!S$13+'Slider Control'!T$13,'Slider Control'!Q$13))</f>
        <v>0</v>
      </c>
      <c r="O375" s="96" t="e">
        <f t="shared" si="20"/>
        <v>#N/A</v>
      </c>
      <c r="P375" s="72">
        <f>IF(AND(ABS('Back-End'!B$26-L375)&lt;=0.0005,'Back-End'!B$25),'Back-End'!B$21,0)</f>
        <v>0</v>
      </c>
      <c r="Q375" s="72">
        <f>IF(AND(ABS('Back-End'!B$32-L375)&lt;=0.0005,'Back-End'!B$38),N375,0)</f>
        <v>0</v>
      </c>
      <c r="R375" s="72">
        <f>IF(AND(ABS('Back-End'!B$56-L374)&lt;=0.0005,'Back-End'!B$57),'Back-End'!B$55,IF(AND(ABS('Back-End'!B$69-L374)&lt;=0.0005,'Back-End'!B$58),'Back-End'!B$68+0.0001,0))</f>
        <v>0</v>
      </c>
      <c r="S375" s="72">
        <f>IF(AND(ABS('Back-End'!B$81-L375)&lt;=0.0005,'Back-End'!B$84),'Back-End'!B$83,0)</f>
        <v>0</v>
      </c>
      <c r="T375" s="72">
        <v>0</v>
      </c>
    </row>
    <row r="376" spans="12:20" x14ac:dyDescent="0.25">
      <c r="L376" s="94">
        <f>L375+0.001</f>
        <v>0.18600000000000014</v>
      </c>
      <c r="M376" s="81">
        <f>IF(L376&lt;'Slider Control'!M$13,'Slider Control'!P$13,L376*'Slider Control'!R$13)</f>
        <v>0.48</v>
      </c>
      <c r="N376" s="95">
        <f>IF(L376&lt;'Slider Control'!M$13,0,IF(L376&lt;'Slider Control'!N$13,L376*'Slider Control'!S$13+'Slider Control'!T$13,'Slider Control'!Q$13))</f>
        <v>0</v>
      </c>
      <c r="O376" s="96" t="e">
        <f t="shared" si="20"/>
        <v>#N/A</v>
      </c>
      <c r="P376" s="72">
        <f>IF(AND(ABS('Back-End'!B$26-L376)&lt;=0.0005,'Back-End'!B$25),0.001,0)</f>
        <v>0</v>
      </c>
      <c r="Q376" s="72">
        <f>IF(AND(ABS('Back-End'!B$32-L376)&lt;=0.0005,'Back-End'!B$38),M376,0)</f>
        <v>0</v>
      </c>
      <c r="R376" s="72">
        <f>IF(AND(ABS('Back-End'!B$56-L376)&lt;=0.0005,'Back-End'!B$57),'Back-End'!B$54,IF(AND(ABS('Back-End'!B$69-L376)&lt;=0.0005,'Back-End'!B$58),'Back-End'!B$67,0))</f>
        <v>0</v>
      </c>
      <c r="S376" s="72">
        <f>IF(AND(ABS('Back-End'!B$81-L376)&lt;=0.0005,'Back-End'!B$84),'Back-End'!B$82,0)</f>
        <v>0</v>
      </c>
      <c r="T376" s="72">
        <v>0</v>
      </c>
    </row>
    <row r="377" spans="12:20" x14ac:dyDescent="0.25">
      <c r="L377" s="94">
        <f>L376</f>
        <v>0.18600000000000014</v>
      </c>
      <c r="M377" s="81">
        <f>IF(L377&lt;'Slider Control'!M$13,'Slider Control'!P$13,L377*'Slider Control'!R$13)</f>
        <v>0.48</v>
      </c>
      <c r="N377" s="95">
        <f>IF(L377&lt;'Slider Control'!M$13,0,IF(L377&lt;'Slider Control'!N$13,L377*'Slider Control'!S$13+'Slider Control'!T$13,'Slider Control'!Q$13))</f>
        <v>0</v>
      </c>
      <c r="O377" s="96" t="e">
        <f t="shared" si="20"/>
        <v>#N/A</v>
      </c>
      <c r="P377" s="72">
        <f>IF(AND(ABS('Back-End'!B$26-L377)&lt;=0.0005,'Back-End'!B$25),'Back-End'!B$21,0)</f>
        <v>0</v>
      </c>
      <c r="Q377" s="72">
        <f>IF(AND(ABS('Back-End'!B$32-L377)&lt;=0.0005,'Back-End'!B$38),N377,0)</f>
        <v>0</v>
      </c>
      <c r="R377" s="72">
        <f>IF(AND(ABS('Back-End'!B$56-L376)&lt;=0.0005,'Back-End'!B$57),'Back-End'!B$55,IF(AND(ABS('Back-End'!B$69-L376)&lt;=0.0005,'Back-End'!B$58),'Back-End'!B$68+0.0001,0))</f>
        <v>0</v>
      </c>
      <c r="S377" s="72">
        <f>IF(AND(ABS('Back-End'!B$81-L377)&lt;=0.0005,'Back-End'!B$84),'Back-End'!B$83,0)</f>
        <v>0</v>
      </c>
      <c r="T377" s="72">
        <v>0</v>
      </c>
    </row>
    <row r="378" spans="12:20" x14ac:dyDescent="0.25">
      <c r="L378" s="94">
        <f>L377+0.001</f>
        <v>0.18700000000000014</v>
      </c>
      <c r="M378" s="81">
        <f>IF(L378&lt;'Slider Control'!M$13,'Slider Control'!P$13,L378*'Slider Control'!R$13)</f>
        <v>0.48</v>
      </c>
      <c r="N378" s="95">
        <f>IF(L378&lt;'Slider Control'!M$13,0,IF(L378&lt;'Slider Control'!N$13,L378*'Slider Control'!S$13+'Slider Control'!T$13,'Slider Control'!Q$13))</f>
        <v>0</v>
      </c>
      <c r="O378" s="96" t="e">
        <f t="shared" si="20"/>
        <v>#N/A</v>
      </c>
      <c r="P378" s="72">
        <f>IF(AND(ABS('Back-End'!B$26-L378)&lt;=0.0005,'Back-End'!B$25),0.001,0)</f>
        <v>0</v>
      </c>
      <c r="Q378" s="72">
        <f>IF(AND(ABS('Back-End'!B$32-L378)&lt;=0.0005,'Back-End'!B$38),M378,0)</f>
        <v>0</v>
      </c>
      <c r="R378" s="72">
        <f>IF(AND(ABS('Back-End'!B$56-L378)&lt;=0.0005,'Back-End'!B$57),'Back-End'!B$54,IF(AND(ABS('Back-End'!B$69-L378)&lt;=0.0005,'Back-End'!B$58),'Back-End'!B$67,0))</f>
        <v>0</v>
      </c>
      <c r="S378" s="72">
        <f>IF(AND(ABS('Back-End'!B$81-L378)&lt;=0.0005,'Back-End'!B$84),'Back-End'!B$82,0)</f>
        <v>0</v>
      </c>
      <c r="T378" s="72">
        <v>0</v>
      </c>
    </row>
    <row r="379" spans="12:20" x14ac:dyDescent="0.25">
      <c r="L379" s="94">
        <f>L378</f>
        <v>0.18700000000000014</v>
      </c>
      <c r="M379" s="81">
        <f>IF(L379&lt;'Slider Control'!M$13,'Slider Control'!P$13,L379*'Slider Control'!R$13)</f>
        <v>0.48</v>
      </c>
      <c r="N379" s="95">
        <f>IF(L379&lt;'Slider Control'!M$13,0,IF(L379&lt;'Slider Control'!N$13,L379*'Slider Control'!S$13+'Slider Control'!T$13,'Slider Control'!Q$13))</f>
        <v>0</v>
      </c>
      <c r="O379" s="96" t="e">
        <f t="shared" si="20"/>
        <v>#N/A</v>
      </c>
      <c r="P379" s="72">
        <f>IF(AND(ABS('Back-End'!B$26-L379)&lt;=0.0005,'Back-End'!B$25),'Back-End'!B$21,0)</f>
        <v>0</v>
      </c>
      <c r="Q379" s="72">
        <f>IF(AND(ABS('Back-End'!B$32-L379)&lt;=0.0005,'Back-End'!B$38),N379,0)</f>
        <v>0</v>
      </c>
      <c r="R379" s="72">
        <f>IF(AND(ABS('Back-End'!B$56-L378)&lt;=0.0005,'Back-End'!B$57),'Back-End'!B$55,IF(AND(ABS('Back-End'!B$69-L378)&lt;=0.0005,'Back-End'!B$58),'Back-End'!B$68+0.0001,0))</f>
        <v>0</v>
      </c>
      <c r="S379" s="72">
        <f>IF(AND(ABS('Back-End'!B$81-L379)&lt;=0.0005,'Back-End'!B$84),'Back-End'!B$83,0)</f>
        <v>0</v>
      </c>
      <c r="T379" s="72">
        <v>0</v>
      </c>
    </row>
    <row r="380" spans="12:20" x14ac:dyDescent="0.25">
      <c r="L380" s="94">
        <f>L379+0.001</f>
        <v>0.18800000000000014</v>
      </c>
      <c r="M380" s="81">
        <f>IF(L380&lt;'Slider Control'!M$13,'Slider Control'!P$13,L380*'Slider Control'!R$13)</f>
        <v>0.48</v>
      </c>
      <c r="N380" s="95">
        <f>IF(L380&lt;'Slider Control'!M$13,0,IF(L380&lt;'Slider Control'!N$13,L380*'Slider Control'!S$13+'Slider Control'!T$13,'Slider Control'!Q$13))</f>
        <v>0</v>
      </c>
      <c r="O380" s="96" t="e">
        <f t="shared" si="20"/>
        <v>#N/A</v>
      </c>
      <c r="P380" s="72">
        <f>IF(AND(ABS('Back-End'!B$26-L380)&lt;=0.0005,'Back-End'!B$25),0.001,0)</f>
        <v>0</v>
      </c>
      <c r="Q380" s="72">
        <f>IF(AND(ABS('Back-End'!B$32-L380)&lt;=0.0005,'Back-End'!B$38),M380,0)</f>
        <v>0</v>
      </c>
      <c r="R380" s="72">
        <f>IF(AND(ABS('Back-End'!B$56-L380)&lt;=0.0005,'Back-End'!B$57),'Back-End'!B$54,IF(AND(ABS('Back-End'!B$69-L380)&lt;=0.0005,'Back-End'!B$58),'Back-End'!B$67,0))</f>
        <v>0</v>
      </c>
      <c r="S380" s="72">
        <f>IF(AND(ABS('Back-End'!B$81-L380)&lt;=0.0005,'Back-End'!B$84),'Back-End'!B$82,0)</f>
        <v>0</v>
      </c>
      <c r="T380" s="72">
        <v>0</v>
      </c>
    </row>
    <row r="381" spans="12:20" x14ac:dyDescent="0.25">
      <c r="L381" s="94">
        <f>L380</f>
        <v>0.18800000000000014</v>
      </c>
      <c r="M381" s="81">
        <f>IF(L381&lt;'Slider Control'!M$13,'Slider Control'!P$13,L381*'Slider Control'!R$13)</f>
        <v>0.48</v>
      </c>
      <c r="N381" s="95">
        <f>IF(L381&lt;'Slider Control'!M$13,0,IF(L381&lt;'Slider Control'!N$13,L381*'Slider Control'!S$13+'Slider Control'!T$13,'Slider Control'!Q$13))</f>
        <v>0</v>
      </c>
      <c r="O381" s="96" t="e">
        <f t="shared" si="20"/>
        <v>#N/A</v>
      </c>
      <c r="P381" s="72">
        <f>IF(AND(ABS('Back-End'!B$26-L381)&lt;=0.0005,'Back-End'!B$25),'Back-End'!B$21,0)</f>
        <v>0</v>
      </c>
      <c r="Q381" s="72">
        <f>IF(AND(ABS('Back-End'!B$32-L381)&lt;=0.0005,'Back-End'!B$38),N381,0)</f>
        <v>0</v>
      </c>
      <c r="R381" s="72">
        <f>IF(AND(ABS('Back-End'!B$56-L380)&lt;=0.0005,'Back-End'!B$57),'Back-End'!B$55,IF(AND(ABS('Back-End'!B$69-L380)&lt;=0.0005,'Back-End'!B$58),'Back-End'!B$68+0.0001,0))</f>
        <v>0</v>
      </c>
      <c r="S381" s="72">
        <f>IF(AND(ABS('Back-End'!B$81-L381)&lt;=0.0005,'Back-End'!B$84),'Back-End'!B$83,0)</f>
        <v>0</v>
      </c>
      <c r="T381" s="72">
        <v>0</v>
      </c>
    </row>
    <row r="382" spans="12:20" x14ac:dyDescent="0.25">
      <c r="L382" s="94">
        <f>L381+0.001</f>
        <v>0.18900000000000014</v>
      </c>
      <c r="M382" s="81">
        <f>IF(L382&lt;'Slider Control'!M$13,'Slider Control'!P$13,L382*'Slider Control'!R$13)</f>
        <v>0.48</v>
      </c>
      <c r="N382" s="95">
        <f>IF(L382&lt;'Slider Control'!M$13,0,IF(L382&lt;'Slider Control'!N$13,L382*'Slider Control'!S$13+'Slider Control'!T$13,'Slider Control'!Q$13))</f>
        <v>0</v>
      </c>
      <c r="O382" s="96" t="e">
        <f t="shared" si="20"/>
        <v>#N/A</v>
      </c>
      <c r="P382" s="72">
        <f>IF(AND(ABS('Back-End'!B$26-L382)&lt;=0.0005,'Back-End'!B$25),0.001,0)</f>
        <v>0</v>
      </c>
      <c r="Q382" s="72">
        <f>IF(AND(ABS('Back-End'!B$32-L382)&lt;=0.0005,'Back-End'!B$38),M382,0)</f>
        <v>0</v>
      </c>
      <c r="R382" s="72">
        <f>IF(AND(ABS('Back-End'!B$56-L382)&lt;=0.0005,'Back-End'!B$57),'Back-End'!B$54,IF(AND(ABS('Back-End'!B$69-L382)&lt;=0.0005,'Back-End'!B$58),'Back-End'!B$67,0))</f>
        <v>0</v>
      </c>
      <c r="S382" s="72">
        <f>IF(AND(ABS('Back-End'!B$81-L382)&lt;=0.0005,'Back-End'!B$84),'Back-End'!B$82,0)</f>
        <v>0</v>
      </c>
      <c r="T382" s="72">
        <v>0</v>
      </c>
    </row>
    <row r="383" spans="12:20" x14ac:dyDescent="0.25">
      <c r="L383" s="94">
        <f>L382</f>
        <v>0.18900000000000014</v>
      </c>
      <c r="M383" s="81">
        <f>IF(L383&lt;'Slider Control'!M$13,'Slider Control'!P$13,L383*'Slider Control'!R$13)</f>
        <v>0.48</v>
      </c>
      <c r="N383" s="95">
        <f>IF(L383&lt;'Slider Control'!M$13,0,IF(L383&lt;'Slider Control'!N$13,L383*'Slider Control'!S$13+'Slider Control'!T$13,'Slider Control'!Q$13))</f>
        <v>0</v>
      </c>
      <c r="O383" s="96" t="e">
        <f t="shared" si="20"/>
        <v>#N/A</v>
      </c>
      <c r="P383" s="72">
        <f>IF(AND(ABS('Back-End'!B$26-L383)&lt;=0.0005,'Back-End'!B$25),'Back-End'!B$21,0)</f>
        <v>0</v>
      </c>
      <c r="Q383" s="72">
        <f>IF(AND(ABS('Back-End'!B$32-L383)&lt;=0.0005,'Back-End'!B$38),N383,0)</f>
        <v>0</v>
      </c>
      <c r="R383" s="72">
        <f>IF(AND(ABS('Back-End'!B$56-L382)&lt;=0.0005,'Back-End'!B$57),'Back-End'!B$55,IF(AND(ABS('Back-End'!B$69-L382)&lt;=0.0005,'Back-End'!B$58),'Back-End'!B$68+0.0001,0))</f>
        <v>0</v>
      </c>
      <c r="S383" s="72">
        <f>IF(AND(ABS('Back-End'!B$81-L383)&lt;=0.0005,'Back-End'!B$84),'Back-End'!B$83,0)</f>
        <v>0</v>
      </c>
      <c r="T383" s="72">
        <v>0</v>
      </c>
    </row>
    <row r="384" spans="12:20" x14ac:dyDescent="0.25">
      <c r="L384" s="94">
        <f>L383+0.001</f>
        <v>0.19000000000000014</v>
      </c>
      <c r="M384" s="81">
        <f>IF(L384&lt;'Slider Control'!M$13,'Slider Control'!P$13,L384*'Slider Control'!R$13)</f>
        <v>0.48</v>
      </c>
      <c r="N384" s="95">
        <f>IF(L384&lt;'Slider Control'!M$13,0,IF(L384&lt;'Slider Control'!N$13,L384*'Slider Control'!S$13+'Slider Control'!T$13,'Slider Control'!Q$13))</f>
        <v>0</v>
      </c>
      <c r="O384" s="96" t="e">
        <f t="shared" si="20"/>
        <v>#N/A</v>
      </c>
      <c r="P384" s="72">
        <f>IF(AND(ABS('Back-End'!B$26-L384)&lt;=0.0005,'Back-End'!B$25),0.001,0)</f>
        <v>0</v>
      </c>
      <c r="Q384" s="72">
        <f>IF(AND(ABS('Back-End'!B$32-L384)&lt;=0.0005,'Back-End'!B$38),M384,0)</f>
        <v>0</v>
      </c>
      <c r="R384" s="72">
        <f>IF(AND(ABS('Back-End'!B$56-L384)&lt;=0.0005,'Back-End'!B$57),'Back-End'!B$54,IF(AND(ABS('Back-End'!B$69-L384)&lt;=0.0005,'Back-End'!B$58),'Back-End'!B$67,0))</f>
        <v>0</v>
      </c>
      <c r="S384" s="72">
        <f>IF(AND(ABS('Back-End'!B$81-L384)&lt;=0.0005,'Back-End'!B$84),'Back-End'!B$82,0)</f>
        <v>0</v>
      </c>
      <c r="T384" s="72">
        <v>0</v>
      </c>
    </row>
    <row r="385" spans="12:20" x14ac:dyDescent="0.25">
      <c r="L385" s="94">
        <f>L384</f>
        <v>0.19000000000000014</v>
      </c>
      <c r="M385" s="81">
        <f>IF(L385&lt;'Slider Control'!M$13,'Slider Control'!P$13,L385*'Slider Control'!R$13)</f>
        <v>0.48</v>
      </c>
      <c r="N385" s="95">
        <f>IF(L385&lt;'Slider Control'!M$13,0,IF(L385&lt;'Slider Control'!N$13,L385*'Slider Control'!S$13+'Slider Control'!T$13,'Slider Control'!Q$13))</f>
        <v>0</v>
      </c>
      <c r="O385" s="96" t="e">
        <f t="shared" si="20"/>
        <v>#N/A</v>
      </c>
      <c r="P385" s="72">
        <f>IF(AND(ABS('Back-End'!B$26-L385)&lt;=0.0005,'Back-End'!B$25),'Back-End'!B$21,0)</f>
        <v>0</v>
      </c>
      <c r="Q385" s="72">
        <f>IF(AND(ABS('Back-End'!B$32-L385)&lt;=0.0005,'Back-End'!B$38),N385,0)</f>
        <v>0</v>
      </c>
      <c r="R385" s="72">
        <f>IF(AND(ABS('Back-End'!B$56-L384)&lt;=0.0005,'Back-End'!B$57),'Back-End'!B$55,IF(AND(ABS('Back-End'!B$69-L384)&lt;=0.0005,'Back-End'!B$58),'Back-End'!B$68+0.0001,0))</f>
        <v>0</v>
      </c>
      <c r="S385" s="72">
        <f>IF(AND(ABS('Back-End'!B$81-L385)&lt;=0.0005,'Back-End'!B$84),'Back-End'!B$83,0)</f>
        <v>0</v>
      </c>
      <c r="T385" s="72">
        <v>0</v>
      </c>
    </row>
    <row r="386" spans="12:20" x14ac:dyDescent="0.25">
      <c r="L386" s="94">
        <f>L385+0.001</f>
        <v>0.19100000000000014</v>
      </c>
      <c r="M386" s="81">
        <f>IF(L386&lt;'Slider Control'!M$13,'Slider Control'!P$13,L386*'Slider Control'!R$13)</f>
        <v>0.48</v>
      </c>
      <c r="N386" s="95">
        <f>IF(L386&lt;'Slider Control'!M$13,0,IF(L386&lt;'Slider Control'!N$13,L386*'Slider Control'!S$13+'Slider Control'!T$13,'Slider Control'!Q$13))</f>
        <v>0</v>
      </c>
      <c r="O386" s="96" t="e">
        <f t="shared" si="20"/>
        <v>#N/A</v>
      </c>
      <c r="P386" s="72">
        <f>IF(AND(ABS('Back-End'!B$26-L386)&lt;=0.0005,'Back-End'!B$25),0.001,0)</f>
        <v>0</v>
      </c>
      <c r="Q386" s="72">
        <f>IF(AND(ABS('Back-End'!B$32-L386)&lt;=0.0005,'Back-End'!B$38),M386,0)</f>
        <v>0</v>
      </c>
      <c r="R386" s="72">
        <f>IF(AND(ABS('Back-End'!B$56-L386)&lt;=0.0005,'Back-End'!B$57),'Back-End'!B$54,IF(AND(ABS('Back-End'!B$69-L386)&lt;=0.0005,'Back-End'!B$58),'Back-End'!B$67,0))</f>
        <v>0</v>
      </c>
      <c r="S386" s="72">
        <f>IF(AND(ABS('Back-End'!B$81-L386)&lt;=0.0005,'Back-End'!B$84),'Back-End'!B$82,0)</f>
        <v>0</v>
      </c>
      <c r="T386" s="72">
        <v>0</v>
      </c>
    </row>
    <row r="387" spans="12:20" x14ac:dyDescent="0.25">
      <c r="L387" s="94">
        <f>L386</f>
        <v>0.19100000000000014</v>
      </c>
      <c r="M387" s="81">
        <f>IF(L387&lt;'Slider Control'!M$13,'Slider Control'!P$13,L387*'Slider Control'!R$13)</f>
        <v>0.48</v>
      </c>
      <c r="N387" s="95">
        <f>IF(L387&lt;'Slider Control'!M$13,0,IF(L387&lt;'Slider Control'!N$13,L387*'Slider Control'!S$13+'Slider Control'!T$13,'Slider Control'!Q$13))</f>
        <v>0</v>
      </c>
      <c r="O387" s="96" t="e">
        <f t="shared" si="20"/>
        <v>#N/A</v>
      </c>
      <c r="P387" s="72">
        <f>IF(AND(ABS('Back-End'!B$26-L387)&lt;=0.0005,'Back-End'!B$25),'Back-End'!B$21,0)</f>
        <v>0</v>
      </c>
      <c r="Q387" s="72">
        <f>IF(AND(ABS('Back-End'!B$32-L387)&lt;=0.0005,'Back-End'!B$38),N387,0)</f>
        <v>0</v>
      </c>
      <c r="R387" s="72">
        <f>IF(AND(ABS('Back-End'!B$56-L386)&lt;=0.0005,'Back-End'!B$57),'Back-End'!B$55,IF(AND(ABS('Back-End'!B$69-L386)&lt;=0.0005,'Back-End'!B$58),'Back-End'!B$68+0.0001,0))</f>
        <v>0</v>
      </c>
      <c r="S387" s="72">
        <f>IF(AND(ABS('Back-End'!B$81-L387)&lt;=0.0005,'Back-End'!B$84),'Back-End'!B$83,0)</f>
        <v>0</v>
      </c>
      <c r="T387" s="72">
        <v>0</v>
      </c>
    </row>
    <row r="388" spans="12:20" x14ac:dyDescent="0.25">
      <c r="L388" s="94">
        <f>L387+0.001</f>
        <v>0.19200000000000014</v>
      </c>
      <c r="M388" s="81">
        <f>IF(L388&lt;'Slider Control'!M$13,'Slider Control'!P$13,L388*'Slider Control'!R$13)</f>
        <v>0.48</v>
      </c>
      <c r="N388" s="95">
        <f>IF(L388&lt;'Slider Control'!M$13,0,IF(L388&lt;'Slider Control'!N$13,L388*'Slider Control'!S$13+'Slider Control'!T$13,'Slider Control'!Q$13))</f>
        <v>0</v>
      </c>
      <c r="O388" s="96" t="e">
        <f t="shared" ref="O388:O451" si="21">IF(SUM(P388:T388)=0,NA(),SUM(P388:T388))</f>
        <v>#N/A</v>
      </c>
      <c r="P388" s="72">
        <f>IF(AND(ABS('Back-End'!B$26-L388)&lt;=0.0005,'Back-End'!B$25),0.001,0)</f>
        <v>0</v>
      </c>
      <c r="Q388" s="72">
        <f>IF(AND(ABS('Back-End'!B$32-L388)&lt;=0.0005,'Back-End'!B$38),M388,0)</f>
        <v>0</v>
      </c>
      <c r="R388" s="72">
        <f>IF(AND(ABS('Back-End'!B$56-L388)&lt;=0.0005,'Back-End'!B$57),'Back-End'!B$54,IF(AND(ABS('Back-End'!B$69-L388)&lt;=0.0005,'Back-End'!B$58),'Back-End'!B$67,0))</f>
        <v>0</v>
      </c>
      <c r="S388" s="72">
        <f>IF(AND(ABS('Back-End'!B$81-L388)&lt;=0.0005,'Back-End'!B$84),'Back-End'!B$82,0)</f>
        <v>0</v>
      </c>
      <c r="T388" s="72">
        <v>0</v>
      </c>
    </row>
    <row r="389" spans="12:20" x14ac:dyDescent="0.25">
      <c r="L389" s="94">
        <f>L388</f>
        <v>0.19200000000000014</v>
      </c>
      <c r="M389" s="81">
        <f>IF(L389&lt;'Slider Control'!M$13,'Slider Control'!P$13,L389*'Slider Control'!R$13)</f>
        <v>0.48</v>
      </c>
      <c r="N389" s="95">
        <f>IF(L389&lt;'Slider Control'!M$13,0,IF(L389&lt;'Slider Control'!N$13,L389*'Slider Control'!S$13+'Slider Control'!T$13,'Slider Control'!Q$13))</f>
        <v>0</v>
      </c>
      <c r="O389" s="96" t="e">
        <f t="shared" si="21"/>
        <v>#N/A</v>
      </c>
      <c r="P389" s="72">
        <f>IF(AND(ABS('Back-End'!B$26-L389)&lt;=0.0005,'Back-End'!B$25),'Back-End'!B$21,0)</f>
        <v>0</v>
      </c>
      <c r="Q389" s="72">
        <f>IF(AND(ABS('Back-End'!B$32-L389)&lt;=0.0005,'Back-End'!B$38),N389,0)</f>
        <v>0</v>
      </c>
      <c r="R389" s="72">
        <f>IF(AND(ABS('Back-End'!B$56-L388)&lt;=0.0005,'Back-End'!B$57),'Back-End'!B$55,IF(AND(ABS('Back-End'!B$69-L388)&lt;=0.0005,'Back-End'!B$58),'Back-End'!B$68+0.0001,0))</f>
        <v>0</v>
      </c>
      <c r="S389" s="72">
        <f>IF(AND(ABS('Back-End'!B$81-L389)&lt;=0.0005,'Back-End'!B$84),'Back-End'!B$83,0)</f>
        <v>0</v>
      </c>
      <c r="T389" s="72">
        <v>0</v>
      </c>
    </row>
    <row r="390" spans="12:20" x14ac:dyDescent="0.25">
      <c r="L390" s="94">
        <f>L389+0.001</f>
        <v>0.19300000000000014</v>
      </c>
      <c r="M390" s="81">
        <f>IF(L390&lt;'Slider Control'!M$13,'Slider Control'!P$13,L390*'Slider Control'!R$13)</f>
        <v>0.48</v>
      </c>
      <c r="N390" s="95">
        <f>IF(L390&lt;'Slider Control'!M$13,0,IF(L390&lt;'Slider Control'!N$13,L390*'Slider Control'!S$13+'Slider Control'!T$13,'Slider Control'!Q$13))</f>
        <v>0</v>
      </c>
      <c r="O390" s="96" t="e">
        <f t="shared" si="21"/>
        <v>#N/A</v>
      </c>
      <c r="P390" s="72">
        <f>IF(AND(ABS('Back-End'!B$26-L390)&lt;=0.0005,'Back-End'!B$25),0.001,0)</f>
        <v>0</v>
      </c>
      <c r="Q390" s="72">
        <f>IF(AND(ABS('Back-End'!B$32-L390)&lt;=0.0005,'Back-End'!B$38),M390,0)</f>
        <v>0</v>
      </c>
      <c r="R390" s="72">
        <f>IF(AND(ABS('Back-End'!B$56-L390)&lt;=0.0005,'Back-End'!B$57),'Back-End'!B$54,IF(AND(ABS('Back-End'!B$69-L390)&lt;=0.0005,'Back-End'!B$58),'Back-End'!B$67,0))</f>
        <v>0</v>
      </c>
      <c r="S390" s="72">
        <f>IF(AND(ABS('Back-End'!B$81-L390)&lt;=0.0005,'Back-End'!B$84),'Back-End'!B$82,0)</f>
        <v>0</v>
      </c>
      <c r="T390" s="72">
        <v>0</v>
      </c>
    </row>
    <row r="391" spans="12:20" x14ac:dyDescent="0.25">
      <c r="L391" s="94">
        <f>L390</f>
        <v>0.19300000000000014</v>
      </c>
      <c r="M391" s="81">
        <f>IF(L391&lt;'Slider Control'!M$13,'Slider Control'!P$13,L391*'Slider Control'!R$13)</f>
        <v>0.48</v>
      </c>
      <c r="N391" s="95">
        <f>IF(L391&lt;'Slider Control'!M$13,0,IF(L391&lt;'Slider Control'!N$13,L391*'Slider Control'!S$13+'Slider Control'!T$13,'Slider Control'!Q$13))</f>
        <v>0</v>
      </c>
      <c r="O391" s="96" t="e">
        <f t="shared" si="21"/>
        <v>#N/A</v>
      </c>
      <c r="P391" s="72">
        <f>IF(AND(ABS('Back-End'!B$26-L391)&lt;=0.0005,'Back-End'!B$25),'Back-End'!B$21,0)</f>
        <v>0</v>
      </c>
      <c r="Q391" s="72">
        <f>IF(AND(ABS('Back-End'!B$32-L391)&lt;=0.0005,'Back-End'!B$38),N391,0)</f>
        <v>0</v>
      </c>
      <c r="R391" s="72">
        <f>IF(AND(ABS('Back-End'!B$56-L390)&lt;=0.0005,'Back-End'!B$57),'Back-End'!B$55,IF(AND(ABS('Back-End'!B$69-L390)&lt;=0.0005,'Back-End'!B$58),'Back-End'!B$68+0.0001,0))</f>
        <v>0</v>
      </c>
      <c r="S391" s="72">
        <f>IF(AND(ABS('Back-End'!B$81-L391)&lt;=0.0005,'Back-End'!B$84),'Back-End'!B$83,0)</f>
        <v>0</v>
      </c>
      <c r="T391" s="72">
        <v>0</v>
      </c>
    </row>
    <row r="392" spans="12:20" x14ac:dyDescent="0.25">
      <c r="L392" s="94">
        <f>L391+0.001</f>
        <v>0.19400000000000014</v>
      </c>
      <c r="M392" s="81">
        <f>IF(L392&lt;'Slider Control'!M$13,'Slider Control'!P$13,L392*'Slider Control'!R$13)</f>
        <v>0.48</v>
      </c>
      <c r="N392" s="95">
        <f>IF(L392&lt;'Slider Control'!M$13,0,IF(L392&lt;'Slider Control'!N$13,L392*'Slider Control'!S$13+'Slider Control'!T$13,'Slider Control'!Q$13))</f>
        <v>0</v>
      </c>
      <c r="O392" s="96" t="e">
        <f t="shared" si="21"/>
        <v>#N/A</v>
      </c>
      <c r="P392" s="72">
        <f>IF(AND(ABS('Back-End'!B$26-L392)&lt;=0.0005,'Back-End'!B$25),0.001,0)</f>
        <v>0</v>
      </c>
      <c r="Q392" s="72">
        <f>IF(AND(ABS('Back-End'!B$32-L392)&lt;=0.0005,'Back-End'!B$38),M392,0)</f>
        <v>0</v>
      </c>
      <c r="R392" s="72">
        <f>IF(AND(ABS('Back-End'!B$56-L392)&lt;=0.0005,'Back-End'!B$57),'Back-End'!B$54,IF(AND(ABS('Back-End'!B$69-L392)&lt;=0.0005,'Back-End'!B$58),'Back-End'!B$67,0))</f>
        <v>0</v>
      </c>
      <c r="S392" s="72">
        <f>IF(AND(ABS('Back-End'!B$81-L392)&lt;=0.0005,'Back-End'!B$84),'Back-End'!B$82,0)</f>
        <v>0</v>
      </c>
      <c r="T392" s="72">
        <v>0</v>
      </c>
    </row>
    <row r="393" spans="12:20" x14ac:dyDescent="0.25">
      <c r="L393" s="94">
        <f>L392</f>
        <v>0.19400000000000014</v>
      </c>
      <c r="M393" s="81">
        <f>IF(L393&lt;'Slider Control'!M$13,'Slider Control'!P$13,L393*'Slider Control'!R$13)</f>
        <v>0.48</v>
      </c>
      <c r="N393" s="95">
        <f>IF(L393&lt;'Slider Control'!M$13,0,IF(L393&lt;'Slider Control'!N$13,L393*'Slider Control'!S$13+'Slider Control'!T$13,'Slider Control'!Q$13))</f>
        <v>0</v>
      </c>
      <c r="O393" s="96" t="e">
        <f t="shared" si="21"/>
        <v>#N/A</v>
      </c>
      <c r="P393" s="72">
        <f>IF(AND(ABS('Back-End'!B$26-L393)&lt;=0.0005,'Back-End'!B$25),'Back-End'!B$21,0)</f>
        <v>0</v>
      </c>
      <c r="Q393" s="72">
        <f>IF(AND(ABS('Back-End'!B$32-L393)&lt;=0.0005,'Back-End'!B$38),N393,0)</f>
        <v>0</v>
      </c>
      <c r="R393" s="72">
        <f>IF(AND(ABS('Back-End'!B$56-L392)&lt;=0.0005,'Back-End'!B$57),'Back-End'!B$55,IF(AND(ABS('Back-End'!B$69-L392)&lt;=0.0005,'Back-End'!B$58),'Back-End'!B$68+0.0001,0))</f>
        <v>0</v>
      </c>
      <c r="S393" s="72">
        <f>IF(AND(ABS('Back-End'!B$81-L393)&lt;=0.0005,'Back-End'!B$84),'Back-End'!B$83,0)</f>
        <v>0</v>
      </c>
      <c r="T393" s="72">
        <v>0</v>
      </c>
    </row>
    <row r="394" spans="12:20" x14ac:dyDescent="0.25">
      <c r="L394" s="94">
        <f>L393+0.001</f>
        <v>0.19500000000000015</v>
      </c>
      <c r="M394" s="81">
        <f>IF(L394&lt;'Slider Control'!M$13,'Slider Control'!P$13,L394*'Slider Control'!R$13)</f>
        <v>0.48</v>
      </c>
      <c r="N394" s="95">
        <f>IF(L394&lt;'Slider Control'!M$13,0,IF(L394&lt;'Slider Control'!N$13,L394*'Slider Control'!S$13+'Slider Control'!T$13,'Slider Control'!Q$13))</f>
        <v>0</v>
      </c>
      <c r="O394" s="96" t="e">
        <f t="shared" si="21"/>
        <v>#N/A</v>
      </c>
      <c r="P394" s="72">
        <f>IF(AND(ABS('Back-End'!B$26-L394)&lt;=0.0005,'Back-End'!B$25),0.001,0)</f>
        <v>0</v>
      </c>
      <c r="Q394" s="72">
        <f>IF(AND(ABS('Back-End'!B$32-L394)&lt;=0.0005,'Back-End'!B$38),M394,0)</f>
        <v>0</v>
      </c>
      <c r="R394" s="72">
        <f>IF(AND(ABS('Back-End'!B$56-L394)&lt;=0.0005,'Back-End'!B$57),'Back-End'!B$54,IF(AND(ABS('Back-End'!B$69-L394)&lt;=0.0005,'Back-End'!B$58),'Back-End'!B$67,0))</f>
        <v>0</v>
      </c>
      <c r="S394" s="72">
        <f>IF(AND(ABS('Back-End'!B$81-L394)&lt;=0.0005,'Back-End'!B$84),'Back-End'!B$82,0)</f>
        <v>0</v>
      </c>
      <c r="T394" s="72">
        <v>0</v>
      </c>
    </row>
    <row r="395" spans="12:20" x14ac:dyDescent="0.25">
      <c r="L395" s="94">
        <f>L394</f>
        <v>0.19500000000000015</v>
      </c>
      <c r="M395" s="81">
        <f>IF(L395&lt;'Slider Control'!M$13,'Slider Control'!P$13,L395*'Slider Control'!R$13)</f>
        <v>0.48</v>
      </c>
      <c r="N395" s="95">
        <f>IF(L395&lt;'Slider Control'!M$13,0,IF(L395&lt;'Slider Control'!N$13,L395*'Slider Control'!S$13+'Slider Control'!T$13,'Slider Control'!Q$13))</f>
        <v>0</v>
      </c>
      <c r="O395" s="96" t="e">
        <f t="shared" si="21"/>
        <v>#N/A</v>
      </c>
      <c r="P395" s="72">
        <f>IF(AND(ABS('Back-End'!B$26-L395)&lt;=0.0005,'Back-End'!B$25),'Back-End'!B$21,0)</f>
        <v>0</v>
      </c>
      <c r="Q395" s="72">
        <f>IF(AND(ABS('Back-End'!B$32-L395)&lt;=0.0005,'Back-End'!B$38),N395,0)</f>
        <v>0</v>
      </c>
      <c r="R395" s="72">
        <f>IF(AND(ABS('Back-End'!B$56-L394)&lt;=0.0005,'Back-End'!B$57),'Back-End'!B$55,IF(AND(ABS('Back-End'!B$69-L394)&lt;=0.0005,'Back-End'!B$58),'Back-End'!B$68+0.0001,0))</f>
        <v>0</v>
      </c>
      <c r="S395" s="72">
        <f>IF(AND(ABS('Back-End'!B$81-L395)&lt;=0.0005,'Back-End'!B$84),'Back-End'!B$83,0)</f>
        <v>0</v>
      </c>
      <c r="T395" s="72">
        <v>0</v>
      </c>
    </row>
    <row r="396" spans="12:20" x14ac:dyDescent="0.25">
      <c r="L396" s="94">
        <f>L395+0.001</f>
        <v>0.19600000000000015</v>
      </c>
      <c r="M396" s="81">
        <f>IF(L396&lt;'Slider Control'!M$13,'Slider Control'!P$13,L396*'Slider Control'!R$13)</f>
        <v>0.48</v>
      </c>
      <c r="N396" s="95">
        <f>IF(L396&lt;'Slider Control'!M$13,0,IF(L396&lt;'Slider Control'!N$13,L396*'Slider Control'!S$13+'Slider Control'!T$13,'Slider Control'!Q$13))</f>
        <v>0</v>
      </c>
      <c r="O396" s="96" t="e">
        <f t="shared" si="21"/>
        <v>#N/A</v>
      </c>
      <c r="P396" s="72">
        <f>IF(AND(ABS('Back-End'!B$26-L396)&lt;=0.0005,'Back-End'!B$25),0.001,0)</f>
        <v>0</v>
      </c>
      <c r="Q396" s="72">
        <f>IF(AND(ABS('Back-End'!B$32-L396)&lt;=0.0005,'Back-End'!B$38),M396,0)</f>
        <v>0</v>
      </c>
      <c r="R396" s="72">
        <f>IF(AND(ABS('Back-End'!B$56-L396)&lt;=0.0005,'Back-End'!B$57),'Back-End'!B$54,IF(AND(ABS('Back-End'!B$69-L396)&lt;=0.0005,'Back-End'!B$58),'Back-End'!B$67,0))</f>
        <v>0</v>
      </c>
      <c r="S396" s="72">
        <f>IF(AND(ABS('Back-End'!B$81-L396)&lt;=0.0005,'Back-End'!B$84),'Back-End'!B$82,0)</f>
        <v>0</v>
      </c>
      <c r="T396" s="72">
        <v>0</v>
      </c>
    </row>
    <row r="397" spans="12:20" x14ac:dyDescent="0.25">
      <c r="L397" s="94">
        <f>L396</f>
        <v>0.19600000000000015</v>
      </c>
      <c r="M397" s="81">
        <f>IF(L397&lt;'Slider Control'!M$13,'Slider Control'!P$13,L397*'Slider Control'!R$13)</f>
        <v>0.48</v>
      </c>
      <c r="N397" s="95">
        <f>IF(L397&lt;'Slider Control'!M$13,0,IF(L397&lt;'Slider Control'!N$13,L397*'Slider Control'!S$13+'Slider Control'!T$13,'Slider Control'!Q$13))</f>
        <v>0</v>
      </c>
      <c r="O397" s="96" t="e">
        <f t="shared" si="21"/>
        <v>#N/A</v>
      </c>
      <c r="P397" s="72">
        <f>IF(AND(ABS('Back-End'!B$26-L397)&lt;=0.0005,'Back-End'!B$25),'Back-End'!B$21,0)</f>
        <v>0</v>
      </c>
      <c r="Q397" s="72">
        <f>IF(AND(ABS('Back-End'!B$32-L397)&lt;=0.0005,'Back-End'!B$38),N397,0)</f>
        <v>0</v>
      </c>
      <c r="R397" s="72">
        <f>IF(AND(ABS('Back-End'!B$56-L396)&lt;=0.0005,'Back-End'!B$57),'Back-End'!B$55,IF(AND(ABS('Back-End'!B$69-L396)&lt;=0.0005,'Back-End'!B$58),'Back-End'!B$68+0.0001,0))</f>
        <v>0</v>
      </c>
      <c r="S397" s="72">
        <f>IF(AND(ABS('Back-End'!B$81-L397)&lt;=0.0005,'Back-End'!B$84),'Back-End'!B$83,0)</f>
        <v>0</v>
      </c>
      <c r="T397" s="72">
        <v>0</v>
      </c>
    </row>
    <row r="398" spans="12:20" x14ac:dyDescent="0.25">
      <c r="L398" s="94">
        <f>L397+0.001</f>
        <v>0.19700000000000015</v>
      </c>
      <c r="M398" s="81">
        <f>IF(L398&lt;'Slider Control'!M$13,'Slider Control'!P$13,L398*'Slider Control'!R$13)</f>
        <v>0.48</v>
      </c>
      <c r="N398" s="95">
        <f>IF(L398&lt;'Slider Control'!M$13,0,IF(L398&lt;'Slider Control'!N$13,L398*'Slider Control'!S$13+'Slider Control'!T$13,'Slider Control'!Q$13))</f>
        <v>0</v>
      </c>
      <c r="O398" s="96" t="e">
        <f t="shared" si="21"/>
        <v>#N/A</v>
      </c>
      <c r="P398" s="72">
        <f>IF(AND(ABS('Back-End'!B$26-L398)&lt;=0.0005,'Back-End'!B$25),0.001,0)</f>
        <v>0</v>
      </c>
      <c r="Q398" s="72">
        <f>IF(AND(ABS('Back-End'!B$32-L398)&lt;=0.0005,'Back-End'!B$38),M398,0)</f>
        <v>0</v>
      </c>
      <c r="R398" s="72">
        <f>IF(AND(ABS('Back-End'!B$56-L398)&lt;=0.0005,'Back-End'!B$57),'Back-End'!B$54,IF(AND(ABS('Back-End'!B$69-L398)&lt;=0.0005,'Back-End'!B$58),'Back-End'!B$67,0))</f>
        <v>0</v>
      </c>
      <c r="S398" s="72">
        <f>IF(AND(ABS('Back-End'!B$81-L398)&lt;=0.0005,'Back-End'!B$84),'Back-End'!B$82,0)</f>
        <v>0</v>
      </c>
      <c r="T398" s="72">
        <v>0</v>
      </c>
    </row>
    <row r="399" spans="12:20" x14ac:dyDescent="0.25">
      <c r="L399" s="94">
        <f>L398</f>
        <v>0.19700000000000015</v>
      </c>
      <c r="M399" s="81">
        <f>IF(L399&lt;'Slider Control'!M$13,'Slider Control'!P$13,L399*'Slider Control'!R$13)</f>
        <v>0.48</v>
      </c>
      <c r="N399" s="95">
        <f>IF(L399&lt;'Slider Control'!M$13,0,IF(L399&lt;'Slider Control'!N$13,L399*'Slider Control'!S$13+'Slider Control'!T$13,'Slider Control'!Q$13))</f>
        <v>0</v>
      </c>
      <c r="O399" s="96" t="e">
        <f t="shared" si="21"/>
        <v>#N/A</v>
      </c>
      <c r="P399" s="72">
        <f>IF(AND(ABS('Back-End'!B$26-L399)&lt;=0.0005,'Back-End'!B$25),'Back-End'!B$21,0)</f>
        <v>0</v>
      </c>
      <c r="Q399" s="72">
        <f>IF(AND(ABS('Back-End'!B$32-L399)&lt;=0.0005,'Back-End'!B$38),N399,0)</f>
        <v>0</v>
      </c>
      <c r="R399" s="72">
        <f>IF(AND(ABS('Back-End'!B$56-L398)&lt;=0.0005,'Back-End'!B$57),'Back-End'!B$55,IF(AND(ABS('Back-End'!B$69-L398)&lt;=0.0005,'Back-End'!B$58),'Back-End'!B$68+0.0001,0))</f>
        <v>0</v>
      </c>
      <c r="S399" s="72">
        <f>IF(AND(ABS('Back-End'!B$81-L399)&lt;=0.0005,'Back-End'!B$84),'Back-End'!B$83,0)</f>
        <v>0</v>
      </c>
      <c r="T399" s="72">
        <v>0</v>
      </c>
    </row>
    <row r="400" spans="12:20" x14ac:dyDescent="0.25">
      <c r="L400" s="94">
        <f>L399+0.001</f>
        <v>0.19800000000000015</v>
      </c>
      <c r="M400" s="81">
        <f>IF(L400&lt;'Slider Control'!M$13,'Slider Control'!P$13,L400*'Slider Control'!R$13)</f>
        <v>0.48</v>
      </c>
      <c r="N400" s="95">
        <f>IF(L400&lt;'Slider Control'!M$13,0,IF(L400&lt;'Slider Control'!N$13,L400*'Slider Control'!S$13+'Slider Control'!T$13,'Slider Control'!Q$13))</f>
        <v>0</v>
      </c>
      <c r="O400" s="96" t="e">
        <f t="shared" si="21"/>
        <v>#N/A</v>
      </c>
      <c r="P400" s="72">
        <f>IF(AND(ABS('Back-End'!B$26-L400)&lt;=0.0005,'Back-End'!B$25),0.001,0)</f>
        <v>0</v>
      </c>
      <c r="Q400" s="72">
        <f>IF(AND(ABS('Back-End'!B$32-L400)&lt;=0.0005,'Back-End'!B$38),M400,0)</f>
        <v>0</v>
      </c>
      <c r="R400" s="72">
        <f>IF(AND(ABS('Back-End'!B$56-L400)&lt;=0.0005,'Back-End'!B$57),'Back-End'!B$54,IF(AND(ABS('Back-End'!B$69-L400)&lt;=0.0005,'Back-End'!B$58),'Back-End'!B$67,0))</f>
        <v>0</v>
      </c>
      <c r="S400" s="72">
        <f>IF(AND(ABS('Back-End'!B$81-L400)&lt;=0.0005,'Back-End'!B$84),'Back-End'!B$82,0)</f>
        <v>0</v>
      </c>
      <c r="T400" s="72">
        <v>0</v>
      </c>
    </row>
    <row r="401" spans="12:20" x14ac:dyDescent="0.25">
      <c r="L401" s="94">
        <f>L400</f>
        <v>0.19800000000000015</v>
      </c>
      <c r="M401" s="81">
        <f>IF(L401&lt;'Slider Control'!M$13,'Slider Control'!P$13,L401*'Slider Control'!R$13)</f>
        <v>0.48</v>
      </c>
      <c r="N401" s="95">
        <f>IF(L401&lt;'Slider Control'!M$13,0,IF(L401&lt;'Slider Control'!N$13,L401*'Slider Control'!S$13+'Slider Control'!T$13,'Slider Control'!Q$13))</f>
        <v>0</v>
      </c>
      <c r="O401" s="96" t="e">
        <f t="shared" si="21"/>
        <v>#N/A</v>
      </c>
      <c r="P401" s="72">
        <f>IF(AND(ABS('Back-End'!B$26-L401)&lt;=0.0005,'Back-End'!B$25),'Back-End'!B$21,0)</f>
        <v>0</v>
      </c>
      <c r="Q401" s="72">
        <f>IF(AND(ABS('Back-End'!B$32-L401)&lt;=0.0005,'Back-End'!B$38),N401,0)</f>
        <v>0</v>
      </c>
      <c r="R401" s="72">
        <f>IF(AND(ABS('Back-End'!B$56-L400)&lt;=0.0005,'Back-End'!B$57),'Back-End'!B$55,IF(AND(ABS('Back-End'!B$69-L400)&lt;=0.0005,'Back-End'!B$58),'Back-End'!B$68+0.0001,0))</f>
        <v>0</v>
      </c>
      <c r="S401" s="72">
        <f>IF(AND(ABS('Back-End'!B$81-L401)&lt;=0.0005,'Back-End'!B$84),'Back-End'!B$83,0)</f>
        <v>0</v>
      </c>
      <c r="T401" s="72">
        <v>0</v>
      </c>
    </row>
    <row r="402" spans="12:20" x14ac:dyDescent="0.25">
      <c r="L402" s="94">
        <f>L401+0.001</f>
        <v>0.19900000000000015</v>
      </c>
      <c r="M402" s="81">
        <f>IF(L402&lt;'Slider Control'!M$13,'Slider Control'!P$13,L402*'Slider Control'!R$13)</f>
        <v>0.48</v>
      </c>
      <c r="N402" s="95">
        <f>IF(L402&lt;'Slider Control'!M$13,0,IF(L402&lt;'Slider Control'!N$13,L402*'Slider Control'!S$13+'Slider Control'!T$13,'Slider Control'!Q$13))</f>
        <v>0</v>
      </c>
      <c r="O402" s="96" t="e">
        <f t="shared" si="21"/>
        <v>#N/A</v>
      </c>
      <c r="P402" s="72">
        <f>IF(AND(ABS('Back-End'!B$26-L402)&lt;=0.0005,'Back-End'!B$25),0.001,0)</f>
        <v>0</v>
      </c>
      <c r="Q402" s="72">
        <f>IF(AND(ABS('Back-End'!B$32-L402)&lt;=0.0005,'Back-End'!B$38),M402,0)</f>
        <v>0</v>
      </c>
      <c r="R402" s="72">
        <f>IF(AND(ABS('Back-End'!B$56-L402)&lt;=0.0005,'Back-End'!B$57),'Back-End'!B$54,IF(AND(ABS('Back-End'!B$69-L402)&lt;=0.0005,'Back-End'!B$58),'Back-End'!B$67,0))</f>
        <v>0</v>
      </c>
      <c r="S402" s="72">
        <f>IF(AND(ABS('Back-End'!B$81-L402)&lt;=0.0005,'Back-End'!B$84),'Back-End'!B$82,0)</f>
        <v>0</v>
      </c>
      <c r="T402" s="72">
        <v>0</v>
      </c>
    </row>
    <row r="403" spans="12:20" x14ac:dyDescent="0.25">
      <c r="L403" s="94">
        <f>L402</f>
        <v>0.19900000000000015</v>
      </c>
      <c r="M403" s="81">
        <f>IF(L403&lt;'Slider Control'!M$13,'Slider Control'!P$13,L403*'Slider Control'!R$13)</f>
        <v>0.48</v>
      </c>
      <c r="N403" s="95">
        <f>IF(L403&lt;'Slider Control'!M$13,0,IF(L403&lt;'Slider Control'!N$13,L403*'Slider Control'!S$13+'Slider Control'!T$13,'Slider Control'!Q$13))</f>
        <v>0</v>
      </c>
      <c r="O403" s="96" t="e">
        <f t="shared" si="21"/>
        <v>#N/A</v>
      </c>
      <c r="P403" s="72">
        <f>IF(AND(ABS('Back-End'!B$26-L403)&lt;=0.0005,'Back-End'!B$25),'Back-End'!B$21,0)</f>
        <v>0</v>
      </c>
      <c r="Q403" s="72">
        <f>IF(AND(ABS('Back-End'!B$32-L403)&lt;=0.0005,'Back-End'!B$38),N403,0)</f>
        <v>0</v>
      </c>
      <c r="R403" s="72">
        <f>IF(AND(ABS('Back-End'!B$56-L402)&lt;=0.0005,'Back-End'!B$57),'Back-End'!B$55,IF(AND(ABS('Back-End'!B$69-L402)&lt;=0.0005,'Back-End'!B$58),'Back-End'!B$68+0.0001,0))</f>
        <v>0</v>
      </c>
      <c r="S403" s="72">
        <f>IF(AND(ABS('Back-End'!B$81-L403)&lt;=0.0005,'Back-End'!B$84),'Back-End'!B$83,0)</f>
        <v>0</v>
      </c>
      <c r="T403" s="72">
        <v>0</v>
      </c>
    </row>
    <row r="404" spans="12:20" x14ac:dyDescent="0.25">
      <c r="L404" s="94">
        <f>L403+0.001</f>
        <v>0.20000000000000015</v>
      </c>
      <c r="M404" s="81">
        <f>IF(L404&lt;'Slider Control'!M$13,'Slider Control'!P$13,L404*'Slider Control'!R$13)</f>
        <v>0.48000000000000032</v>
      </c>
      <c r="N404" s="95">
        <f>IF(L404&lt;'Slider Control'!M$13,0,IF(L404&lt;'Slider Control'!N$13,L404*'Slider Control'!S$13+'Slider Control'!T$13,'Slider Control'!Q$13))</f>
        <v>6.6613381477509392E-16</v>
      </c>
      <c r="O404" s="96" t="e">
        <f t="shared" si="21"/>
        <v>#N/A</v>
      </c>
      <c r="P404" s="72">
        <f>IF(AND(ABS('Back-End'!B$26-L404)&lt;=0.0005,'Back-End'!B$25),0.001,0)</f>
        <v>0</v>
      </c>
      <c r="Q404" s="72">
        <f>IF(AND(ABS('Back-End'!B$32-L404)&lt;=0.0005,'Back-End'!B$38),M404,0)</f>
        <v>0</v>
      </c>
      <c r="R404" s="72">
        <f>IF(AND(ABS('Back-End'!B$56-L404)&lt;=0.0005,'Back-End'!B$57),'Back-End'!B$54,IF(AND(ABS('Back-End'!B$69-L404)&lt;=0.0005,'Back-End'!B$58),'Back-End'!B$67,0))</f>
        <v>0</v>
      </c>
      <c r="S404" s="72">
        <f>IF(AND(ABS('Back-End'!B$81-L404)&lt;=0.0005,'Back-End'!B$84),'Back-End'!B$82,0)</f>
        <v>0</v>
      </c>
      <c r="T404" s="72">
        <v>0</v>
      </c>
    </row>
    <row r="405" spans="12:20" x14ac:dyDescent="0.25">
      <c r="L405" s="94">
        <f>L404</f>
        <v>0.20000000000000015</v>
      </c>
      <c r="M405" s="81">
        <f>IF(L405&lt;'Slider Control'!M$13,'Slider Control'!P$13,L405*'Slider Control'!R$13)</f>
        <v>0.48000000000000032</v>
      </c>
      <c r="N405" s="95">
        <f>IF(L405&lt;'Slider Control'!M$13,0,IF(L405&lt;'Slider Control'!N$13,L405*'Slider Control'!S$13+'Slider Control'!T$13,'Slider Control'!Q$13))</f>
        <v>6.6613381477509392E-16</v>
      </c>
      <c r="O405" s="96" t="e">
        <f t="shared" si="21"/>
        <v>#N/A</v>
      </c>
      <c r="P405" s="72">
        <f>IF(AND(ABS('Back-End'!B$26-L405)&lt;=0.0005,'Back-End'!B$25),'Back-End'!B$21,0)</f>
        <v>0</v>
      </c>
      <c r="Q405" s="72">
        <f>IF(AND(ABS('Back-End'!B$32-L405)&lt;=0.0005,'Back-End'!B$38),N405,0)</f>
        <v>0</v>
      </c>
      <c r="R405" s="72">
        <f>IF(AND(ABS('Back-End'!B$56-L404)&lt;=0.0005,'Back-End'!B$57),'Back-End'!B$55,IF(AND(ABS('Back-End'!B$69-L404)&lt;=0.0005,'Back-End'!B$58),'Back-End'!B$68+0.0001,0))</f>
        <v>0</v>
      </c>
      <c r="S405" s="72">
        <f>IF(AND(ABS('Back-End'!B$81-L405)&lt;=0.0005,'Back-End'!B$84),'Back-End'!B$83,0)</f>
        <v>0</v>
      </c>
      <c r="T405" s="72">
        <v>0</v>
      </c>
    </row>
    <row r="406" spans="12:20" x14ac:dyDescent="0.25">
      <c r="L406" s="94">
        <f>L405+0.001</f>
        <v>0.20100000000000015</v>
      </c>
      <c r="M406" s="81">
        <f>IF(L406&lt;'Slider Control'!M$13,'Slider Control'!P$13,L406*'Slider Control'!R$13)</f>
        <v>0.48240000000000033</v>
      </c>
      <c r="N406" s="95">
        <f>IF(L406&lt;'Slider Control'!M$13,0,IF(L406&lt;'Slider Control'!N$13,L406*'Slider Control'!S$13+'Slider Control'!T$13,'Slider Control'!Q$13))</f>
        <v>5.1428571428580039E-3</v>
      </c>
      <c r="O406" s="96" t="e">
        <f t="shared" si="21"/>
        <v>#N/A</v>
      </c>
      <c r="P406" s="72">
        <f>IF(AND(ABS('Back-End'!B$26-L406)&lt;=0.0005,'Back-End'!B$25),0.001,0)</f>
        <v>0</v>
      </c>
      <c r="Q406" s="72">
        <f>IF(AND(ABS('Back-End'!B$32-L406)&lt;=0.0005,'Back-End'!B$38),M406,0)</f>
        <v>0</v>
      </c>
      <c r="R406" s="72">
        <f>IF(AND(ABS('Back-End'!B$56-L406)&lt;=0.0005,'Back-End'!B$57),'Back-End'!B$54,IF(AND(ABS('Back-End'!B$69-L406)&lt;=0.0005,'Back-End'!B$58),'Back-End'!B$67,0))</f>
        <v>0</v>
      </c>
      <c r="S406" s="72">
        <f>IF(AND(ABS('Back-End'!B$81-L406)&lt;=0.0005,'Back-End'!B$84),'Back-End'!B$82,0)</f>
        <v>0</v>
      </c>
      <c r="T406" s="72">
        <v>0</v>
      </c>
    </row>
    <row r="407" spans="12:20" x14ac:dyDescent="0.25">
      <c r="L407" s="94">
        <f>L406</f>
        <v>0.20100000000000015</v>
      </c>
      <c r="M407" s="81">
        <f>IF(L407&lt;'Slider Control'!M$13,'Slider Control'!P$13,L407*'Slider Control'!R$13)</f>
        <v>0.48240000000000033</v>
      </c>
      <c r="N407" s="95">
        <f>IF(L407&lt;'Slider Control'!M$13,0,IF(L407&lt;'Slider Control'!N$13,L407*'Slider Control'!S$13+'Slider Control'!T$13,'Slider Control'!Q$13))</f>
        <v>5.1428571428580039E-3</v>
      </c>
      <c r="O407" s="96" t="e">
        <f t="shared" si="21"/>
        <v>#N/A</v>
      </c>
      <c r="P407" s="72">
        <f>IF(AND(ABS('Back-End'!B$26-L407)&lt;=0.0005,'Back-End'!B$25),'Back-End'!B$21,0)</f>
        <v>0</v>
      </c>
      <c r="Q407" s="72">
        <f>IF(AND(ABS('Back-End'!B$32-L407)&lt;=0.0005,'Back-End'!B$38),N407,0)</f>
        <v>0</v>
      </c>
      <c r="R407" s="72">
        <f>IF(AND(ABS('Back-End'!B$56-L406)&lt;=0.0005,'Back-End'!B$57),'Back-End'!B$55,IF(AND(ABS('Back-End'!B$69-L406)&lt;=0.0005,'Back-End'!B$58),'Back-End'!B$68+0.0001,0))</f>
        <v>0</v>
      </c>
      <c r="S407" s="72">
        <f>IF(AND(ABS('Back-End'!B$81-L407)&lt;=0.0005,'Back-End'!B$84),'Back-End'!B$83,0)</f>
        <v>0</v>
      </c>
      <c r="T407" s="72">
        <v>0</v>
      </c>
    </row>
    <row r="408" spans="12:20" x14ac:dyDescent="0.25">
      <c r="L408" s="94">
        <f>L407+0.001</f>
        <v>0.20200000000000015</v>
      </c>
      <c r="M408" s="81">
        <f>IF(L408&lt;'Slider Control'!M$13,'Slider Control'!P$13,L408*'Slider Control'!R$13)</f>
        <v>0.48480000000000034</v>
      </c>
      <c r="N408" s="95">
        <f>IF(L408&lt;'Slider Control'!M$13,0,IF(L408&lt;'Slider Control'!N$13,L408*'Slider Control'!S$13+'Slider Control'!T$13,'Slider Control'!Q$13))</f>
        <v>1.028571428571512E-2</v>
      </c>
      <c r="O408" s="96" t="e">
        <f t="shared" si="21"/>
        <v>#N/A</v>
      </c>
      <c r="P408" s="72">
        <f>IF(AND(ABS('Back-End'!B$26-L408)&lt;=0.0005,'Back-End'!B$25),0.001,0)</f>
        <v>0</v>
      </c>
      <c r="Q408" s="72">
        <f>IF(AND(ABS('Back-End'!B$32-L408)&lt;=0.0005,'Back-End'!B$38),M408,0)</f>
        <v>0</v>
      </c>
      <c r="R408" s="72">
        <f>IF(AND(ABS('Back-End'!B$56-L408)&lt;=0.0005,'Back-End'!B$57),'Back-End'!B$54,IF(AND(ABS('Back-End'!B$69-L408)&lt;=0.0005,'Back-End'!B$58),'Back-End'!B$67,0))</f>
        <v>0</v>
      </c>
      <c r="S408" s="72">
        <f>IF(AND(ABS('Back-End'!B$81-L408)&lt;=0.0005,'Back-End'!B$84),'Back-End'!B$82,0)</f>
        <v>0</v>
      </c>
      <c r="T408" s="72">
        <v>0</v>
      </c>
    </row>
    <row r="409" spans="12:20" x14ac:dyDescent="0.25">
      <c r="L409" s="94">
        <f>L408</f>
        <v>0.20200000000000015</v>
      </c>
      <c r="M409" s="81">
        <f>IF(L409&lt;'Slider Control'!M$13,'Slider Control'!P$13,L409*'Slider Control'!R$13)</f>
        <v>0.48480000000000034</v>
      </c>
      <c r="N409" s="95">
        <f>IF(L409&lt;'Slider Control'!M$13,0,IF(L409&lt;'Slider Control'!N$13,L409*'Slider Control'!S$13+'Slider Control'!T$13,'Slider Control'!Q$13))</f>
        <v>1.028571428571512E-2</v>
      </c>
      <c r="O409" s="96" t="e">
        <f t="shared" si="21"/>
        <v>#N/A</v>
      </c>
      <c r="P409" s="72">
        <f>IF(AND(ABS('Back-End'!B$26-L409)&lt;=0.0005,'Back-End'!B$25),'Back-End'!B$21,0)</f>
        <v>0</v>
      </c>
      <c r="Q409" s="72">
        <f>IF(AND(ABS('Back-End'!B$32-L409)&lt;=0.0005,'Back-End'!B$38),N409,0)</f>
        <v>0</v>
      </c>
      <c r="R409" s="72">
        <f>IF(AND(ABS('Back-End'!B$56-L408)&lt;=0.0005,'Back-End'!B$57),'Back-End'!B$55,IF(AND(ABS('Back-End'!B$69-L408)&lt;=0.0005,'Back-End'!B$58),'Back-End'!B$68+0.0001,0))</f>
        <v>0</v>
      </c>
      <c r="S409" s="72">
        <f>IF(AND(ABS('Back-End'!B$81-L409)&lt;=0.0005,'Back-End'!B$84),'Back-End'!B$83,0)</f>
        <v>0</v>
      </c>
      <c r="T409" s="72">
        <v>0</v>
      </c>
    </row>
    <row r="410" spans="12:20" x14ac:dyDescent="0.25">
      <c r="L410" s="94">
        <f>L409+0.001</f>
        <v>0.20300000000000015</v>
      </c>
      <c r="M410" s="81">
        <f>IF(L410&lt;'Slider Control'!M$13,'Slider Control'!P$13,L410*'Slider Control'!R$13)</f>
        <v>0.48720000000000036</v>
      </c>
      <c r="N410" s="95">
        <f>IF(L410&lt;'Slider Control'!M$13,0,IF(L410&lt;'Slider Control'!N$13,L410*'Slider Control'!S$13+'Slider Control'!T$13,'Slider Control'!Q$13))</f>
        <v>1.5428571428572235E-2</v>
      </c>
      <c r="O410" s="96" t="e">
        <f t="shared" si="21"/>
        <v>#N/A</v>
      </c>
      <c r="P410" s="72">
        <f>IF(AND(ABS('Back-End'!B$26-L410)&lt;=0.0005,'Back-End'!B$25),0.001,0)</f>
        <v>0</v>
      </c>
      <c r="Q410" s="72">
        <f>IF(AND(ABS('Back-End'!B$32-L410)&lt;=0.0005,'Back-End'!B$38),M410,0)</f>
        <v>0</v>
      </c>
      <c r="R410" s="72">
        <f>IF(AND(ABS('Back-End'!B$56-L410)&lt;=0.0005,'Back-End'!B$57),'Back-End'!B$54,IF(AND(ABS('Back-End'!B$69-L410)&lt;=0.0005,'Back-End'!B$58),'Back-End'!B$67,0))</f>
        <v>0</v>
      </c>
      <c r="S410" s="72">
        <f>IF(AND(ABS('Back-End'!B$81-L410)&lt;=0.0005,'Back-End'!B$84),'Back-End'!B$82,0)</f>
        <v>0</v>
      </c>
      <c r="T410" s="72">
        <v>0</v>
      </c>
    </row>
    <row r="411" spans="12:20" x14ac:dyDescent="0.25">
      <c r="L411" s="94">
        <f>L410</f>
        <v>0.20300000000000015</v>
      </c>
      <c r="M411" s="81">
        <f>IF(L411&lt;'Slider Control'!M$13,'Slider Control'!P$13,L411*'Slider Control'!R$13)</f>
        <v>0.48720000000000036</v>
      </c>
      <c r="N411" s="95">
        <f>IF(L411&lt;'Slider Control'!M$13,0,IF(L411&lt;'Slider Control'!N$13,L411*'Slider Control'!S$13+'Slider Control'!T$13,'Slider Control'!Q$13))</f>
        <v>1.5428571428572235E-2</v>
      </c>
      <c r="O411" s="96" t="e">
        <f t="shared" si="21"/>
        <v>#N/A</v>
      </c>
      <c r="P411" s="72">
        <f>IF(AND(ABS('Back-End'!B$26-L411)&lt;=0.0005,'Back-End'!B$25),'Back-End'!B$21,0)</f>
        <v>0</v>
      </c>
      <c r="Q411" s="72">
        <f>IF(AND(ABS('Back-End'!B$32-L411)&lt;=0.0005,'Back-End'!B$38),N411,0)</f>
        <v>0</v>
      </c>
      <c r="R411" s="72">
        <f>IF(AND(ABS('Back-End'!B$56-L410)&lt;=0.0005,'Back-End'!B$57),'Back-End'!B$55,IF(AND(ABS('Back-End'!B$69-L410)&lt;=0.0005,'Back-End'!B$58),'Back-End'!B$68+0.0001,0))</f>
        <v>0</v>
      </c>
      <c r="S411" s="72">
        <f>IF(AND(ABS('Back-End'!B$81-L411)&lt;=0.0005,'Back-End'!B$84),'Back-End'!B$83,0)</f>
        <v>0</v>
      </c>
      <c r="T411" s="72">
        <v>0</v>
      </c>
    </row>
    <row r="412" spans="12:20" x14ac:dyDescent="0.25">
      <c r="L412" s="94">
        <f>L411+0.001</f>
        <v>0.20400000000000015</v>
      </c>
      <c r="M412" s="81">
        <f>IF(L412&lt;'Slider Control'!M$13,'Slider Control'!P$13,L412*'Slider Control'!R$13)</f>
        <v>0.48960000000000037</v>
      </c>
      <c r="N412" s="95">
        <f>IF(L412&lt;'Slider Control'!M$13,0,IF(L412&lt;'Slider Control'!N$13,L412*'Slider Control'!S$13+'Slider Control'!T$13,'Slider Control'!Q$13))</f>
        <v>2.0571428571429351E-2</v>
      </c>
      <c r="O412" s="96" t="e">
        <f t="shared" si="21"/>
        <v>#N/A</v>
      </c>
      <c r="P412" s="72">
        <f>IF(AND(ABS('Back-End'!B$26-L412)&lt;=0.0005,'Back-End'!B$25),0.001,0)</f>
        <v>0</v>
      </c>
      <c r="Q412" s="72">
        <f>IF(AND(ABS('Back-End'!B$32-L412)&lt;=0.0005,'Back-End'!B$38),M412,0)</f>
        <v>0</v>
      </c>
      <c r="R412" s="72">
        <f>IF(AND(ABS('Back-End'!B$56-L412)&lt;=0.0005,'Back-End'!B$57),'Back-End'!B$54,IF(AND(ABS('Back-End'!B$69-L412)&lt;=0.0005,'Back-End'!B$58),'Back-End'!B$67,0))</f>
        <v>0</v>
      </c>
      <c r="S412" s="72">
        <f>IF(AND(ABS('Back-End'!B$81-L412)&lt;=0.0005,'Back-End'!B$84),'Back-End'!B$82,0)</f>
        <v>0</v>
      </c>
      <c r="T412" s="72">
        <v>0</v>
      </c>
    </row>
    <row r="413" spans="12:20" x14ac:dyDescent="0.25">
      <c r="L413" s="94">
        <f>L412</f>
        <v>0.20400000000000015</v>
      </c>
      <c r="M413" s="81">
        <f>IF(L413&lt;'Slider Control'!M$13,'Slider Control'!P$13,L413*'Slider Control'!R$13)</f>
        <v>0.48960000000000037</v>
      </c>
      <c r="N413" s="95">
        <f>IF(L413&lt;'Slider Control'!M$13,0,IF(L413&lt;'Slider Control'!N$13,L413*'Slider Control'!S$13+'Slider Control'!T$13,'Slider Control'!Q$13))</f>
        <v>2.0571428571429351E-2</v>
      </c>
      <c r="O413" s="96" t="e">
        <f t="shared" si="21"/>
        <v>#N/A</v>
      </c>
      <c r="P413" s="72">
        <f>IF(AND(ABS('Back-End'!B$26-L413)&lt;=0.0005,'Back-End'!B$25),'Back-End'!B$21,0)</f>
        <v>0</v>
      </c>
      <c r="Q413" s="72">
        <f>IF(AND(ABS('Back-End'!B$32-L413)&lt;=0.0005,'Back-End'!B$38),N413,0)</f>
        <v>0</v>
      </c>
      <c r="R413" s="72">
        <f>IF(AND(ABS('Back-End'!B$56-L412)&lt;=0.0005,'Back-End'!B$57),'Back-End'!B$55,IF(AND(ABS('Back-End'!B$69-L412)&lt;=0.0005,'Back-End'!B$58),'Back-End'!B$68+0.0001,0))</f>
        <v>0</v>
      </c>
      <c r="S413" s="72">
        <f>IF(AND(ABS('Back-End'!B$81-L413)&lt;=0.0005,'Back-End'!B$84),'Back-End'!B$83,0)</f>
        <v>0</v>
      </c>
      <c r="T413" s="72">
        <v>0</v>
      </c>
    </row>
    <row r="414" spans="12:20" x14ac:dyDescent="0.25">
      <c r="L414" s="94">
        <f>L413+0.001</f>
        <v>0.20500000000000015</v>
      </c>
      <c r="M414" s="81">
        <f>IF(L414&lt;'Slider Control'!M$13,'Slider Control'!P$13,L414*'Slider Control'!R$13)</f>
        <v>0.49200000000000033</v>
      </c>
      <c r="N414" s="95">
        <f>IF(L414&lt;'Slider Control'!M$13,0,IF(L414&lt;'Slider Control'!N$13,L414*'Slider Control'!S$13+'Slider Control'!T$13,'Slider Control'!Q$13))</f>
        <v>2.5714285714286467E-2</v>
      </c>
      <c r="O414" s="96" t="e">
        <f t="shared" si="21"/>
        <v>#N/A</v>
      </c>
      <c r="P414" s="72">
        <f>IF(AND(ABS('Back-End'!B$26-L414)&lt;=0.0005,'Back-End'!B$25),0.001,0)</f>
        <v>0</v>
      </c>
      <c r="Q414" s="72">
        <f>IF(AND(ABS('Back-End'!B$32-L414)&lt;=0.0005,'Back-End'!B$38),M414,0)</f>
        <v>0</v>
      </c>
      <c r="R414" s="72">
        <f>IF(AND(ABS('Back-End'!B$56-L414)&lt;=0.0005,'Back-End'!B$57),'Back-End'!B$54,IF(AND(ABS('Back-End'!B$69-L414)&lt;=0.0005,'Back-End'!B$58),'Back-End'!B$67,0))</f>
        <v>0</v>
      </c>
      <c r="S414" s="72">
        <f>IF(AND(ABS('Back-End'!B$81-L414)&lt;=0.0005,'Back-End'!B$84),'Back-End'!B$82,0)</f>
        <v>0</v>
      </c>
      <c r="T414" s="72">
        <v>0</v>
      </c>
    </row>
    <row r="415" spans="12:20" x14ac:dyDescent="0.25">
      <c r="L415" s="94">
        <f>L414</f>
        <v>0.20500000000000015</v>
      </c>
      <c r="M415" s="81">
        <f>IF(L415&lt;'Slider Control'!M$13,'Slider Control'!P$13,L415*'Slider Control'!R$13)</f>
        <v>0.49200000000000033</v>
      </c>
      <c r="N415" s="95">
        <f>IF(L415&lt;'Slider Control'!M$13,0,IF(L415&lt;'Slider Control'!N$13,L415*'Slider Control'!S$13+'Slider Control'!T$13,'Slider Control'!Q$13))</f>
        <v>2.5714285714286467E-2</v>
      </c>
      <c r="O415" s="96" t="e">
        <f t="shared" si="21"/>
        <v>#N/A</v>
      </c>
      <c r="P415" s="72">
        <f>IF(AND(ABS('Back-End'!B$26-L415)&lt;=0.0005,'Back-End'!B$25),'Back-End'!B$21,0)</f>
        <v>0</v>
      </c>
      <c r="Q415" s="72">
        <f>IF(AND(ABS('Back-End'!B$32-L415)&lt;=0.0005,'Back-End'!B$38),N415,0)</f>
        <v>0</v>
      </c>
      <c r="R415" s="72">
        <f>IF(AND(ABS('Back-End'!B$56-L414)&lt;=0.0005,'Back-End'!B$57),'Back-End'!B$55,IF(AND(ABS('Back-End'!B$69-L414)&lt;=0.0005,'Back-End'!B$58),'Back-End'!B$68+0.0001,0))</f>
        <v>0</v>
      </c>
      <c r="S415" s="72">
        <f>IF(AND(ABS('Back-End'!B$81-L415)&lt;=0.0005,'Back-End'!B$84),'Back-End'!B$83,0)</f>
        <v>0</v>
      </c>
      <c r="T415" s="72">
        <v>0</v>
      </c>
    </row>
    <row r="416" spans="12:20" x14ac:dyDescent="0.25">
      <c r="L416" s="94">
        <f>L415+0.001</f>
        <v>0.20600000000000016</v>
      </c>
      <c r="M416" s="81">
        <f>IF(L416&lt;'Slider Control'!M$13,'Slider Control'!P$13,L416*'Slider Control'!R$13)</f>
        <v>0.49440000000000034</v>
      </c>
      <c r="N416" s="95">
        <f>IF(L416&lt;'Slider Control'!M$13,0,IF(L416&lt;'Slider Control'!N$13,L416*'Slider Control'!S$13+'Slider Control'!T$13,'Slider Control'!Q$13))</f>
        <v>3.0857142857143582E-2</v>
      </c>
      <c r="O416" s="96" t="e">
        <f t="shared" si="21"/>
        <v>#N/A</v>
      </c>
      <c r="P416" s="72">
        <f>IF(AND(ABS('Back-End'!B$26-L416)&lt;=0.0005,'Back-End'!B$25),0.001,0)</f>
        <v>0</v>
      </c>
      <c r="Q416" s="72">
        <f>IF(AND(ABS('Back-End'!B$32-L416)&lt;=0.0005,'Back-End'!B$38),M416,0)</f>
        <v>0</v>
      </c>
      <c r="R416" s="72">
        <f>IF(AND(ABS('Back-End'!B$56-L416)&lt;=0.0005,'Back-End'!B$57),'Back-End'!B$54,IF(AND(ABS('Back-End'!B$69-L416)&lt;=0.0005,'Back-End'!B$58),'Back-End'!B$67,0))</f>
        <v>0</v>
      </c>
      <c r="S416" s="72">
        <f>IF(AND(ABS('Back-End'!B$81-L416)&lt;=0.0005,'Back-End'!B$84),'Back-End'!B$82,0)</f>
        <v>0</v>
      </c>
      <c r="T416" s="72">
        <v>0</v>
      </c>
    </row>
    <row r="417" spans="12:20" x14ac:dyDescent="0.25">
      <c r="L417" s="94">
        <f>L416</f>
        <v>0.20600000000000016</v>
      </c>
      <c r="M417" s="81">
        <f>IF(L417&lt;'Slider Control'!M$13,'Slider Control'!P$13,L417*'Slider Control'!R$13)</f>
        <v>0.49440000000000034</v>
      </c>
      <c r="N417" s="95">
        <f>IF(L417&lt;'Slider Control'!M$13,0,IF(L417&lt;'Slider Control'!N$13,L417*'Slider Control'!S$13+'Slider Control'!T$13,'Slider Control'!Q$13))</f>
        <v>3.0857142857143582E-2</v>
      </c>
      <c r="O417" s="96" t="e">
        <f t="shared" si="21"/>
        <v>#N/A</v>
      </c>
      <c r="P417" s="72">
        <f>IF(AND(ABS('Back-End'!B$26-L417)&lt;=0.0005,'Back-End'!B$25),'Back-End'!B$21,0)</f>
        <v>0</v>
      </c>
      <c r="Q417" s="72">
        <f>IF(AND(ABS('Back-End'!B$32-L417)&lt;=0.0005,'Back-End'!B$38),N417,0)</f>
        <v>0</v>
      </c>
      <c r="R417" s="72">
        <f>IF(AND(ABS('Back-End'!B$56-L416)&lt;=0.0005,'Back-End'!B$57),'Back-End'!B$55,IF(AND(ABS('Back-End'!B$69-L416)&lt;=0.0005,'Back-End'!B$58),'Back-End'!B$68+0.0001,0))</f>
        <v>0</v>
      </c>
      <c r="S417" s="72">
        <f>IF(AND(ABS('Back-End'!B$81-L417)&lt;=0.0005,'Back-End'!B$84),'Back-End'!B$83,0)</f>
        <v>0</v>
      </c>
      <c r="T417" s="72">
        <v>0</v>
      </c>
    </row>
    <row r="418" spans="12:20" x14ac:dyDescent="0.25">
      <c r="L418" s="94">
        <f>L417+0.001</f>
        <v>0.20700000000000016</v>
      </c>
      <c r="M418" s="81">
        <f>IF(L418&lt;'Slider Control'!M$13,'Slider Control'!P$13,L418*'Slider Control'!R$13)</f>
        <v>0.49680000000000035</v>
      </c>
      <c r="N418" s="95">
        <f>IF(L418&lt;'Slider Control'!M$13,0,IF(L418&lt;'Slider Control'!N$13,L418*'Slider Control'!S$13+'Slider Control'!T$13,'Slider Control'!Q$13))</f>
        <v>3.6000000000000698E-2</v>
      </c>
      <c r="O418" s="96" t="e">
        <f t="shared" si="21"/>
        <v>#N/A</v>
      </c>
      <c r="P418" s="72">
        <f>IF(AND(ABS('Back-End'!B$26-L418)&lt;=0.0005,'Back-End'!B$25),0.001,0)</f>
        <v>0</v>
      </c>
      <c r="Q418" s="72">
        <f>IF(AND(ABS('Back-End'!B$32-L418)&lt;=0.0005,'Back-End'!B$38),M418,0)</f>
        <v>0</v>
      </c>
      <c r="R418" s="72">
        <f>IF(AND(ABS('Back-End'!B$56-L418)&lt;=0.0005,'Back-End'!B$57),'Back-End'!B$54,IF(AND(ABS('Back-End'!B$69-L418)&lt;=0.0005,'Back-End'!B$58),'Back-End'!B$67,0))</f>
        <v>0</v>
      </c>
      <c r="S418" s="72">
        <f>IF(AND(ABS('Back-End'!B$81-L418)&lt;=0.0005,'Back-End'!B$84),'Back-End'!B$82,0)</f>
        <v>0</v>
      </c>
      <c r="T418" s="72">
        <v>0</v>
      </c>
    </row>
    <row r="419" spans="12:20" x14ac:dyDescent="0.25">
      <c r="L419" s="94">
        <f>L418</f>
        <v>0.20700000000000016</v>
      </c>
      <c r="M419" s="81">
        <f>IF(L419&lt;'Slider Control'!M$13,'Slider Control'!P$13,L419*'Slider Control'!R$13)</f>
        <v>0.49680000000000035</v>
      </c>
      <c r="N419" s="95">
        <f>IF(L419&lt;'Slider Control'!M$13,0,IF(L419&lt;'Slider Control'!N$13,L419*'Slider Control'!S$13+'Slider Control'!T$13,'Slider Control'!Q$13))</f>
        <v>3.6000000000000698E-2</v>
      </c>
      <c r="O419" s="96" t="e">
        <f t="shared" si="21"/>
        <v>#N/A</v>
      </c>
      <c r="P419" s="72">
        <f>IF(AND(ABS('Back-End'!B$26-L419)&lt;=0.0005,'Back-End'!B$25),'Back-End'!B$21,0)</f>
        <v>0</v>
      </c>
      <c r="Q419" s="72">
        <f>IF(AND(ABS('Back-End'!B$32-L419)&lt;=0.0005,'Back-End'!B$38),N419,0)</f>
        <v>0</v>
      </c>
      <c r="R419" s="72">
        <f>IF(AND(ABS('Back-End'!B$56-L418)&lt;=0.0005,'Back-End'!B$57),'Back-End'!B$55,IF(AND(ABS('Back-End'!B$69-L418)&lt;=0.0005,'Back-End'!B$58),'Back-End'!B$68+0.0001,0))</f>
        <v>0</v>
      </c>
      <c r="S419" s="72">
        <f>IF(AND(ABS('Back-End'!B$81-L419)&lt;=0.0005,'Back-End'!B$84),'Back-End'!B$83,0)</f>
        <v>0</v>
      </c>
      <c r="T419" s="72">
        <v>0</v>
      </c>
    </row>
    <row r="420" spans="12:20" x14ac:dyDescent="0.25">
      <c r="L420" s="94">
        <f>L419+0.001</f>
        <v>0.20800000000000016</v>
      </c>
      <c r="M420" s="81">
        <f>IF(L420&lt;'Slider Control'!M$13,'Slider Control'!P$13,L420*'Slider Control'!R$13)</f>
        <v>0.49920000000000037</v>
      </c>
      <c r="N420" s="95">
        <f>IF(L420&lt;'Slider Control'!M$13,0,IF(L420&lt;'Slider Control'!N$13,L420*'Slider Control'!S$13+'Slider Control'!T$13,'Slider Control'!Q$13))</f>
        <v>4.1142857142858036E-2</v>
      </c>
      <c r="O420" s="96" t="e">
        <f t="shared" si="21"/>
        <v>#N/A</v>
      </c>
      <c r="P420" s="72">
        <f>IF(AND(ABS('Back-End'!B$26-L420)&lt;=0.0005,'Back-End'!B$25),0.001,0)</f>
        <v>0</v>
      </c>
      <c r="Q420" s="72">
        <f>IF(AND(ABS('Back-End'!B$32-L420)&lt;=0.0005,'Back-End'!B$38),M420,0)</f>
        <v>0</v>
      </c>
      <c r="R420" s="72">
        <f>IF(AND(ABS('Back-End'!B$56-L420)&lt;=0.0005,'Back-End'!B$57),'Back-End'!B$54,IF(AND(ABS('Back-End'!B$69-L420)&lt;=0.0005,'Back-End'!B$58),'Back-End'!B$67,0))</f>
        <v>0</v>
      </c>
      <c r="S420" s="72">
        <f>IF(AND(ABS('Back-End'!B$81-L420)&lt;=0.0005,'Back-End'!B$84),'Back-End'!B$82,0)</f>
        <v>0</v>
      </c>
      <c r="T420" s="72">
        <v>0</v>
      </c>
    </row>
    <row r="421" spans="12:20" x14ac:dyDescent="0.25">
      <c r="L421" s="94">
        <f>L420</f>
        <v>0.20800000000000016</v>
      </c>
      <c r="M421" s="81">
        <f>IF(L421&lt;'Slider Control'!M$13,'Slider Control'!P$13,L421*'Slider Control'!R$13)</f>
        <v>0.49920000000000037</v>
      </c>
      <c r="N421" s="95">
        <f>IF(L421&lt;'Slider Control'!M$13,0,IF(L421&lt;'Slider Control'!N$13,L421*'Slider Control'!S$13+'Slider Control'!T$13,'Slider Control'!Q$13))</f>
        <v>4.1142857142858036E-2</v>
      </c>
      <c r="O421" s="96" t="e">
        <f t="shared" si="21"/>
        <v>#N/A</v>
      </c>
      <c r="P421" s="72">
        <f>IF(AND(ABS('Back-End'!B$26-L421)&lt;=0.0005,'Back-End'!B$25),'Back-End'!B$21,0)</f>
        <v>0</v>
      </c>
      <c r="Q421" s="72">
        <f>IF(AND(ABS('Back-End'!B$32-L421)&lt;=0.0005,'Back-End'!B$38),N421,0)</f>
        <v>0</v>
      </c>
      <c r="R421" s="72">
        <f>IF(AND(ABS('Back-End'!B$56-L420)&lt;=0.0005,'Back-End'!B$57),'Back-End'!B$55,IF(AND(ABS('Back-End'!B$69-L420)&lt;=0.0005,'Back-End'!B$58),'Back-End'!B$68+0.0001,0))</f>
        <v>0</v>
      </c>
      <c r="S421" s="72">
        <f>IF(AND(ABS('Back-End'!B$81-L421)&lt;=0.0005,'Back-End'!B$84),'Back-End'!B$83,0)</f>
        <v>0</v>
      </c>
      <c r="T421" s="72">
        <v>0</v>
      </c>
    </row>
    <row r="422" spans="12:20" x14ac:dyDescent="0.25">
      <c r="L422" s="94">
        <f>L421+0.001</f>
        <v>0.20900000000000016</v>
      </c>
      <c r="M422" s="81">
        <f>IF(L422&lt;'Slider Control'!M$13,'Slider Control'!P$13,L422*'Slider Control'!R$13)</f>
        <v>0.50160000000000038</v>
      </c>
      <c r="N422" s="95">
        <f>IF(L422&lt;'Slider Control'!M$13,0,IF(L422&lt;'Slider Control'!N$13,L422*'Slider Control'!S$13+'Slider Control'!T$13,'Slider Control'!Q$13))</f>
        <v>4.6285714285715152E-2</v>
      </c>
      <c r="O422" s="96" t="e">
        <f t="shared" si="21"/>
        <v>#N/A</v>
      </c>
      <c r="P422" s="72">
        <f>IF(AND(ABS('Back-End'!B$26-L422)&lt;=0.0005,'Back-End'!B$25),0.001,0)</f>
        <v>0</v>
      </c>
      <c r="Q422" s="72">
        <f>IF(AND(ABS('Back-End'!B$32-L422)&lt;=0.0005,'Back-End'!B$38),M422,0)</f>
        <v>0</v>
      </c>
      <c r="R422" s="72">
        <f>IF(AND(ABS('Back-End'!B$56-L422)&lt;=0.0005,'Back-End'!B$57),'Back-End'!B$54,IF(AND(ABS('Back-End'!B$69-L422)&lt;=0.0005,'Back-End'!B$58),'Back-End'!B$67,0))</f>
        <v>0</v>
      </c>
      <c r="S422" s="72">
        <f>IF(AND(ABS('Back-End'!B$81-L422)&lt;=0.0005,'Back-End'!B$84),'Back-End'!B$82,0)</f>
        <v>0</v>
      </c>
      <c r="T422" s="72">
        <v>0</v>
      </c>
    </row>
    <row r="423" spans="12:20" x14ac:dyDescent="0.25">
      <c r="L423" s="94">
        <f>L422</f>
        <v>0.20900000000000016</v>
      </c>
      <c r="M423" s="81">
        <f>IF(L423&lt;'Slider Control'!M$13,'Slider Control'!P$13,L423*'Slider Control'!R$13)</f>
        <v>0.50160000000000038</v>
      </c>
      <c r="N423" s="95">
        <f>IF(L423&lt;'Slider Control'!M$13,0,IF(L423&lt;'Slider Control'!N$13,L423*'Slider Control'!S$13+'Slider Control'!T$13,'Slider Control'!Q$13))</f>
        <v>4.6285714285715152E-2</v>
      </c>
      <c r="O423" s="96" t="e">
        <f t="shared" si="21"/>
        <v>#N/A</v>
      </c>
      <c r="P423" s="72">
        <f>IF(AND(ABS('Back-End'!B$26-L423)&lt;=0.0005,'Back-End'!B$25),'Back-End'!B$21,0)</f>
        <v>0</v>
      </c>
      <c r="Q423" s="72">
        <f>IF(AND(ABS('Back-End'!B$32-L423)&lt;=0.0005,'Back-End'!B$38),N423,0)</f>
        <v>0</v>
      </c>
      <c r="R423" s="72">
        <f>IF(AND(ABS('Back-End'!B$56-L422)&lt;=0.0005,'Back-End'!B$57),'Back-End'!B$55,IF(AND(ABS('Back-End'!B$69-L422)&lt;=0.0005,'Back-End'!B$58),'Back-End'!B$68+0.0001,0))</f>
        <v>0</v>
      </c>
      <c r="S423" s="72">
        <f>IF(AND(ABS('Back-End'!B$81-L423)&lt;=0.0005,'Back-End'!B$84),'Back-End'!B$83,0)</f>
        <v>0</v>
      </c>
      <c r="T423" s="72">
        <v>0</v>
      </c>
    </row>
    <row r="424" spans="12:20" x14ac:dyDescent="0.25">
      <c r="L424" s="94">
        <f>L423+0.001</f>
        <v>0.21000000000000016</v>
      </c>
      <c r="M424" s="81">
        <f>IF(L424&lt;'Slider Control'!M$13,'Slider Control'!P$13,L424*'Slider Control'!R$13)</f>
        <v>0.50400000000000034</v>
      </c>
      <c r="N424" s="95">
        <f>IF(L424&lt;'Slider Control'!M$13,0,IF(L424&lt;'Slider Control'!N$13,L424*'Slider Control'!S$13+'Slider Control'!T$13,'Slider Control'!Q$13))</f>
        <v>5.1428571428572267E-2</v>
      </c>
      <c r="O424" s="96" t="e">
        <f t="shared" si="21"/>
        <v>#N/A</v>
      </c>
      <c r="P424" s="72">
        <f>IF(AND(ABS('Back-End'!B$26-L424)&lt;=0.0005,'Back-End'!B$25),0.001,0)</f>
        <v>0</v>
      </c>
      <c r="Q424" s="72">
        <f>IF(AND(ABS('Back-End'!B$32-L424)&lt;=0.0005,'Back-End'!B$38),M424,0)</f>
        <v>0</v>
      </c>
      <c r="R424" s="72">
        <f>IF(AND(ABS('Back-End'!B$56-L424)&lt;=0.0005,'Back-End'!B$57),'Back-End'!B$54,IF(AND(ABS('Back-End'!B$69-L424)&lt;=0.0005,'Back-End'!B$58),'Back-End'!B$67,0))</f>
        <v>0</v>
      </c>
      <c r="S424" s="72">
        <f>IF(AND(ABS('Back-End'!B$81-L424)&lt;=0.0005,'Back-End'!B$84),'Back-End'!B$82,0)</f>
        <v>0</v>
      </c>
      <c r="T424" s="72">
        <v>0</v>
      </c>
    </row>
    <row r="425" spans="12:20" x14ac:dyDescent="0.25">
      <c r="L425" s="94">
        <f>L424</f>
        <v>0.21000000000000016</v>
      </c>
      <c r="M425" s="81">
        <f>IF(L425&lt;'Slider Control'!M$13,'Slider Control'!P$13,L425*'Slider Control'!R$13)</f>
        <v>0.50400000000000034</v>
      </c>
      <c r="N425" s="95">
        <f>IF(L425&lt;'Slider Control'!M$13,0,IF(L425&lt;'Slider Control'!N$13,L425*'Slider Control'!S$13+'Slider Control'!T$13,'Slider Control'!Q$13))</f>
        <v>5.1428571428572267E-2</v>
      </c>
      <c r="O425" s="96" t="e">
        <f t="shared" si="21"/>
        <v>#N/A</v>
      </c>
      <c r="P425" s="72">
        <f>IF(AND(ABS('Back-End'!B$26-L425)&lt;=0.0005,'Back-End'!B$25),'Back-End'!B$21,0)</f>
        <v>0</v>
      </c>
      <c r="Q425" s="72">
        <f>IF(AND(ABS('Back-End'!B$32-L425)&lt;=0.0005,'Back-End'!B$38),N425,0)</f>
        <v>0</v>
      </c>
      <c r="R425" s="72">
        <f>IF(AND(ABS('Back-End'!B$56-L424)&lt;=0.0005,'Back-End'!B$57),'Back-End'!B$55,IF(AND(ABS('Back-End'!B$69-L424)&lt;=0.0005,'Back-End'!B$58),'Back-End'!B$68+0.0001,0))</f>
        <v>0</v>
      </c>
      <c r="S425" s="72">
        <f>IF(AND(ABS('Back-End'!B$81-L425)&lt;=0.0005,'Back-End'!B$84),'Back-End'!B$83,0)</f>
        <v>0</v>
      </c>
      <c r="T425" s="72">
        <v>0</v>
      </c>
    </row>
    <row r="426" spans="12:20" x14ac:dyDescent="0.25">
      <c r="L426" s="94">
        <f>L425+0.001</f>
        <v>0.21100000000000016</v>
      </c>
      <c r="M426" s="81">
        <f>IF(L426&lt;'Slider Control'!M$13,'Slider Control'!P$13,L426*'Slider Control'!R$13)</f>
        <v>0.50640000000000041</v>
      </c>
      <c r="N426" s="95">
        <f>IF(L426&lt;'Slider Control'!M$13,0,IF(L426&lt;'Slider Control'!N$13,L426*'Slider Control'!S$13+'Slider Control'!T$13,'Slider Control'!Q$13))</f>
        <v>5.6571428571429383E-2</v>
      </c>
      <c r="O426" s="96" t="e">
        <f t="shared" si="21"/>
        <v>#N/A</v>
      </c>
      <c r="P426" s="72">
        <f>IF(AND(ABS('Back-End'!B$26-L426)&lt;=0.0005,'Back-End'!B$25),0.001,0)</f>
        <v>0</v>
      </c>
      <c r="Q426" s="72">
        <f>IF(AND(ABS('Back-End'!B$32-L426)&lt;=0.0005,'Back-End'!B$38),M426,0)</f>
        <v>0</v>
      </c>
      <c r="R426" s="72">
        <f>IF(AND(ABS('Back-End'!B$56-L426)&lt;=0.0005,'Back-End'!B$57),'Back-End'!B$54,IF(AND(ABS('Back-End'!B$69-L426)&lt;=0.0005,'Back-End'!B$58),'Back-End'!B$67,0))</f>
        <v>0</v>
      </c>
      <c r="S426" s="72">
        <f>IF(AND(ABS('Back-End'!B$81-L426)&lt;=0.0005,'Back-End'!B$84),'Back-End'!B$82,0)</f>
        <v>0</v>
      </c>
      <c r="T426" s="72">
        <v>0</v>
      </c>
    </row>
    <row r="427" spans="12:20" x14ac:dyDescent="0.25">
      <c r="L427" s="94">
        <f>L426</f>
        <v>0.21100000000000016</v>
      </c>
      <c r="M427" s="81">
        <f>IF(L427&lt;'Slider Control'!M$13,'Slider Control'!P$13,L427*'Slider Control'!R$13)</f>
        <v>0.50640000000000041</v>
      </c>
      <c r="N427" s="95">
        <f>IF(L427&lt;'Slider Control'!M$13,0,IF(L427&lt;'Slider Control'!N$13,L427*'Slider Control'!S$13+'Slider Control'!T$13,'Slider Control'!Q$13))</f>
        <v>5.6571428571429383E-2</v>
      </c>
      <c r="O427" s="96" t="e">
        <f t="shared" si="21"/>
        <v>#N/A</v>
      </c>
      <c r="P427" s="72">
        <f>IF(AND(ABS('Back-End'!B$26-L427)&lt;=0.0005,'Back-End'!B$25),'Back-End'!B$21,0)</f>
        <v>0</v>
      </c>
      <c r="Q427" s="72">
        <f>IF(AND(ABS('Back-End'!B$32-L427)&lt;=0.0005,'Back-End'!B$38),N427,0)</f>
        <v>0</v>
      </c>
      <c r="R427" s="72">
        <f>IF(AND(ABS('Back-End'!B$56-L426)&lt;=0.0005,'Back-End'!B$57),'Back-End'!B$55,IF(AND(ABS('Back-End'!B$69-L426)&lt;=0.0005,'Back-End'!B$58),'Back-End'!B$68+0.0001,0))</f>
        <v>0</v>
      </c>
      <c r="S427" s="72">
        <f>IF(AND(ABS('Back-End'!B$81-L427)&lt;=0.0005,'Back-End'!B$84),'Back-End'!B$83,0)</f>
        <v>0</v>
      </c>
      <c r="T427" s="72">
        <v>0</v>
      </c>
    </row>
    <row r="428" spans="12:20" x14ac:dyDescent="0.25">
      <c r="L428" s="94">
        <f>L427+0.001</f>
        <v>0.21200000000000016</v>
      </c>
      <c r="M428" s="81">
        <f>IF(L428&lt;'Slider Control'!M$13,'Slider Control'!P$13,L428*'Slider Control'!R$13)</f>
        <v>0.50880000000000036</v>
      </c>
      <c r="N428" s="95">
        <f>IF(L428&lt;'Slider Control'!M$13,0,IF(L428&lt;'Slider Control'!N$13,L428*'Slider Control'!S$13+'Slider Control'!T$13,'Slider Control'!Q$13))</f>
        <v>6.1714285714286499E-2</v>
      </c>
      <c r="O428" s="96" t="e">
        <f t="shared" si="21"/>
        <v>#N/A</v>
      </c>
      <c r="P428" s="72">
        <f>IF(AND(ABS('Back-End'!B$26-L428)&lt;=0.0005,'Back-End'!B$25),0.001,0)</f>
        <v>0</v>
      </c>
      <c r="Q428" s="72">
        <f>IF(AND(ABS('Back-End'!B$32-L428)&lt;=0.0005,'Back-End'!B$38),M428,0)</f>
        <v>0</v>
      </c>
      <c r="R428" s="72">
        <f>IF(AND(ABS('Back-End'!B$56-L428)&lt;=0.0005,'Back-End'!B$57),'Back-End'!B$54,IF(AND(ABS('Back-End'!B$69-L428)&lt;=0.0005,'Back-End'!B$58),'Back-End'!B$67,0))</f>
        <v>0</v>
      </c>
      <c r="S428" s="72">
        <f>IF(AND(ABS('Back-End'!B$81-L428)&lt;=0.0005,'Back-End'!B$84),'Back-End'!B$82,0)</f>
        <v>0</v>
      </c>
      <c r="T428" s="72">
        <v>0</v>
      </c>
    </row>
    <row r="429" spans="12:20" x14ac:dyDescent="0.25">
      <c r="L429" s="94">
        <f>L428</f>
        <v>0.21200000000000016</v>
      </c>
      <c r="M429" s="81">
        <f>IF(L429&lt;'Slider Control'!M$13,'Slider Control'!P$13,L429*'Slider Control'!R$13)</f>
        <v>0.50880000000000036</v>
      </c>
      <c r="N429" s="95">
        <f>IF(L429&lt;'Slider Control'!M$13,0,IF(L429&lt;'Slider Control'!N$13,L429*'Slider Control'!S$13+'Slider Control'!T$13,'Slider Control'!Q$13))</f>
        <v>6.1714285714286499E-2</v>
      </c>
      <c r="O429" s="96" t="e">
        <f t="shared" si="21"/>
        <v>#N/A</v>
      </c>
      <c r="P429" s="72">
        <f>IF(AND(ABS('Back-End'!B$26-L429)&lt;=0.0005,'Back-End'!B$25),'Back-End'!B$21,0)</f>
        <v>0</v>
      </c>
      <c r="Q429" s="72">
        <f>IF(AND(ABS('Back-End'!B$32-L429)&lt;=0.0005,'Back-End'!B$38),N429,0)</f>
        <v>0</v>
      </c>
      <c r="R429" s="72">
        <f>IF(AND(ABS('Back-End'!B$56-L428)&lt;=0.0005,'Back-End'!B$57),'Back-End'!B$55,IF(AND(ABS('Back-End'!B$69-L428)&lt;=0.0005,'Back-End'!B$58),'Back-End'!B$68+0.0001,0))</f>
        <v>0</v>
      </c>
      <c r="S429" s="72">
        <f>IF(AND(ABS('Back-End'!B$81-L429)&lt;=0.0005,'Back-End'!B$84),'Back-End'!B$83,0)</f>
        <v>0</v>
      </c>
      <c r="T429" s="72">
        <v>0</v>
      </c>
    </row>
    <row r="430" spans="12:20" x14ac:dyDescent="0.25">
      <c r="L430" s="94">
        <f>L429+0.001</f>
        <v>0.21300000000000016</v>
      </c>
      <c r="M430" s="81">
        <f>IF(L430&lt;'Slider Control'!M$13,'Slider Control'!P$13,L430*'Slider Control'!R$13)</f>
        <v>0.51120000000000032</v>
      </c>
      <c r="N430" s="95">
        <f>IF(L430&lt;'Slider Control'!M$13,0,IF(L430&lt;'Slider Control'!N$13,L430*'Slider Control'!S$13+'Slider Control'!T$13,'Slider Control'!Q$13))</f>
        <v>6.6857142857143614E-2</v>
      </c>
      <c r="O430" s="96" t="e">
        <f t="shared" si="21"/>
        <v>#N/A</v>
      </c>
      <c r="P430" s="72">
        <f>IF(AND(ABS('Back-End'!B$26-L430)&lt;=0.0005,'Back-End'!B$25),0.001,0)</f>
        <v>0</v>
      </c>
      <c r="Q430" s="72">
        <f>IF(AND(ABS('Back-End'!B$32-L430)&lt;=0.0005,'Back-End'!B$38),M430,0)</f>
        <v>0</v>
      </c>
      <c r="R430" s="72">
        <f>IF(AND(ABS('Back-End'!B$56-L430)&lt;=0.0005,'Back-End'!B$57),'Back-End'!B$54,IF(AND(ABS('Back-End'!B$69-L430)&lt;=0.0005,'Back-End'!B$58),'Back-End'!B$67,0))</f>
        <v>0</v>
      </c>
      <c r="S430" s="72">
        <f>IF(AND(ABS('Back-End'!B$81-L430)&lt;=0.0005,'Back-End'!B$84),'Back-End'!B$82,0)</f>
        <v>0</v>
      </c>
      <c r="T430" s="72">
        <v>0</v>
      </c>
    </row>
    <row r="431" spans="12:20" x14ac:dyDescent="0.25">
      <c r="L431" s="94">
        <f>L430</f>
        <v>0.21300000000000016</v>
      </c>
      <c r="M431" s="81">
        <f>IF(L431&lt;'Slider Control'!M$13,'Slider Control'!P$13,L431*'Slider Control'!R$13)</f>
        <v>0.51120000000000032</v>
      </c>
      <c r="N431" s="95">
        <f>IF(L431&lt;'Slider Control'!M$13,0,IF(L431&lt;'Slider Control'!N$13,L431*'Slider Control'!S$13+'Slider Control'!T$13,'Slider Control'!Q$13))</f>
        <v>6.6857142857143614E-2</v>
      </c>
      <c r="O431" s="96" t="e">
        <f t="shared" si="21"/>
        <v>#N/A</v>
      </c>
      <c r="P431" s="72">
        <f>IF(AND(ABS('Back-End'!B$26-L431)&lt;=0.0005,'Back-End'!B$25),'Back-End'!B$21,0)</f>
        <v>0</v>
      </c>
      <c r="Q431" s="72">
        <f>IF(AND(ABS('Back-End'!B$32-L431)&lt;=0.0005,'Back-End'!B$38),N431,0)</f>
        <v>0</v>
      </c>
      <c r="R431" s="72">
        <f>IF(AND(ABS('Back-End'!B$56-L430)&lt;=0.0005,'Back-End'!B$57),'Back-End'!B$55,IF(AND(ABS('Back-End'!B$69-L430)&lt;=0.0005,'Back-End'!B$58),'Back-End'!B$68+0.0001,0))</f>
        <v>0</v>
      </c>
      <c r="S431" s="72">
        <f>IF(AND(ABS('Back-End'!B$81-L431)&lt;=0.0005,'Back-End'!B$84),'Back-End'!B$83,0)</f>
        <v>0</v>
      </c>
      <c r="T431" s="72">
        <v>0</v>
      </c>
    </row>
    <row r="432" spans="12:20" x14ac:dyDescent="0.25">
      <c r="L432" s="94">
        <f>L431+0.001</f>
        <v>0.21400000000000016</v>
      </c>
      <c r="M432" s="81">
        <f>IF(L432&lt;'Slider Control'!M$13,'Slider Control'!P$13,L432*'Slider Control'!R$13)</f>
        <v>0.51360000000000039</v>
      </c>
      <c r="N432" s="95">
        <f>IF(L432&lt;'Slider Control'!M$13,0,IF(L432&lt;'Slider Control'!N$13,L432*'Slider Control'!S$13+'Slider Control'!T$13,'Slider Control'!Q$13))</f>
        <v>7.200000000000073E-2</v>
      </c>
      <c r="O432" s="96" t="e">
        <f t="shared" si="21"/>
        <v>#N/A</v>
      </c>
      <c r="P432" s="72">
        <f>IF(AND(ABS('Back-End'!B$26-L432)&lt;=0.0005,'Back-End'!B$25),0.001,0)</f>
        <v>0</v>
      </c>
      <c r="Q432" s="72">
        <f>IF(AND(ABS('Back-End'!B$32-L432)&lt;=0.0005,'Back-End'!B$38),M432,0)</f>
        <v>0</v>
      </c>
      <c r="R432" s="72">
        <f>IF(AND(ABS('Back-End'!B$56-L432)&lt;=0.0005,'Back-End'!B$57),'Back-End'!B$54,IF(AND(ABS('Back-End'!B$69-L432)&lt;=0.0005,'Back-End'!B$58),'Back-End'!B$67,0))</f>
        <v>0</v>
      </c>
      <c r="S432" s="72">
        <f>IF(AND(ABS('Back-End'!B$81-L432)&lt;=0.0005,'Back-End'!B$84),'Back-End'!B$82,0)</f>
        <v>0</v>
      </c>
      <c r="T432" s="72">
        <v>0</v>
      </c>
    </row>
    <row r="433" spans="12:20" x14ac:dyDescent="0.25">
      <c r="L433" s="94">
        <f>L432</f>
        <v>0.21400000000000016</v>
      </c>
      <c r="M433" s="81">
        <f>IF(L433&lt;'Slider Control'!M$13,'Slider Control'!P$13,L433*'Slider Control'!R$13)</f>
        <v>0.51360000000000039</v>
      </c>
      <c r="N433" s="95">
        <f>IF(L433&lt;'Slider Control'!M$13,0,IF(L433&lt;'Slider Control'!N$13,L433*'Slider Control'!S$13+'Slider Control'!T$13,'Slider Control'!Q$13))</f>
        <v>7.200000000000073E-2</v>
      </c>
      <c r="O433" s="96" t="e">
        <f t="shared" si="21"/>
        <v>#N/A</v>
      </c>
      <c r="P433" s="72">
        <f>IF(AND(ABS('Back-End'!B$26-L433)&lt;=0.0005,'Back-End'!B$25),'Back-End'!B$21,0)</f>
        <v>0</v>
      </c>
      <c r="Q433" s="72">
        <f>IF(AND(ABS('Back-End'!B$32-L433)&lt;=0.0005,'Back-End'!B$38),N433,0)</f>
        <v>0</v>
      </c>
      <c r="R433" s="72">
        <f>IF(AND(ABS('Back-End'!B$56-L432)&lt;=0.0005,'Back-End'!B$57),'Back-End'!B$55,IF(AND(ABS('Back-End'!B$69-L432)&lt;=0.0005,'Back-End'!B$58),'Back-End'!B$68+0.0001,0))</f>
        <v>0</v>
      </c>
      <c r="S433" s="72">
        <f>IF(AND(ABS('Back-End'!B$81-L433)&lt;=0.0005,'Back-End'!B$84),'Back-End'!B$83,0)</f>
        <v>0</v>
      </c>
      <c r="T433" s="72">
        <v>0</v>
      </c>
    </row>
    <row r="434" spans="12:20" x14ac:dyDescent="0.25">
      <c r="L434" s="94">
        <f>L433+0.001</f>
        <v>0.21500000000000016</v>
      </c>
      <c r="M434" s="81">
        <f>IF(L434&lt;'Slider Control'!M$13,'Slider Control'!P$13,L434*'Slider Control'!R$13)</f>
        <v>0.51600000000000035</v>
      </c>
      <c r="N434" s="95">
        <f>IF(L434&lt;'Slider Control'!M$13,0,IF(L434&lt;'Slider Control'!N$13,L434*'Slider Control'!S$13+'Slider Control'!T$13,'Slider Control'!Q$13))</f>
        <v>7.7142857142858068E-2</v>
      </c>
      <c r="O434" s="96" t="e">
        <f t="shared" si="21"/>
        <v>#N/A</v>
      </c>
      <c r="P434" s="72">
        <f>IF(AND(ABS('Back-End'!B$26-L434)&lt;=0.0005,'Back-End'!B$25),0.001,0)</f>
        <v>0</v>
      </c>
      <c r="Q434" s="72">
        <f>IF(AND(ABS('Back-End'!B$32-L434)&lt;=0.0005,'Back-End'!B$38),M434,0)</f>
        <v>0</v>
      </c>
      <c r="R434" s="72">
        <f>IF(AND(ABS('Back-End'!B$56-L434)&lt;=0.0005,'Back-End'!B$57),'Back-End'!B$54,IF(AND(ABS('Back-End'!B$69-L434)&lt;=0.0005,'Back-End'!B$58),'Back-End'!B$67,0))</f>
        <v>0</v>
      </c>
      <c r="S434" s="72">
        <f>IF(AND(ABS('Back-End'!B$81-L434)&lt;=0.0005,'Back-End'!B$84),'Back-End'!B$82,0)</f>
        <v>0</v>
      </c>
      <c r="T434" s="72">
        <v>0</v>
      </c>
    </row>
    <row r="435" spans="12:20" x14ac:dyDescent="0.25">
      <c r="L435" s="94">
        <f>L434</f>
        <v>0.21500000000000016</v>
      </c>
      <c r="M435" s="81">
        <f>IF(L435&lt;'Slider Control'!M$13,'Slider Control'!P$13,L435*'Slider Control'!R$13)</f>
        <v>0.51600000000000035</v>
      </c>
      <c r="N435" s="95">
        <f>IF(L435&lt;'Slider Control'!M$13,0,IF(L435&lt;'Slider Control'!N$13,L435*'Slider Control'!S$13+'Slider Control'!T$13,'Slider Control'!Q$13))</f>
        <v>7.7142857142858068E-2</v>
      </c>
      <c r="O435" s="96" t="e">
        <f t="shared" si="21"/>
        <v>#N/A</v>
      </c>
      <c r="P435" s="72">
        <f>IF(AND(ABS('Back-End'!B$26-L435)&lt;=0.0005,'Back-End'!B$25),'Back-End'!B$21,0)</f>
        <v>0</v>
      </c>
      <c r="Q435" s="72">
        <f>IF(AND(ABS('Back-End'!B$32-L435)&lt;=0.0005,'Back-End'!B$38),N435,0)</f>
        <v>0</v>
      </c>
      <c r="R435" s="72">
        <f>IF(AND(ABS('Back-End'!B$56-L434)&lt;=0.0005,'Back-End'!B$57),'Back-End'!B$55,IF(AND(ABS('Back-End'!B$69-L434)&lt;=0.0005,'Back-End'!B$58),'Back-End'!B$68+0.0001,0))</f>
        <v>0</v>
      </c>
      <c r="S435" s="72">
        <f>IF(AND(ABS('Back-End'!B$81-L435)&lt;=0.0005,'Back-End'!B$84),'Back-End'!B$83,0)</f>
        <v>0</v>
      </c>
      <c r="T435" s="72">
        <v>0</v>
      </c>
    </row>
    <row r="436" spans="12:20" x14ac:dyDescent="0.25">
      <c r="L436" s="94">
        <f>L435+0.001</f>
        <v>0.21600000000000016</v>
      </c>
      <c r="M436" s="81">
        <f>IF(L436&lt;'Slider Control'!M$13,'Slider Control'!P$13,L436*'Slider Control'!R$13)</f>
        <v>0.51840000000000042</v>
      </c>
      <c r="N436" s="95">
        <f>IF(L436&lt;'Slider Control'!M$13,0,IF(L436&lt;'Slider Control'!N$13,L436*'Slider Control'!S$13+'Slider Control'!T$13,'Slider Control'!Q$13))</f>
        <v>8.2285714285715184E-2</v>
      </c>
      <c r="O436" s="96" t="e">
        <f t="shared" si="21"/>
        <v>#N/A</v>
      </c>
      <c r="P436" s="72">
        <f>IF(AND(ABS('Back-End'!B$26-L436)&lt;=0.0005,'Back-End'!B$25),0.001,0)</f>
        <v>0</v>
      </c>
      <c r="Q436" s="72">
        <f>IF(AND(ABS('Back-End'!B$32-L436)&lt;=0.0005,'Back-End'!B$38),M436,0)</f>
        <v>0</v>
      </c>
      <c r="R436" s="72">
        <f>IF(AND(ABS('Back-End'!B$56-L436)&lt;=0.0005,'Back-End'!B$57),'Back-End'!B$54,IF(AND(ABS('Back-End'!B$69-L436)&lt;=0.0005,'Back-End'!B$58),'Back-End'!B$67,0))</f>
        <v>0</v>
      </c>
      <c r="S436" s="72">
        <f>IF(AND(ABS('Back-End'!B$81-L436)&lt;=0.0005,'Back-End'!B$84),'Back-End'!B$82,0)</f>
        <v>0</v>
      </c>
      <c r="T436" s="72">
        <v>0</v>
      </c>
    </row>
    <row r="437" spans="12:20" x14ac:dyDescent="0.25">
      <c r="L437" s="94">
        <f>L436</f>
        <v>0.21600000000000016</v>
      </c>
      <c r="M437" s="81">
        <f>IF(L437&lt;'Slider Control'!M$13,'Slider Control'!P$13,L437*'Slider Control'!R$13)</f>
        <v>0.51840000000000042</v>
      </c>
      <c r="N437" s="95">
        <f>IF(L437&lt;'Slider Control'!M$13,0,IF(L437&lt;'Slider Control'!N$13,L437*'Slider Control'!S$13+'Slider Control'!T$13,'Slider Control'!Q$13))</f>
        <v>8.2285714285715184E-2</v>
      </c>
      <c r="O437" s="96" t="e">
        <f t="shared" si="21"/>
        <v>#N/A</v>
      </c>
      <c r="P437" s="72">
        <f>IF(AND(ABS('Back-End'!B$26-L437)&lt;=0.0005,'Back-End'!B$25),'Back-End'!B$21,0)</f>
        <v>0</v>
      </c>
      <c r="Q437" s="72">
        <f>IF(AND(ABS('Back-End'!B$32-L437)&lt;=0.0005,'Back-End'!B$38),N437,0)</f>
        <v>0</v>
      </c>
      <c r="R437" s="72">
        <f>IF(AND(ABS('Back-End'!B$56-L436)&lt;=0.0005,'Back-End'!B$57),'Back-End'!B$55,IF(AND(ABS('Back-End'!B$69-L436)&lt;=0.0005,'Back-End'!B$58),'Back-End'!B$68+0.0001,0))</f>
        <v>0</v>
      </c>
      <c r="S437" s="72">
        <f>IF(AND(ABS('Back-End'!B$81-L437)&lt;=0.0005,'Back-End'!B$84),'Back-End'!B$83,0)</f>
        <v>0</v>
      </c>
      <c r="T437" s="72">
        <v>0</v>
      </c>
    </row>
    <row r="438" spans="12:20" x14ac:dyDescent="0.25">
      <c r="L438" s="94">
        <f>L437+0.001</f>
        <v>0.21700000000000016</v>
      </c>
      <c r="M438" s="81">
        <f>IF(L438&lt;'Slider Control'!M$13,'Slider Control'!P$13,L438*'Slider Control'!R$13)</f>
        <v>0.52080000000000037</v>
      </c>
      <c r="N438" s="95">
        <f>IF(L438&lt;'Slider Control'!M$13,0,IF(L438&lt;'Slider Control'!N$13,L438*'Slider Control'!S$13+'Slider Control'!T$13,'Slider Control'!Q$13))</f>
        <v>8.7428571428572299E-2</v>
      </c>
      <c r="O438" s="96" t="e">
        <f t="shared" si="21"/>
        <v>#N/A</v>
      </c>
      <c r="P438" s="72">
        <f>IF(AND(ABS('Back-End'!B$26-L438)&lt;=0.0005,'Back-End'!B$25),0.001,0)</f>
        <v>0</v>
      </c>
      <c r="Q438" s="72">
        <f>IF(AND(ABS('Back-End'!B$32-L438)&lt;=0.0005,'Back-End'!B$38),M438,0)</f>
        <v>0</v>
      </c>
      <c r="R438" s="72">
        <f>IF(AND(ABS('Back-End'!B$56-L438)&lt;=0.0005,'Back-End'!B$57),'Back-End'!B$54,IF(AND(ABS('Back-End'!B$69-L438)&lt;=0.0005,'Back-End'!B$58),'Back-End'!B$67,0))</f>
        <v>0</v>
      </c>
      <c r="S438" s="72">
        <f>IF(AND(ABS('Back-End'!B$81-L438)&lt;=0.0005,'Back-End'!B$84),'Back-End'!B$82,0)</f>
        <v>0</v>
      </c>
      <c r="T438" s="72">
        <v>0</v>
      </c>
    </row>
    <row r="439" spans="12:20" x14ac:dyDescent="0.25">
      <c r="L439" s="94">
        <f>L438</f>
        <v>0.21700000000000016</v>
      </c>
      <c r="M439" s="81">
        <f>IF(L439&lt;'Slider Control'!M$13,'Slider Control'!P$13,L439*'Slider Control'!R$13)</f>
        <v>0.52080000000000037</v>
      </c>
      <c r="N439" s="95">
        <f>IF(L439&lt;'Slider Control'!M$13,0,IF(L439&lt;'Slider Control'!N$13,L439*'Slider Control'!S$13+'Slider Control'!T$13,'Slider Control'!Q$13))</f>
        <v>8.7428571428572299E-2</v>
      </c>
      <c r="O439" s="96" t="e">
        <f t="shared" si="21"/>
        <v>#N/A</v>
      </c>
      <c r="P439" s="72">
        <f>IF(AND(ABS('Back-End'!B$26-L439)&lt;=0.0005,'Back-End'!B$25),'Back-End'!B$21,0)</f>
        <v>0</v>
      </c>
      <c r="Q439" s="72">
        <f>IF(AND(ABS('Back-End'!B$32-L439)&lt;=0.0005,'Back-End'!B$38),N439,0)</f>
        <v>0</v>
      </c>
      <c r="R439" s="72">
        <f>IF(AND(ABS('Back-End'!B$56-L438)&lt;=0.0005,'Back-End'!B$57),'Back-End'!B$55,IF(AND(ABS('Back-End'!B$69-L438)&lt;=0.0005,'Back-End'!B$58),'Back-End'!B$68+0.0001,0))</f>
        <v>0</v>
      </c>
      <c r="S439" s="72">
        <f>IF(AND(ABS('Back-End'!B$81-L439)&lt;=0.0005,'Back-End'!B$84),'Back-End'!B$83,0)</f>
        <v>0</v>
      </c>
      <c r="T439" s="72">
        <v>0</v>
      </c>
    </row>
    <row r="440" spans="12:20" x14ac:dyDescent="0.25">
      <c r="L440" s="94">
        <f>L439+0.001</f>
        <v>0.21800000000000017</v>
      </c>
      <c r="M440" s="81">
        <f>IF(L440&lt;'Slider Control'!M$13,'Slider Control'!P$13,L440*'Slider Control'!R$13)</f>
        <v>0.52320000000000033</v>
      </c>
      <c r="N440" s="95">
        <f>IF(L440&lt;'Slider Control'!M$13,0,IF(L440&lt;'Slider Control'!N$13,L440*'Slider Control'!S$13+'Slider Control'!T$13,'Slider Control'!Q$13))</f>
        <v>9.2571428571429415E-2</v>
      </c>
      <c r="O440" s="96" t="e">
        <f t="shared" si="21"/>
        <v>#N/A</v>
      </c>
      <c r="P440" s="72">
        <f>IF(AND(ABS('Back-End'!B$26-L440)&lt;=0.0005,'Back-End'!B$25),0.001,0)</f>
        <v>0</v>
      </c>
      <c r="Q440" s="72">
        <f>IF(AND(ABS('Back-End'!B$32-L440)&lt;=0.0005,'Back-End'!B$38),M440,0)</f>
        <v>0</v>
      </c>
      <c r="R440" s="72">
        <f>IF(AND(ABS('Back-End'!B$56-L440)&lt;=0.0005,'Back-End'!B$57),'Back-End'!B$54,IF(AND(ABS('Back-End'!B$69-L440)&lt;=0.0005,'Back-End'!B$58),'Back-End'!B$67,0))</f>
        <v>0</v>
      </c>
      <c r="S440" s="72">
        <f>IF(AND(ABS('Back-End'!B$81-L440)&lt;=0.0005,'Back-End'!B$84),'Back-End'!B$82,0)</f>
        <v>0</v>
      </c>
      <c r="T440" s="72">
        <v>0</v>
      </c>
    </row>
    <row r="441" spans="12:20" x14ac:dyDescent="0.25">
      <c r="L441" s="94">
        <f>L440</f>
        <v>0.21800000000000017</v>
      </c>
      <c r="M441" s="81">
        <f>IF(L441&lt;'Slider Control'!M$13,'Slider Control'!P$13,L441*'Slider Control'!R$13)</f>
        <v>0.52320000000000033</v>
      </c>
      <c r="N441" s="95">
        <f>IF(L441&lt;'Slider Control'!M$13,0,IF(L441&lt;'Slider Control'!N$13,L441*'Slider Control'!S$13+'Slider Control'!T$13,'Slider Control'!Q$13))</f>
        <v>9.2571428571429415E-2</v>
      </c>
      <c r="O441" s="96" t="e">
        <f t="shared" si="21"/>
        <v>#N/A</v>
      </c>
      <c r="P441" s="72">
        <f>IF(AND(ABS('Back-End'!B$26-L441)&lt;=0.0005,'Back-End'!B$25),'Back-End'!B$21,0)</f>
        <v>0</v>
      </c>
      <c r="Q441" s="72">
        <f>IF(AND(ABS('Back-End'!B$32-L441)&lt;=0.0005,'Back-End'!B$38),N441,0)</f>
        <v>0</v>
      </c>
      <c r="R441" s="72">
        <f>IF(AND(ABS('Back-End'!B$56-L440)&lt;=0.0005,'Back-End'!B$57),'Back-End'!B$55,IF(AND(ABS('Back-End'!B$69-L440)&lt;=0.0005,'Back-End'!B$58),'Back-End'!B$68+0.0001,0))</f>
        <v>0</v>
      </c>
      <c r="S441" s="72">
        <f>IF(AND(ABS('Back-End'!B$81-L441)&lt;=0.0005,'Back-End'!B$84),'Back-End'!B$83,0)</f>
        <v>0</v>
      </c>
      <c r="T441" s="72">
        <v>0</v>
      </c>
    </row>
    <row r="442" spans="12:20" x14ac:dyDescent="0.25">
      <c r="L442" s="94">
        <f>L441+0.001</f>
        <v>0.21900000000000017</v>
      </c>
      <c r="M442" s="81">
        <f>IF(L442&lt;'Slider Control'!M$13,'Slider Control'!P$13,L442*'Slider Control'!R$13)</f>
        <v>0.5256000000000004</v>
      </c>
      <c r="N442" s="95">
        <f>IF(L442&lt;'Slider Control'!M$13,0,IF(L442&lt;'Slider Control'!N$13,L442*'Slider Control'!S$13+'Slider Control'!T$13,'Slider Control'!Q$13))</f>
        <v>9.7714285714286531E-2</v>
      </c>
      <c r="O442" s="96" t="e">
        <f t="shared" si="21"/>
        <v>#N/A</v>
      </c>
      <c r="P442" s="72">
        <f>IF(AND(ABS('Back-End'!B$26-L442)&lt;=0.0005,'Back-End'!B$25),0.001,0)</f>
        <v>0</v>
      </c>
      <c r="Q442" s="72">
        <f>IF(AND(ABS('Back-End'!B$32-L442)&lt;=0.0005,'Back-End'!B$38),M442,0)</f>
        <v>0</v>
      </c>
      <c r="R442" s="72">
        <f>IF(AND(ABS('Back-End'!B$56-L442)&lt;=0.0005,'Back-End'!B$57),'Back-End'!B$54,IF(AND(ABS('Back-End'!B$69-L442)&lt;=0.0005,'Back-End'!B$58),'Back-End'!B$67,0))</f>
        <v>0</v>
      </c>
      <c r="S442" s="72">
        <f>IF(AND(ABS('Back-End'!B$81-L442)&lt;=0.0005,'Back-End'!B$84),'Back-End'!B$82,0)</f>
        <v>0</v>
      </c>
      <c r="T442" s="72">
        <v>0</v>
      </c>
    </row>
    <row r="443" spans="12:20" x14ac:dyDescent="0.25">
      <c r="L443" s="94">
        <f>L442</f>
        <v>0.21900000000000017</v>
      </c>
      <c r="M443" s="81">
        <f>IF(L443&lt;'Slider Control'!M$13,'Slider Control'!P$13,L443*'Slider Control'!R$13)</f>
        <v>0.5256000000000004</v>
      </c>
      <c r="N443" s="95">
        <f>IF(L443&lt;'Slider Control'!M$13,0,IF(L443&lt;'Slider Control'!N$13,L443*'Slider Control'!S$13+'Slider Control'!T$13,'Slider Control'!Q$13))</f>
        <v>9.7714285714286531E-2</v>
      </c>
      <c r="O443" s="96" t="e">
        <f t="shared" si="21"/>
        <v>#N/A</v>
      </c>
      <c r="P443" s="72">
        <f>IF(AND(ABS('Back-End'!B$26-L443)&lt;=0.0005,'Back-End'!B$25),'Back-End'!B$21,0)</f>
        <v>0</v>
      </c>
      <c r="Q443" s="72">
        <f>IF(AND(ABS('Back-End'!B$32-L443)&lt;=0.0005,'Back-End'!B$38),N443,0)</f>
        <v>0</v>
      </c>
      <c r="R443" s="72">
        <f>IF(AND(ABS('Back-End'!B$56-L442)&lt;=0.0005,'Back-End'!B$57),'Back-End'!B$55,IF(AND(ABS('Back-End'!B$69-L442)&lt;=0.0005,'Back-End'!B$58),'Back-End'!B$68+0.0001,0))</f>
        <v>0</v>
      </c>
      <c r="S443" s="72">
        <f>IF(AND(ABS('Back-End'!B$81-L443)&lt;=0.0005,'Back-End'!B$84),'Back-End'!B$83,0)</f>
        <v>0</v>
      </c>
      <c r="T443" s="72">
        <v>0</v>
      </c>
    </row>
    <row r="444" spans="12:20" x14ac:dyDescent="0.25">
      <c r="L444" s="94">
        <f>L443+0.001</f>
        <v>0.22000000000000017</v>
      </c>
      <c r="M444" s="81">
        <f>IF(L444&lt;'Slider Control'!M$13,'Slider Control'!P$13,L444*'Slider Control'!R$13)</f>
        <v>0.52800000000000036</v>
      </c>
      <c r="N444" s="95">
        <f>IF(L444&lt;'Slider Control'!M$13,0,IF(L444&lt;'Slider Control'!N$13,L444*'Slider Control'!S$13+'Slider Control'!T$13,'Slider Control'!Q$13))</f>
        <v>0.10285714285714365</v>
      </c>
      <c r="O444" s="96" t="e">
        <f t="shared" si="21"/>
        <v>#N/A</v>
      </c>
      <c r="P444" s="72">
        <f>IF(AND(ABS('Back-End'!B$26-L444)&lt;=0.0005,'Back-End'!B$25),0.001,0)</f>
        <v>0</v>
      </c>
      <c r="Q444" s="72">
        <f>IF(AND(ABS('Back-End'!B$32-L444)&lt;=0.0005,'Back-End'!B$38),M444,0)</f>
        <v>0</v>
      </c>
      <c r="R444" s="72">
        <f>IF(AND(ABS('Back-End'!B$56-L444)&lt;=0.0005,'Back-End'!B$57),'Back-End'!B$54,IF(AND(ABS('Back-End'!B$69-L444)&lt;=0.0005,'Back-End'!B$58),'Back-End'!B$67,0))</f>
        <v>0</v>
      </c>
      <c r="S444" s="72">
        <f>IF(AND(ABS('Back-End'!B$81-L444)&lt;=0.0005,'Back-End'!B$84),'Back-End'!B$82,0)</f>
        <v>0</v>
      </c>
      <c r="T444" s="72">
        <v>0</v>
      </c>
    </row>
    <row r="445" spans="12:20" x14ac:dyDescent="0.25">
      <c r="L445" s="94">
        <f>L444</f>
        <v>0.22000000000000017</v>
      </c>
      <c r="M445" s="81">
        <f>IF(L445&lt;'Slider Control'!M$13,'Slider Control'!P$13,L445*'Slider Control'!R$13)</f>
        <v>0.52800000000000036</v>
      </c>
      <c r="N445" s="95">
        <f>IF(L445&lt;'Slider Control'!M$13,0,IF(L445&lt;'Slider Control'!N$13,L445*'Slider Control'!S$13+'Slider Control'!T$13,'Slider Control'!Q$13))</f>
        <v>0.10285714285714365</v>
      </c>
      <c r="O445" s="96" t="e">
        <f t="shared" si="21"/>
        <v>#N/A</v>
      </c>
      <c r="P445" s="72">
        <f>IF(AND(ABS('Back-End'!B$26-L445)&lt;=0.0005,'Back-End'!B$25),'Back-End'!B$21,0)</f>
        <v>0</v>
      </c>
      <c r="Q445" s="72">
        <f>IF(AND(ABS('Back-End'!B$32-L445)&lt;=0.0005,'Back-End'!B$38),N445,0)</f>
        <v>0</v>
      </c>
      <c r="R445" s="72">
        <f>IF(AND(ABS('Back-End'!B$56-L444)&lt;=0.0005,'Back-End'!B$57),'Back-End'!B$55,IF(AND(ABS('Back-End'!B$69-L444)&lt;=0.0005,'Back-End'!B$58),'Back-End'!B$68+0.0001,0))</f>
        <v>0</v>
      </c>
      <c r="S445" s="72">
        <f>IF(AND(ABS('Back-End'!B$81-L445)&lt;=0.0005,'Back-End'!B$84),'Back-End'!B$83,0)</f>
        <v>0</v>
      </c>
      <c r="T445" s="72">
        <v>0</v>
      </c>
    </row>
    <row r="446" spans="12:20" x14ac:dyDescent="0.25">
      <c r="L446" s="94">
        <f>L445+0.001</f>
        <v>0.22100000000000017</v>
      </c>
      <c r="M446" s="81">
        <f>IF(L446&lt;'Slider Control'!M$13,'Slider Control'!P$13,L446*'Slider Control'!R$13)</f>
        <v>0.53040000000000043</v>
      </c>
      <c r="N446" s="95">
        <f>IF(L446&lt;'Slider Control'!M$13,0,IF(L446&lt;'Slider Control'!N$13,L446*'Slider Control'!S$13+'Slider Control'!T$13,'Slider Control'!Q$13))</f>
        <v>0.10800000000000076</v>
      </c>
      <c r="O446" s="96" t="e">
        <f t="shared" si="21"/>
        <v>#N/A</v>
      </c>
      <c r="P446" s="72">
        <f>IF(AND(ABS('Back-End'!B$26-L446)&lt;=0.0005,'Back-End'!B$25),0.001,0)</f>
        <v>0</v>
      </c>
      <c r="Q446" s="72">
        <f>IF(AND(ABS('Back-End'!B$32-L446)&lt;=0.0005,'Back-End'!B$38),M446,0)</f>
        <v>0</v>
      </c>
      <c r="R446" s="72">
        <f>IF(AND(ABS('Back-End'!B$56-L446)&lt;=0.0005,'Back-End'!B$57),'Back-End'!B$54,IF(AND(ABS('Back-End'!B$69-L446)&lt;=0.0005,'Back-End'!B$58),'Back-End'!B$67,0))</f>
        <v>0</v>
      </c>
      <c r="S446" s="72">
        <f>IF(AND(ABS('Back-End'!B$81-L446)&lt;=0.0005,'Back-End'!B$84),'Back-End'!B$82,0)</f>
        <v>0</v>
      </c>
      <c r="T446" s="72">
        <v>0</v>
      </c>
    </row>
    <row r="447" spans="12:20" x14ac:dyDescent="0.25">
      <c r="L447" s="94">
        <f>L446</f>
        <v>0.22100000000000017</v>
      </c>
      <c r="M447" s="81">
        <f>IF(L447&lt;'Slider Control'!M$13,'Slider Control'!P$13,L447*'Slider Control'!R$13)</f>
        <v>0.53040000000000043</v>
      </c>
      <c r="N447" s="95">
        <f>IF(L447&lt;'Slider Control'!M$13,0,IF(L447&lt;'Slider Control'!N$13,L447*'Slider Control'!S$13+'Slider Control'!T$13,'Slider Control'!Q$13))</f>
        <v>0.10800000000000076</v>
      </c>
      <c r="O447" s="96" t="e">
        <f t="shared" si="21"/>
        <v>#N/A</v>
      </c>
      <c r="P447" s="72">
        <f>IF(AND(ABS('Back-End'!B$26-L447)&lt;=0.0005,'Back-End'!B$25),'Back-End'!B$21,0)</f>
        <v>0</v>
      </c>
      <c r="Q447" s="72">
        <f>IF(AND(ABS('Back-End'!B$32-L447)&lt;=0.0005,'Back-End'!B$38),N447,0)</f>
        <v>0</v>
      </c>
      <c r="R447" s="72">
        <f>IF(AND(ABS('Back-End'!B$56-L446)&lt;=0.0005,'Back-End'!B$57),'Back-End'!B$55,IF(AND(ABS('Back-End'!B$69-L446)&lt;=0.0005,'Back-End'!B$58),'Back-End'!B$68+0.0001,0))</f>
        <v>0</v>
      </c>
      <c r="S447" s="72">
        <f>IF(AND(ABS('Back-End'!B$81-L447)&lt;=0.0005,'Back-End'!B$84),'Back-End'!B$83,0)</f>
        <v>0</v>
      </c>
      <c r="T447" s="72">
        <v>0</v>
      </c>
    </row>
    <row r="448" spans="12:20" x14ac:dyDescent="0.25">
      <c r="L448" s="94">
        <f>L447+0.001</f>
        <v>0.22200000000000017</v>
      </c>
      <c r="M448" s="81">
        <f>IF(L448&lt;'Slider Control'!M$13,'Slider Control'!P$13,L448*'Slider Control'!R$13)</f>
        <v>0.53280000000000038</v>
      </c>
      <c r="N448" s="95">
        <f>IF(L448&lt;'Slider Control'!M$13,0,IF(L448&lt;'Slider Control'!N$13,L448*'Slider Control'!S$13+'Slider Control'!T$13,'Slider Control'!Q$13))</f>
        <v>0.1131428571428581</v>
      </c>
      <c r="O448" s="96" t="e">
        <f t="shared" si="21"/>
        <v>#N/A</v>
      </c>
      <c r="P448" s="72">
        <f>IF(AND(ABS('Back-End'!B$26-L448)&lt;=0.0005,'Back-End'!B$25),0.001,0)</f>
        <v>0</v>
      </c>
      <c r="Q448" s="72">
        <f>IF(AND(ABS('Back-End'!B$32-L448)&lt;=0.0005,'Back-End'!B$38),M448,0)</f>
        <v>0</v>
      </c>
      <c r="R448" s="72">
        <f>IF(AND(ABS('Back-End'!B$56-L448)&lt;=0.0005,'Back-End'!B$57),'Back-End'!B$54,IF(AND(ABS('Back-End'!B$69-L448)&lt;=0.0005,'Back-End'!B$58),'Back-End'!B$67,0))</f>
        <v>0</v>
      </c>
      <c r="S448" s="72">
        <f>IF(AND(ABS('Back-End'!B$81-L448)&lt;=0.0005,'Back-End'!B$84),'Back-End'!B$82,0)</f>
        <v>0</v>
      </c>
      <c r="T448" s="72">
        <v>0</v>
      </c>
    </row>
    <row r="449" spans="12:20" x14ac:dyDescent="0.25">
      <c r="L449" s="94">
        <f>L448</f>
        <v>0.22200000000000017</v>
      </c>
      <c r="M449" s="81">
        <f>IF(L449&lt;'Slider Control'!M$13,'Slider Control'!P$13,L449*'Slider Control'!R$13)</f>
        <v>0.53280000000000038</v>
      </c>
      <c r="N449" s="95">
        <f>IF(L449&lt;'Slider Control'!M$13,0,IF(L449&lt;'Slider Control'!N$13,L449*'Slider Control'!S$13+'Slider Control'!T$13,'Slider Control'!Q$13))</f>
        <v>0.1131428571428581</v>
      </c>
      <c r="O449" s="96" t="e">
        <f t="shared" si="21"/>
        <v>#N/A</v>
      </c>
      <c r="P449" s="72">
        <f>IF(AND(ABS('Back-End'!B$26-L449)&lt;=0.0005,'Back-End'!B$25),'Back-End'!B$21,0)</f>
        <v>0</v>
      </c>
      <c r="Q449" s="72">
        <f>IF(AND(ABS('Back-End'!B$32-L449)&lt;=0.0005,'Back-End'!B$38),N449,0)</f>
        <v>0</v>
      </c>
      <c r="R449" s="72">
        <f>IF(AND(ABS('Back-End'!B$56-L448)&lt;=0.0005,'Back-End'!B$57),'Back-End'!B$55,IF(AND(ABS('Back-End'!B$69-L448)&lt;=0.0005,'Back-End'!B$58),'Back-End'!B$68+0.0001,0))</f>
        <v>0</v>
      </c>
      <c r="S449" s="72">
        <f>IF(AND(ABS('Back-End'!B$81-L449)&lt;=0.0005,'Back-End'!B$84),'Back-End'!B$83,0)</f>
        <v>0</v>
      </c>
      <c r="T449" s="72">
        <v>0</v>
      </c>
    </row>
    <row r="450" spans="12:20" x14ac:dyDescent="0.25">
      <c r="L450" s="94">
        <f>L449+0.001</f>
        <v>0.22300000000000017</v>
      </c>
      <c r="M450" s="81">
        <f>IF(L450&lt;'Slider Control'!M$13,'Slider Control'!P$13,L450*'Slider Control'!R$13)</f>
        <v>0.53520000000000034</v>
      </c>
      <c r="N450" s="95">
        <f>IF(L450&lt;'Slider Control'!M$13,0,IF(L450&lt;'Slider Control'!N$13,L450*'Slider Control'!S$13+'Slider Control'!T$13,'Slider Control'!Q$13))</f>
        <v>0.11828571428571522</v>
      </c>
      <c r="O450" s="96" t="e">
        <f t="shared" si="21"/>
        <v>#N/A</v>
      </c>
      <c r="P450" s="72">
        <f>IF(AND(ABS('Back-End'!B$26-L450)&lt;=0.0005,'Back-End'!B$25),0.001,0)</f>
        <v>0</v>
      </c>
      <c r="Q450" s="72">
        <f>IF(AND(ABS('Back-End'!B$32-L450)&lt;=0.0005,'Back-End'!B$38),M450,0)</f>
        <v>0</v>
      </c>
      <c r="R450" s="72">
        <f>IF(AND(ABS('Back-End'!B$56-L450)&lt;=0.0005,'Back-End'!B$57),'Back-End'!B$54,IF(AND(ABS('Back-End'!B$69-L450)&lt;=0.0005,'Back-End'!B$58),'Back-End'!B$67,0))</f>
        <v>0</v>
      </c>
      <c r="S450" s="72">
        <f>IF(AND(ABS('Back-End'!B$81-L450)&lt;=0.0005,'Back-End'!B$84),'Back-End'!B$82,0)</f>
        <v>0</v>
      </c>
      <c r="T450" s="72">
        <v>0</v>
      </c>
    </row>
    <row r="451" spans="12:20" x14ac:dyDescent="0.25">
      <c r="L451" s="94">
        <f>L450</f>
        <v>0.22300000000000017</v>
      </c>
      <c r="M451" s="81">
        <f>IF(L451&lt;'Slider Control'!M$13,'Slider Control'!P$13,L451*'Slider Control'!R$13)</f>
        <v>0.53520000000000034</v>
      </c>
      <c r="N451" s="95">
        <f>IF(L451&lt;'Slider Control'!M$13,0,IF(L451&lt;'Slider Control'!N$13,L451*'Slider Control'!S$13+'Slider Control'!T$13,'Slider Control'!Q$13))</f>
        <v>0.11828571428571522</v>
      </c>
      <c r="O451" s="96" t="e">
        <f t="shared" si="21"/>
        <v>#N/A</v>
      </c>
      <c r="P451" s="72">
        <f>IF(AND(ABS('Back-End'!B$26-L451)&lt;=0.0005,'Back-End'!B$25),'Back-End'!B$21,0)</f>
        <v>0</v>
      </c>
      <c r="Q451" s="72">
        <f>IF(AND(ABS('Back-End'!B$32-L451)&lt;=0.0005,'Back-End'!B$38),N451,0)</f>
        <v>0</v>
      </c>
      <c r="R451" s="72">
        <f>IF(AND(ABS('Back-End'!B$56-L450)&lt;=0.0005,'Back-End'!B$57),'Back-End'!B$55,IF(AND(ABS('Back-End'!B$69-L450)&lt;=0.0005,'Back-End'!B$58),'Back-End'!B$68+0.0001,0))</f>
        <v>0</v>
      </c>
      <c r="S451" s="72">
        <f>IF(AND(ABS('Back-End'!B$81-L451)&lt;=0.0005,'Back-End'!B$84),'Back-End'!B$83,0)</f>
        <v>0</v>
      </c>
      <c r="T451" s="72">
        <v>0</v>
      </c>
    </row>
    <row r="452" spans="12:20" x14ac:dyDescent="0.25">
      <c r="L452" s="94">
        <f>L451+0.001</f>
        <v>0.22400000000000017</v>
      </c>
      <c r="M452" s="81">
        <f>IF(L452&lt;'Slider Control'!M$13,'Slider Control'!P$13,L452*'Slider Control'!R$13)</f>
        <v>0.53760000000000041</v>
      </c>
      <c r="N452" s="95">
        <f>IF(L452&lt;'Slider Control'!M$13,0,IF(L452&lt;'Slider Control'!N$13,L452*'Slider Control'!S$13+'Slider Control'!T$13,'Slider Control'!Q$13))</f>
        <v>0.12342857142857233</v>
      </c>
      <c r="O452" s="96" t="e">
        <f t="shared" ref="O452:O515" si="22">IF(SUM(P452:T452)=0,NA(),SUM(P452:T452))</f>
        <v>#N/A</v>
      </c>
      <c r="P452" s="72">
        <f>IF(AND(ABS('Back-End'!B$26-L452)&lt;=0.0005,'Back-End'!B$25),0.001,0)</f>
        <v>0</v>
      </c>
      <c r="Q452" s="72">
        <f>IF(AND(ABS('Back-End'!B$32-L452)&lt;=0.0005,'Back-End'!B$38),M452,0)</f>
        <v>0</v>
      </c>
      <c r="R452" s="72">
        <f>IF(AND(ABS('Back-End'!B$56-L452)&lt;=0.0005,'Back-End'!B$57),'Back-End'!B$54,IF(AND(ABS('Back-End'!B$69-L452)&lt;=0.0005,'Back-End'!B$58),'Back-End'!B$67,0))</f>
        <v>0</v>
      </c>
      <c r="S452" s="72">
        <f>IF(AND(ABS('Back-End'!B$81-L452)&lt;=0.0005,'Back-End'!B$84),'Back-End'!B$82,0)</f>
        <v>0</v>
      </c>
      <c r="T452" s="72">
        <v>0</v>
      </c>
    </row>
    <row r="453" spans="12:20" x14ac:dyDescent="0.25">
      <c r="L453" s="94">
        <f>L452</f>
        <v>0.22400000000000017</v>
      </c>
      <c r="M453" s="81">
        <f>IF(L453&lt;'Slider Control'!M$13,'Slider Control'!P$13,L453*'Slider Control'!R$13)</f>
        <v>0.53760000000000041</v>
      </c>
      <c r="N453" s="95">
        <f>IF(L453&lt;'Slider Control'!M$13,0,IF(L453&lt;'Slider Control'!N$13,L453*'Slider Control'!S$13+'Slider Control'!T$13,'Slider Control'!Q$13))</f>
        <v>0.12342857142857233</v>
      </c>
      <c r="O453" s="96" t="e">
        <f t="shared" si="22"/>
        <v>#N/A</v>
      </c>
      <c r="P453" s="72">
        <f>IF(AND(ABS('Back-End'!B$26-L453)&lt;=0.0005,'Back-End'!B$25),'Back-End'!B$21,0)</f>
        <v>0</v>
      </c>
      <c r="Q453" s="72">
        <f>IF(AND(ABS('Back-End'!B$32-L453)&lt;=0.0005,'Back-End'!B$38),N453,0)</f>
        <v>0</v>
      </c>
      <c r="R453" s="72">
        <f>IF(AND(ABS('Back-End'!B$56-L452)&lt;=0.0005,'Back-End'!B$57),'Back-End'!B$55,IF(AND(ABS('Back-End'!B$69-L452)&lt;=0.0005,'Back-End'!B$58),'Back-End'!B$68+0.0001,0))</f>
        <v>0</v>
      </c>
      <c r="S453" s="72">
        <f>IF(AND(ABS('Back-End'!B$81-L453)&lt;=0.0005,'Back-End'!B$84),'Back-End'!B$83,0)</f>
        <v>0</v>
      </c>
      <c r="T453" s="72">
        <v>0</v>
      </c>
    </row>
    <row r="454" spans="12:20" x14ac:dyDescent="0.25">
      <c r="L454" s="94">
        <f>L453+0.001</f>
        <v>0.22500000000000017</v>
      </c>
      <c r="M454" s="81">
        <f>IF(L454&lt;'Slider Control'!M$13,'Slider Control'!P$13,L454*'Slider Control'!R$13)</f>
        <v>0.54000000000000037</v>
      </c>
      <c r="N454" s="95">
        <f>IF(L454&lt;'Slider Control'!M$13,0,IF(L454&lt;'Slider Control'!N$13,L454*'Slider Control'!S$13+'Slider Control'!T$13,'Slider Control'!Q$13))</f>
        <v>0.12857142857142945</v>
      </c>
      <c r="O454" s="96" t="e">
        <f t="shared" si="22"/>
        <v>#N/A</v>
      </c>
      <c r="P454" s="72">
        <f>IF(AND(ABS('Back-End'!B$26-L454)&lt;=0.0005,'Back-End'!B$25),0.001,0)</f>
        <v>0</v>
      </c>
      <c r="Q454" s="72">
        <f>IF(AND(ABS('Back-End'!B$32-L454)&lt;=0.0005,'Back-End'!B$38),M454,0)</f>
        <v>0</v>
      </c>
      <c r="R454" s="72">
        <f>IF(AND(ABS('Back-End'!B$56-L454)&lt;=0.0005,'Back-End'!B$57),'Back-End'!B$54,IF(AND(ABS('Back-End'!B$69-L454)&lt;=0.0005,'Back-End'!B$58),'Back-End'!B$67,0))</f>
        <v>0</v>
      </c>
      <c r="S454" s="72">
        <f>IF(AND(ABS('Back-End'!B$81-L454)&lt;=0.0005,'Back-End'!B$84),'Back-End'!B$82,0)</f>
        <v>0</v>
      </c>
      <c r="T454" s="72">
        <v>0</v>
      </c>
    </row>
    <row r="455" spans="12:20" x14ac:dyDescent="0.25">
      <c r="L455" s="94">
        <f>L454</f>
        <v>0.22500000000000017</v>
      </c>
      <c r="M455" s="81">
        <f>IF(L455&lt;'Slider Control'!M$13,'Slider Control'!P$13,L455*'Slider Control'!R$13)</f>
        <v>0.54000000000000037</v>
      </c>
      <c r="N455" s="95">
        <f>IF(L455&lt;'Slider Control'!M$13,0,IF(L455&lt;'Slider Control'!N$13,L455*'Slider Control'!S$13+'Slider Control'!T$13,'Slider Control'!Q$13))</f>
        <v>0.12857142857142945</v>
      </c>
      <c r="O455" s="96" t="e">
        <f t="shared" si="22"/>
        <v>#N/A</v>
      </c>
      <c r="P455" s="72">
        <f>IF(AND(ABS('Back-End'!B$26-L455)&lt;=0.0005,'Back-End'!B$25),'Back-End'!B$21,0)</f>
        <v>0</v>
      </c>
      <c r="Q455" s="72">
        <f>IF(AND(ABS('Back-End'!B$32-L455)&lt;=0.0005,'Back-End'!B$38),N455,0)</f>
        <v>0</v>
      </c>
      <c r="R455" s="72">
        <f>IF(AND(ABS('Back-End'!B$56-L454)&lt;=0.0005,'Back-End'!B$57),'Back-End'!B$55,IF(AND(ABS('Back-End'!B$69-L454)&lt;=0.0005,'Back-End'!B$58),'Back-End'!B$68+0.0001,0))</f>
        <v>0</v>
      </c>
      <c r="S455" s="72">
        <f>IF(AND(ABS('Back-End'!B$81-L455)&lt;=0.0005,'Back-End'!B$84),'Back-End'!B$83,0)</f>
        <v>0</v>
      </c>
      <c r="T455" s="72">
        <v>0</v>
      </c>
    </row>
    <row r="456" spans="12:20" x14ac:dyDescent="0.25">
      <c r="L456" s="94">
        <f>L455+0.001</f>
        <v>0.22600000000000017</v>
      </c>
      <c r="M456" s="81">
        <f>IF(L456&lt;'Slider Control'!M$13,'Slider Control'!P$13,L456*'Slider Control'!R$13)</f>
        <v>0.54240000000000044</v>
      </c>
      <c r="N456" s="95">
        <f>IF(L456&lt;'Slider Control'!M$13,0,IF(L456&lt;'Slider Control'!N$13,L456*'Slider Control'!S$13+'Slider Control'!T$13,'Slider Control'!Q$13))</f>
        <v>0.13371428571428656</v>
      </c>
      <c r="O456" s="96" t="e">
        <f t="shared" si="22"/>
        <v>#N/A</v>
      </c>
      <c r="P456" s="72">
        <f>IF(AND(ABS('Back-End'!B$26-L456)&lt;=0.0005,'Back-End'!B$25),0.001,0)</f>
        <v>0</v>
      </c>
      <c r="Q456" s="72">
        <f>IF(AND(ABS('Back-End'!B$32-L456)&lt;=0.0005,'Back-End'!B$38),M456,0)</f>
        <v>0</v>
      </c>
      <c r="R456" s="72">
        <f>IF(AND(ABS('Back-End'!B$56-L456)&lt;=0.0005,'Back-End'!B$57),'Back-End'!B$54,IF(AND(ABS('Back-End'!B$69-L456)&lt;=0.0005,'Back-End'!B$58),'Back-End'!B$67,0))</f>
        <v>0</v>
      </c>
      <c r="S456" s="72">
        <f>IF(AND(ABS('Back-End'!B$81-L456)&lt;=0.0005,'Back-End'!B$84),'Back-End'!B$82,0)</f>
        <v>0</v>
      </c>
      <c r="T456" s="72">
        <v>0</v>
      </c>
    </row>
    <row r="457" spans="12:20" x14ac:dyDescent="0.25">
      <c r="L457" s="94">
        <f>L456</f>
        <v>0.22600000000000017</v>
      </c>
      <c r="M457" s="81">
        <f>IF(L457&lt;'Slider Control'!M$13,'Slider Control'!P$13,L457*'Slider Control'!R$13)</f>
        <v>0.54240000000000044</v>
      </c>
      <c r="N457" s="95">
        <f>IF(L457&lt;'Slider Control'!M$13,0,IF(L457&lt;'Slider Control'!N$13,L457*'Slider Control'!S$13+'Slider Control'!T$13,'Slider Control'!Q$13))</f>
        <v>0.13371428571428656</v>
      </c>
      <c r="O457" s="96" t="e">
        <f t="shared" si="22"/>
        <v>#N/A</v>
      </c>
      <c r="P457" s="72">
        <f>IF(AND(ABS('Back-End'!B$26-L457)&lt;=0.0005,'Back-End'!B$25),'Back-End'!B$21,0)</f>
        <v>0</v>
      </c>
      <c r="Q457" s="72">
        <f>IF(AND(ABS('Back-End'!B$32-L457)&lt;=0.0005,'Back-End'!B$38),N457,0)</f>
        <v>0</v>
      </c>
      <c r="R457" s="72">
        <f>IF(AND(ABS('Back-End'!B$56-L456)&lt;=0.0005,'Back-End'!B$57),'Back-End'!B$55,IF(AND(ABS('Back-End'!B$69-L456)&lt;=0.0005,'Back-End'!B$58),'Back-End'!B$68+0.0001,0))</f>
        <v>0</v>
      </c>
      <c r="S457" s="72">
        <f>IF(AND(ABS('Back-End'!B$81-L457)&lt;=0.0005,'Back-End'!B$84),'Back-End'!B$83,0)</f>
        <v>0</v>
      </c>
      <c r="T457" s="72">
        <v>0</v>
      </c>
    </row>
    <row r="458" spans="12:20" x14ac:dyDescent="0.25">
      <c r="L458" s="94">
        <f>L457+0.001</f>
        <v>0.22700000000000017</v>
      </c>
      <c r="M458" s="81">
        <f>IF(L458&lt;'Slider Control'!M$13,'Slider Control'!P$13,L458*'Slider Control'!R$13)</f>
        <v>0.5448000000000004</v>
      </c>
      <c r="N458" s="95">
        <f>IF(L458&lt;'Slider Control'!M$13,0,IF(L458&lt;'Slider Control'!N$13,L458*'Slider Control'!S$13+'Slider Control'!T$13,'Slider Control'!Q$13))</f>
        <v>0.13885714285714368</v>
      </c>
      <c r="O458" s="96" t="e">
        <f t="shared" si="22"/>
        <v>#N/A</v>
      </c>
      <c r="P458" s="72">
        <f>IF(AND(ABS('Back-End'!B$26-L458)&lt;=0.0005,'Back-End'!B$25),0.001,0)</f>
        <v>0</v>
      </c>
      <c r="Q458" s="72">
        <f>IF(AND(ABS('Back-End'!B$32-L458)&lt;=0.0005,'Back-End'!B$38),M458,0)</f>
        <v>0</v>
      </c>
      <c r="R458" s="72">
        <f>IF(AND(ABS('Back-End'!B$56-L458)&lt;=0.0005,'Back-End'!B$57),'Back-End'!B$54,IF(AND(ABS('Back-End'!B$69-L458)&lt;=0.0005,'Back-End'!B$58),'Back-End'!B$67,0))</f>
        <v>0</v>
      </c>
      <c r="S458" s="72">
        <f>IF(AND(ABS('Back-End'!B$81-L458)&lt;=0.0005,'Back-End'!B$84),'Back-End'!B$82,0)</f>
        <v>0</v>
      </c>
      <c r="T458" s="72">
        <v>0</v>
      </c>
    </row>
    <row r="459" spans="12:20" x14ac:dyDescent="0.25">
      <c r="L459" s="94">
        <f>L458</f>
        <v>0.22700000000000017</v>
      </c>
      <c r="M459" s="81">
        <f>IF(L459&lt;'Slider Control'!M$13,'Slider Control'!P$13,L459*'Slider Control'!R$13)</f>
        <v>0.5448000000000004</v>
      </c>
      <c r="N459" s="95">
        <f>IF(L459&lt;'Slider Control'!M$13,0,IF(L459&lt;'Slider Control'!N$13,L459*'Slider Control'!S$13+'Slider Control'!T$13,'Slider Control'!Q$13))</f>
        <v>0.13885714285714368</v>
      </c>
      <c r="O459" s="96" t="e">
        <f t="shared" si="22"/>
        <v>#N/A</v>
      </c>
      <c r="P459" s="72">
        <f>IF(AND(ABS('Back-End'!B$26-L459)&lt;=0.0005,'Back-End'!B$25),'Back-End'!B$21,0)</f>
        <v>0</v>
      </c>
      <c r="Q459" s="72">
        <f>IF(AND(ABS('Back-End'!B$32-L459)&lt;=0.0005,'Back-End'!B$38),N459,0)</f>
        <v>0</v>
      </c>
      <c r="R459" s="72">
        <f>IF(AND(ABS('Back-End'!B$56-L458)&lt;=0.0005,'Back-End'!B$57),'Back-End'!B$55,IF(AND(ABS('Back-End'!B$69-L458)&lt;=0.0005,'Back-End'!B$58),'Back-End'!B$68+0.0001,0))</f>
        <v>0</v>
      </c>
      <c r="S459" s="72">
        <f>IF(AND(ABS('Back-End'!B$81-L459)&lt;=0.0005,'Back-End'!B$84),'Back-End'!B$83,0)</f>
        <v>0</v>
      </c>
      <c r="T459" s="72">
        <v>0</v>
      </c>
    </row>
    <row r="460" spans="12:20" x14ac:dyDescent="0.25">
      <c r="L460" s="94">
        <f>L459+0.001</f>
        <v>0.22800000000000017</v>
      </c>
      <c r="M460" s="81">
        <f>IF(L460&lt;'Slider Control'!M$13,'Slider Control'!P$13,L460*'Slider Control'!R$13)</f>
        <v>0.54720000000000035</v>
      </c>
      <c r="N460" s="95">
        <f>IF(L460&lt;'Slider Control'!M$13,0,IF(L460&lt;'Slider Control'!N$13,L460*'Slider Control'!S$13+'Slider Control'!T$13,'Slider Control'!Q$13))</f>
        <v>0.14400000000000079</v>
      </c>
      <c r="O460" s="96" t="e">
        <f t="shared" si="22"/>
        <v>#N/A</v>
      </c>
      <c r="P460" s="72">
        <f>IF(AND(ABS('Back-End'!B$26-L460)&lt;=0.0005,'Back-End'!B$25),0.001,0)</f>
        <v>0</v>
      </c>
      <c r="Q460" s="72">
        <f>IF(AND(ABS('Back-End'!B$32-L460)&lt;=0.0005,'Back-End'!B$38),M460,0)</f>
        <v>0</v>
      </c>
      <c r="R460" s="72">
        <f>IF(AND(ABS('Back-End'!B$56-L460)&lt;=0.0005,'Back-End'!B$57),'Back-End'!B$54,IF(AND(ABS('Back-End'!B$69-L460)&lt;=0.0005,'Back-End'!B$58),'Back-End'!B$67,0))</f>
        <v>0</v>
      </c>
      <c r="S460" s="72">
        <f>IF(AND(ABS('Back-End'!B$81-L460)&lt;=0.0005,'Back-End'!B$84),'Back-End'!B$82,0)</f>
        <v>0</v>
      </c>
      <c r="T460" s="72">
        <v>0</v>
      </c>
    </row>
    <row r="461" spans="12:20" x14ac:dyDescent="0.25">
      <c r="L461" s="94">
        <f>L460</f>
        <v>0.22800000000000017</v>
      </c>
      <c r="M461" s="81">
        <f>IF(L461&lt;'Slider Control'!M$13,'Slider Control'!P$13,L461*'Slider Control'!R$13)</f>
        <v>0.54720000000000035</v>
      </c>
      <c r="N461" s="95">
        <f>IF(L461&lt;'Slider Control'!M$13,0,IF(L461&lt;'Slider Control'!N$13,L461*'Slider Control'!S$13+'Slider Control'!T$13,'Slider Control'!Q$13))</f>
        <v>0.14400000000000079</v>
      </c>
      <c r="O461" s="96" t="e">
        <f t="shared" si="22"/>
        <v>#N/A</v>
      </c>
      <c r="P461" s="72">
        <f>IF(AND(ABS('Back-End'!B$26-L461)&lt;=0.0005,'Back-End'!B$25),'Back-End'!B$21,0)</f>
        <v>0</v>
      </c>
      <c r="Q461" s="72">
        <f>IF(AND(ABS('Back-End'!B$32-L461)&lt;=0.0005,'Back-End'!B$38),N461,0)</f>
        <v>0</v>
      </c>
      <c r="R461" s="72">
        <f>IF(AND(ABS('Back-End'!B$56-L460)&lt;=0.0005,'Back-End'!B$57),'Back-End'!B$55,IF(AND(ABS('Back-End'!B$69-L460)&lt;=0.0005,'Back-End'!B$58),'Back-End'!B$68+0.0001,0))</f>
        <v>0</v>
      </c>
      <c r="S461" s="72">
        <f>IF(AND(ABS('Back-End'!B$81-L461)&lt;=0.0005,'Back-End'!B$84),'Back-End'!B$83,0)</f>
        <v>0</v>
      </c>
      <c r="T461" s="72">
        <v>0</v>
      </c>
    </row>
    <row r="462" spans="12:20" x14ac:dyDescent="0.25">
      <c r="L462" s="94">
        <f>L461+0.001</f>
        <v>0.22900000000000018</v>
      </c>
      <c r="M462" s="81">
        <f>IF(L462&lt;'Slider Control'!M$13,'Slider Control'!P$13,L462*'Slider Control'!R$13)</f>
        <v>0.54960000000000042</v>
      </c>
      <c r="N462" s="95">
        <f>IF(L462&lt;'Slider Control'!M$13,0,IF(L462&lt;'Slider Control'!N$13,L462*'Slider Control'!S$13+'Slider Control'!T$13,'Slider Control'!Q$13))</f>
        <v>0.14914285714285813</v>
      </c>
      <c r="O462" s="96" t="e">
        <f t="shared" si="22"/>
        <v>#N/A</v>
      </c>
      <c r="P462" s="72">
        <f>IF(AND(ABS('Back-End'!B$26-L462)&lt;=0.0005,'Back-End'!B$25),0.001,0)</f>
        <v>0</v>
      </c>
      <c r="Q462" s="72">
        <f>IF(AND(ABS('Back-End'!B$32-L462)&lt;=0.0005,'Back-End'!B$38),M462,0)</f>
        <v>0</v>
      </c>
      <c r="R462" s="72">
        <f>IF(AND(ABS('Back-End'!B$56-L462)&lt;=0.0005,'Back-End'!B$57),'Back-End'!B$54,IF(AND(ABS('Back-End'!B$69-L462)&lt;=0.0005,'Back-End'!B$58),'Back-End'!B$67,0))</f>
        <v>0</v>
      </c>
      <c r="S462" s="72">
        <f>IF(AND(ABS('Back-End'!B$81-L462)&lt;=0.0005,'Back-End'!B$84),'Back-End'!B$82,0)</f>
        <v>0</v>
      </c>
      <c r="T462" s="72">
        <v>0</v>
      </c>
    </row>
    <row r="463" spans="12:20" x14ac:dyDescent="0.25">
      <c r="L463" s="94">
        <f>L462</f>
        <v>0.22900000000000018</v>
      </c>
      <c r="M463" s="81">
        <f>IF(L463&lt;'Slider Control'!M$13,'Slider Control'!P$13,L463*'Slider Control'!R$13)</f>
        <v>0.54960000000000042</v>
      </c>
      <c r="N463" s="95">
        <f>IF(L463&lt;'Slider Control'!M$13,0,IF(L463&lt;'Slider Control'!N$13,L463*'Slider Control'!S$13+'Slider Control'!T$13,'Slider Control'!Q$13))</f>
        <v>0.14914285714285813</v>
      </c>
      <c r="O463" s="96" t="e">
        <f t="shared" si="22"/>
        <v>#N/A</v>
      </c>
      <c r="P463" s="72">
        <f>IF(AND(ABS('Back-End'!B$26-L463)&lt;=0.0005,'Back-End'!B$25),'Back-End'!B$21,0)</f>
        <v>0</v>
      </c>
      <c r="Q463" s="72">
        <f>IF(AND(ABS('Back-End'!B$32-L463)&lt;=0.0005,'Back-End'!B$38),N463,0)</f>
        <v>0</v>
      </c>
      <c r="R463" s="72">
        <f>IF(AND(ABS('Back-End'!B$56-L462)&lt;=0.0005,'Back-End'!B$57),'Back-End'!B$55,IF(AND(ABS('Back-End'!B$69-L462)&lt;=0.0005,'Back-End'!B$58),'Back-End'!B$68+0.0001,0))</f>
        <v>0</v>
      </c>
      <c r="S463" s="72">
        <f>IF(AND(ABS('Back-End'!B$81-L463)&lt;=0.0005,'Back-End'!B$84),'Back-End'!B$83,0)</f>
        <v>0</v>
      </c>
      <c r="T463" s="72">
        <v>0</v>
      </c>
    </row>
    <row r="464" spans="12:20" x14ac:dyDescent="0.25">
      <c r="L464" s="94">
        <f>L463+0.001</f>
        <v>0.23000000000000018</v>
      </c>
      <c r="M464" s="81">
        <f>IF(L464&lt;'Slider Control'!M$13,'Slider Control'!P$13,L464*'Slider Control'!R$13)</f>
        <v>0.55200000000000038</v>
      </c>
      <c r="N464" s="95">
        <f>IF(L464&lt;'Slider Control'!M$13,0,IF(L464&lt;'Slider Control'!N$13,L464*'Slider Control'!S$13+'Slider Control'!T$13,'Slider Control'!Q$13))</f>
        <v>0.15428571428571525</v>
      </c>
      <c r="O464" s="96" t="e">
        <f t="shared" si="22"/>
        <v>#N/A</v>
      </c>
      <c r="P464" s="72">
        <f>IF(AND(ABS('Back-End'!B$26-L464)&lt;=0.0005,'Back-End'!B$25),0.001,0)</f>
        <v>0</v>
      </c>
      <c r="Q464" s="72">
        <f>IF(AND(ABS('Back-End'!B$32-L464)&lt;=0.0005,'Back-End'!B$38),M464,0)</f>
        <v>0</v>
      </c>
      <c r="R464" s="72">
        <f>IF(AND(ABS('Back-End'!B$56-L464)&lt;=0.0005,'Back-End'!B$57),'Back-End'!B$54,IF(AND(ABS('Back-End'!B$69-L464)&lt;=0.0005,'Back-End'!B$58),'Back-End'!B$67,0))</f>
        <v>0</v>
      </c>
      <c r="S464" s="72">
        <f>IF(AND(ABS('Back-End'!B$81-L464)&lt;=0.0005,'Back-End'!B$84),'Back-End'!B$82,0)</f>
        <v>0</v>
      </c>
      <c r="T464" s="72">
        <v>0</v>
      </c>
    </row>
    <row r="465" spans="12:20" x14ac:dyDescent="0.25">
      <c r="L465" s="94">
        <f>L464</f>
        <v>0.23000000000000018</v>
      </c>
      <c r="M465" s="81">
        <f>IF(L465&lt;'Slider Control'!M$13,'Slider Control'!P$13,L465*'Slider Control'!R$13)</f>
        <v>0.55200000000000038</v>
      </c>
      <c r="N465" s="95">
        <f>IF(L465&lt;'Slider Control'!M$13,0,IF(L465&lt;'Slider Control'!N$13,L465*'Slider Control'!S$13+'Slider Control'!T$13,'Slider Control'!Q$13))</f>
        <v>0.15428571428571525</v>
      </c>
      <c r="O465" s="96" t="e">
        <f t="shared" si="22"/>
        <v>#N/A</v>
      </c>
      <c r="P465" s="72">
        <f>IF(AND(ABS('Back-End'!B$26-L465)&lt;=0.0005,'Back-End'!B$25),'Back-End'!B$21,0)</f>
        <v>0</v>
      </c>
      <c r="Q465" s="72">
        <f>IF(AND(ABS('Back-End'!B$32-L465)&lt;=0.0005,'Back-End'!B$38),N465,0)</f>
        <v>0</v>
      </c>
      <c r="R465" s="72">
        <f>IF(AND(ABS('Back-End'!B$56-L464)&lt;=0.0005,'Back-End'!B$57),'Back-End'!B$55,IF(AND(ABS('Back-End'!B$69-L464)&lt;=0.0005,'Back-End'!B$58),'Back-End'!B$68+0.0001,0))</f>
        <v>0</v>
      </c>
      <c r="S465" s="72">
        <f>IF(AND(ABS('Back-End'!B$81-L465)&lt;=0.0005,'Back-End'!B$84),'Back-End'!B$83,0)</f>
        <v>0</v>
      </c>
      <c r="T465" s="72">
        <v>0</v>
      </c>
    </row>
    <row r="466" spans="12:20" x14ac:dyDescent="0.25">
      <c r="L466" s="94">
        <f>L465+0.001</f>
        <v>0.23100000000000018</v>
      </c>
      <c r="M466" s="81">
        <f>IF(L466&lt;'Slider Control'!M$13,'Slider Control'!P$13,L466*'Slider Control'!R$13)</f>
        <v>0.55440000000000045</v>
      </c>
      <c r="N466" s="95">
        <f>IF(L466&lt;'Slider Control'!M$13,0,IF(L466&lt;'Slider Control'!N$13,L466*'Slider Control'!S$13+'Slider Control'!T$13,'Slider Control'!Q$13))</f>
        <v>0.15942857142857236</v>
      </c>
      <c r="O466" s="96" t="e">
        <f t="shared" si="22"/>
        <v>#N/A</v>
      </c>
      <c r="P466" s="72">
        <f>IF(AND(ABS('Back-End'!B$26-L466)&lt;=0.0005,'Back-End'!B$25),0.001,0)</f>
        <v>0</v>
      </c>
      <c r="Q466" s="72">
        <f>IF(AND(ABS('Back-End'!B$32-L466)&lt;=0.0005,'Back-End'!B$38),M466,0)</f>
        <v>0</v>
      </c>
      <c r="R466" s="72">
        <f>IF(AND(ABS('Back-End'!B$56-L466)&lt;=0.0005,'Back-End'!B$57),'Back-End'!B$54,IF(AND(ABS('Back-End'!B$69-L466)&lt;=0.0005,'Back-End'!B$58),'Back-End'!B$67,0))</f>
        <v>0</v>
      </c>
      <c r="S466" s="72">
        <f>IF(AND(ABS('Back-End'!B$81-L466)&lt;=0.0005,'Back-End'!B$84),'Back-End'!B$82,0)</f>
        <v>0</v>
      </c>
      <c r="T466" s="72">
        <v>0</v>
      </c>
    </row>
    <row r="467" spans="12:20" x14ac:dyDescent="0.25">
      <c r="L467" s="94">
        <f>L466</f>
        <v>0.23100000000000018</v>
      </c>
      <c r="M467" s="81">
        <f>IF(L467&lt;'Slider Control'!M$13,'Slider Control'!P$13,L467*'Slider Control'!R$13)</f>
        <v>0.55440000000000045</v>
      </c>
      <c r="N467" s="95">
        <f>IF(L467&lt;'Slider Control'!M$13,0,IF(L467&lt;'Slider Control'!N$13,L467*'Slider Control'!S$13+'Slider Control'!T$13,'Slider Control'!Q$13))</f>
        <v>0.15942857142857236</v>
      </c>
      <c r="O467" s="96" t="e">
        <f t="shared" si="22"/>
        <v>#N/A</v>
      </c>
      <c r="P467" s="72">
        <f>IF(AND(ABS('Back-End'!B$26-L467)&lt;=0.0005,'Back-End'!B$25),'Back-End'!B$21,0)</f>
        <v>0</v>
      </c>
      <c r="Q467" s="72">
        <f>IF(AND(ABS('Back-End'!B$32-L467)&lt;=0.0005,'Back-End'!B$38),N467,0)</f>
        <v>0</v>
      </c>
      <c r="R467" s="72">
        <f>IF(AND(ABS('Back-End'!B$56-L466)&lt;=0.0005,'Back-End'!B$57),'Back-End'!B$55,IF(AND(ABS('Back-End'!B$69-L466)&lt;=0.0005,'Back-End'!B$58),'Back-End'!B$68+0.0001,0))</f>
        <v>0</v>
      </c>
      <c r="S467" s="72">
        <f>IF(AND(ABS('Back-End'!B$81-L467)&lt;=0.0005,'Back-End'!B$84),'Back-End'!B$83,0)</f>
        <v>0</v>
      </c>
      <c r="T467" s="72">
        <v>0</v>
      </c>
    </row>
    <row r="468" spans="12:20" x14ac:dyDescent="0.25">
      <c r="L468" s="94">
        <f>L467+0.001</f>
        <v>0.23200000000000018</v>
      </c>
      <c r="M468" s="81">
        <f>IF(L468&lt;'Slider Control'!M$13,'Slider Control'!P$13,L468*'Slider Control'!R$13)</f>
        <v>0.55680000000000041</v>
      </c>
      <c r="N468" s="95">
        <f>IF(L468&lt;'Slider Control'!M$13,0,IF(L468&lt;'Slider Control'!N$13,L468*'Slider Control'!S$13+'Slider Control'!T$13,'Slider Control'!Q$13))</f>
        <v>0.16457142857142948</v>
      </c>
      <c r="O468" s="96" t="e">
        <f t="shared" si="22"/>
        <v>#N/A</v>
      </c>
      <c r="P468" s="72">
        <f>IF(AND(ABS('Back-End'!B$26-L468)&lt;=0.0005,'Back-End'!B$25),0.001,0)</f>
        <v>0</v>
      </c>
      <c r="Q468" s="72">
        <f>IF(AND(ABS('Back-End'!B$32-L468)&lt;=0.0005,'Back-End'!B$38),M468,0)</f>
        <v>0</v>
      </c>
      <c r="R468" s="72">
        <f>IF(AND(ABS('Back-End'!B$56-L468)&lt;=0.0005,'Back-End'!B$57),'Back-End'!B$54,IF(AND(ABS('Back-End'!B$69-L468)&lt;=0.0005,'Back-End'!B$58),'Back-End'!B$67,0))</f>
        <v>0</v>
      </c>
      <c r="S468" s="72">
        <f>IF(AND(ABS('Back-End'!B$81-L468)&lt;=0.0005,'Back-End'!B$84),'Back-End'!B$82,0)</f>
        <v>0</v>
      </c>
      <c r="T468" s="72">
        <v>0</v>
      </c>
    </row>
    <row r="469" spans="12:20" x14ac:dyDescent="0.25">
      <c r="L469" s="94">
        <f>L468</f>
        <v>0.23200000000000018</v>
      </c>
      <c r="M469" s="81">
        <f>IF(L469&lt;'Slider Control'!M$13,'Slider Control'!P$13,L469*'Slider Control'!R$13)</f>
        <v>0.55680000000000041</v>
      </c>
      <c r="N469" s="95">
        <f>IF(L469&lt;'Slider Control'!M$13,0,IF(L469&lt;'Slider Control'!N$13,L469*'Slider Control'!S$13+'Slider Control'!T$13,'Slider Control'!Q$13))</f>
        <v>0.16457142857142948</v>
      </c>
      <c r="O469" s="96" t="e">
        <f t="shared" si="22"/>
        <v>#N/A</v>
      </c>
      <c r="P469" s="72">
        <f>IF(AND(ABS('Back-End'!B$26-L469)&lt;=0.0005,'Back-End'!B$25),'Back-End'!B$21,0)</f>
        <v>0</v>
      </c>
      <c r="Q469" s="72">
        <f>IF(AND(ABS('Back-End'!B$32-L469)&lt;=0.0005,'Back-End'!B$38),N469,0)</f>
        <v>0</v>
      </c>
      <c r="R469" s="72">
        <f>IF(AND(ABS('Back-End'!B$56-L468)&lt;=0.0005,'Back-End'!B$57),'Back-End'!B$55,IF(AND(ABS('Back-End'!B$69-L468)&lt;=0.0005,'Back-End'!B$58),'Back-End'!B$68+0.0001,0))</f>
        <v>0</v>
      </c>
      <c r="S469" s="72">
        <f>IF(AND(ABS('Back-End'!B$81-L469)&lt;=0.0005,'Back-End'!B$84),'Back-End'!B$83,0)</f>
        <v>0</v>
      </c>
      <c r="T469" s="72">
        <v>0</v>
      </c>
    </row>
    <row r="470" spans="12:20" x14ac:dyDescent="0.25">
      <c r="L470" s="94">
        <f>L469+0.001</f>
        <v>0.23300000000000018</v>
      </c>
      <c r="M470" s="81">
        <f>IF(L470&lt;'Slider Control'!M$13,'Slider Control'!P$13,L470*'Slider Control'!R$13)</f>
        <v>0.55920000000000036</v>
      </c>
      <c r="N470" s="95">
        <f>IF(L470&lt;'Slider Control'!M$13,0,IF(L470&lt;'Slider Control'!N$13,L470*'Slider Control'!S$13+'Slider Control'!T$13,'Slider Control'!Q$13))</f>
        <v>0.16971428571428659</v>
      </c>
      <c r="O470" s="96" t="e">
        <f t="shared" si="22"/>
        <v>#N/A</v>
      </c>
      <c r="P470" s="72">
        <f>IF(AND(ABS('Back-End'!B$26-L470)&lt;=0.0005,'Back-End'!B$25),0.001,0)</f>
        <v>0</v>
      </c>
      <c r="Q470" s="72">
        <f>IF(AND(ABS('Back-End'!B$32-L470)&lt;=0.0005,'Back-End'!B$38),M470,0)</f>
        <v>0</v>
      </c>
      <c r="R470" s="72">
        <f>IF(AND(ABS('Back-End'!B$56-L470)&lt;=0.0005,'Back-End'!B$57),'Back-End'!B$54,IF(AND(ABS('Back-End'!B$69-L470)&lt;=0.0005,'Back-End'!B$58),'Back-End'!B$67,0))</f>
        <v>0</v>
      </c>
      <c r="S470" s="72">
        <f>IF(AND(ABS('Back-End'!B$81-L470)&lt;=0.0005,'Back-End'!B$84),'Back-End'!B$82,0)</f>
        <v>0</v>
      </c>
      <c r="T470" s="72">
        <v>0</v>
      </c>
    </row>
    <row r="471" spans="12:20" x14ac:dyDescent="0.25">
      <c r="L471" s="94">
        <f>L470</f>
        <v>0.23300000000000018</v>
      </c>
      <c r="M471" s="81">
        <f>IF(L471&lt;'Slider Control'!M$13,'Slider Control'!P$13,L471*'Slider Control'!R$13)</f>
        <v>0.55920000000000036</v>
      </c>
      <c r="N471" s="95">
        <f>IF(L471&lt;'Slider Control'!M$13,0,IF(L471&lt;'Slider Control'!N$13,L471*'Slider Control'!S$13+'Slider Control'!T$13,'Slider Control'!Q$13))</f>
        <v>0.16971428571428659</v>
      </c>
      <c r="O471" s="96" t="e">
        <f t="shared" si="22"/>
        <v>#N/A</v>
      </c>
      <c r="P471" s="72">
        <f>IF(AND(ABS('Back-End'!B$26-L471)&lt;=0.0005,'Back-End'!B$25),'Back-End'!B$21,0)</f>
        <v>0</v>
      </c>
      <c r="Q471" s="72">
        <f>IF(AND(ABS('Back-End'!B$32-L471)&lt;=0.0005,'Back-End'!B$38),N471,0)</f>
        <v>0</v>
      </c>
      <c r="R471" s="72">
        <f>IF(AND(ABS('Back-End'!B$56-L470)&lt;=0.0005,'Back-End'!B$57),'Back-End'!B$55,IF(AND(ABS('Back-End'!B$69-L470)&lt;=0.0005,'Back-End'!B$58),'Back-End'!B$68+0.0001,0))</f>
        <v>0</v>
      </c>
      <c r="S471" s="72">
        <f>IF(AND(ABS('Back-End'!B$81-L471)&lt;=0.0005,'Back-End'!B$84),'Back-End'!B$83,0)</f>
        <v>0</v>
      </c>
      <c r="T471" s="72">
        <v>0</v>
      </c>
    </row>
    <row r="472" spans="12:20" x14ac:dyDescent="0.25">
      <c r="L472" s="94">
        <f>L471+0.001</f>
        <v>0.23400000000000018</v>
      </c>
      <c r="M472" s="81">
        <f>IF(L472&lt;'Slider Control'!M$13,'Slider Control'!P$13,L472*'Slider Control'!R$13)</f>
        <v>0.56160000000000043</v>
      </c>
      <c r="N472" s="95">
        <f>IF(L472&lt;'Slider Control'!M$13,0,IF(L472&lt;'Slider Control'!N$13,L472*'Slider Control'!S$13+'Slider Control'!T$13,'Slider Control'!Q$13))</f>
        <v>0.17485714285714371</v>
      </c>
      <c r="O472" s="96" t="e">
        <f t="shared" si="22"/>
        <v>#N/A</v>
      </c>
      <c r="P472" s="72">
        <f>IF(AND(ABS('Back-End'!B$26-L472)&lt;=0.0005,'Back-End'!B$25),0.001,0)</f>
        <v>0</v>
      </c>
      <c r="Q472" s="72">
        <f>IF(AND(ABS('Back-End'!B$32-L472)&lt;=0.0005,'Back-End'!B$38),M472,0)</f>
        <v>0</v>
      </c>
      <c r="R472" s="72">
        <f>IF(AND(ABS('Back-End'!B$56-L472)&lt;=0.0005,'Back-End'!B$57),'Back-End'!B$54,IF(AND(ABS('Back-End'!B$69-L472)&lt;=0.0005,'Back-End'!B$58),'Back-End'!B$67,0))</f>
        <v>0</v>
      </c>
      <c r="S472" s="72">
        <f>IF(AND(ABS('Back-End'!B$81-L472)&lt;=0.0005,'Back-End'!B$84),'Back-End'!B$82,0)</f>
        <v>0</v>
      </c>
      <c r="T472" s="72">
        <v>0</v>
      </c>
    </row>
    <row r="473" spans="12:20" x14ac:dyDescent="0.25">
      <c r="L473" s="94">
        <f>L472</f>
        <v>0.23400000000000018</v>
      </c>
      <c r="M473" s="81">
        <f>IF(L473&lt;'Slider Control'!M$13,'Slider Control'!P$13,L473*'Slider Control'!R$13)</f>
        <v>0.56160000000000043</v>
      </c>
      <c r="N473" s="95">
        <f>IF(L473&lt;'Slider Control'!M$13,0,IF(L473&lt;'Slider Control'!N$13,L473*'Slider Control'!S$13+'Slider Control'!T$13,'Slider Control'!Q$13))</f>
        <v>0.17485714285714371</v>
      </c>
      <c r="O473" s="96" t="e">
        <f t="shared" si="22"/>
        <v>#N/A</v>
      </c>
      <c r="P473" s="72">
        <f>IF(AND(ABS('Back-End'!B$26-L473)&lt;=0.0005,'Back-End'!B$25),'Back-End'!B$21,0)</f>
        <v>0</v>
      </c>
      <c r="Q473" s="72">
        <f>IF(AND(ABS('Back-End'!B$32-L473)&lt;=0.0005,'Back-End'!B$38),N473,0)</f>
        <v>0</v>
      </c>
      <c r="R473" s="72">
        <f>IF(AND(ABS('Back-End'!B$56-L472)&lt;=0.0005,'Back-End'!B$57),'Back-End'!B$55,IF(AND(ABS('Back-End'!B$69-L472)&lt;=0.0005,'Back-End'!B$58),'Back-End'!B$68+0.0001,0))</f>
        <v>0</v>
      </c>
      <c r="S473" s="72">
        <f>IF(AND(ABS('Back-End'!B$81-L473)&lt;=0.0005,'Back-End'!B$84),'Back-End'!B$83,0)</f>
        <v>0</v>
      </c>
      <c r="T473" s="72">
        <v>0</v>
      </c>
    </row>
    <row r="474" spans="12:20" x14ac:dyDescent="0.25">
      <c r="L474" s="94">
        <f>L473+0.001</f>
        <v>0.23500000000000018</v>
      </c>
      <c r="M474" s="81">
        <f>IF(L474&lt;'Slider Control'!M$13,'Slider Control'!P$13,L474*'Slider Control'!R$13)</f>
        <v>0.56400000000000039</v>
      </c>
      <c r="N474" s="95">
        <f>IF(L474&lt;'Slider Control'!M$13,0,IF(L474&lt;'Slider Control'!N$13,L474*'Slider Control'!S$13+'Slider Control'!T$13,'Slider Control'!Q$13))</f>
        <v>0.18000000000000083</v>
      </c>
      <c r="O474" s="96" t="e">
        <f t="shared" si="22"/>
        <v>#N/A</v>
      </c>
      <c r="P474" s="72">
        <f>IF(AND(ABS('Back-End'!B$26-L474)&lt;=0.0005,'Back-End'!B$25),0.001,0)</f>
        <v>0</v>
      </c>
      <c r="Q474" s="72">
        <f>IF(AND(ABS('Back-End'!B$32-L474)&lt;=0.0005,'Back-End'!B$38),M474,0)</f>
        <v>0</v>
      </c>
      <c r="R474" s="72">
        <f>IF(AND(ABS('Back-End'!B$56-L474)&lt;=0.0005,'Back-End'!B$57),'Back-End'!B$54,IF(AND(ABS('Back-End'!B$69-L474)&lt;=0.0005,'Back-End'!B$58),'Back-End'!B$67,0))</f>
        <v>0</v>
      </c>
      <c r="S474" s="72">
        <f>IF(AND(ABS('Back-End'!B$81-L474)&lt;=0.0005,'Back-End'!B$84),'Back-End'!B$82,0)</f>
        <v>0</v>
      </c>
      <c r="T474" s="72">
        <v>0</v>
      </c>
    </row>
    <row r="475" spans="12:20" x14ac:dyDescent="0.25">
      <c r="L475" s="94">
        <f>L474</f>
        <v>0.23500000000000018</v>
      </c>
      <c r="M475" s="81">
        <f>IF(L475&lt;'Slider Control'!M$13,'Slider Control'!P$13,L475*'Slider Control'!R$13)</f>
        <v>0.56400000000000039</v>
      </c>
      <c r="N475" s="95">
        <f>IF(L475&lt;'Slider Control'!M$13,0,IF(L475&lt;'Slider Control'!N$13,L475*'Slider Control'!S$13+'Slider Control'!T$13,'Slider Control'!Q$13))</f>
        <v>0.18000000000000083</v>
      </c>
      <c r="O475" s="96" t="e">
        <f t="shared" si="22"/>
        <v>#N/A</v>
      </c>
      <c r="P475" s="72">
        <f>IF(AND(ABS('Back-End'!B$26-L475)&lt;=0.0005,'Back-End'!B$25),'Back-End'!B$21,0)</f>
        <v>0</v>
      </c>
      <c r="Q475" s="72">
        <f>IF(AND(ABS('Back-End'!B$32-L475)&lt;=0.0005,'Back-End'!B$38),N475,0)</f>
        <v>0</v>
      </c>
      <c r="R475" s="72">
        <f>IF(AND(ABS('Back-End'!B$56-L474)&lt;=0.0005,'Back-End'!B$57),'Back-End'!B$55,IF(AND(ABS('Back-End'!B$69-L474)&lt;=0.0005,'Back-End'!B$58),'Back-End'!B$68+0.0001,0))</f>
        <v>0</v>
      </c>
      <c r="S475" s="72">
        <f>IF(AND(ABS('Back-End'!B$81-L475)&lt;=0.0005,'Back-End'!B$84),'Back-End'!B$83,0)</f>
        <v>0</v>
      </c>
      <c r="T475" s="72">
        <v>0</v>
      </c>
    </row>
    <row r="476" spans="12:20" x14ac:dyDescent="0.25">
      <c r="L476" s="94">
        <f>L475+0.001</f>
        <v>0.23600000000000018</v>
      </c>
      <c r="M476" s="81">
        <f>IF(L476&lt;'Slider Control'!M$13,'Slider Control'!P$13,L476*'Slider Control'!R$13)</f>
        <v>0.56640000000000046</v>
      </c>
      <c r="N476" s="95">
        <f>IF(L476&lt;'Slider Control'!M$13,0,IF(L476&lt;'Slider Control'!N$13,L476*'Slider Control'!S$13+'Slider Control'!T$13,'Slider Control'!Q$13))</f>
        <v>0.18514285714285816</v>
      </c>
      <c r="O476" s="96" t="e">
        <f t="shared" si="22"/>
        <v>#N/A</v>
      </c>
      <c r="P476" s="72">
        <f>IF(AND(ABS('Back-End'!B$26-L476)&lt;=0.0005,'Back-End'!B$25),0.001,0)</f>
        <v>0</v>
      </c>
      <c r="Q476" s="72">
        <f>IF(AND(ABS('Back-End'!B$32-L476)&lt;=0.0005,'Back-End'!B$38),M476,0)</f>
        <v>0</v>
      </c>
      <c r="R476" s="72">
        <f>IF(AND(ABS('Back-End'!B$56-L476)&lt;=0.0005,'Back-End'!B$57),'Back-End'!B$54,IF(AND(ABS('Back-End'!B$69-L476)&lt;=0.0005,'Back-End'!B$58),'Back-End'!B$67,0))</f>
        <v>0</v>
      </c>
      <c r="S476" s="72">
        <f>IF(AND(ABS('Back-End'!B$81-L476)&lt;=0.0005,'Back-End'!B$84),'Back-End'!B$82,0)</f>
        <v>0</v>
      </c>
      <c r="T476" s="72">
        <v>0</v>
      </c>
    </row>
    <row r="477" spans="12:20" x14ac:dyDescent="0.25">
      <c r="L477" s="94">
        <f>L476</f>
        <v>0.23600000000000018</v>
      </c>
      <c r="M477" s="81">
        <f>IF(L477&lt;'Slider Control'!M$13,'Slider Control'!P$13,L477*'Slider Control'!R$13)</f>
        <v>0.56640000000000046</v>
      </c>
      <c r="N477" s="95">
        <f>IF(L477&lt;'Slider Control'!M$13,0,IF(L477&lt;'Slider Control'!N$13,L477*'Slider Control'!S$13+'Slider Control'!T$13,'Slider Control'!Q$13))</f>
        <v>0.18514285714285816</v>
      </c>
      <c r="O477" s="96" t="e">
        <f t="shared" si="22"/>
        <v>#N/A</v>
      </c>
      <c r="P477" s="72">
        <f>IF(AND(ABS('Back-End'!B$26-L477)&lt;=0.0005,'Back-End'!B$25),'Back-End'!B$21,0)</f>
        <v>0</v>
      </c>
      <c r="Q477" s="72">
        <f>IF(AND(ABS('Back-End'!B$32-L477)&lt;=0.0005,'Back-End'!B$38),N477,0)</f>
        <v>0</v>
      </c>
      <c r="R477" s="72">
        <f>IF(AND(ABS('Back-End'!B$56-L476)&lt;=0.0005,'Back-End'!B$57),'Back-End'!B$55,IF(AND(ABS('Back-End'!B$69-L476)&lt;=0.0005,'Back-End'!B$58),'Back-End'!B$68+0.0001,0))</f>
        <v>0</v>
      </c>
      <c r="S477" s="72">
        <f>IF(AND(ABS('Back-End'!B$81-L477)&lt;=0.0005,'Back-End'!B$84),'Back-End'!B$83,0)</f>
        <v>0</v>
      </c>
      <c r="T477" s="72">
        <v>0</v>
      </c>
    </row>
    <row r="478" spans="12:20" x14ac:dyDescent="0.25">
      <c r="L478" s="94">
        <f>L477+0.001</f>
        <v>0.23700000000000018</v>
      </c>
      <c r="M478" s="81">
        <f>IF(L478&lt;'Slider Control'!M$13,'Slider Control'!P$13,L478*'Slider Control'!R$13)</f>
        <v>0.56880000000000042</v>
      </c>
      <c r="N478" s="95">
        <f>IF(L478&lt;'Slider Control'!M$13,0,IF(L478&lt;'Slider Control'!N$13,L478*'Slider Control'!S$13+'Slider Control'!T$13,'Slider Control'!Q$13))</f>
        <v>0.19028571428571528</v>
      </c>
      <c r="O478" s="96" t="e">
        <f t="shared" si="22"/>
        <v>#N/A</v>
      </c>
      <c r="P478" s="72">
        <f>IF(AND(ABS('Back-End'!B$26-L478)&lt;=0.0005,'Back-End'!B$25),0.001,0)</f>
        <v>0</v>
      </c>
      <c r="Q478" s="72">
        <f>IF(AND(ABS('Back-End'!B$32-L478)&lt;=0.0005,'Back-End'!B$38),M478,0)</f>
        <v>0</v>
      </c>
      <c r="R478" s="72">
        <f>IF(AND(ABS('Back-End'!B$56-L478)&lt;=0.0005,'Back-End'!B$57),'Back-End'!B$54,IF(AND(ABS('Back-End'!B$69-L478)&lt;=0.0005,'Back-End'!B$58),'Back-End'!B$67,0))</f>
        <v>0</v>
      </c>
      <c r="S478" s="72">
        <f>IF(AND(ABS('Back-End'!B$81-L478)&lt;=0.0005,'Back-End'!B$84),'Back-End'!B$82,0)</f>
        <v>0</v>
      </c>
      <c r="T478" s="72">
        <v>0</v>
      </c>
    </row>
    <row r="479" spans="12:20" x14ac:dyDescent="0.25">
      <c r="L479" s="94">
        <f>L478</f>
        <v>0.23700000000000018</v>
      </c>
      <c r="M479" s="81">
        <f>IF(L479&lt;'Slider Control'!M$13,'Slider Control'!P$13,L479*'Slider Control'!R$13)</f>
        <v>0.56880000000000042</v>
      </c>
      <c r="N479" s="95">
        <f>IF(L479&lt;'Slider Control'!M$13,0,IF(L479&lt;'Slider Control'!N$13,L479*'Slider Control'!S$13+'Slider Control'!T$13,'Slider Control'!Q$13))</f>
        <v>0.19028571428571528</v>
      </c>
      <c r="O479" s="96" t="e">
        <f t="shared" si="22"/>
        <v>#N/A</v>
      </c>
      <c r="P479" s="72">
        <f>IF(AND(ABS('Back-End'!B$26-L479)&lt;=0.0005,'Back-End'!B$25),'Back-End'!B$21,0)</f>
        <v>0</v>
      </c>
      <c r="Q479" s="72">
        <f>IF(AND(ABS('Back-End'!B$32-L479)&lt;=0.0005,'Back-End'!B$38),N479,0)</f>
        <v>0</v>
      </c>
      <c r="R479" s="72">
        <f>IF(AND(ABS('Back-End'!B$56-L478)&lt;=0.0005,'Back-End'!B$57),'Back-End'!B$55,IF(AND(ABS('Back-End'!B$69-L478)&lt;=0.0005,'Back-End'!B$58),'Back-End'!B$68+0.0001,0))</f>
        <v>0</v>
      </c>
      <c r="S479" s="72">
        <f>IF(AND(ABS('Back-End'!B$81-L479)&lt;=0.0005,'Back-End'!B$84),'Back-End'!B$83,0)</f>
        <v>0</v>
      </c>
      <c r="T479" s="72">
        <v>0</v>
      </c>
    </row>
    <row r="480" spans="12:20" x14ac:dyDescent="0.25">
      <c r="L480" s="94">
        <f>L479+0.001</f>
        <v>0.23800000000000018</v>
      </c>
      <c r="M480" s="81">
        <f>IF(L480&lt;'Slider Control'!M$13,'Slider Control'!P$13,L480*'Slider Control'!R$13)</f>
        <v>0.57120000000000037</v>
      </c>
      <c r="N480" s="95">
        <f>IF(L480&lt;'Slider Control'!M$13,0,IF(L480&lt;'Slider Control'!N$13,L480*'Slider Control'!S$13+'Slider Control'!T$13,'Slider Control'!Q$13))</f>
        <v>0.1954285714285724</v>
      </c>
      <c r="O480" s="96" t="e">
        <f t="shared" si="22"/>
        <v>#N/A</v>
      </c>
      <c r="P480" s="72">
        <f>IF(AND(ABS('Back-End'!B$26-L480)&lt;=0.0005,'Back-End'!B$25),0.001,0)</f>
        <v>0</v>
      </c>
      <c r="Q480" s="72">
        <f>IF(AND(ABS('Back-End'!B$32-L480)&lt;=0.0005,'Back-End'!B$38),M480,0)</f>
        <v>0</v>
      </c>
      <c r="R480" s="72">
        <f>IF(AND(ABS('Back-End'!B$56-L480)&lt;=0.0005,'Back-End'!B$57),'Back-End'!B$54,IF(AND(ABS('Back-End'!B$69-L480)&lt;=0.0005,'Back-End'!B$58),'Back-End'!B$67,0))</f>
        <v>0</v>
      </c>
      <c r="S480" s="72">
        <f>IF(AND(ABS('Back-End'!B$81-L480)&lt;=0.0005,'Back-End'!B$84),'Back-End'!B$82,0)</f>
        <v>0</v>
      </c>
      <c r="T480" s="72">
        <v>0</v>
      </c>
    </row>
    <row r="481" spans="12:20" x14ac:dyDescent="0.25">
      <c r="L481" s="94">
        <f>L480</f>
        <v>0.23800000000000018</v>
      </c>
      <c r="M481" s="81">
        <f>IF(L481&lt;'Slider Control'!M$13,'Slider Control'!P$13,L481*'Slider Control'!R$13)</f>
        <v>0.57120000000000037</v>
      </c>
      <c r="N481" s="95">
        <f>IF(L481&lt;'Slider Control'!M$13,0,IF(L481&lt;'Slider Control'!N$13,L481*'Slider Control'!S$13+'Slider Control'!T$13,'Slider Control'!Q$13))</f>
        <v>0.1954285714285724</v>
      </c>
      <c r="O481" s="96" t="e">
        <f t="shared" si="22"/>
        <v>#N/A</v>
      </c>
      <c r="P481" s="72">
        <f>IF(AND(ABS('Back-End'!B$26-L481)&lt;=0.0005,'Back-End'!B$25),'Back-End'!B$21,0)</f>
        <v>0</v>
      </c>
      <c r="Q481" s="72">
        <f>IF(AND(ABS('Back-End'!B$32-L481)&lt;=0.0005,'Back-End'!B$38),N481,0)</f>
        <v>0</v>
      </c>
      <c r="R481" s="72">
        <f>IF(AND(ABS('Back-End'!B$56-L480)&lt;=0.0005,'Back-End'!B$57),'Back-End'!B$55,IF(AND(ABS('Back-End'!B$69-L480)&lt;=0.0005,'Back-End'!B$58),'Back-End'!B$68+0.0001,0))</f>
        <v>0</v>
      </c>
      <c r="S481" s="72">
        <f>IF(AND(ABS('Back-End'!B$81-L481)&lt;=0.0005,'Back-End'!B$84),'Back-End'!B$83,0)</f>
        <v>0</v>
      </c>
      <c r="T481" s="72">
        <v>0</v>
      </c>
    </row>
    <row r="482" spans="12:20" x14ac:dyDescent="0.25">
      <c r="L482" s="94">
        <f>L481+0.001</f>
        <v>0.23900000000000018</v>
      </c>
      <c r="M482" s="81">
        <f>IF(L482&lt;'Slider Control'!M$13,'Slider Control'!P$13,L482*'Slider Control'!R$13)</f>
        <v>0.57360000000000044</v>
      </c>
      <c r="N482" s="95">
        <f>IF(L482&lt;'Slider Control'!M$13,0,IF(L482&lt;'Slider Control'!N$13,L482*'Slider Control'!S$13+'Slider Control'!T$13,'Slider Control'!Q$13))</f>
        <v>0.20057142857142951</v>
      </c>
      <c r="O482" s="96" t="e">
        <f t="shared" si="22"/>
        <v>#N/A</v>
      </c>
      <c r="P482" s="72">
        <f>IF(AND(ABS('Back-End'!B$26-L482)&lt;=0.0005,'Back-End'!B$25),0.001,0)</f>
        <v>0</v>
      </c>
      <c r="Q482" s="72">
        <f>IF(AND(ABS('Back-End'!B$32-L482)&lt;=0.0005,'Back-End'!B$38),M482,0)</f>
        <v>0</v>
      </c>
      <c r="R482" s="72">
        <f>IF(AND(ABS('Back-End'!B$56-L482)&lt;=0.0005,'Back-End'!B$57),'Back-End'!B$54,IF(AND(ABS('Back-End'!B$69-L482)&lt;=0.0005,'Back-End'!B$58),'Back-End'!B$67,0))</f>
        <v>0</v>
      </c>
      <c r="S482" s="72">
        <f>IF(AND(ABS('Back-End'!B$81-L482)&lt;=0.0005,'Back-End'!B$84),'Back-End'!B$82,0)</f>
        <v>0</v>
      </c>
      <c r="T482" s="72">
        <v>0</v>
      </c>
    </row>
    <row r="483" spans="12:20" x14ac:dyDescent="0.25">
      <c r="L483" s="94">
        <f>L482</f>
        <v>0.23900000000000018</v>
      </c>
      <c r="M483" s="81">
        <f>IF(L483&lt;'Slider Control'!M$13,'Slider Control'!P$13,L483*'Slider Control'!R$13)</f>
        <v>0.57360000000000044</v>
      </c>
      <c r="N483" s="95">
        <f>IF(L483&lt;'Slider Control'!M$13,0,IF(L483&lt;'Slider Control'!N$13,L483*'Slider Control'!S$13+'Slider Control'!T$13,'Slider Control'!Q$13))</f>
        <v>0.20057142857142951</v>
      </c>
      <c r="O483" s="96" t="e">
        <f t="shared" si="22"/>
        <v>#N/A</v>
      </c>
      <c r="P483" s="72">
        <f>IF(AND(ABS('Back-End'!B$26-L483)&lt;=0.0005,'Back-End'!B$25),'Back-End'!B$21,0)</f>
        <v>0</v>
      </c>
      <c r="Q483" s="72">
        <f>IF(AND(ABS('Back-End'!B$32-L483)&lt;=0.0005,'Back-End'!B$38),N483,0)</f>
        <v>0</v>
      </c>
      <c r="R483" s="72">
        <f>IF(AND(ABS('Back-End'!B$56-L482)&lt;=0.0005,'Back-End'!B$57),'Back-End'!B$55,IF(AND(ABS('Back-End'!B$69-L482)&lt;=0.0005,'Back-End'!B$58),'Back-End'!B$68+0.0001,0))</f>
        <v>0</v>
      </c>
      <c r="S483" s="72">
        <f>IF(AND(ABS('Back-End'!B$81-L483)&lt;=0.0005,'Back-End'!B$84),'Back-End'!B$83,0)</f>
        <v>0</v>
      </c>
      <c r="T483" s="72">
        <v>0</v>
      </c>
    </row>
    <row r="484" spans="12:20" x14ac:dyDescent="0.25">
      <c r="L484" s="94">
        <f>L483+0.001</f>
        <v>0.24000000000000019</v>
      </c>
      <c r="M484" s="81">
        <f>IF(L484&lt;'Slider Control'!M$13,'Slider Control'!P$13,L484*'Slider Control'!R$13)</f>
        <v>0.5760000000000004</v>
      </c>
      <c r="N484" s="95">
        <f>IF(L484&lt;'Slider Control'!M$13,0,IF(L484&lt;'Slider Control'!N$13,L484*'Slider Control'!S$13+'Slider Control'!T$13,'Slider Control'!Q$13))</f>
        <v>0.20571428571428663</v>
      </c>
      <c r="O484" s="96" t="e">
        <f t="shared" si="22"/>
        <v>#N/A</v>
      </c>
      <c r="P484" s="72">
        <f>IF(AND(ABS('Back-End'!B$26-L484)&lt;=0.0005,'Back-End'!B$25),0.001,0)</f>
        <v>0</v>
      </c>
      <c r="Q484" s="72">
        <f>IF(AND(ABS('Back-End'!B$32-L484)&lt;=0.0005,'Back-End'!B$38),M484,0)</f>
        <v>0</v>
      </c>
      <c r="R484" s="72">
        <f>IF(AND(ABS('Back-End'!B$56-L484)&lt;=0.0005,'Back-End'!B$57),'Back-End'!B$54,IF(AND(ABS('Back-End'!B$69-L484)&lt;=0.0005,'Back-End'!B$58),'Back-End'!B$67,0))</f>
        <v>0</v>
      </c>
      <c r="S484" s="72">
        <f>IF(AND(ABS('Back-End'!B$81-L484)&lt;=0.0005,'Back-End'!B$84),'Back-End'!B$82,0)</f>
        <v>0</v>
      </c>
      <c r="T484" s="72">
        <v>0</v>
      </c>
    </row>
    <row r="485" spans="12:20" x14ac:dyDescent="0.25">
      <c r="L485" s="94">
        <f>L484</f>
        <v>0.24000000000000019</v>
      </c>
      <c r="M485" s="81">
        <f>IF(L485&lt;'Slider Control'!M$13,'Slider Control'!P$13,L485*'Slider Control'!R$13)</f>
        <v>0.5760000000000004</v>
      </c>
      <c r="N485" s="95">
        <f>IF(L485&lt;'Slider Control'!M$13,0,IF(L485&lt;'Slider Control'!N$13,L485*'Slider Control'!S$13+'Slider Control'!T$13,'Slider Control'!Q$13))</f>
        <v>0.20571428571428663</v>
      </c>
      <c r="O485" s="96" t="e">
        <f t="shared" si="22"/>
        <v>#N/A</v>
      </c>
      <c r="P485" s="72">
        <f>IF(AND(ABS('Back-End'!B$26-L485)&lt;=0.0005,'Back-End'!B$25),'Back-End'!B$21,0)</f>
        <v>0</v>
      </c>
      <c r="Q485" s="72">
        <f>IF(AND(ABS('Back-End'!B$32-L485)&lt;=0.0005,'Back-End'!B$38),N485,0)</f>
        <v>0</v>
      </c>
      <c r="R485" s="72">
        <f>IF(AND(ABS('Back-End'!B$56-L484)&lt;=0.0005,'Back-End'!B$57),'Back-End'!B$55,IF(AND(ABS('Back-End'!B$69-L484)&lt;=0.0005,'Back-End'!B$58),'Back-End'!B$68+0.0001,0))</f>
        <v>0</v>
      </c>
      <c r="S485" s="72">
        <f>IF(AND(ABS('Back-End'!B$81-L485)&lt;=0.0005,'Back-End'!B$84),'Back-End'!B$83,0)</f>
        <v>0</v>
      </c>
      <c r="T485" s="72">
        <v>0</v>
      </c>
    </row>
    <row r="486" spans="12:20" x14ac:dyDescent="0.25">
      <c r="L486" s="94">
        <f>L485+0.001</f>
        <v>0.24100000000000019</v>
      </c>
      <c r="M486" s="81">
        <f>IF(L486&lt;'Slider Control'!M$13,'Slider Control'!P$13,L486*'Slider Control'!R$13)</f>
        <v>0.57840000000000047</v>
      </c>
      <c r="N486" s="95">
        <f>IF(L486&lt;'Slider Control'!M$13,0,IF(L486&lt;'Slider Control'!N$13,L486*'Slider Control'!S$13+'Slider Control'!T$13,'Slider Control'!Q$13))</f>
        <v>0.21085714285714374</v>
      </c>
      <c r="O486" s="96" t="e">
        <f t="shared" si="22"/>
        <v>#N/A</v>
      </c>
      <c r="P486" s="72">
        <f>IF(AND(ABS('Back-End'!B$26-L486)&lt;=0.0005,'Back-End'!B$25),0.001,0)</f>
        <v>0</v>
      </c>
      <c r="Q486" s="72">
        <f>IF(AND(ABS('Back-End'!B$32-L486)&lt;=0.0005,'Back-End'!B$38),M486,0)</f>
        <v>0</v>
      </c>
      <c r="R486" s="72">
        <f>IF(AND(ABS('Back-End'!B$56-L486)&lt;=0.0005,'Back-End'!B$57),'Back-End'!B$54,IF(AND(ABS('Back-End'!B$69-L486)&lt;=0.0005,'Back-End'!B$58),'Back-End'!B$67,0))</f>
        <v>0</v>
      </c>
      <c r="S486" s="72">
        <f>IF(AND(ABS('Back-End'!B$81-L486)&lt;=0.0005,'Back-End'!B$84),'Back-End'!B$82,0)</f>
        <v>0</v>
      </c>
      <c r="T486" s="72">
        <v>0</v>
      </c>
    </row>
    <row r="487" spans="12:20" x14ac:dyDescent="0.25">
      <c r="L487" s="94">
        <f>L486</f>
        <v>0.24100000000000019</v>
      </c>
      <c r="M487" s="81">
        <f>IF(L487&lt;'Slider Control'!M$13,'Slider Control'!P$13,L487*'Slider Control'!R$13)</f>
        <v>0.57840000000000047</v>
      </c>
      <c r="N487" s="95">
        <f>IF(L487&lt;'Slider Control'!M$13,0,IF(L487&lt;'Slider Control'!N$13,L487*'Slider Control'!S$13+'Slider Control'!T$13,'Slider Control'!Q$13))</f>
        <v>0.21085714285714374</v>
      </c>
      <c r="O487" s="96" t="e">
        <f t="shared" si="22"/>
        <v>#N/A</v>
      </c>
      <c r="P487" s="72">
        <f>IF(AND(ABS('Back-End'!B$26-L487)&lt;=0.0005,'Back-End'!B$25),'Back-End'!B$21,0)</f>
        <v>0</v>
      </c>
      <c r="Q487" s="72">
        <f>IF(AND(ABS('Back-End'!B$32-L487)&lt;=0.0005,'Back-End'!B$38),N487,0)</f>
        <v>0</v>
      </c>
      <c r="R487" s="72">
        <f>IF(AND(ABS('Back-End'!B$56-L486)&lt;=0.0005,'Back-End'!B$57),'Back-End'!B$55,IF(AND(ABS('Back-End'!B$69-L486)&lt;=0.0005,'Back-End'!B$58),'Back-End'!B$68+0.0001,0))</f>
        <v>0</v>
      </c>
      <c r="S487" s="72">
        <f>IF(AND(ABS('Back-End'!B$81-L487)&lt;=0.0005,'Back-End'!B$84),'Back-End'!B$83,0)</f>
        <v>0</v>
      </c>
      <c r="T487" s="72">
        <v>0</v>
      </c>
    </row>
    <row r="488" spans="12:20" x14ac:dyDescent="0.25">
      <c r="L488" s="94">
        <f>L487+0.001</f>
        <v>0.24200000000000019</v>
      </c>
      <c r="M488" s="81">
        <f>IF(L488&lt;'Slider Control'!M$13,'Slider Control'!P$13,L488*'Slider Control'!R$13)</f>
        <v>0.58080000000000043</v>
      </c>
      <c r="N488" s="95">
        <f>IF(L488&lt;'Slider Control'!M$13,0,IF(L488&lt;'Slider Control'!N$13,L488*'Slider Control'!S$13+'Slider Control'!T$13,'Slider Control'!Q$13))</f>
        <v>0.21600000000000086</v>
      </c>
      <c r="O488" s="96" t="e">
        <f t="shared" si="22"/>
        <v>#N/A</v>
      </c>
      <c r="P488" s="72">
        <f>IF(AND(ABS('Back-End'!B$26-L488)&lt;=0.0005,'Back-End'!B$25),0.001,0)</f>
        <v>0</v>
      </c>
      <c r="Q488" s="72">
        <f>IF(AND(ABS('Back-End'!B$32-L488)&lt;=0.0005,'Back-End'!B$38),M488,0)</f>
        <v>0</v>
      </c>
      <c r="R488" s="72">
        <f>IF(AND(ABS('Back-End'!B$56-L488)&lt;=0.0005,'Back-End'!B$57),'Back-End'!B$54,IF(AND(ABS('Back-End'!B$69-L488)&lt;=0.0005,'Back-End'!B$58),'Back-End'!B$67,0))</f>
        <v>0</v>
      </c>
      <c r="S488" s="72">
        <f>IF(AND(ABS('Back-End'!B$81-L488)&lt;=0.0005,'Back-End'!B$84),'Back-End'!B$82,0)</f>
        <v>0</v>
      </c>
      <c r="T488" s="72">
        <v>0</v>
      </c>
    </row>
    <row r="489" spans="12:20" x14ac:dyDescent="0.25">
      <c r="L489" s="94">
        <f>L488</f>
        <v>0.24200000000000019</v>
      </c>
      <c r="M489" s="81">
        <f>IF(L489&lt;'Slider Control'!M$13,'Slider Control'!P$13,L489*'Slider Control'!R$13)</f>
        <v>0.58080000000000043</v>
      </c>
      <c r="N489" s="95">
        <f>IF(L489&lt;'Slider Control'!M$13,0,IF(L489&lt;'Slider Control'!N$13,L489*'Slider Control'!S$13+'Slider Control'!T$13,'Slider Control'!Q$13))</f>
        <v>0.21600000000000086</v>
      </c>
      <c r="O489" s="96" t="e">
        <f t="shared" si="22"/>
        <v>#N/A</v>
      </c>
      <c r="P489" s="72">
        <f>IF(AND(ABS('Back-End'!B$26-L489)&lt;=0.0005,'Back-End'!B$25),'Back-End'!B$21,0)</f>
        <v>0</v>
      </c>
      <c r="Q489" s="72">
        <f>IF(AND(ABS('Back-End'!B$32-L489)&lt;=0.0005,'Back-End'!B$38),N489,0)</f>
        <v>0</v>
      </c>
      <c r="R489" s="72">
        <f>IF(AND(ABS('Back-End'!B$56-L488)&lt;=0.0005,'Back-End'!B$57),'Back-End'!B$55,IF(AND(ABS('Back-End'!B$69-L488)&lt;=0.0005,'Back-End'!B$58),'Back-End'!B$68+0.0001,0))</f>
        <v>0</v>
      </c>
      <c r="S489" s="72">
        <f>IF(AND(ABS('Back-End'!B$81-L489)&lt;=0.0005,'Back-End'!B$84),'Back-End'!B$83,0)</f>
        <v>0</v>
      </c>
      <c r="T489" s="72">
        <v>0</v>
      </c>
    </row>
    <row r="490" spans="12:20" x14ac:dyDescent="0.25">
      <c r="L490" s="94">
        <f>L489+0.001</f>
        <v>0.24300000000000019</v>
      </c>
      <c r="M490" s="81">
        <f>IF(L490&lt;'Slider Control'!M$13,'Slider Control'!P$13,L490*'Slider Control'!R$13)</f>
        <v>0.58320000000000038</v>
      </c>
      <c r="N490" s="95">
        <f>IF(L490&lt;'Slider Control'!M$13,0,IF(L490&lt;'Slider Control'!N$13,L490*'Slider Control'!S$13+'Slider Control'!T$13,'Slider Control'!Q$13))</f>
        <v>0.2211428571428582</v>
      </c>
      <c r="O490" s="96" t="e">
        <f t="shared" si="22"/>
        <v>#N/A</v>
      </c>
      <c r="P490" s="72">
        <f>IF(AND(ABS('Back-End'!B$26-L490)&lt;=0.0005,'Back-End'!B$25),0.001,0)</f>
        <v>0</v>
      </c>
      <c r="Q490" s="72">
        <f>IF(AND(ABS('Back-End'!B$32-L490)&lt;=0.0005,'Back-End'!B$38),M490,0)</f>
        <v>0</v>
      </c>
      <c r="R490" s="72">
        <f>IF(AND(ABS('Back-End'!B$56-L490)&lt;=0.0005,'Back-End'!B$57),'Back-End'!B$54,IF(AND(ABS('Back-End'!B$69-L490)&lt;=0.0005,'Back-End'!B$58),'Back-End'!B$67,0))</f>
        <v>0</v>
      </c>
      <c r="S490" s="72">
        <f>IF(AND(ABS('Back-End'!B$81-L490)&lt;=0.0005,'Back-End'!B$84),'Back-End'!B$82,0)</f>
        <v>0</v>
      </c>
      <c r="T490" s="72">
        <v>0</v>
      </c>
    </row>
    <row r="491" spans="12:20" x14ac:dyDescent="0.25">
      <c r="L491" s="94">
        <f>L490</f>
        <v>0.24300000000000019</v>
      </c>
      <c r="M491" s="81">
        <f>IF(L491&lt;'Slider Control'!M$13,'Slider Control'!P$13,L491*'Slider Control'!R$13)</f>
        <v>0.58320000000000038</v>
      </c>
      <c r="N491" s="95">
        <f>IF(L491&lt;'Slider Control'!M$13,0,IF(L491&lt;'Slider Control'!N$13,L491*'Slider Control'!S$13+'Slider Control'!T$13,'Slider Control'!Q$13))</f>
        <v>0.2211428571428582</v>
      </c>
      <c r="O491" s="96" t="e">
        <f t="shared" si="22"/>
        <v>#N/A</v>
      </c>
      <c r="P491" s="72">
        <f>IF(AND(ABS('Back-End'!B$26-L491)&lt;=0.0005,'Back-End'!B$25),'Back-End'!B$21,0)</f>
        <v>0</v>
      </c>
      <c r="Q491" s="72">
        <f>IF(AND(ABS('Back-End'!B$32-L491)&lt;=0.0005,'Back-End'!B$38),N491,0)</f>
        <v>0</v>
      </c>
      <c r="R491" s="72">
        <f>IF(AND(ABS('Back-End'!B$56-L490)&lt;=0.0005,'Back-End'!B$57),'Back-End'!B$55,IF(AND(ABS('Back-End'!B$69-L490)&lt;=0.0005,'Back-End'!B$58),'Back-End'!B$68+0.0001,0))</f>
        <v>0</v>
      </c>
      <c r="S491" s="72">
        <f>IF(AND(ABS('Back-End'!B$81-L491)&lt;=0.0005,'Back-End'!B$84),'Back-End'!B$83,0)</f>
        <v>0</v>
      </c>
      <c r="T491" s="72">
        <v>0</v>
      </c>
    </row>
    <row r="492" spans="12:20" x14ac:dyDescent="0.25">
      <c r="L492" s="94">
        <f>L491+0.001</f>
        <v>0.24400000000000019</v>
      </c>
      <c r="M492" s="81">
        <f>IF(L492&lt;'Slider Control'!M$13,'Slider Control'!P$13,L492*'Slider Control'!R$13)</f>
        <v>0.58560000000000045</v>
      </c>
      <c r="N492" s="95">
        <f>IF(L492&lt;'Slider Control'!M$13,0,IF(L492&lt;'Slider Control'!N$13,L492*'Slider Control'!S$13+'Slider Control'!T$13,'Slider Control'!Q$13))</f>
        <v>0.22628571428571531</v>
      </c>
      <c r="O492" s="96" t="e">
        <f t="shared" si="22"/>
        <v>#N/A</v>
      </c>
      <c r="P492" s="72">
        <f>IF(AND(ABS('Back-End'!B$26-L492)&lt;=0.0005,'Back-End'!B$25),0.001,0)</f>
        <v>0</v>
      </c>
      <c r="Q492" s="72">
        <f>IF(AND(ABS('Back-End'!B$32-L492)&lt;=0.0005,'Back-End'!B$38),M492,0)</f>
        <v>0</v>
      </c>
      <c r="R492" s="72">
        <f>IF(AND(ABS('Back-End'!B$56-L492)&lt;=0.0005,'Back-End'!B$57),'Back-End'!B$54,IF(AND(ABS('Back-End'!B$69-L492)&lt;=0.0005,'Back-End'!B$58),'Back-End'!B$67,0))</f>
        <v>0</v>
      </c>
      <c r="S492" s="72">
        <f>IF(AND(ABS('Back-End'!B$81-L492)&lt;=0.0005,'Back-End'!B$84),'Back-End'!B$82,0)</f>
        <v>0</v>
      </c>
      <c r="T492" s="72">
        <v>0</v>
      </c>
    </row>
    <row r="493" spans="12:20" x14ac:dyDescent="0.25">
      <c r="L493" s="94">
        <f>L492</f>
        <v>0.24400000000000019</v>
      </c>
      <c r="M493" s="81">
        <f>IF(L493&lt;'Slider Control'!M$13,'Slider Control'!P$13,L493*'Slider Control'!R$13)</f>
        <v>0.58560000000000045</v>
      </c>
      <c r="N493" s="95">
        <f>IF(L493&lt;'Slider Control'!M$13,0,IF(L493&lt;'Slider Control'!N$13,L493*'Slider Control'!S$13+'Slider Control'!T$13,'Slider Control'!Q$13))</f>
        <v>0.22628571428571531</v>
      </c>
      <c r="O493" s="96" t="e">
        <f t="shared" si="22"/>
        <v>#N/A</v>
      </c>
      <c r="P493" s="72">
        <f>IF(AND(ABS('Back-End'!B$26-L493)&lt;=0.0005,'Back-End'!B$25),'Back-End'!B$21,0)</f>
        <v>0</v>
      </c>
      <c r="Q493" s="72">
        <f>IF(AND(ABS('Back-End'!B$32-L493)&lt;=0.0005,'Back-End'!B$38),N493,0)</f>
        <v>0</v>
      </c>
      <c r="R493" s="72">
        <f>IF(AND(ABS('Back-End'!B$56-L492)&lt;=0.0005,'Back-End'!B$57),'Back-End'!B$55,IF(AND(ABS('Back-End'!B$69-L492)&lt;=0.0005,'Back-End'!B$58),'Back-End'!B$68+0.0001,0))</f>
        <v>0</v>
      </c>
      <c r="S493" s="72">
        <f>IF(AND(ABS('Back-End'!B$81-L493)&lt;=0.0005,'Back-End'!B$84),'Back-End'!B$83,0)</f>
        <v>0</v>
      </c>
      <c r="T493" s="72">
        <v>0</v>
      </c>
    </row>
    <row r="494" spans="12:20" x14ac:dyDescent="0.25">
      <c r="L494" s="94">
        <f>L493+0.001</f>
        <v>0.24500000000000019</v>
      </c>
      <c r="M494" s="81">
        <f>IF(L494&lt;'Slider Control'!M$13,'Slider Control'!P$13,L494*'Slider Control'!R$13)</f>
        <v>0.58800000000000041</v>
      </c>
      <c r="N494" s="95">
        <f>IF(L494&lt;'Slider Control'!M$13,0,IF(L494&lt;'Slider Control'!N$13,L494*'Slider Control'!S$13+'Slider Control'!T$13,'Slider Control'!Q$13))</f>
        <v>0.23142857142857243</v>
      </c>
      <c r="O494" s="96" t="e">
        <f t="shared" si="22"/>
        <v>#N/A</v>
      </c>
      <c r="P494" s="72">
        <f>IF(AND(ABS('Back-End'!B$26-L494)&lt;=0.0005,'Back-End'!B$25),0.001,0)</f>
        <v>0</v>
      </c>
      <c r="Q494" s="72">
        <f>IF(AND(ABS('Back-End'!B$32-L494)&lt;=0.0005,'Back-End'!B$38),M494,0)</f>
        <v>0</v>
      </c>
      <c r="R494" s="72">
        <f>IF(AND(ABS('Back-End'!B$56-L494)&lt;=0.0005,'Back-End'!B$57),'Back-End'!B$54,IF(AND(ABS('Back-End'!B$69-L494)&lt;=0.0005,'Back-End'!B$58),'Back-End'!B$67,0))</f>
        <v>0</v>
      </c>
      <c r="S494" s="72">
        <f>IF(AND(ABS('Back-End'!B$81-L494)&lt;=0.0005,'Back-End'!B$84),'Back-End'!B$82,0)</f>
        <v>0</v>
      </c>
      <c r="T494" s="72">
        <v>0</v>
      </c>
    </row>
    <row r="495" spans="12:20" x14ac:dyDescent="0.25">
      <c r="L495" s="94">
        <f>L494</f>
        <v>0.24500000000000019</v>
      </c>
      <c r="M495" s="81">
        <f>IF(L495&lt;'Slider Control'!M$13,'Slider Control'!P$13,L495*'Slider Control'!R$13)</f>
        <v>0.58800000000000041</v>
      </c>
      <c r="N495" s="95">
        <f>IF(L495&lt;'Slider Control'!M$13,0,IF(L495&lt;'Slider Control'!N$13,L495*'Slider Control'!S$13+'Slider Control'!T$13,'Slider Control'!Q$13))</f>
        <v>0.23142857142857243</v>
      </c>
      <c r="O495" s="96" t="e">
        <f t="shared" si="22"/>
        <v>#N/A</v>
      </c>
      <c r="P495" s="72">
        <f>IF(AND(ABS('Back-End'!B$26-L495)&lt;=0.0005,'Back-End'!B$25),'Back-End'!B$21,0)</f>
        <v>0</v>
      </c>
      <c r="Q495" s="72">
        <f>IF(AND(ABS('Back-End'!B$32-L495)&lt;=0.0005,'Back-End'!B$38),N495,0)</f>
        <v>0</v>
      </c>
      <c r="R495" s="72">
        <f>IF(AND(ABS('Back-End'!B$56-L494)&lt;=0.0005,'Back-End'!B$57),'Back-End'!B$55,IF(AND(ABS('Back-End'!B$69-L494)&lt;=0.0005,'Back-End'!B$58),'Back-End'!B$68+0.0001,0))</f>
        <v>0</v>
      </c>
      <c r="S495" s="72">
        <f>IF(AND(ABS('Back-End'!B$81-L495)&lt;=0.0005,'Back-End'!B$84),'Back-End'!B$83,0)</f>
        <v>0</v>
      </c>
      <c r="T495" s="72">
        <v>0</v>
      </c>
    </row>
    <row r="496" spans="12:20" x14ac:dyDescent="0.25">
      <c r="L496" s="94">
        <f>L495+0.001</f>
        <v>0.24600000000000019</v>
      </c>
      <c r="M496" s="81">
        <f>IF(L496&lt;'Slider Control'!M$13,'Slider Control'!P$13,L496*'Slider Control'!R$13)</f>
        <v>0.59040000000000048</v>
      </c>
      <c r="N496" s="95">
        <f>IF(L496&lt;'Slider Control'!M$13,0,IF(L496&lt;'Slider Control'!N$13,L496*'Slider Control'!S$13+'Slider Control'!T$13,'Slider Control'!Q$13))</f>
        <v>0.23657142857142954</v>
      </c>
      <c r="O496" s="96" t="e">
        <f t="shared" si="22"/>
        <v>#N/A</v>
      </c>
      <c r="P496" s="72">
        <f>IF(AND(ABS('Back-End'!B$26-L496)&lt;=0.0005,'Back-End'!B$25),0.001,0)</f>
        <v>0</v>
      </c>
      <c r="Q496" s="72">
        <f>IF(AND(ABS('Back-End'!B$32-L496)&lt;=0.0005,'Back-End'!B$38),M496,0)</f>
        <v>0</v>
      </c>
      <c r="R496" s="72">
        <f>IF(AND(ABS('Back-End'!B$56-L496)&lt;=0.0005,'Back-End'!B$57),'Back-End'!B$54,IF(AND(ABS('Back-End'!B$69-L496)&lt;=0.0005,'Back-End'!B$58),'Back-End'!B$67,0))</f>
        <v>0</v>
      </c>
      <c r="S496" s="72">
        <f>IF(AND(ABS('Back-End'!B$81-L496)&lt;=0.0005,'Back-End'!B$84),'Back-End'!B$82,0)</f>
        <v>0</v>
      </c>
      <c r="T496" s="72">
        <v>0</v>
      </c>
    </row>
    <row r="497" spans="12:20" x14ac:dyDescent="0.25">
      <c r="L497" s="94">
        <f>L496</f>
        <v>0.24600000000000019</v>
      </c>
      <c r="M497" s="81">
        <f>IF(L497&lt;'Slider Control'!M$13,'Slider Control'!P$13,L497*'Slider Control'!R$13)</f>
        <v>0.59040000000000048</v>
      </c>
      <c r="N497" s="95">
        <f>IF(L497&lt;'Slider Control'!M$13,0,IF(L497&lt;'Slider Control'!N$13,L497*'Slider Control'!S$13+'Slider Control'!T$13,'Slider Control'!Q$13))</f>
        <v>0.23657142857142954</v>
      </c>
      <c r="O497" s="96" t="e">
        <f t="shared" si="22"/>
        <v>#N/A</v>
      </c>
      <c r="P497" s="72">
        <f>IF(AND(ABS('Back-End'!B$26-L497)&lt;=0.0005,'Back-End'!B$25),'Back-End'!B$21,0)</f>
        <v>0</v>
      </c>
      <c r="Q497" s="72">
        <f>IF(AND(ABS('Back-End'!B$32-L497)&lt;=0.0005,'Back-End'!B$38),N497,0)</f>
        <v>0</v>
      </c>
      <c r="R497" s="72">
        <f>IF(AND(ABS('Back-End'!B$56-L496)&lt;=0.0005,'Back-End'!B$57),'Back-End'!B$55,IF(AND(ABS('Back-End'!B$69-L496)&lt;=0.0005,'Back-End'!B$58),'Back-End'!B$68+0.0001,0))</f>
        <v>0</v>
      </c>
      <c r="S497" s="72">
        <f>IF(AND(ABS('Back-End'!B$81-L497)&lt;=0.0005,'Back-End'!B$84),'Back-End'!B$83,0)</f>
        <v>0</v>
      </c>
      <c r="T497" s="72">
        <v>0</v>
      </c>
    </row>
    <row r="498" spans="12:20" x14ac:dyDescent="0.25">
      <c r="L498" s="94">
        <f>L497+0.001</f>
        <v>0.24700000000000019</v>
      </c>
      <c r="M498" s="81">
        <f>IF(L498&lt;'Slider Control'!M$13,'Slider Control'!P$13,L498*'Slider Control'!R$13)</f>
        <v>0.59280000000000044</v>
      </c>
      <c r="N498" s="95">
        <f>IF(L498&lt;'Slider Control'!M$13,0,IF(L498&lt;'Slider Control'!N$13,L498*'Slider Control'!S$13+'Slider Control'!T$13,'Slider Control'!Q$13))</f>
        <v>0.24171428571428666</v>
      </c>
      <c r="O498" s="96" t="e">
        <f t="shared" si="22"/>
        <v>#N/A</v>
      </c>
      <c r="P498" s="72">
        <f>IF(AND(ABS('Back-End'!B$26-L498)&lt;=0.0005,'Back-End'!B$25),0.001,0)</f>
        <v>0</v>
      </c>
      <c r="Q498" s="72">
        <f>IF(AND(ABS('Back-End'!B$32-L498)&lt;=0.0005,'Back-End'!B$38),M498,0)</f>
        <v>0</v>
      </c>
      <c r="R498" s="72">
        <f>IF(AND(ABS('Back-End'!B$56-L498)&lt;=0.0005,'Back-End'!B$57),'Back-End'!B$54,IF(AND(ABS('Back-End'!B$69-L498)&lt;=0.0005,'Back-End'!B$58),'Back-End'!B$67,0))</f>
        <v>0</v>
      </c>
      <c r="S498" s="72">
        <f>IF(AND(ABS('Back-End'!B$81-L498)&lt;=0.0005,'Back-End'!B$84),'Back-End'!B$82,0)</f>
        <v>0</v>
      </c>
      <c r="T498" s="72">
        <v>0</v>
      </c>
    </row>
    <row r="499" spans="12:20" x14ac:dyDescent="0.25">
      <c r="L499" s="94">
        <f>L498</f>
        <v>0.24700000000000019</v>
      </c>
      <c r="M499" s="81">
        <f>IF(L499&lt;'Slider Control'!M$13,'Slider Control'!P$13,L499*'Slider Control'!R$13)</f>
        <v>0.59280000000000044</v>
      </c>
      <c r="N499" s="95">
        <f>IF(L499&lt;'Slider Control'!M$13,0,IF(L499&lt;'Slider Control'!N$13,L499*'Slider Control'!S$13+'Slider Control'!T$13,'Slider Control'!Q$13))</f>
        <v>0.24171428571428666</v>
      </c>
      <c r="O499" s="96" t="e">
        <f t="shared" si="22"/>
        <v>#N/A</v>
      </c>
      <c r="P499" s="72">
        <f>IF(AND(ABS('Back-End'!B$26-L499)&lt;=0.0005,'Back-End'!B$25),'Back-End'!B$21,0)</f>
        <v>0</v>
      </c>
      <c r="Q499" s="72">
        <f>IF(AND(ABS('Back-End'!B$32-L499)&lt;=0.0005,'Back-End'!B$38),N499,0)</f>
        <v>0</v>
      </c>
      <c r="R499" s="72">
        <f>IF(AND(ABS('Back-End'!B$56-L498)&lt;=0.0005,'Back-End'!B$57),'Back-End'!B$55,IF(AND(ABS('Back-End'!B$69-L498)&lt;=0.0005,'Back-End'!B$58),'Back-End'!B$68+0.0001,0))</f>
        <v>0</v>
      </c>
      <c r="S499" s="72">
        <f>IF(AND(ABS('Back-End'!B$81-L499)&lt;=0.0005,'Back-End'!B$84),'Back-End'!B$83,0)</f>
        <v>0</v>
      </c>
      <c r="T499" s="72">
        <v>0</v>
      </c>
    </row>
    <row r="500" spans="12:20" x14ac:dyDescent="0.25">
      <c r="L500" s="94">
        <f>L499+0.001</f>
        <v>0.24800000000000019</v>
      </c>
      <c r="M500" s="81">
        <f>IF(L500&lt;'Slider Control'!M$13,'Slider Control'!P$13,L500*'Slider Control'!R$13)</f>
        <v>0.5952000000000004</v>
      </c>
      <c r="N500" s="95">
        <f>IF(L500&lt;'Slider Control'!M$13,0,IF(L500&lt;'Slider Control'!N$13,L500*'Slider Control'!S$13+'Slider Control'!T$13,'Slider Control'!Q$13))</f>
        <v>0.24685714285714377</v>
      </c>
      <c r="O500" s="96" t="e">
        <f t="shared" si="22"/>
        <v>#N/A</v>
      </c>
      <c r="P500" s="72">
        <f>IF(AND(ABS('Back-End'!B$26-L500)&lt;=0.0005,'Back-End'!B$25),0.001,0)</f>
        <v>0</v>
      </c>
      <c r="Q500" s="72">
        <f>IF(AND(ABS('Back-End'!B$32-L500)&lt;=0.0005,'Back-End'!B$38),M500,0)</f>
        <v>0</v>
      </c>
      <c r="R500" s="72">
        <f>IF(AND(ABS('Back-End'!B$56-L500)&lt;=0.0005,'Back-End'!B$57),'Back-End'!B$54,IF(AND(ABS('Back-End'!B$69-L500)&lt;=0.0005,'Back-End'!B$58),'Back-End'!B$67,0))</f>
        <v>0</v>
      </c>
      <c r="S500" s="72">
        <f>IF(AND(ABS('Back-End'!B$81-L500)&lt;=0.0005,'Back-End'!B$84),'Back-End'!B$82,0)</f>
        <v>0</v>
      </c>
      <c r="T500" s="72">
        <v>0</v>
      </c>
    </row>
    <row r="501" spans="12:20" x14ac:dyDescent="0.25">
      <c r="L501" s="94">
        <f>L500</f>
        <v>0.24800000000000019</v>
      </c>
      <c r="M501" s="81">
        <f>IF(L501&lt;'Slider Control'!M$13,'Slider Control'!P$13,L501*'Slider Control'!R$13)</f>
        <v>0.5952000000000004</v>
      </c>
      <c r="N501" s="95">
        <f>IF(L501&lt;'Slider Control'!M$13,0,IF(L501&lt;'Slider Control'!N$13,L501*'Slider Control'!S$13+'Slider Control'!T$13,'Slider Control'!Q$13))</f>
        <v>0.24685714285714377</v>
      </c>
      <c r="O501" s="96" t="e">
        <f t="shared" si="22"/>
        <v>#N/A</v>
      </c>
      <c r="P501" s="72">
        <f>IF(AND(ABS('Back-End'!B$26-L501)&lt;=0.0005,'Back-End'!B$25),'Back-End'!B$21,0)</f>
        <v>0</v>
      </c>
      <c r="Q501" s="72">
        <f>IF(AND(ABS('Back-End'!B$32-L501)&lt;=0.0005,'Back-End'!B$38),N501,0)</f>
        <v>0</v>
      </c>
      <c r="R501" s="72">
        <f>IF(AND(ABS('Back-End'!B$56-L500)&lt;=0.0005,'Back-End'!B$57),'Back-End'!B$55,IF(AND(ABS('Back-End'!B$69-L500)&lt;=0.0005,'Back-End'!B$58),'Back-End'!B$68+0.0001,0))</f>
        <v>0</v>
      </c>
      <c r="S501" s="72">
        <f>IF(AND(ABS('Back-End'!B$81-L501)&lt;=0.0005,'Back-End'!B$84),'Back-End'!B$83,0)</f>
        <v>0</v>
      </c>
      <c r="T501" s="72">
        <v>0</v>
      </c>
    </row>
    <row r="502" spans="12:20" x14ac:dyDescent="0.25">
      <c r="L502" s="94">
        <f>L501+0.001</f>
        <v>0.24900000000000019</v>
      </c>
      <c r="M502" s="81">
        <f>IF(L502&lt;'Slider Control'!M$13,'Slider Control'!P$13,L502*'Slider Control'!R$13)</f>
        <v>0.59760000000000046</v>
      </c>
      <c r="N502" s="95">
        <f>IF(L502&lt;'Slider Control'!M$13,0,IF(L502&lt;'Slider Control'!N$13,L502*'Slider Control'!S$13+'Slider Control'!T$13,'Slider Control'!Q$13))</f>
        <v>0.25200000000000089</v>
      </c>
      <c r="O502" s="96" t="e">
        <f t="shared" si="22"/>
        <v>#N/A</v>
      </c>
      <c r="P502" s="72">
        <f>IF(AND(ABS('Back-End'!B$26-L502)&lt;=0.0005,'Back-End'!B$25),0.001,0)</f>
        <v>0</v>
      </c>
      <c r="Q502" s="72">
        <f>IF(AND(ABS('Back-End'!B$32-L502)&lt;=0.0005,'Back-End'!B$38),M502,0)</f>
        <v>0</v>
      </c>
      <c r="R502" s="72">
        <f>IF(AND(ABS('Back-End'!B$56-L502)&lt;=0.0005,'Back-End'!B$57),'Back-End'!B$54,IF(AND(ABS('Back-End'!B$69-L502)&lt;=0.0005,'Back-End'!B$58),'Back-End'!B$67,0))</f>
        <v>0</v>
      </c>
      <c r="S502" s="72">
        <f>IF(AND(ABS('Back-End'!B$81-L502)&lt;=0.0005,'Back-End'!B$84),'Back-End'!B$82,0)</f>
        <v>0</v>
      </c>
      <c r="T502" s="72">
        <v>0</v>
      </c>
    </row>
    <row r="503" spans="12:20" x14ac:dyDescent="0.25">
      <c r="L503" s="94">
        <f>L502</f>
        <v>0.24900000000000019</v>
      </c>
      <c r="M503" s="81">
        <f>IF(L503&lt;'Slider Control'!M$13,'Slider Control'!P$13,L503*'Slider Control'!R$13)</f>
        <v>0.59760000000000046</v>
      </c>
      <c r="N503" s="95">
        <f>IF(L503&lt;'Slider Control'!M$13,0,IF(L503&lt;'Slider Control'!N$13,L503*'Slider Control'!S$13+'Slider Control'!T$13,'Slider Control'!Q$13))</f>
        <v>0.25200000000000089</v>
      </c>
      <c r="O503" s="96" t="e">
        <f t="shared" si="22"/>
        <v>#N/A</v>
      </c>
      <c r="P503" s="72">
        <f>IF(AND(ABS('Back-End'!B$26-L503)&lt;=0.0005,'Back-End'!B$25),'Back-End'!B$21,0)</f>
        <v>0</v>
      </c>
      <c r="Q503" s="72">
        <f>IF(AND(ABS('Back-End'!B$32-L503)&lt;=0.0005,'Back-End'!B$38),N503,0)</f>
        <v>0</v>
      </c>
      <c r="R503" s="72">
        <f>IF(AND(ABS('Back-End'!B$56-L502)&lt;=0.0005,'Back-End'!B$57),'Back-End'!B$55,IF(AND(ABS('Back-End'!B$69-L502)&lt;=0.0005,'Back-End'!B$58),'Back-End'!B$68+0.0001,0))</f>
        <v>0</v>
      </c>
      <c r="S503" s="72">
        <f>IF(AND(ABS('Back-End'!B$81-L503)&lt;=0.0005,'Back-End'!B$84),'Back-End'!B$83,0)</f>
        <v>0</v>
      </c>
      <c r="T503" s="72">
        <v>0</v>
      </c>
    </row>
    <row r="504" spans="12:20" x14ac:dyDescent="0.25">
      <c r="L504" s="94">
        <f>L503+0.001</f>
        <v>0.25000000000000017</v>
      </c>
      <c r="M504" s="81">
        <f>IF(L504&lt;'Slider Control'!M$13,'Slider Control'!P$13,L504*'Slider Control'!R$13)</f>
        <v>0.60000000000000042</v>
      </c>
      <c r="N504" s="95">
        <f>IF(L504&lt;'Slider Control'!M$13,0,IF(L504&lt;'Slider Control'!N$13,L504*'Slider Control'!S$13+'Slider Control'!T$13,'Slider Control'!Q$13))</f>
        <v>0.25714285714285801</v>
      </c>
      <c r="O504" s="96" t="e">
        <f t="shared" si="22"/>
        <v>#N/A</v>
      </c>
      <c r="P504" s="72">
        <f>IF(AND(ABS('Back-End'!B$26-L504)&lt;=0.0005,'Back-End'!B$25),0.001,0)</f>
        <v>0</v>
      </c>
      <c r="Q504" s="72">
        <f>IF(AND(ABS('Back-End'!B$32-L504)&lt;=0.0005,'Back-End'!B$38),M504,0)</f>
        <v>0</v>
      </c>
      <c r="R504" s="72">
        <f>IF(AND(ABS('Back-End'!B$56-L504)&lt;=0.0005,'Back-End'!B$57),'Back-End'!B$54,IF(AND(ABS('Back-End'!B$69-L504)&lt;=0.0005,'Back-End'!B$58),'Back-End'!B$67,0))</f>
        <v>0</v>
      </c>
      <c r="S504" s="72">
        <f>IF(AND(ABS('Back-End'!B$81-L504)&lt;=0.0005,'Back-End'!B$84),'Back-End'!B$82,0)</f>
        <v>0</v>
      </c>
      <c r="T504" s="72">
        <v>0</v>
      </c>
    </row>
    <row r="505" spans="12:20" x14ac:dyDescent="0.25">
      <c r="L505" s="94">
        <f>L504</f>
        <v>0.25000000000000017</v>
      </c>
      <c r="M505" s="81">
        <f>IF(L505&lt;'Slider Control'!M$13,'Slider Control'!P$13,L505*'Slider Control'!R$13)</f>
        <v>0.60000000000000042</v>
      </c>
      <c r="N505" s="95">
        <f>IF(L505&lt;'Slider Control'!M$13,0,IF(L505&lt;'Slider Control'!N$13,L505*'Slider Control'!S$13+'Slider Control'!T$13,'Slider Control'!Q$13))</f>
        <v>0.25714285714285801</v>
      </c>
      <c r="O505" s="96" t="e">
        <f t="shared" si="22"/>
        <v>#N/A</v>
      </c>
      <c r="P505" s="72">
        <f>IF(AND(ABS('Back-End'!B$26-L505)&lt;=0.0005,'Back-End'!B$25),'Back-End'!B$21,0)</f>
        <v>0</v>
      </c>
      <c r="Q505" s="72">
        <f>IF(AND(ABS('Back-End'!B$32-L505)&lt;=0.0005,'Back-End'!B$38),N505,0)</f>
        <v>0</v>
      </c>
      <c r="R505" s="72">
        <f>IF(AND(ABS('Back-End'!B$56-L504)&lt;=0.0005,'Back-End'!B$57),'Back-End'!B$55,IF(AND(ABS('Back-End'!B$69-L504)&lt;=0.0005,'Back-End'!B$58),'Back-End'!B$68+0.0001,0))</f>
        <v>0</v>
      </c>
      <c r="S505" s="72">
        <f>IF(AND(ABS('Back-End'!B$81-L505)&lt;=0.0005,'Back-End'!B$84),'Back-End'!B$83,0)</f>
        <v>0</v>
      </c>
      <c r="T505" s="72">
        <v>0</v>
      </c>
    </row>
    <row r="506" spans="12:20" x14ac:dyDescent="0.25">
      <c r="L506" s="94">
        <f>L505+0.001</f>
        <v>0.25100000000000017</v>
      </c>
      <c r="M506" s="81">
        <f>IF(L506&lt;'Slider Control'!M$13,'Slider Control'!P$13,L506*'Slider Control'!R$13)</f>
        <v>0.60240000000000038</v>
      </c>
      <c r="N506" s="95">
        <f>IF(L506&lt;'Slider Control'!M$13,0,IF(L506&lt;'Slider Control'!N$13,L506*'Slider Control'!S$13+'Slider Control'!T$13,'Slider Control'!Q$13))</f>
        <v>0.26228571428571512</v>
      </c>
      <c r="O506" s="96" t="e">
        <f t="shared" si="22"/>
        <v>#N/A</v>
      </c>
      <c r="P506" s="72">
        <f>IF(AND(ABS('Back-End'!B$26-L506)&lt;=0.0005,'Back-End'!B$25),0.001,0)</f>
        <v>0</v>
      </c>
      <c r="Q506" s="72">
        <f>IF(AND(ABS('Back-End'!B$32-L506)&lt;=0.0005,'Back-End'!B$38),M506,0)</f>
        <v>0</v>
      </c>
      <c r="R506" s="72">
        <f>IF(AND(ABS('Back-End'!B$56-L506)&lt;=0.0005,'Back-End'!B$57),'Back-End'!B$54,IF(AND(ABS('Back-End'!B$69-L506)&lt;=0.0005,'Back-End'!B$58),'Back-End'!B$67,0))</f>
        <v>0</v>
      </c>
      <c r="S506" s="72">
        <f>IF(AND(ABS('Back-End'!B$81-L506)&lt;=0.0005,'Back-End'!B$84),'Back-End'!B$82,0)</f>
        <v>0</v>
      </c>
      <c r="T506" s="72">
        <v>0</v>
      </c>
    </row>
    <row r="507" spans="12:20" x14ac:dyDescent="0.25">
      <c r="L507" s="94">
        <f>L506</f>
        <v>0.25100000000000017</v>
      </c>
      <c r="M507" s="81">
        <f>IF(L507&lt;'Slider Control'!M$13,'Slider Control'!P$13,L507*'Slider Control'!R$13)</f>
        <v>0.60240000000000038</v>
      </c>
      <c r="N507" s="95">
        <f>IF(L507&lt;'Slider Control'!M$13,0,IF(L507&lt;'Slider Control'!N$13,L507*'Slider Control'!S$13+'Slider Control'!T$13,'Slider Control'!Q$13))</f>
        <v>0.26228571428571512</v>
      </c>
      <c r="O507" s="96" t="e">
        <f t="shared" si="22"/>
        <v>#N/A</v>
      </c>
      <c r="P507" s="72">
        <f>IF(AND(ABS('Back-End'!B$26-L507)&lt;=0.0005,'Back-End'!B$25),'Back-End'!B$21,0)</f>
        <v>0</v>
      </c>
      <c r="Q507" s="72">
        <f>IF(AND(ABS('Back-End'!B$32-L507)&lt;=0.0005,'Back-End'!B$38),N507,0)</f>
        <v>0</v>
      </c>
      <c r="R507" s="72">
        <f>IF(AND(ABS('Back-End'!B$56-L506)&lt;=0.0005,'Back-End'!B$57),'Back-End'!B$55,IF(AND(ABS('Back-End'!B$69-L506)&lt;=0.0005,'Back-End'!B$58),'Back-End'!B$68+0.0001,0))</f>
        <v>0</v>
      </c>
      <c r="S507" s="72">
        <f>IF(AND(ABS('Back-End'!B$81-L507)&lt;=0.0005,'Back-End'!B$84),'Back-End'!B$83,0)</f>
        <v>0</v>
      </c>
      <c r="T507" s="72">
        <v>0</v>
      </c>
    </row>
    <row r="508" spans="12:20" x14ac:dyDescent="0.25">
      <c r="L508" s="94">
        <f>L507+0.001</f>
        <v>0.25200000000000017</v>
      </c>
      <c r="M508" s="81">
        <f>IF(L508&lt;'Slider Control'!M$13,'Slider Control'!P$13,L508*'Slider Control'!R$13)</f>
        <v>0.60480000000000034</v>
      </c>
      <c r="N508" s="95">
        <f>IF(L508&lt;'Slider Control'!M$13,0,IF(L508&lt;'Slider Control'!N$13,L508*'Slider Control'!S$13+'Slider Control'!T$13,'Slider Control'!Q$13))</f>
        <v>0.26742857142857224</v>
      </c>
      <c r="O508" s="96" t="e">
        <f t="shared" si="22"/>
        <v>#N/A</v>
      </c>
      <c r="P508" s="72">
        <f>IF(AND(ABS('Back-End'!B$26-L508)&lt;=0.0005,'Back-End'!B$25),0.001,0)</f>
        <v>0</v>
      </c>
      <c r="Q508" s="72">
        <f>IF(AND(ABS('Back-End'!B$32-L508)&lt;=0.0005,'Back-End'!B$38),M508,0)</f>
        <v>0</v>
      </c>
      <c r="R508" s="72">
        <f>IF(AND(ABS('Back-End'!B$56-L508)&lt;=0.0005,'Back-End'!B$57),'Back-End'!B$54,IF(AND(ABS('Back-End'!B$69-L508)&lt;=0.0005,'Back-End'!B$58),'Back-End'!B$67,0))</f>
        <v>0</v>
      </c>
      <c r="S508" s="72">
        <f>IF(AND(ABS('Back-End'!B$81-L508)&lt;=0.0005,'Back-End'!B$84),'Back-End'!B$82,0)</f>
        <v>0</v>
      </c>
      <c r="T508" s="72">
        <v>0</v>
      </c>
    </row>
    <row r="509" spans="12:20" x14ac:dyDescent="0.25">
      <c r="L509" s="94">
        <f>L508</f>
        <v>0.25200000000000017</v>
      </c>
      <c r="M509" s="81">
        <f>IF(L509&lt;'Slider Control'!M$13,'Slider Control'!P$13,L509*'Slider Control'!R$13)</f>
        <v>0.60480000000000034</v>
      </c>
      <c r="N509" s="95">
        <f>IF(L509&lt;'Slider Control'!M$13,0,IF(L509&lt;'Slider Control'!N$13,L509*'Slider Control'!S$13+'Slider Control'!T$13,'Slider Control'!Q$13))</f>
        <v>0.26742857142857224</v>
      </c>
      <c r="O509" s="96" t="e">
        <f t="shared" si="22"/>
        <v>#N/A</v>
      </c>
      <c r="P509" s="72">
        <f>IF(AND(ABS('Back-End'!B$26-L509)&lt;=0.0005,'Back-End'!B$25),'Back-End'!B$21,0)</f>
        <v>0</v>
      </c>
      <c r="Q509" s="72">
        <f>IF(AND(ABS('Back-End'!B$32-L509)&lt;=0.0005,'Back-End'!B$38),N509,0)</f>
        <v>0</v>
      </c>
      <c r="R509" s="72">
        <f>IF(AND(ABS('Back-End'!B$56-L508)&lt;=0.0005,'Back-End'!B$57),'Back-End'!B$55,IF(AND(ABS('Back-End'!B$69-L508)&lt;=0.0005,'Back-End'!B$58),'Back-End'!B$68+0.0001,0))</f>
        <v>0</v>
      </c>
      <c r="S509" s="72">
        <f>IF(AND(ABS('Back-End'!B$81-L509)&lt;=0.0005,'Back-End'!B$84),'Back-End'!B$83,0)</f>
        <v>0</v>
      </c>
      <c r="T509" s="72">
        <v>0</v>
      </c>
    </row>
    <row r="510" spans="12:20" x14ac:dyDescent="0.25">
      <c r="L510" s="94">
        <f>L509+0.001</f>
        <v>0.25300000000000017</v>
      </c>
      <c r="M510" s="81">
        <f>IF(L510&lt;'Slider Control'!M$13,'Slider Control'!P$13,L510*'Slider Control'!R$13)</f>
        <v>0.60720000000000041</v>
      </c>
      <c r="N510" s="95">
        <f>IF(L510&lt;'Slider Control'!M$13,0,IF(L510&lt;'Slider Control'!N$13,L510*'Slider Control'!S$13+'Slider Control'!T$13,'Slider Control'!Q$13))</f>
        <v>0.27257142857142935</v>
      </c>
      <c r="O510" s="96" t="e">
        <f t="shared" si="22"/>
        <v>#N/A</v>
      </c>
      <c r="P510" s="72">
        <f>IF(AND(ABS('Back-End'!B$26-L510)&lt;=0.0005,'Back-End'!B$25),0.001,0)</f>
        <v>0</v>
      </c>
      <c r="Q510" s="72">
        <f>IF(AND(ABS('Back-End'!B$32-L510)&lt;=0.0005,'Back-End'!B$38),M510,0)</f>
        <v>0</v>
      </c>
      <c r="R510" s="72">
        <f>IF(AND(ABS('Back-End'!B$56-L510)&lt;=0.0005,'Back-End'!B$57),'Back-End'!B$54,IF(AND(ABS('Back-End'!B$69-L510)&lt;=0.0005,'Back-End'!B$58),'Back-End'!B$67,0))</f>
        <v>0</v>
      </c>
      <c r="S510" s="72">
        <f>IF(AND(ABS('Back-End'!B$81-L510)&lt;=0.0005,'Back-End'!B$84),'Back-End'!B$82,0)</f>
        <v>0</v>
      </c>
      <c r="T510" s="72">
        <v>0</v>
      </c>
    </row>
    <row r="511" spans="12:20" x14ac:dyDescent="0.25">
      <c r="L511" s="94">
        <f>L510</f>
        <v>0.25300000000000017</v>
      </c>
      <c r="M511" s="81">
        <f>IF(L511&lt;'Slider Control'!M$13,'Slider Control'!P$13,L511*'Slider Control'!R$13)</f>
        <v>0.60720000000000041</v>
      </c>
      <c r="N511" s="95">
        <f>IF(L511&lt;'Slider Control'!M$13,0,IF(L511&lt;'Slider Control'!N$13,L511*'Slider Control'!S$13+'Slider Control'!T$13,'Slider Control'!Q$13))</f>
        <v>0.27257142857142935</v>
      </c>
      <c r="O511" s="96" t="e">
        <f t="shared" si="22"/>
        <v>#N/A</v>
      </c>
      <c r="P511" s="72">
        <f>IF(AND(ABS('Back-End'!B$26-L511)&lt;=0.0005,'Back-End'!B$25),'Back-End'!B$21,0)</f>
        <v>0</v>
      </c>
      <c r="Q511" s="72">
        <f>IF(AND(ABS('Back-End'!B$32-L511)&lt;=0.0005,'Back-End'!B$38),N511,0)</f>
        <v>0</v>
      </c>
      <c r="R511" s="72">
        <f>IF(AND(ABS('Back-End'!B$56-L510)&lt;=0.0005,'Back-End'!B$57),'Back-End'!B$55,IF(AND(ABS('Back-End'!B$69-L510)&lt;=0.0005,'Back-End'!B$58),'Back-End'!B$68+0.0001,0))</f>
        <v>0</v>
      </c>
      <c r="S511" s="72">
        <f>IF(AND(ABS('Back-End'!B$81-L511)&lt;=0.0005,'Back-End'!B$84),'Back-End'!B$83,0)</f>
        <v>0</v>
      </c>
      <c r="T511" s="72">
        <v>0</v>
      </c>
    </row>
    <row r="512" spans="12:20" x14ac:dyDescent="0.25">
      <c r="L512" s="94">
        <f>L511+0.001</f>
        <v>0.25400000000000017</v>
      </c>
      <c r="M512" s="81">
        <f>IF(L512&lt;'Slider Control'!M$13,'Slider Control'!P$13,L512*'Slider Control'!R$13)</f>
        <v>0.60960000000000036</v>
      </c>
      <c r="N512" s="95">
        <f>IF(L512&lt;'Slider Control'!M$13,0,IF(L512&lt;'Slider Control'!N$13,L512*'Slider Control'!S$13+'Slider Control'!T$13,'Slider Control'!Q$13))</f>
        <v>0.27771428571428647</v>
      </c>
      <c r="O512" s="96" t="e">
        <f t="shared" si="22"/>
        <v>#N/A</v>
      </c>
      <c r="P512" s="72">
        <f>IF(AND(ABS('Back-End'!B$26-L512)&lt;=0.0005,'Back-End'!B$25),0.001,0)</f>
        <v>0</v>
      </c>
      <c r="Q512" s="72">
        <f>IF(AND(ABS('Back-End'!B$32-L512)&lt;=0.0005,'Back-End'!B$38),M512,0)</f>
        <v>0</v>
      </c>
      <c r="R512" s="72">
        <f>IF(AND(ABS('Back-End'!B$56-L512)&lt;=0.0005,'Back-End'!B$57),'Back-End'!B$54,IF(AND(ABS('Back-End'!B$69-L512)&lt;=0.0005,'Back-End'!B$58),'Back-End'!B$67,0))</f>
        <v>0</v>
      </c>
      <c r="S512" s="72">
        <f>IF(AND(ABS('Back-End'!B$81-L512)&lt;=0.0005,'Back-End'!B$84),'Back-End'!B$82,0)</f>
        <v>0</v>
      </c>
      <c r="T512" s="72">
        <v>0</v>
      </c>
    </row>
    <row r="513" spans="12:20" x14ac:dyDescent="0.25">
      <c r="L513" s="94">
        <f>L512</f>
        <v>0.25400000000000017</v>
      </c>
      <c r="M513" s="81">
        <f>IF(L513&lt;'Slider Control'!M$13,'Slider Control'!P$13,L513*'Slider Control'!R$13)</f>
        <v>0.60960000000000036</v>
      </c>
      <c r="N513" s="95">
        <f>IF(L513&lt;'Slider Control'!M$13,0,IF(L513&lt;'Slider Control'!N$13,L513*'Slider Control'!S$13+'Slider Control'!T$13,'Slider Control'!Q$13))</f>
        <v>0.27771428571428647</v>
      </c>
      <c r="O513" s="96" t="e">
        <f t="shared" si="22"/>
        <v>#N/A</v>
      </c>
      <c r="P513" s="72">
        <f>IF(AND(ABS('Back-End'!B$26-L513)&lt;=0.0005,'Back-End'!B$25),'Back-End'!B$21,0)</f>
        <v>0</v>
      </c>
      <c r="Q513" s="72">
        <f>IF(AND(ABS('Back-End'!B$32-L513)&lt;=0.0005,'Back-End'!B$38),N513,0)</f>
        <v>0</v>
      </c>
      <c r="R513" s="72">
        <f>IF(AND(ABS('Back-End'!B$56-L512)&lt;=0.0005,'Back-End'!B$57),'Back-End'!B$55,IF(AND(ABS('Back-End'!B$69-L512)&lt;=0.0005,'Back-End'!B$58),'Back-End'!B$68+0.0001,0))</f>
        <v>0</v>
      </c>
      <c r="S513" s="72">
        <f>IF(AND(ABS('Back-End'!B$81-L513)&lt;=0.0005,'Back-End'!B$84),'Back-End'!B$83,0)</f>
        <v>0</v>
      </c>
      <c r="T513" s="72">
        <v>0</v>
      </c>
    </row>
    <row r="514" spans="12:20" x14ac:dyDescent="0.25">
      <c r="L514" s="94">
        <f>L513+0.001</f>
        <v>0.25500000000000017</v>
      </c>
      <c r="M514" s="81">
        <f>IF(L514&lt;'Slider Control'!M$13,'Slider Control'!P$13,L514*'Slider Control'!R$13)</f>
        <v>0.61200000000000043</v>
      </c>
      <c r="N514" s="95">
        <f>IF(L514&lt;'Slider Control'!M$13,0,IF(L514&lt;'Slider Control'!N$13,L514*'Slider Control'!S$13+'Slider Control'!T$13,'Slider Control'!Q$13))</f>
        <v>0.28285714285714381</v>
      </c>
      <c r="O514" s="96" t="e">
        <f t="shared" si="22"/>
        <v>#N/A</v>
      </c>
      <c r="P514" s="72">
        <f>IF(AND(ABS('Back-End'!B$26-L514)&lt;=0.0005,'Back-End'!B$25),0.001,0)</f>
        <v>0</v>
      </c>
      <c r="Q514" s="72">
        <f>IF(AND(ABS('Back-End'!B$32-L514)&lt;=0.0005,'Back-End'!B$38),M514,0)</f>
        <v>0</v>
      </c>
      <c r="R514" s="72">
        <f>IF(AND(ABS('Back-End'!B$56-L514)&lt;=0.0005,'Back-End'!B$57),'Back-End'!B$54,IF(AND(ABS('Back-End'!B$69-L514)&lt;=0.0005,'Back-End'!B$58),'Back-End'!B$67,0))</f>
        <v>0</v>
      </c>
      <c r="S514" s="72">
        <f>IF(AND(ABS('Back-End'!B$81-L514)&lt;=0.0005,'Back-End'!B$84),'Back-End'!B$82,0)</f>
        <v>0</v>
      </c>
      <c r="T514" s="72">
        <v>0</v>
      </c>
    </row>
    <row r="515" spans="12:20" x14ac:dyDescent="0.25">
      <c r="L515" s="94">
        <f>L514</f>
        <v>0.25500000000000017</v>
      </c>
      <c r="M515" s="81">
        <f>IF(L515&lt;'Slider Control'!M$13,'Slider Control'!P$13,L515*'Slider Control'!R$13)</f>
        <v>0.61200000000000043</v>
      </c>
      <c r="N515" s="95">
        <f>IF(L515&lt;'Slider Control'!M$13,0,IF(L515&lt;'Slider Control'!N$13,L515*'Slider Control'!S$13+'Slider Control'!T$13,'Slider Control'!Q$13))</f>
        <v>0.28285714285714381</v>
      </c>
      <c r="O515" s="96" t="e">
        <f t="shared" si="22"/>
        <v>#N/A</v>
      </c>
      <c r="P515" s="72">
        <f>IF(AND(ABS('Back-End'!B$26-L515)&lt;=0.0005,'Back-End'!B$25),'Back-End'!B$21,0)</f>
        <v>0</v>
      </c>
      <c r="Q515" s="72">
        <f>IF(AND(ABS('Back-End'!B$32-L515)&lt;=0.0005,'Back-End'!B$38),N515,0)</f>
        <v>0</v>
      </c>
      <c r="R515" s="72">
        <f>IF(AND(ABS('Back-End'!B$56-L514)&lt;=0.0005,'Back-End'!B$57),'Back-End'!B$55,IF(AND(ABS('Back-End'!B$69-L514)&lt;=0.0005,'Back-End'!B$58),'Back-End'!B$68+0.0001,0))</f>
        <v>0</v>
      </c>
      <c r="S515" s="72">
        <f>IF(AND(ABS('Back-End'!B$81-L515)&lt;=0.0005,'Back-End'!B$84),'Back-End'!B$83,0)</f>
        <v>0</v>
      </c>
      <c r="T515" s="72">
        <v>0</v>
      </c>
    </row>
    <row r="516" spans="12:20" x14ac:dyDescent="0.25">
      <c r="L516" s="94">
        <f>L515+0.001</f>
        <v>0.25600000000000017</v>
      </c>
      <c r="M516" s="81">
        <f>IF(L516&lt;'Slider Control'!M$13,'Slider Control'!P$13,L516*'Slider Control'!R$13)</f>
        <v>0.61440000000000039</v>
      </c>
      <c r="N516" s="95">
        <f>IF(L516&lt;'Slider Control'!M$13,0,IF(L516&lt;'Slider Control'!N$13,L516*'Slider Control'!S$13+'Slider Control'!T$13,'Slider Control'!Q$13))</f>
        <v>0.28800000000000092</v>
      </c>
      <c r="O516" s="96" t="e">
        <f t="shared" ref="O516:O579" si="23">IF(SUM(P516:T516)=0,NA(),SUM(P516:T516))</f>
        <v>#N/A</v>
      </c>
      <c r="P516" s="72">
        <f>IF(AND(ABS('Back-End'!B$26-L516)&lt;=0.0005,'Back-End'!B$25),0.001,0)</f>
        <v>0</v>
      </c>
      <c r="Q516" s="72">
        <f>IF(AND(ABS('Back-End'!B$32-L516)&lt;=0.0005,'Back-End'!B$38),M516,0)</f>
        <v>0</v>
      </c>
      <c r="R516" s="72">
        <f>IF(AND(ABS('Back-End'!B$56-L516)&lt;=0.0005,'Back-End'!B$57),'Back-End'!B$54,IF(AND(ABS('Back-End'!B$69-L516)&lt;=0.0005,'Back-End'!B$58),'Back-End'!B$67,0))</f>
        <v>0</v>
      </c>
      <c r="S516" s="72">
        <f>IF(AND(ABS('Back-End'!B$81-L516)&lt;=0.0005,'Back-End'!B$84),'Back-End'!B$82,0)</f>
        <v>0</v>
      </c>
      <c r="T516" s="72">
        <v>0</v>
      </c>
    </row>
    <row r="517" spans="12:20" x14ac:dyDescent="0.25">
      <c r="L517" s="94">
        <f>L516</f>
        <v>0.25600000000000017</v>
      </c>
      <c r="M517" s="81">
        <f>IF(L517&lt;'Slider Control'!M$13,'Slider Control'!P$13,L517*'Slider Control'!R$13)</f>
        <v>0.61440000000000039</v>
      </c>
      <c r="N517" s="95">
        <f>IF(L517&lt;'Slider Control'!M$13,0,IF(L517&lt;'Slider Control'!N$13,L517*'Slider Control'!S$13+'Slider Control'!T$13,'Slider Control'!Q$13))</f>
        <v>0.28800000000000092</v>
      </c>
      <c r="O517" s="96" t="e">
        <f t="shared" si="23"/>
        <v>#N/A</v>
      </c>
      <c r="P517" s="72">
        <f>IF(AND(ABS('Back-End'!B$26-L517)&lt;=0.0005,'Back-End'!B$25),'Back-End'!B$21,0)</f>
        <v>0</v>
      </c>
      <c r="Q517" s="72">
        <f>IF(AND(ABS('Back-End'!B$32-L517)&lt;=0.0005,'Back-End'!B$38),N517,0)</f>
        <v>0</v>
      </c>
      <c r="R517" s="72">
        <f>IF(AND(ABS('Back-End'!B$56-L516)&lt;=0.0005,'Back-End'!B$57),'Back-End'!B$55,IF(AND(ABS('Back-End'!B$69-L516)&lt;=0.0005,'Back-End'!B$58),'Back-End'!B$68+0.0001,0))</f>
        <v>0</v>
      </c>
      <c r="S517" s="72">
        <f>IF(AND(ABS('Back-End'!B$81-L517)&lt;=0.0005,'Back-End'!B$84),'Back-End'!B$83,0)</f>
        <v>0</v>
      </c>
      <c r="T517" s="72">
        <v>0</v>
      </c>
    </row>
    <row r="518" spans="12:20" x14ac:dyDescent="0.25">
      <c r="L518" s="94">
        <f>L517+0.001</f>
        <v>0.25700000000000017</v>
      </c>
      <c r="M518" s="81">
        <f>IF(L518&lt;'Slider Control'!M$13,'Slider Control'!P$13,L518*'Slider Control'!R$13)</f>
        <v>0.61680000000000035</v>
      </c>
      <c r="N518" s="95">
        <f>IF(L518&lt;'Slider Control'!M$13,0,IF(L518&lt;'Slider Control'!N$13,L518*'Slider Control'!S$13+'Slider Control'!T$13,'Slider Control'!Q$13))</f>
        <v>0.29314285714285804</v>
      </c>
      <c r="O518" s="96" t="e">
        <f t="shared" si="23"/>
        <v>#N/A</v>
      </c>
      <c r="P518" s="72">
        <f>IF(AND(ABS('Back-End'!B$26-L518)&lt;=0.0005,'Back-End'!B$25),0.001,0)</f>
        <v>0</v>
      </c>
      <c r="Q518" s="72">
        <f>IF(AND(ABS('Back-End'!B$32-L518)&lt;=0.0005,'Back-End'!B$38),M518,0)</f>
        <v>0</v>
      </c>
      <c r="R518" s="72">
        <f>IF(AND(ABS('Back-End'!B$56-L518)&lt;=0.0005,'Back-End'!B$57),'Back-End'!B$54,IF(AND(ABS('Back-End'!B$69-L518)&lt;=0.0005,'Back-End'!B$58),'Back-End'!B$67,0))</f>
        <v>0</v>
      </c>
      <c r="S518" s="72">
        <f>IF(AND(ABS('Back-End'!B$81-L518)&lt;=0.0005,'Back-End'!B$84),'Back-End'!B$82,0)</f>
        <v>0</v>
      </c>
      <c r="T518" s="72">
        <v>0</v>
      </c>
    </row>
    <row r="519" spans="12:20" x14ac:dyDescent="0.25">
      <c r="L519" s="94">
        <f>L518</f>
        <v>0.25700000000000017</v>
      </c>
      <c r="M519" s="81">
        <f>IF(L519&lt;'Slider Control'!M$13,'Slider Control'!P$13,L519*'Slider Control'!R$13)</f>
        <v>0.61680000000000035</v>
      </c>
      <c r="N519" s="95">
        <f>IF(L519&lt;'Slider Control'!M$13,0,IF(L519&lt;'Slider Control'!N$13,L519*'Slider Control'!S$13+'Slider Control'!T$13,'Slider Control'!Q$13))</f>
        <v>0.29314285714285804</v>
      </c>
      <c r="O519" s="96" t="e">
        <f t="shared" si="23"/>
        <v>#N/A</v>
      </c>
      <c r="P519" s="72">
        <f>IF(AND(ABS('Back-End'!B$26-L519)&lt;=0.0005,'Back-End'!B$25),'Back-End'!B$21,0)</f>
        <v>0</v>
      </c>
      <c r="Q519" s="72">
        <f>IF(AND(ABS('Back-End'!B$32-L519)&lt;=0.0005,'Back-End'!B$38),N519,0)</f>
        <v>0</v>
      </c>
      <c r="R519" s="72">
        <f>IF(AND(ABS('Back-End'!B$56-L518)&lt;=0.0005,'Back-End'!B$57),'Back-End'!B$55,IF(AND(ABS('Back-End'!B$69-L518)&lt;=0.0005,'Back-End'!B$58),'Back-End'!B$68+0.0001,0))</f>
        <v>0</v>
      </c>
      <c r="S519" s="72">
        <f>IF(AND(ABS('Back-End'!B$81-L519)&lt;=0.0005,'Back-End'!B$84),'Back-End'!B$83,0)</f>
        <v>0</v>
      </c>
      <c r="T519" s="72">
        <v>0</v>
      </c>
    </row>
    <row r="520" spans="12:20" x14ac:dyDescent="0.25">
      <c r="L520" s="94">
        <f>L519+0.001</f>
        <v>0.25800000000000017</v>
      </c>
      <c r="M520" s="81">
        <f>IF(L520&lt;'Slider Control'!M$13,'Slider Control'!P$13,L520*'Slider Control'!R$13)</f>
        <v>0.61920000000000042</v>
      </c>
      <c r="N520" s="95">
        <f>IF(L520&lt;'Slider Control'!M$13,0,IF(L520&lt;'Slider Control'!N$13,L520*'Slider Control'!S$13+'Slider Control'!T$13,'Slider Control'!Q$13))</f>
        <v>0.29828571428571515</v>
      </c>
      <c r="O520" s="96" t="e">
        <f t="shared" si="23"/>
        <v>#N/A</v>
      </c>
      <c r="P520" s="72">
        <f>IF(AND(ABS('Back-End'!B$26-L520)&lt;=0.0005,'Back-End'!B$25),0.001,0)</f>
        <v>0</v>
      </c>
      <c r="Q520" s="72">
        <f>IF(AND(ABS('Back-End'!B$32-L520)&lt;=0.0005,'Back-End'!B$38),M520,0)</f>
        <v>0</v>
      </c>
      <c r="R520" s="72">
        <f>IF(AND(ABS('Back-End'!B$56-L520)&lt;=0.0005,'Back-End'!B$57),'Back-End'!B$54,IF(AND(ABS('Back-End'!B$69-L520)&lt;=0.0005,'Back-End'!B$58),'Back-End'!B$67,0))</f>
        <v>0</v>
      </c>
      <c r="S520" s="72">
        <f>IF(AND(ABS('Back-End'!B$81-L520)&lt;=0.0005,'Back-End'!B$84),'Back-End'!B$82,0)</f>
        <v>0</v>
      </c>
      <c r="T520" s="72">
        <v>0</v>
      </c>
    </row>
    <row r="521" spans="12:20" x14ac:dyDescent="0.25">
      <c r="L521" s="94">
        <f>L520</f>
        <v>0.25800000000000017</v>
      </c>
      <c r="M521" s="81">
        <f>IF(L521&lt;'Slider Control'!M$13,'Slider Control'!P$13,L521*'Slider Control'!R$13)</f>
        <v>0.61920000000000042</v>
      </c>
      <c r="N521" s="95">
        <f>IF(L521&lt;'Slider Control'!M$13,0,IF(L521&lt;'Slider Control'!N$13,L521*'Slider Control'!S$13+'Slider Control'!T$13,'Slider Control'!Q$13))</f>
        <v>0.29828571428571515</v>
      </c>
      <c r="O521" s="96" t="e">
        <f t="shared" si="23"/>
        <v>#N/A</v>
      </c>
      <c r="P521" s="72">
        <f>IF(AND(ABS('Back-End'!B$26-L521)&lt;=0.0005,'Back-End'!B$25),'Back-End'!B$21,0)</f>
        <v>0</v>
      </c>
      <c r="Q521" s="72">
        <f>IF(AND(ABS('Back-End'!B$32-L521)&lt;=0.0005,'Back-End'!B$38),N521,0)</f>
        <v>0</v>
      </c>
      <c r="R521" s="72">
        <f>IF(AND(ABS('Back-End'!B$56-L520)&lt;=0.0005,'Back-End'!B$57),'Back-End'!B$55,IF(AND(ABS('Back-End'!B$69-L520)&lt;=0.0005,'Back-End'!B$58),'Back-End'!B$68+0.0001,0))</f>
        <v>0</v>
      </c>
      <c r="S521" s="72">
        <f>IF(AND(ABS('Back-End'!B$81-L521)&lt;=0.0005,'Back-End'!B$84),'Back-End'!B$83,0)</f>
        <v>0</v>
      </c>
      <c r="T521" s="72">
        <v>0</v>
      </c>
    </row>
    <row r="522" spans="12:20" x14ac:dyDescent="0.25">
      <c r="L522" s="94">
        <f>L521+0.001</f>
        <v>0.25900000000000017</v>
      </c>
      <c r="M522" s="81">
        <f>IF(L522&lt;'Slider Control'!M$13,'Slider Control'!P$13,L522*'Slider Control'!R$13)</f>
        <v>0.62160000000000037</v>
      </c>
      <c r="N522" s="95">
        <f>IF(L522&lt;'Slider Control'!M$13,0,IF(L522&lt;'Slider Control'!N$13,L522*'Slider Control'!S$13+'Slider Control'!T$13,'Slider Control'!Q$13))</f>
        <v>0.30342857142857227</v>
      </c>
      <c r="O522" s="96" t="e">
        <f t="shared" si="23"/>
        <v>#N/A</v>
      </c>
      <c r="P522" s="72">
        <f>IF(AND(ABS('Back-End'!B$26-L522)&lt;=0.0005,'Back-End'!B$25),0.001,0)</f>
        <v>0</v>
      </c>
      <c r="Q522" s="72">
        <f>IF(AND(ABS('Back-End'!B$32-L522)&lt;=0.0005,'Back-End'!B$38),M522,0)</f>
        <v>0</v>
      </c>
      <c r="R522" s="72">
        <f>IF(AND(ABS('Back-End'!B$56-L522)&lt;=0.0005,'Back-End'!B$57),'Back-End'!B$54,IF(AND(ABS('Back-End'!B$69-L522)&lt;=0.0005,'Back-End'!B$58),'Back-End'!B$67,0))</f>
        <v>0</v>
      </c>
      <c r="S522" s="72">
        <f>IF(AND(ABS('Back-End'!B$81-L522)&lt;=0.0005,'Back-End'!B$84),'Back-End'!B$82,0)</f>
        <v>0</v>
      </c>
      <c r="T522" s="72">
        <v>0</v>
      </c>
    </row>
    <row r="523" spans="12:20" x14ac:dyDescent="0.25">
      <c r="L523" s="94">
        <f>L522</f>
        <v>0.25900000000000017</v>
      </c>
      <c r="M523" s="81">
        <f>IF(L523&lt;'Slider Control'!M$13,'Slider Control'!P$13,L523*'Slider Control'!R$13)</f>
        <v>0.62160000000000037</v>
      </c>
      <c r="N523" s="95">
        <f>IF(L523&lt;'Slider Control'!M$13,0,IF(L523&lt;'Slider Control'!N$13,L523*'Slider Control'!S$13+'Slider Control'!T$13,'Slider Control'!Q$13))</f>
        <v>0.30342857142857227</v>
      </c>
      <c r="O523" s="96" t="e">
        <f t="shared" si="23"/>
        <v>#N/A</v>
      </c>
      <c r="P523" s="72">
        <f>IF(AND(ABS('Back-End'!B$26-L523)&lt;=0.0005,'Back-End'!B$25),'Back-End'!B$21,0)</f>
        <v>0</v>
      </c>
      <c r="Q523" s="72">
        <f>IF(AND(ABS('Back-End'!B$32-L523)&lt;=0.0005,'Back-End'!B$38),N523,0)</f>
        <v>0</v>
      </c>
      <c r="R523" s="72">
        <f>IF(AND(ABS('Back-End'!B$56-L522)&lt;=0.0005,'Back-End'!B$57),'Back-End'!B$55,IF(AND(ABS('Back-End'!B$69-L522)&lt;=0.0005,'Back-End'!B$58),'Back-End'!B$68+0.0001,0))</f>
        <v>0</v>
      </c>
      <c r="S523" s="72">
        <f>IF(AND(ABS('Back-End'!B$81-L523)&lt;=0.0005,'Back-End'!B$84),'Back-End'!B$83,0)</f>
        <v>0</v>
      </c>
      <c r="T523" s="72">
        <v>0</v>
      </c>
    </row>
    <row r="524" spans="12:20" x14ac:dyDescent="0.25">
      <c r="L524" s="94">
        <f>L523+0.001</f>
        <v>0.26000000000000018</v>
      </c>
      <c r="M524" s="81">
        <f>IF(L524&lt;'Slider Control'!M$13,'Slider Control'!P$13,L524*'Slider Control'!R$13)</f>
        <v>0.62400000000000044</v>
      </c>
      <c r="N524" s="95">
        <f>IF(L524&lt;'Slider Control'!M$13,0,IF(L524&lt;'Slider Control'!N$13,L524*'Slider Control'!S$13+'Slider Control'!T$13,'Slider Control'!Q$13))</f>
        <v>0.30857142857142938</v>
      </c>
      <c r="O524" s="96" t="e">
        <f t="shared" si="23"/>
        <v>#N/A</v>
      </c>
      <c r="P524" s="72">
        <f>IF(AND(ABS('Back-End'!B$26-L524)&lt;=0.0005,'Back-End'!B$25),0.001,0)</f>
        <v>0</v>
      </c>
      <c r="Q524" s="72">
        <f>IF(AND(ABS('Back-End'!B$32-L524)&lt;=0.0005,'Back-End'!B$38),M524,0)</f>
        <v>0</v>
      </c>
      <c r="R524" s="72">
        <f>IF(AND(ABS('Back-End'!B$56-L524)&lt;=0.0005,'Back-End'!B$57),'Back-End'!B$54,IF(AND(ABS('Back-End'!B$69-L524)&lt;=0.0005,'Back-End'!B$58),'Back-End'!B$67,0))</f>
        <v>0</v>
      </c>
      <c r="S524" s="72">
        <f>IF(AND(ABS('Back-End'!B$81-L524)&lt;=0.0005,'Back-End'!B$84),'Back-End'!B$82,0)</f>
        <v>0</v>
      </c>
      <c r="T524" s="72">
        <v>0</v>
      </c>
    </row>
    <row r="525" spans="12:20" x14ac:dyDescent="0.25">
      <c r="L525" s="94">
        <f>L524</f>
        <v>0.26000000000000018</v>
      </c>
      <c r="M525" s="81">
        <f>IF(L525&lt;'Slider Control'!M$13,'Slider Control'!P$13,L525*'Slider Control'!R$13)</f>
        <v>0.62400000000000044</v>
      </c>
      <c r="N525" s="95">
        <f>IF(L525&lt;'Slider Control'!M$13,0,IF(L525&lt;'Slider Control'!N$13,L525*'Slider Control'!S$13+'Slider Control'!T$13,'Slider Control'!Q$13))</f>
        <v>0.30857142857142938</v>
      </c>
      <c r="O525" s="96" t="e">
        <f t="shared" si="23"/>
        <v>#N/A</v>
      </c>
      <c r="P525" s="72">
        <f>IF(AND(ABS('Back-End'!B$26-L525)&lt;=0.0005,'Back-End'!B$25),'Back-End'!B$21,0)</f>
        <v>0</v>
      </c>
      <c r="Q525" s="72">
        <f>IF(AND(ABS('Back-End'!B$32-L525)&lt;=0.0005,'Back-End'!B$38),N525,0)</f>
        <v>0</v>
      </c>
      <c r="R525" s="72">
        <f>IF(AND(ABS('Back-End'!B$56-L524)&lt;=0.0005,'Back-End'!B$57),'Back-End'!B$55,IF(AND(ABS('Back-End'!B$69-L524)&lt;=0.0005,'Back-End'!B$58),'Back-End'!B$68+0.0001,0))</f>
        <v>0</v>
      </c>
      <c r="S525" s="72">
        <f>IF(AND(ABS('Back-End'!B$81-L525)&lt;=0.0005,'Back-End'!B$84),'Back-End'!B$83,0)</f>
        <v>0</v>
      </c>
      <c r="T525" s="72">
        <v>0</v>
      </c>
    </row>
    <row r="526" spans="12:20" x14ac:dyDescent="0.25">
      <c r="L526" s="94">
        <f>L525+0.001</f>
        <v>0.26100000000000018</v>
      </c>
      <c r="M526" s="81">
        <f>IF(L526&lt;'Slider Control'!M$13,'Slider Control'!P$13,L526*'Slider Control'!R$13)</f>
        <v>0.6264000000000004</v>
      </c>
      <c r="N526" s="95">
        <f>IF(L526&lt;'Slider Control'!M$13,0,IF(L526&lt;'Slider Control'!N$13,L526*'Slider Control'!S$13+'Slider Control'!T$13,'Slider Control'!Q$13))</f>
        <v>0.3137142857142865</v>
      </c>
      <c r="O526" s="96" t="e">
        <f t="shared" si="23"/>
        <v>#N/A</v>
      </c>
      <c r="P526" s="72">
        <f>IF(AND(ABS('Back-End'!B$26-L526)&lt;=0.0005,'Back-End'!B$25),0.001,0)</f>
        <v>0</v>
      </c>
      <c r="Q526" s="72">
        <f>IF(AND(ABS('Back-End'!B$32-L526)&lt;=0.0005,'Back-End'!B$38),M526,0)</f>
        <v>0</v>
      </c>
      <c r="R526" s="72">
        <f>IF(AND(ABS('Back-End'!B$56-L526)&lt;=0.0005,'Back-End'!B$57),'Back-End'!B$54,IF(AND(ABS('Back-End'!B$69-L526)&lt;=0.0005,'Back-End'!B$58),'Back-End'!B$67,0))</f>
        <v>0</v>
      </c>
      <c r="S526" s="72">
        <f>IF(AND(ABS('Back-End'!B$81-L526)&lt;=0.0005,'Back-End'!B$84),'Back-End'!B$82,0)</f>
        <v>0</v>
      </c>
      <c r="T526" s="72">
        <v>0</v>
      </c>
    </row>
    <row r="527" spans="12:20" x14ac:dyDescent="0.25">
      <c r="L527" s="94">
        <f>L526</f>
        <v>0.26100000000000018</v>
      </c>
      <c r="M527" s="81">
        <f>IF(L527&lt;'Slider Control'!M$13,'Slider Control'!P$13,L527*'Slider Control'!R$13)</f>
        <v>0.6264000000000004</v>
      </c>
      <c r="N527" s="95">
        <f>IF(L527&lt;'Slider Control'!M$13,0,IF(L527&lt;'Slider Control'!N$13,L527*'Slider Control'!S$13+'Slider Control'!T$13,'Slider Control'!Q$13))</f>
        <v>0.3137142857142865</v>
      </c>
      <c r="O527" s="96" t="e">
        <f t="shared" si="23"/>
        <v>#N/A</v>
      </c>
      <c r="P527" s="72">
        <f>IF(AND(ABS('Back-End'!B$26-L527)&lt;=0.0005,'Back-End'!B$25),'Back-End'!B$21,0)</f>
        <v>0</v>
      </c>
      <c r="Q527" s="72">
        <f>IF(AND(ABS('Back-End'!B$32-L527)&lt;=0.0005,'Back-End'!B$38),N527,0)</f>
        <v>0</v>
      </c>
      <c r="R527" s="72">
        <f>IF(AND(ABS('Back-End'!B$56-L526)&lt;=0.0005,'Back-End'!B$57),'Back-End'!B$55,IF(AND(ABS('Back-End'!B$69-L526)&lt;=0.0005,'Back-End'!B$58),'Back-End'!B$68+0.0001,0))</f>
        <v>0</v>
      </c>
      <c r="S527" s="72">
        <f>IF(AND(ABS('Back-End'!B$81-L527)&lt;=0.0005,'Back-End'!B$84),'Back-End'!B$83,0)</f>
        <v>0</v>
      </c>
      <c r="T527" s="72">
        <v>0</v>
      </c>
    </row>
    <row r="528" spans="12:20" x14ac:dyDescent="0.25">
      <c r="L528" s="94">
        <f>L527+0.001</f>
        <v>0.26200000000000018</v>
      </c>
      <c r="M528" s="81">
        <f>IF(L528&lt;'Slider Control'!M$13,'Slider Control'!P$13,L528*'Slider Control'!R$13)</f>
        <v>0.62880000000000036</v>
      </c>
      <c r="N528" s="95">
        <f>IF(L528&lt;'Slider Control'!M$13,0,IF(L528&lt;'Slider Control'!N$13,L528*'Slider Control'!S$13+'Slider Control'!T$13,'Slider Control'!Q$13))</f>
        <v>0.31885714285714384</v>
      </c>
      <c r="O528" s="96" t="e">
        <f t="shared" si="23"/>
        <v>#N/A</v>
      </c>
      <c r="P528" s="72">
        <f>IF(AND(ABS('Back-End'!B$26-L528)&lt;=0.0005,'Back-End'!B$25),0.001,0)</f>
        <v>0</v>
      </c>
      <c r="Q528" s="72">
        <f>IF(AND(ABS('Back-End'!B$32-L528)&lt;=0.0005,'Back-End'!B$38),M528,0)</f>
        <v>0</v>
      </c>
      <c r="R528" s="72">
        <f>IF(AND(ABS('Back-End'!B$56-L528)&lt;=0.0005,'Back-End'!B$57),'Back-End'!B$54,IF(AND(ABS('Back-End'!B$69-L528)&lt;=0.0005,'Back-End'!B$58),'Back-End'!B$67,0))</f>
        <v>0</v>
      </c>
      <c r="S528" s="72">
        <f>IF(AND(ABS('Back-End'!B$81-L528)&lt;=0.0005,'Back-End'!B$84),'Back-End'!B$82,0)</f>
        <v>0</v>
      </c>
      <c r="T528" s="72">
        <v>0</v>
      </c>
    </row>
    <row r="529" spans="12:20" x14ac:dyDescent="0.25">
      <c r="L529" s="94">
        <f>L528</f>
        <v>0.26200000000000018</v>
      </c>
      <c r="M529" s="81">
        <f>IF(L529&lt;'Slider Control'!M$13,'Slider Control'!P$13,L529*'Slider Control'!R$13)</f>
        <v>0.62880000000000036</v>
      </c>
      <c r="N529" s="95">
        <f>IF(L529&lt;'Slider Control'!M$13,0,IF(L529&lt;'Slider Control'!N$13,L529*'Slider Control'!S$13+'Slider Control'!T$13,'Slider Control'!Q$13))</f>
        <v>0.31885714285714384</v>
      </c>
      <c r="O529" s="96" t="e">
        <f t="shared" si="23"/>
        <v>#N/A</v>
      </c>
      <c r="P529" s="72">
        <f>IF(AND(ABS('Back-End'!B$26-L529)&lt;=0.0005,'Back-End'!B$25),'Back-End'!B$21,0)</f>
        <v>0</v>
      </c>
      <c r="Q529" s="72">
        <f>IF(AND(ABS('Back-End'!B$32-L529)&lt;=0.0005,'Back-End'!B$38),N529,0)</f>
        <v>0</v>
      </c>
      <c r="R529" s="72">
        <f>IF(AND(ABS('Back-End'!B$56-L528)&lt;=0.0005,'Back-End'!B$57),'Back-End'!B$55,IF(AND(ABS('Back-End'!B$69-L528)&lt;=0.0005,'Back-End'!B$58),'Back-End'!B$68+0.0001,0))</f>
        <v>0</v>
      </c>
      <c r="S529" s="72">
        <f>IF(AND(ABS('Back-End'!B$81-L529)&lt;=0.0005,'Back-End'!B$84),'Back-End'!B$83,0)</f>
        <v>0</v>
      </c>
      <c r="T529" s="72">
        <v>0</v>
      </c>
    </row>
    <row r="530" spans="12:20" x14ac:dyDescent="0.25">
      <c r="L530" s="94">
        <f>L529+0.001</f>
        <v>0.26300000000000018</v>
      </c>
      <c r="M530" s="81">
        <f>IF(L530&lt;'Slider Control'!M$13,'Slider Control'!P$13,L530*'Slider Control'!R$13)</f>
        <v>0.63120000000000043</v>
      </c>
      <c r="N530" s="95">
        <f>IF(L530&lt;'Slider Control'!M$13,0,IF(L530&lt;'Slider Control'!N$13,L530*'Slider Control'!S$13+'Slider Control'!T$13,'Slider Control'!Q$13))</f>
        <v>0.32400000000000095</v>
      </c>
      <c r="O530" s="96" t="e">
        <f t="shared" si="23"/>
        <v>#N/A</v>
      </c>
      <c r="P530" s="72">
        <f>IF(AND(ABS('Back-End'!B$26-L530)&lt;=0.0005,'Back-End'!B$25),0.001,0)</f>
        <v>0</v>
      </c>
      <c r="Q530" s="72">
        <f>IF(AND(ABS('Back-End'!B$32-L530)&lt;=0.0005,'Back-End'!B$38),M530,0)</f>
        <v>0</v>
      </c>
      <c r="R530" s="72">
        <f>IF(AND(ABS('Back-End'!B$56-L530)&lt;=0.0005,'Back-End'!B$57),'Back-End'!B$54,IF(AND(ABS('Back-End'!B$69-L530)&lt;=0.0005,'Back-End'!B$58),'Back-End'!B$67,0))</f>
        <v>0</v>
      </c>
      <c r="S530" s="72">
        <f>IF(AND(ABS('Back-End'!B$81-L530)&lt;=0.0005,'Back-End'!B$84),'Back-End'!B$82,0)</f>
        <v>0</v>
      </c>
      <c r="T530" s="72">
        <v>0</v>
      </c>
    </row>
    <row r="531" spans="12:20" x14ac:dyDescent="0.25">
      <c r="L531" s="94">
        <f>L530</f>
        <v>0.26300000000000018</v>
      </c>
      <c r="M531" s="81">
        <f>IF(L531&lt;'Slider Control'!M$13,'Slider Control'!P$13,L531*'Slider Control'!R$13)</f>
        <v>0.63120000000000043</v>
      </c>
      <c r="N531" s="95">
        <f>IF(L531&lt;'Slider Control'!M$13,0,IF(L531&lt;'Slider Control'!N$13,L531*'Slider Control'!S$13+'Slider Control'!T$13,'Slider Control'!Q$13))</f>
        <v>0.32400000000000095</v>
      </c>
      <c r="O531" s="96" t="e">
        <f t="shared" si="23"/>
        <v>#N/A</v>
      </c>
      <c r="P531" s="72">
        <f>IF(AND(ABS('Back-End'!B$26-L531)&lt;=0.0005,'Back-End'!B$25),'Back-End'!B$21,0)</f>
        <v>0</v>
      </c>
      <c r="Q531" s="72">
        <f>IF(AND(ABS('Back-End'!B$32-L531)&lt;=0.0005,'Back-End'!B$38),N531,0)</f>
        <v>0</v>
      </c>
      <c r="R531" s="72">
        <f>IF(AND(ABS('Back-End'!B$56-L530)&lt;=0.0005,'Back-End'!B$57),'Back-End'!B$55,IF(AND(ABS('Back-End'!B$69-L530)&lt;=0.0005,'Back-End'!B$58),'Back-End'!B$68+0.0001,0))</f>
        <v>0</v>
      </c>
      <c r="S531" s="72">
        <f>IF(AND(ABS('Back-End'!B$81-L531)&lt;=0.0005,'Back-End'!B$84),'Back-End'!B$83,0)</f>
        <v>0</v>
      </c>
      <c r="T531" s="72">
        <v>0</v>
      </c>
    </row>
    <row r="532" spans="12:20" x14ac:dyDescent="0.25">
      <c r="L532" s="94">
        <f>L531+0.001</f>
        <v>0.26400000000000018</v>
      </c>
      <c r="M532" s="81">
        <f>IF(L532&lt;'Slider Control'!M$13,'Slider Control'!P$13,L532*'Slider Control'!R$13)</f>
        <v>0.63360000000000039</v>
      </c>
      <c r="N532" s="95">
        <f>IF(L532&lt;'Slider Control'!M$13,0,IF(L532&lt;'Slider Control'!N$13,L532*'Slider Control'!S$13+'Slider Control'!T$13,'Slider Control'!Q$13))</f>
        <v>0.32914285714285807</v>
      </c>
      <c r="O532" s="96" t="e">
        <f t="shared" si="23"/>
        <v>#N/A</v>
      </c>
      <c r="P532" s="72">
        <f>IF(AND(ABS('Back-End'!B$26-L532)&lt;=0.0005,'Back-End'!B$25),0.001,0)</f>
        <v>0</v>
      </c>
      <c r="Q532" s="72">
        <f>IF(AND(ABS('Back-End'!B$32-L532)&lt;=0.0005,'Back-End'!B$38),M532,0)</f>
        <v>0</v>
      </c>
      <c r="R532" s="72">
        <f>IF(AND(ABS('Back-End'!B$56-L532)&lt;=0.0005,'Back-End'!B$57),'Back-End'!B$54,IF(AND(ABS('Back-End'!B$69-L532)&lt;=0.0005,'Back-End'!B$58),'Back-End'!B$67,0))</f>
        <v>0</v>
      </c>
      <c r="S532" s="72">
        <f>IF(AND(ABS('Back-End'!B$81-L532)&lt;=0.0005,'Back-End'!B$84),'Back-End'!B$82,0)</f>
        <v>0</v>
      </c>
      <c r="T532" s="72">
        <v>0</v>
      </c>
    </row>
    <row r="533" spans="12:20" x14ac:dyDescent="0.25">
      <c r="L533" s="94">
        <f>L532</f>
        <v>0.26400000000000018</v>
      </c>
      <c r="M533" s="81">
        <f>IF(L533&lt;'Slider Control'!M$13,'Slider Control'!P$13,L533*'Slider Control'!R$13)</f>
        <v>0.63360000000000039</v>
      </c>
      <c r="N533" s="95">
        <f>IF(L533&lt;'Slider Control'!M$13,0,IF(L533&lt;'Slider Control'!N$13,L533*'Slider Control'!S$13+'Slider Control'!T$13,'Slider Control'!Q$13))</f>
        <v>0.32914285714285807</v>
      </c>
      <c r="O533" s="96" t="e">
        <f t="shared" si="23"/>
        <v>#N/A</v>
      </c>
      <c r="P533" s="72">
        <f>IF(AND(ABS('Back-End'!B$26-L533)&lt;=0.0005,'Back-End'!B$25),'Back-End'!B$21,0)</f>
        <v>0</v>
      </c>
      <c r="Q533" s="72">
        <f>IF(AND(ABS('Back-End'!B$32-L533)&lt;=0.0005,'Back-End'!B$38),N533,0)</f>
        <v>0</v>
      </c>
      <c r="R533" s="72">
        <f>IF(AND(ABS('Back-End'!B$56-L532)&lt;=0.0005,'Back-End'!B$57),'Back-End'!B$55,IF(AND(ABS('Back-End'!B$69-L532)&lt;=0.0005,'Back-End'!B$58),'Back-End'!B$68+0.0001,0))</f>
        <v>0</v>
      </c>
      <c r="S533" s="72">
        <f>IF(AND(ABS('Back-End'!B$81-L533)&lt;=0.0005,'Back-End'!B$84),'Back-End'!B$83,0)</f>
        <v>0</v>
      </c>
      <c r="T533" s="72">
        <v>0</v>
      </c>
    </row>
    <row r="534" spans="12:20" x14ac:dyDescent="0.25">
      <c r="L534" s="94">
        <f>L533+0.001</f>
        <v>0.26500000000000018</v>
      </c>
      <c r="M534" s="81">
        <f>IF(L534&lt;'Slider Control'!M$13,'Slider Control'!P$13,L534*'Slider Control'!R$13)</f>
        <v>0.63600000000000045</v>
      </c>
      <c r="N534" s="95">
        <f>IF(L534&lt;'Slider Control'!M$13,0,IF(L534&lt;'Slider Control'!N$13,L534*'Slider Control'!S$13+'Slider Control'!T$13,'Slider Control'!Q$13))</f>
        <v>0.33428571428571519</v>
      </c>
      <c r="O534" s="96" t="e">
        <f t="shared" si="23"/>
        <v>#N/A</v>
      </c>
      <c r="P534" s="72">
        <f>IF(AND(ABS('Back-End'!B$26-L534)&lt;=0.0005,'Back-End'!B$25),0.001,0)</f>
        <v>0</v>
      </c>
      <c r="Q534" s="72">
        <f>IF(AND(ABS('Back-End'!B$32-L534)&lt;=0.0005,'Back-End'!B$38),M534,0)</f>
        <v>0</v>
      </c>
      <c r="R534" s="72">
        <f>IF(AND(ABS('Back-End'!B$56-L534)&lt;=0.0005,'Back-End'!B$57),'Back-End'!B$54,IF(AND(ABS('Back-End'!B$69-L534)&lt;=0.0005,'Back-End'!B$58),'Back-End'!B$67,0))</f>
        <v>0</v>
      </c>
      <c r="S534" s="72">
        <f>IF(AND(ABS('Back-End'!B$81-L534)&lt;=0.0005,'Back-End'!B$84),'Back-End'!B$82,0)</f>
        <v>0</v>
      </c>
      <c r="T534" s="72">
        <v>0</v>
      </c>
    </row>
    <row r="535" spans="12:20" x14ac:dyDescent="0.25">
      <c r="L535" s="94">
        <f>L534</f>
        <v>0.26500000000000018</v>
      </c>
      <c r="M535" s="81">
        <f>IF(L535&lt;'Slider Control'!M$13,'Slider Control'!P$13,L535*'Slider Control'!R$13)</f>
        <v>0.63600000000000045</v>
      </c>
      <c r="N535" s="95">
        <f>IF(L535&lt;'Slider Control'!M$13,0,IF(L535&lt;'Slider Control'!N$13,L535*'Slider Control'!S$13+'Slider Control'!T$13,'Slider Control'!Q$13))</f>
        <v>0.33428571428571519</v>
      </c>
      <c r="O535" s="96" t="e">
        <f t="shared" si="23"/>
        <v>#N/A</v>
      </c>
      <c r="P535" s="72">
        <f>IF(AND(ABS('Back-End'!B$26-L535)&lt;=0.0005,'Back-End'!B$25),'Back-End'!B$21,0)</f>
        <v>0</v>
      </c>
      <c r="Q535" s="72">
        <f>IF(AND(ABS('Back-End'!B$32-L535)&lt;=0.0005,'Back-End'!B$38),N535,0)</f>
        <v>0</v>
      </c>
      <c r="R535" s="72">
        <f>IF(AND(ABS('Back-End'!B$56-L534)&lt;=0.0005,'Back-End'!B$57),'Back-End'!B$55,IF(AND(ABS('Back-End'!B$69-L534)&lt;=0.0005,'Back-End'!B$58),'Back-End'!B$68+0.0001,0))</f>
        <v>0</v>
      </c>
      <c r="S535" s="72">
        <f>IF(AND(ABS('Back-End'!B$81-L535)&lt;=0.0005,'Back-End'!B$84),'Back-End'!B$83,0)</f>
        <v>0</v>
      </c>
      <c r="T535" s="72">
        <v>0</v>
      </c>
    </row>
    <row r="536" spans="12:20" x14ac:dyDescent="0.25">
      <c r="L536" s="94">
        <f>L535+0.001</f>
        <v>0.26600000000000018</v>
      </c>
      <c r="M536" s="81">
        <f>IF(L536&lt;'Slider Control'!M$13,'Slider Control'!P$13,L536*'Slider Control'!R$13)</f>
        <v>0.63840000000000041</v>
      </c>
      <c r="N536" s="95">
        <f>IF(L536&lt;'Slider Control'!M$13,0,IF(L536&lt;'Slider Control'!N$13,L536*'Slider Control'!S$13+'Slider Control'!T$13,'Slider Control'!Q$13))</f>
        <v>0.3394285714285723</v>
      </c>
      <c r="O536" s="96" t="e">
        <f t="shared" si="23"/>
        <v>#N/A</v>
      </c>
      <c r="P536" s="72">
        <f>IF(AND(ABS('Back-End'!B$26-L536)&lt;=0.0005,'Back-End'!B$25),0.001,0)</f>
        <v>0</v>
      </c>
      <c r="Q536" s="72">
        <f>IF(AND(ABS('Back-End'!B$32-L536)&lt;=0.0005,'Back-End'!B$38),M536,0)</f>
        <v>0</v>
      </c>
      <c r="R536" s="72">
        <f>IF(AND(ABS('Back-End'!B$56-L536)&lt;=0.0005,'Back-End'!B$57),'Back-End'!B$54,IF(AND(ABS('Back-End'!B$69-L536)&lt;=0.0005,'Back-End'!B$58),'Back-End'!B$67,0))</f>
        <v>0</v>
      </c>
      <c r="S536" s="72">
        <f>IF(AND(ABS('Back-End'!B$81-L536)&lt;=0.0005,'Back-End'!B$84),'Back-End'!B$82,0)</f>
        <v>0</v>
      </c>
      <c r="T536" s="72">
        <v>0</v>
      </c>
    </row>
    <row r="537" spans="12:20" x14ac:dyDescent="0.25">
      <c r="L537" s="94">
        <f>L536</f>
        <v>0.26600000000000018</v>
      </c>
      <c r="M537" s="81">
        <f>IF(L537&lt;'Slider Control'!M$13,'Slider Control'!P$13,L537*'Slider Control'!R$13)</f>
        <v>0.63840000000000041</v>
      </c>
      <c r="N537" s="95">
        <f>IF(L537&lt;'Slider Control'!M$13,0,IF(L537&lt;'Slider Control'!N$13,L537*'Slider Control'!S$13+'Slider Control'!T$13,'Slider Control'!Q$13))</f>
        <v>0.3394285714285723</v>
      </c>
      <c r="O537" s="96" t="e">
        <f t="shared" si="23"/>
        <v>#N/A</v>
      </c>
      <c r="P537" s="72">
        <f>IF(AND(ABS('Back-End'!B$26-L537)&lt;=0.0005,'Back-End'!B$25),'Back-End'!B$21,0)</f>
        <v>0</v>
      </c>
      <c r="Q537" s="72">
        <f>IF(AND(ABS('Back-End'!B$32-L537)&lt;=0.0005,'Back-End'!B$38),N537,0)</f>
        <v>0</v>
      </c>
      <c r="R537" s="72">
        <f>IF(AND(ABS('Back-End'!B$56-L536)&lt;=0.0005,'Back-End'!B$57),'Back-End'!B$55,IF(AND(ABS('Back-End'!B$69-L536)&lt;=0.0005,'Back-End'!B$58),'Back-End'!B$68+0.0001,0))</f>
        <v>0</v>
      </c>
      <c r="S537" s="72">
        <f>IF(AND(ABS('Back-End'!B$81-L537)&lt;=0.0005,'Back-End'!B$84),'Back-End'!B$83,0)</f>
        <v>0</v>
      </c>
      <c r="T537" s="72">
        <v>0</v>
      </c>
    </row>
    <row r="538" spans="12:20" x14ac:dyDescent="0.25">
      <c r="L538" s="94">
        <f>L537+0.001</f>
        <v>0.26700000000000018</v>
      </c>
      <c r="M538" s="81">
        <f>IF(L538&lt;'Slider Control'!M$13,'Slider Control'!P$13,L538*'Slider Control'!R$13)</f>
        <v>0.64080000000000037</v>
      </c>
      <c r="N538" s="95">
        <f>IF(L538&lt;'Slider Control'!M$13,0,IF(L538&lt;'Slider Control'!N$13,L538*'Slider Control'!S$13+'Slider Control'!T$13,'Slider Control'!Q$13))</f>
        <v>0.34457142857142942</v>
      </c>
      <c r="O538" s="96" t="e">
        <f t="shared" si="23"/>
        <v>#N/A</v>
      </c>
      <c r="P538" s="72">
        <f>IF(AND(ABS('Back-End'!B$26-L538)&lt;=0.0005,'Back-End'!B$25),0.001,0)</f>
        <v>0</v>
      </c>
      <c r="Q538" s="72">
        <f>IF(AND(ABS('Back-End'!B$32-L538)&lt;=0.0005,'Back-End'!B$38),M538,0)</f>
        <v>0</v>
      </c>
      <c r="R538" s="72">
        <f>IF(AND(ABS('Back-End'!B$56-L538)&lt;=0.0005,'Back-End'!B$57),'Back-End'!B$54,IF(AND(ABS('Back-End'!B$69-L538)&lt;=0.0005,'Back-End'!B$58),'Back-End'!B$67,0))</f>
        <v>0</v>
      </c>
      <c r="S538" s="72">
        <f>IF(AND(ABS('Back-End'!B$81-L538)&lt;=0.0005,'Back-End'!B$84),'Back-End'!B$82,0)</f>
        <v>0</v>
      </c>
      <c r="T538" s="72">
        <v>0</v>
      </c>
    </row>
    <row r="539" spans="12:20" x14ac:dyDescent="0.25">
      <c r="L539" s="94">
        <f>L538</f>
        <v>0.26700000000000018</v>
      </c>
      <c r="M539" s="81">
        <f>IF(L539&lt;'Slider Control'!M$13,'Slider Control'!P$13,L539*'Slider Control'!R$13)</f>
        <v>0.64080000000000037</v>
      </c>
      <c r="N539" s="95">
        <f>IF(L539&lt;'Slider Control'!M$13,0,IF(L539&lt;'Slider Control'!N$13,L539*'Slider Control'!S$13+'Slider Control'!T$13,'Slider Control'!Q$13))</f>
        <v>0.34457142857142942</v>
      </c>
      <c r="O539" s="96" t="e">
        <f t="shared" si="23"/>
        <v>#N/A</v>
      </c>
      <c r="P539" s="72">
        <f>IF(AND(ABS('Back-End'!B$26-L539)&lt;=0.0005,'Back-End'!B$25),'Back-End'!B$21,0)</f>
        <v>0</v>
      </c>
      <c r="Q539" s="72">
        <f>IF(AND(ABS('Back-End'!B$32-L539)&lt;=0.0005,'Back-End'!B$38),N539,0)</f>
        <v>0</v>
      </c>
      <c r="R539" s="72">
        <f>IF(AND(ABS('Back-End'!B$56-L538)&lt;=0.0005,'Back-End'!B$57),'Back-End'!B$55,IF(AND(ABS('Back-End'!B$69-L538)&lt;=0.0005,'Back-End'!B$58),'Back-End'!B$68+0.0001,0))</f>
        <v>0</v>
      </c>
      <c r="S539" s="72">
        <f>IF(AND(ABS('Back-End'!B$81-L539)&lt;=0.0005,'Back-End'!B$84),'Back-End'!B$83,0)</f>
        <v>0</v>
      </c>
      <c r="T539" s="72">
        <v>0</v>
      </c>
    </row>
    <row r="540" spans="12:20" x14ac:dyDescent="0.25">
      <c r="L540" s="94">
        <f>L539+0.001</f>
        <v>0.26800000000000018</v>
      </c>
      <c r="M540" s="81">
        <f>IF(L540&lt;'Slider Control'!M$13,'Slider Control'!P$13,L540*'Slider Control'!R$13)</f>
        <v>0.64320000000000044</v>
      </c>
      <c r="N540" s="95">
        <f>IF(L540&lt;'Slider Control'!M$13,0,IF(L540&lt;'Slider Control'!N$13,L540*'Slider Control'!S$13+'Slider Control'!T$13,'Slider Control'!Q$13))</f>
        <v>0.34971428571428653</v>
      </c>
      <c r="O540" s="96" t="e">
        <f t="shared" si="23"/>
        <v>#N/A</v>
      </c>
      <c r="P540" s="72">
        <f>IF(AND(ABS('Back-End'!B$26-L540)&lt;=0.0005,'Back-End'!B$25),0.001,0)</f>
        <v>0</v>
      </c>
      <c r="Q540" s="72">
        <f>IF(AND(ABS('Back-End'!B$32-L540)&lt;=0.0005,'Back-End'!B$38),M540,0)</f>
        <v>0</v>
      </c>
      <c r="R540" s="72">
        <f>IF(AND(ABS('Back-End'!B$56-L540)&lt;=0.0005,'Back-End'!B$57),'Back-End'!B$54,IF(AND(ABS('Back-End'!B$69-L540)&lt;=0.0005,'Back-End'!B$58),'Back-End'!B$67,0))</f>
        <v>0</v>
      </c>
      <c r="S540" s="72">
        <f>IF(AND(ABS('Back-End'!B$81-L540)&lt;=0.0005,'Back-End'!B$84),'Back-End'!B$82,0)</f>
        <v>0</v>
      </c>
      <c r="T540" s="72">
        <v>0</v>
      </c>
    </row>
    <row r="541" spans="12:20" x14ac:dyDescent="0.25">
      <c r="L541" s="94">
        <f>L540</f>
        <v>0.26800000000000018</v>
      </c>
      <c r="M541" s="81">
        <f>IF(L541&lt;'Slider Control'!M$13,'Slider Control'!P$13,L541*'Slider Control'!R$13)</f>
        <v>0.64320000000000044</v>
      </c>
      <c r="N541" s="95">
        <f>IF(L541&lt;'Slider Control'!M$13,0,IF(L541&lt;'Slider Control'!N$13,L541*'Slider Control'!S$13+'Slider Control'!T$13,'Slider Control'!Q$13))</f>
        <v>0.34971428571428653</v>
      </c>
      <c r="O541" s="96" t="e">
        <f t="shared" si="23"/>
        <v>#N/A</v>
      </c>
      <c r="P541" s="72">
        <f>IF(AND(ABS('Back-End'!B$26-L541)&lt;=0.0005,'Back-End'!B$25),'Back-End'!B$21,0)</f>
        <v>0</v>
      </c>
      <c r="Q541" s="72">
        <f>IF(AND(ABS('Back-End'!B$32-L541)&lt;=0.0005,'Back-End'!B$38),N541,0)</f>
        <v>0</v>
      </c>
      <c r="R541" s="72">
        <f>IF(AND(ABS('Back-End'!B$56-L540)&lt;=0.0005,'Back-End'!B$57),'Back-End'!B$55,IF(AND(ABS('Back-End'!B$69-L540)&lt;=0.0005,'Back-End'!B$58),'Back-End'!B$68+0.0001,0))</f>
        <v>0</v>
      </c>
      <c r="S541" s="72">
        <f>IF(AND(ABS('Back-End'!B$81-L541)&lt;=0.0005,'Back-End'!B$84),'Back-End'!B$83,0)</f>
        <v>0</v>
      </c>
      <c r="T541" s="72">
        <v>0</v>
      </c>
    </row>
    <row r="542" spans="12:20" x14ac:dyDescent="0.25">
      <c r="L542" s="94">
        <f>L541+0.001</f>
        <v>0.26900000000000018</v>
      </c>
      <c r="M542" s="81">
        <f>IF(L542&lt;'Slider Control'!M$13,'Slider Control'!P$13,L542*'Slider Control'!R$13)</f>
        <v>0.6456000000000004</v>
      </c>
      <c r="N542" s="95">
        <f>IF(L542&lt;'Slider Control'!M$13,0,IF(L542&lt;'Slider Control'!N$13,L542*'Slider Control'!S$13+'Slider Control'!T$13,'Slider Control'!Q$13))</f>
        <v>0.35485714285714387</v>
      </c>
      <c r="O542" s="96" t="e">
        <f t="shared" si="23"/>
        <v>#N/A</v>
      </c>
      <c r="P542" s="72">
        <f>IF(AND(ABS('Back-End'!B$26-L542)&lt;=0.0005,'Back-End'!B$25),0.001,0)</f>
        <v>0</v>
      </c>
      <c r="Q542" s="72">
        <f>IF(AND(ABS('Back-End'!B$32-L542)&lt;=0.0005,'Back-End'!B$38),M542,0)</f>
        <v>0</v>
      </c>
      <c r="R542" s="72">
        <f>IF(AND(ABS('Back-End'!B$56-L542)&lt;=0.0005,'Back-End'!B$57),'Back-End'!B$54,IF(AND(ABS('Back-End'!B$69-L542)&lt;=0.0005,'Back-End'!B$58),'Back-End'!B$67,0))</f>
        <v>0</v>
      </c>
      <c r="S542" s="72">
        <f>IF(AND(ABS('Back-End'!B$81-L542)&lt;=0.0005,'Back-End'!B$84),'Back-End'!B$82,0)</f>
        <v>0</v>
      </c>
      <c r="T542" s="72">
        <v>0</v>
      </c>
    </row>
    <row r="543" spans="12:20" x14ac:dyDescent="0.25">
      <c r="L543" s="94">
        <f>L542</f>
        <v>0.26900000000000018</v>
      </c>
      <c r="M543" s="81">
        <f>IF(L543&lt;'Slider Control'!M$13,'Slider Control'!P$13,L543*'Slider Control'!R$13)</f>
        <v>0.6456000000000004</v>
      </c>
      <c r="N543" s="95">
        <f>IF(L543&lt;'Slider Control'!M$13,0,IF(L543&lt;'Slider Control'!N$13,L543*'Slider Control'!S$13+'Slider Control'!T$13,'Slider Control'!Q$13))</f>
        <v>0.35485714285714387</v>
      </c>
      <c r="O543" s="96" t="e">
        <f t="shared" si="23"/>
        <v>#N/A</v>
      </c>
      <c r="P543" s="72">
        <f>IF(AND(ABS('Back-End'!B$26-L543)&lt;=0.0005,'Back-End'!B$25),'Back-End'!B$21,0)</f>
        <v>0</v>
      </c>
      <c r="Q543" s="72">
        <f>IF(AND(ABS('Back-End'!B$32-L543)&lt;=0.0005,'Back-End'!B$38),N543,0)</f>
        <v>0</v>
      </c>
      <c r="R543" s="72">
        <f>IF(AND(ABS('Back-End'!B$56-L542)&lt;=0.0005,'Back-End'!B$57),'Back-End'!B$55,IF(AND(ABS('Back-End'!B$69-L542)&lt;=0.0005,'Back-End'!B$58),'Back-End'!B$68+0.0001,0))</f>
        <v>0</v>
      </c>
      <c r="S543" s="72">
        <f>IF(AND(ABS('Back-End'!B$81-L543)&lt;=0.0005,'Back-End'!B$84),'Back-End'!B$83,0)</f>
        <v>0</v>
      </c>
      <c r="T543" s="72">
        <v>0</v>
      </c>
    </row>
    <row r="544" spans="12:20" x14ac:dyDescent="0.25">
      <c r="L544" s="94">
        <f>L543+0.001</f>
        <v>0.27000000000000018</v>
      </c>
      <c r="M544" s="81">
        <f>IF(L544&lt;'Slider Control'!M$13,'Slider Control'!P$13,L544*'Slider Control'!R$13)</f>
        <v>0.64800000000000046</v>
      </c>
      <c r="N544" s="95">
        <f>IF(L544&lt;'Slider Control'!M$13,0,IF(L544&lt;'Slider Control'!N$13,L544*'Slider Control'!S$13+'Slider Control'!T$13,'Slider Control'!Q$13))</f>
        <v>0.36000000000000099</v>
      </c>
      <c r="O544" s="96" t="e">
        <f t="shared" si="23"/>
        <v>#N/A</v>
      </c>
      <c r="P544" s="72">
        <f>IF(AND(ABS('Back-End'!B$26-L544)&lt;=0.0005,'Back-End'!B$25),0.001,0)</f>
        <v>0</v>
      </c>
      <c r="Q544" s="72">
        <f>IF(AND(ABS('Back-End'!B$32-L544)&lt;=0.0005,'Back-End'!B$38),M544,0)</f>
        <v>0</v>
      </c>
      <c r="R544" s="72">
        <f>IF(AND(ABS('Back-End'!B$56-L544)&lt;=0.0005,'Back-End'!B$57),'Back-End'!B$54,IF(AND(ABS('Back-End'!B$69-L544)&lt;=0.0005,'Back-End'!B$58),'Back-End'!B$67,0))</f>
        <v>0</v>
      </c>
      <c r="S544" s="72">
        <f>IF(AND(ABS('Back-End'!B$81-L544)&lt;=0.0005,'Back-End'!B$84),'Back-End'!B$82,0)</f>
        <v>0</v>
      </c>
      <c r="T544" s="72">
        <v>0</v>
      </c>
    </row>
    <row r="545" spans="12:20" x14ac:dyDescent="0.25">
      <c r="L545" s="94">
        <f>L544</f>
        <v>0.27000000000000018</v>
      </c>
      <c r="M545" s="81">
        <f>IF(L545&lt;'Slider Control'!M$13,'Slider Control'!P$13,L545*'Slider Control'!R$13)</f>
        <v>0.64800000000000046</v>
      </c>
      <c r="N545" s="95">
        <f>IF(L545&lt;'Slider Control'!M$13,0,IF(L545&lt;'Slider Control'!N$13,L545*'Slider Control'!S$13+'Slider Control'!T$13,'Slider Control'!Q$13))</f>
        <v>0.36000000000000099</v>
      </c>
      <c r="O545" s="96" t="e">
        <f t="shared" si="23"/>
        <v>#N/A</v>
      </c>
      <c r="P545" s="72">
        <f>IF(AND(ABS('Back-End'!B$26-L545)&lt;=0.0005,'Back-End'!B$25),'Back-End'!B$21,0)</f>
        <v>0</v>
      </c>
      <c r="Q545" s="72">
        <f>IF(AND(ABS('Back-End'!B$32-L545)&lt;=0.0005,'Back-End'!B$38),N545,0)</f>
        <v>0</v>
      </c>
      <c r="R545" s="72">
        <f>IF(AND(ABS('Back-End'!B$56-L544)&lt;=0.0005,'Back-End'!B$57),'Back-End'!B$55,IF(AND(ABS('Back-End'!B$69-L544)&lt;=0.0005,'Back-End'!B$58),'Back-End'!B$68+0.0001,0))</f>
        <v>0</v>
      </c>
      <c r="S545" s="72">
        <f>IF(AND(ABS('Back-End'!B$81-L545)&lt;=0.0005,'Back-End'!B$84),'Back-End'!B$83,0)</f>
        <v>0</v>
      </c>
      <c r="T545" s="72">
        <v>0</v>
      </c>
    </row>
    <row r="546" spans="12:20" x14ac:dyDescent="0.25">
      <c r="L546" s="94">
        <f>L545+0.001</f>
        <v>0.27100000000000019</v>
      </c>
      <c r="M546" s="81">
        <f>IF(L546&lt;'Slider Control'!M$13,'Slider Control'!P$13,L546*'Slider Control'!R$13)</f>
        <v>0.65040000000000042</v>
      </c>
      <c r="N546" s="95">
        <f>IF(L546&lt;'Slider Control'!M$13,0,IF(L546&lt;'Slider Control'!N$13,L546*'Slider Control'!S$13+'Slider Control'!T$13,'Slider Control'!Q$13))</f>
        <v>0.3651428571428581</v>
      </c>
      <c r="O546" s="96" t="e">
        <f t="shared" si="23"/>
        <v>#N/A</v>
      </c>
      <c r="P546" s="72">
        <f>IF(AND(ABS('Back-End'!B$26-L546)&lt;=0.0005,'Back-End'!B$25),0.001,0)</f>
        <v>0</v>
      </c>
      <c r="Q546" s="72">
        <f>IF(AND(ABS('Back-End'!B$32-L546)&lt;=0.0005,'Back-End'!B$38),M546,0)</f>
        <v>0</v>
      </c>
      <c r="R546" s="72">
        <f>IF(AND(ABS('Back-End'!B$56-L546)&lt;=0.0005,'Back-End'!B$57),'Back-End'!B$54,IF(AND(ABS('Back-End'!B$69-L546)&lt;=0.0005,'Back-End'!B$58),'Back-End'!B$67,0))</f>
        <v>0</v>
      </c>
      <c r="S546" s="72">
        <f>IF(AND(ABS('Back-End'!B$81-L546)&lt;=0.0005,'Back-End'!B$84),'Back-End'!B$82,0)</f>
        <v>0</v>
      </c>
      <c r="T546" s="72">
        <v>0</v>
      </c>
    </row>
    <row r="547" spans="12:20" x14ac:dyDescent="0.25">
      <c r="L547" s="94">
        <f>L546</f>
        <v>0.27100000000000019</v>
      </c>
      <c r="M547" s="81">
        <f>IF(L547&lt;'Slider Control'!M$13,'Slider Control'!P$13,L547*'Slider Control'!R$13)</f>
        <v>0.65040000000000042</v>
      </c>
      <c r="N547" s="95">
        <f>IF(L547&lt;'Slider Control'!M$13,0,IF(L547&lt;'Slider Control'!N$13,L547*'Slider Control'!S$13+'Slider Control'!T$13,'Slider Control'!Q$13))</f>
        <v>0.3651428571428581</v>
      </c>
      <c r="O547" s="96" t="e">
        <f t="shared" si="23"/>
        <v>#N/A</v>
      </c>
      <c r="P547" s="72">
        <f>IF(AND(ABS('Back-End'!B$26-L547)&lt;=0.0005,'Back-End'!B$25),'Back-End'!B$21,0)</f>
        <v>0</v>
      </c>
      <c r="Q547" s="72">
        <f>IF(AND(ABS('Back-End'!B$32-L547)&lt;=0.0005,'Back-End'!B$38),N547,0)</f>
        <v>0</v>
      </c>
      <c r="R547" s="72">
        <f>IF(AND(ABS('Back-End'!B$56-L546)&lt;=0.0005,'Back-End'!B$57),'Back-End'!B$55,IF(AND(ABS('Back-End'!B$69-L546)&lt;=0.0005,'Back-End'!B$58),'Back-End'!B$68+0.0001,0))</f>
        <v>0</v>
      </c>
      <c r="S547" s="72">
        <f>IF(AND(ABS('Back-End'!B$81-L547)&lt;=0.0005,'Back-End'!B$84),'Back-End'!B$83,0)</f>
        <v>0</v>
      </c>
      <c r="T547" s="72">
        <v>0</v>
      </c>
    </row>
    <row r="548" spans="12:20" x14ac:dyDescent="0.25">
      <c r="L548" s="94">
        <f>L547+0.001</f>
        <v>0.27200000000000019</v>
      </c>
      <c r="M548" s="81">
        <f>IF(L548&lt;'Slider Control'!M$13,'Slider Control'!P$13,L548*'Slider Control'!R$13)</f>
        <v>0.65280000000000038</v>
      </c>
      <c r="N548" s="95">
        <f>IF(L548&lt;'Slider Control'!M$13,0,IF(L548&lt;'Slider Control'!N$13,L548*'Slider Control'!S$13+'Slider Control'!T$13,'Slider Control'!Q$13))</f>
        <v>0.37028571428571522</v>
      </c>
      <c r="O548" s="96" t="e">
        <f t="shared" si="23"/>
        <v>#N/A</v>
      </c>
      <c r="P548" s="72">
        <f>IF(AND(ABS('Back-End'!B$26-L548)&lt;=0.0005,'Back-End'!B$25),0.001,0)</f>
        <v>0</v>
      </c>
      <c r="Q548" s="72">
        <f>IF(AND(ABS('Back-End'!B$32-L548)&lt;=0.0005,'Back-End'!B$38),M548,0)</f>
        <v>0</v>
      </c>
      <c r="R548" s="72">
        <f>IF(AND(ABS('Back-End'!B$56-L548)&lt;=0.0005,'Back-End'!B$57),'Back-End'!B$54,IF(AND(ABS('Back-End'!B$69-L548)&lt;=0.0005,'Back-End'!B$58),'Back-End'!B$67,0))</f>
        <v>0</v>
      </c>
      <c r="S548" s="72">
        <f>IF(AND(ABS('Back-End'!B$81-L548)&lt;=0.0005,'Back-End'!B$84),'Back-End'!B$82,0)</f>
        <v>0</v>
      </c>
      <c r="T548" s="72">
        <v>0</v>
      </c>
    </row>
    <row r="549" spans="12:20" x14ac:dyDescent="0.25">
      <c r="L549" s="94">
        <f>L548</f>
        <v>0.27200000000000019</v>
      </c>
      <c r="M549" s="81">
        <f>IF(L549&lt;'Slider Control'!M$13,'Slider Control'!P$13,L549*'Slider Control'!R$13)</f>
        <v>0.65280000000000038</v>
      </c>
      <c r="N549" s="95">
        <f>IF(L549&lt;'Slider Control'!M$13,0,IF(L549&lt;'Slider Control'!N$13,L549*'Slider Control'!S$13+'Slider Control'!T$13,'Slider Control'!Q$13))</f>
        <v>0.37028571428571522</v>
      </c>
      <c r="O549" s="96" t="e">
        <f t="shared" si="23"/>
        <v>#N/A</v>
      </c>
      <c r="P549" s="72">
        <f>IF(AND(ABS('Back-End'!B$26-L549)&lt;=0.0005,'Back-End'!B$25),'Back-End'!B$21,0)</f>
        <v>0</v>
      </c>
      <c r="Q549" s="72">
        <f>IF(AND(ABS('Back-End'!B$32-L549)&lt;=0.0005,'Back-End'!B$38),N549,0)</f>
        <v>0</v>
      </c>
      <c r="R549" s="72">
        <f>IF(AND(ABS('Back-End'!B$56-L548)&lt;=0.0005,'Back-End'!B$57),'Back-End'!B$55,IF(AND(ABS('Back-End'!B$69-L548)&lt;=0.0005,'Back-End'!B$58),'Back-End'!B$68+0.0001,0))</f>
        <v>0</v>
      </c>
      <c r="S549" s="72">
        <f>IF(AND(ABS('Back-End'!B$81-L549)&lt;=0.0005,'Back-End'!B$84),'Back-End'!B$83,0)</f>
        <v>0</v>
      </c>
      <c r="T549" s="72">
        <v>0</v>
      </c>
    </row>
    <row r="550" spans="12:20" x14ac:dyDescent="0.25">
      <c r="L550" s="94">
        <f>L549+0.001</f>
        <v>0.27300000000000019</v>
      </c>
      <c r="M550" s="81">
        <f>IF(L550&lt;'Slider Control'!M$13,'Slider Control'!P$13,L550*'Slider Control'!R$13)</f>
        <v>0.65520000000000045</v>
      </c>
      <c r="N550" s="95">
        <f>IF(L550&lt;'Slider Control'!M$13,0,IF(L550&lt;'Slider Control'!N$13,L550*'Slider Control'!S$13+'Slider Control'!T$13,'Slider Control'!Q$13))</f>
        <v>0.37542857142857233</v>
      </c>
      <c r="O550" s="96" t="e">
        <f t="shared" si="23"/>
        <v>#N/A</v>
      </c>
      <c r="P550" s="72">
        <f>IF(AND(ABS('Back-End'!B$26-L550)&lt;=0.0005,'Back-End'!B$25),0.001,0)</f>
        <v>0</v>
      </c>
      <c r="Q550" s="72">
        <f>IF(AND(ABS('Back-End'!B$32-L550)&lt;=0.0005,'Back-End'!B$38),M550,0)</f>
        <v>0</v>
      </c>
      <c r="R550" s="72">
        <f>IF(AND(ABS('Back-End'!B$56-L550)&lt;=0.0005,'Back-End'!B$57),'Back-End'!B$54,IF(AND(ABS('Back-End'!B$69-L550)&lt;=0.0005,'Back-End'!B$58),'Back-End'!B$67,0))</f>
        <v>0</v>
      </c>
      <c r="S550" s="72">
        <f>IF(AND(ABS('Back-End'!B$81-L550)&lt;=0.0005,'Back-End'!B$84),'Back-End'!B$82,0)</f>
        <v>0</v>
      </c>
      <c r="T550" s="72">
        <v>0</v>
      </c>
    </row>
    <row r="551" spans="12:20" x14ac:dyDescent="0.25">
      <c r="L551" s="94">
        <f>L550</f>
        <v>0.27300000000000019</v>
      </c>
      <c r="M551" s="81">
        <f>IF(L551&lt;'Slider Control'!M$13,'Slider Control'!P$13,L551*'Slider Control'!R$13)</f>
        <v>0.65520000000000045</v>
      </c>
      <c r="N551" s="95">
        <f>IF(L551&lt;'Slider Control'!M$13,0,IF(L551&lt;'Slider Control'!N$13,L551*'Slider Control'!S$13+'Slider Control'!T$13,'Slider Control'!Q$13))</f>
        <v>0.37542857142857233</v>
      </c>
      <c r="O551" s="96" t="e">
        <f t="shared" si="23"/>
        <v>#N/A</v>
      </c>
      <c r="P551" s="72">
        <f>IF(AND(ABS('Back-End'!B$26-L551)&lt;=0.0005,'Back-End'!B$25),'Back-End'!B$21,0)</f>
        <v>0</v>
      </c>
      <c r="Q551" s="72">
        <f>IF(AND(ABS('Back-End'!B$32-L551)&lt;=0.0005,'Back-End'!B$38),N551,0)</f>
        <v>0</v>
      </c>
      <c r="R551" s="72">
        <f>IF(AND(ABS('Back-End'!B$56-L550)&lt;=0.0005,'Back-End'!B$57),'Back-End'!B$55,IF(AND(ABS('Back-End'!B$69-L550)&lt;=0.0005,'Back-End'!B$58),'Back-End'!B$68+0.0001,0))</f>
        <v>0</v>
      </c>
      <c r="S551" s="72">
        <f>IF(AND(ABS('Back-End'!B$81-L551)&lt;=0.0005,'Back-End'!B$84),'Back-End'!B$83,0)</f>
        <v>0</v>
      </c>
      <c r="T551" s="72">
        <v>0</v>
      </c>
    </row>
    <row r="552" spans="12:20" x14ac:dyDescent="0.25">
      <c r="L552" s="94">
        <f>L551+0.001</f>
        <v>0.27400000000000019</v>
      </c>
      <c r="M552" s="81">
        <f>IF(L552&lt;'Slider Control'!M$13,'Slider Control'!P$13,L552*'Slider Control'!R$13)</f>
        <v>0.65760000000000041</v>
      </c>
      <c r="N552" s="95">
        <f>IF(L552&lt;'Slider Control'!M$13,0,IF(L552&lt;'Slider Control'!N$13,L552*'Slider Control'!S$13+'Slider Control'!T$13,'Slider Control'!Q$13))</f>
        <v>0.38057142857142945</v>
      </c>
      <c r="O552" s="96" t="e">
        <f t="shared" si="23"/>
        <v>#N/A</v>
      </c>
      <c r="P552" s="72">
        <f>IF(AND(ABS('Back-End'!B$26-L552)&lt;=0.0005,'Back-End'!B$25),0.001,0)</f>
        <v>0</v>
      </c>
      <c r="Q552" s="72">
        <f>IF(AND(ABS('Back-End'!B$32-L552)&lt;=0.0005,'Back-End'!B$38),M552,0)</f>
        <v>0</v>
      </c>
      <c r="R552" s="72">
        <f>IF(AND(ABS('Back-End'!B$56-L552)&lt;=0.0005,'Back-End'!B$57),'Back-End'!B$54,IF(AND(ABS('Back-End'!B$69-L552)&lt;=0.0005,'Back-End'!B$58),'Back-End'!B$67,0))</f>
        <v>0</v>
      </c>
      <c r="S552" s="72">
        <f>IF(AND(ABS('Back-End'!B$81-L552)&lt;=0.0005,'Back-End'!B$84),'Back-End'!B$82,0)</f>
        <v>0</v>
      </c>
      <c r="T552" s="72">
        <v>0</v>
      </c>
    </row>
    <row r="553" spans="12:20" x14ac:dyDescent="0.25">
      <c r="L553" s="94">
        <f>L552</f>
        <v>0.27400000000000019</v>
      </c>
      <c r="M553" s="81">
        <f>IF(L553&lt;'Slider Control'!M$13,'Slider Control'!P$13,L553*'Slider Control'!R$13)</f>
        <v>0.65760000000000041</v>
      </c>
      <c r="N553" s="95">
        <f>IF(L553&lt;'Slider Control'!M$13,0,IF(L553&lt;'Slider Control'!N$13,L553*'Slider Control'!S$13+'Slider Control'!T$13,'Slider Control'!Q$13))</f>
        <v>0.38057142857142945</v>
      </c>
      <c r="O553" s="96" t="e">
        <f t="shared" si="23"/>
        <v>#N/A</v>
      </c>
      <c r="P553" s="72">
        <f>IF(AND(ABS('Back-End'!B$26-L553)&lt;=0.0005,'Back-End'!B$25),'Back-End'!B$21,0)</f>
        <v>0</v>
      </c>
      <c r="Q553" s="72">
        <f>IF(AND(ABS('Back-End'!B$32-L553)&lt;=0.0005,'Back-End'!B$38),N553,0)</f>
        <v>0</v>
      </c>
      <c r="R553" s="72">
        <f>IF(AND(ABS('Back-End'!B$56-L552)&lt;=0.0005,'Back-End'!B$57),'Back-End'!B$55,IF(AND(ABS('Back-End'!B$69-L552)&lt;=0.0005,'Back-End'!B$58),'Back-End'!B$68+0.0001,0))</f>
        <v>0</v>
      </c>
      <c r="S553" s="72">
        <f>IF(AND(ABS('Back-End'!B$81-L553)&lt;=0.0005,'Back-End'!B$84),'Back-End'!B$83,0)</f>
        <v>0</v>
      </c>
      <c r="T553" s="72">
        <v>0</v>
      </c>
    </row>
    <row r="554" spans="12:20" x14ac:dyDescent="0.25">
      <c r="L554" s="94">
        <f>L553+0.001</f>
        <v>0.27500000000000019</v>
      </c>
      <c r="M554" s="81">
        <f>IF(L554&lt;'Slider Control'!M$13,'Slider Control'!P$13,L554*'Slider Control'!R$13)</f>
        <v>0.66000000000000048</v>
      </c>
      <c r="N554" s="95">
        <f>IF(L554&lt;'Slider Control'!M$13,0,IF(L554&lt;'Slider Control'!N$13,L554*'Slider Control'!S$13+'Slider Control'!T$13,'Slider Control'!Q$13))</f>
        <v>0.38571428571428656</v>
      </c>
      <c r="O554" s="96" t="e">
        <f t="shared" si="23"/>
        <v>#N/A</v>
      </c>
      <c r="P554" s="72">
        <f>IF(AND(ABS('Back-End'!B$26-L554)&lt;=0.0005,'Back-End'!B$25),0.001,0)</f>
        <v>0</v>
      </c>
      <c r="Q554" s="72">
        <f>IF(AND(ABS('Back-End'!B$32-L554)&lt;=0.0005,'Back-End'!B$38),M554,0)</f>
        <v>0</v>
      </c>
      <c r="R554" s="72">
        <f>IF(AND(ABS('Back-End'!B$56-L554)&lt;=0.0005,'Back-End'!B$57),'Back-End'!B$54,IF(AND(ABS('Back-End'!B$69-L554)&lt;=0.0005,'Back-End'!B$58),'Back-End'!B$67,0))</f>
        <v>0</v>
      </c>
      <c r="S554" s="72">
        <f>IF(AND(ABS('Back-End'!B$81-L554)&lt;=0.0005,'Back-End'!B$84),'Back-End'!B$82,0)</f>
        <v>0</v>
      </c>
      <c r="T554" s="72">
        <v>0</v>
      </c>
    </row>
    <row r="555" spans="12:20" x14ac:dyDescent="0.25">
      <c r="L555" s="94">
        <f>L554</f>
        <v>0.27500000000000019</v>
      </c>
      <c r="M555" s="81">
        <f>IF(L555&lt;'Slider Control'!M$13,'Slider Control'!P$13,L555*'Slider Control'!R$13)</f>
        <v>0.66000000000000048</v>
      </c>
      <c r="N555" s="95">
        <f>IF(L555&lt;'Slider Control'!M$13,0,IF(L555&lt;'Slider Control'!N$13,L555*'Slider Control'!S$13+'Slider Control'!T$13,'Slider Control'!Q$13))</f>
        <v>0.38571428571428656</v>
      </c>
      <c r="O555" s="96" t="e">
        <f t="shared" si="23"/>
        <v>#N/A</v>
      </c>
      <c r="P555" s="72">
        <f>IF(AND(ABS('Back-End'!B$26-L555)&lt;=0.0005,'Back-End'!B$25),'Back-End'!B$21,0)</f>
        <v>0</v>
      </c>
      <c r="Q555" s="72">
        <f>IF(AND(ABS('Back-End'!B$32-L555)&lt;=0.0005,'Back-End'!B$38),N555,0)</f>
        <v>0</v>
      </c>
      <c r="R555" s="72">
        <f>IF(AND(ABS('Back-End'!B$56-L554)&lt;=0.0005,'Back-End'!B$57),'Back-End'!B$55,IF(AND(ABS('Back-End'!B$69-L554)&lt;=0.0005,'Back-End'!B$58),'Back-End'!B$68+0.0001,0))</f>
        <v>0</v>
      </c>
      <c r="S555" s="72">
        <f>IF(AND(ABS('Back-End'!B$81-L555)&lt;=0.0005,'Back-End'!B$84),'Back-End'!B$83,0)</f>
        <v>0</v>
      </c>
      <c r="T555" s="72">
        <v>0</v>
      </c>
    </row>
    <row r="556" spans="12:20" x14ac:dyDescent="0.25">
      <c r="L556" s="94">
        <f>L555+0.001</f>
        <v>0.27600000000000019</v>
      </c>
      <c r="M556" s="81">
        <f>IF(L556&lt;'Slider Control'!M$13,'Slider Control'!P$13,L556*'Slider Control'!R$13)</f>
        <v>0.66240000000000043</v>
      </c>
      <c r="N556" s="95">
        <f>IF(L556&lt;'Slider Control'!M$13,0,IF(L556&lt;'Slider Control'!N$13,L556*'Slider Control'!S$13+'Slider Control'!T$13,'Slider Control'!Q$13))</f>
        <v>0.3908571428571439</v>
      </c>
      <c r="O556" s="96" t="e">
        <f t="shared" si="23"/>
        <v>#N/A</v>
      </c>
      <c r="P556" s="72">
        <f>IF(AND(ABS('Back-End'!B$26-L556)&lt;=0.0005,'Back-End'!B$25),0.001,0)</f>
        <v>0</v>
      </c>
      <c r="Q556" s="72">
        <f>IF(AND(ABS('Back-End'!B$32-L556)&lt;=0.0005,'Back-End'!B$38),M556,0)</f>
        <v>0</v>
      </c>
      <c r="R556" s="72">
        <f>IF(AND(ABS('Back-End'!B$56-L556)&lt;=0.0005,'Back-End'!B$57),'Back-End'!B$54,IF(AND(ABS('Back-End'!B$69-L556)&lt;=0.0005,'Back-End'!B$58),'Back-End'!B$67,0))</f>
        <v>0</v>
      </c>
      <c r="S556" s="72">
        <f>IF(AND(ABS('Back-End'!B$81-L556)&lt;=0.0005,'Back-End'!B$84),'Back-End'!B$82,0)</f>
        <v>0</v>
      </c>
      <c r="T556" s="72">
        <v>0</v>
      </c>
    </row>
    <row r="557" spans="12:20" x14ac:dyDescent="0.25">
      <c r="L557" s="94">
        <f>L556</f>
        <v>0.27600000000000019</v>
      </c>
      <c r="M557" s="81">
        <f>IF(L557&lt;'Slider Control'!M$13,'Slider Control'!P$13,L557*'Slider Control'!R$13)</f>
        <v>0.66240000000000043</v>
      </c>
      <c r="N557" s="95">
        <f>IF(L557&lt;'Slider Control'!M$13,0,IF(L557&lt;'Slider Control'!N$13,L557*'Slider Control'!S$13+'Slider Control'!T$13,'Slider Control'!Q$13))</f>
        <v>0.3908571428571439</v>
      </c>
      <c r="O557" s="96" t="e">
        <f t="shared" si="23"/>
        <v>#N/A</v>
      </c>
      <c r="P557" s="72">
        <f>IF(AND(ABS('Back-End'!B$26-L557)&lt;=0.0005,'Back-End'!B$25),'Back-End'!B$21,0)</f>
        <v>0</v>
      </c>
      <c r="Q557" s="72">
        <f>IF(AND(ABS('Back-End'!B$32-L557)&lt;=0.0005,'Back-End'!B$38),N557,0)</f>
        <v>0</v>
      </c>
      <c r="R557" s="72">
        <f>IF(AND(ABS('Back-End'!B$56-L556)&lt;=0.0005,'Back-End'!B$57),'Back-End'!B$55,IF(AND(ABS('Back-End'!B$69-L556)&lt;=0.0005,'Back-End'!B$58),'Back-End'!B$68+0.0001,0))</f>
        <v>0</v>
      </c>
      <c r="S557" s="72">
        <f>IF(AND(ABS('Back-End'!B$81-L557)&lt;=0.0005,'Back-End'!B$84),'Back-End'!B$83,0)</f>
        <v>0</v>
      </c>
      <c r="T557" s="72">
        <v>0</v>
      </c>
    </row>
    <row r="558" spans="12:20" x14ac:dyDescent="0.25">
      <c r="L558" s="94">
        <f>L557+0.001</f>
        <v>0.27700000000000019</v>
      </c>
      <c r="M558" s="81">
        <f>IF(L558&lt;'Slider Control'!M$13,'Slider Control'!P$13,L558*'Slider Control'!R$13)</f>
        <v>0.66480000000000039</v>
      </c>
      <c r="N558" s="95">
        <f>IF(L558&lt;'Slider Control'!M$13,0,IF(L558&lt;'Slider Control'!N$13,L558*'Slider Control'!S$13+'Slider Control'!T$13,'Slider Control'!Q$13))</f>
        <v>0.39600000000000102</v>
      </c>
      <c r="O558" s="96" t="e">
        <f t="shared" si="23"/>
        <v>#N/A</v>
      </c>
      <c r="P558" s="72">
        <f>IF(AND(ABS('Back-End'!B$26-L558)&lt;=0.0005,'Back-End'!B$25),0.001,0)</f>
        <v>0</v>
      </c>
      <c r="Q558" s="72">
        <f>IF(AND(ABS('Back-End'!B$32-L558)&lt;=0.0005,'Back-End'!B$38),M558,0)</f>
        <v>0</v>
      </c>
      <c r="R558" s="72">
        <f>IF(AND(ABS('Back-End'!B$56-L558)&lt;=0.0005,'Back-End'!B$57),'Back-End'!B$54,IF(AND(ABS('Back-End'!B$69-L558)&lt;=0.0005,'Back-End'!B$58),'Back-End'!B$67,0))</f>
        <v>0</v>
      </c>
      <c r="S558" s="72">
        <f>IF(AND(ABS('Back-End'!B$81-L558)&lt;=0.0005,'Back-End'!B$84),'Back-End'!B$82,0)</f>
        <v>0</v>
      </c>
      <c r="T558" s="72">
        <v>0</v>
      </c>
    </row>
    <row r="559" spans="12:20" x14ac:dyDescent="0.25">
      <c r="L559" s="94">
        <f>L558</f>
        <v>0.27700000000000019</v>
      </c>
      <c r="M559" s="81">
        <f>IF(L559&lt;'Slider Control'!M$13,'Slider Control'!P$13,L559*'Slider Control'!R$13)</f>
        <v>0.66480000000000039</v>
      </c>
      <c r="N559" s="95">
        <f>IF(L559&lt;'Slider Control'!M$13,0,IF(L559&lt;'Slider Control'!N$13,L559*'Slider Control'!S$13+'Slider Control'!T$13,'Slider Control'!Q$13))</f>
        <v>0.39600000000000102</v>
      </c>
      <c r="O559" s="96" t="e">
        <f t="shared" si="23"/>
        <v>#N/A</v>
      </c>
      <c r="P559" s="72">
        <f>IF(AND(ABS('Back-End'!B$26-L559)&lt;=0.0005,'Back-End'!B$25),'Back-End'!B$21,0)</f>
        <v>0</v>
      </c>
      <c r="Q559" s="72">
        <f>IF(AND(ABS('Back-End'!B$32-L559)&lt;=0.0005,'Back-End'!B$38),N559,0)</f>
        <v>0</v>
      </c>
      <c r="R559" s="72">
        <f>IF(AND(ABS('Back-End'!B$56-L558)&lt;=0.0005,'Back-End'!B$57),'Back-End'!B$55,IF(AND(ABS('Back-End'!B$69-L558)&lt;=0.0005,'Back-End'!B$58),'Back-End'!B$68+0.0001,0))</f>
        <v>0</v>
      </c>
      <c r="S559" s="72">
        <f>IF(AND(ABS('Back-End'!B$81-L559)&lt;=0.0005,'Back-End'!B$84),'Back-End'!B$83,0)</f>
        <v>0</v>
      </c>
      <c r="T559" s="72">
        <v>0</v>
      </c>
    </row>
    <row r="560" spans="12:20" x14ac:dyDescent="0.25">
      <c r="L560" s="94">
        <f>L559+0.001</f>
        <v>0.27800000000000019</v>
      </c>
      <c r="M560" s="81">
        <f>IF(L560&lt;'Slider Control'!M$13,'Slider Control'!P$13,L560*'Slider Control'!R$13)</f>
        <v>0.66720000000000046</v>
      </c>
      <c r="N560" s="95">
        <f>IF(L560&lt;'Slider Control'!M$13,0,IF(L560&lt;'Slider Control'!N$13,L560*'Slider Control'!S$13+'Slider Control'!T$13,'Slider Control'!Q$13))</f>
        <v>0.40114285714285813</v>
      </c>
      <c r="O560" s="96" t="e">
        <f t="shared" si="23"/>
        <v>#N/A</v>
      </c>
      <c r="P560" s="72">
        <f>IF(AND(ABS('Back-End'!B$26-L560)&lt;=0.0005,'Back-End'!B$25),0.001,0)</f>
        <v>0</v>
      </c>
      <c r="Q560" s="72">
        <f>IF(AND(ABS('Back-End'!B$32-L560)&lt;=0.0005,'Back-End'!B$38),M560,0)</f>
        <v>0</v>
      </c>
      <c r="R560" s="72">
        <f>IF(AND(ABS('Back-End'!B$56-L560)&lt;=0.0005,'Back-End'!B$57),'Back-End'!B$54,IF(AND(ABS('Back-End'!B$69-L560)&lt;=0.0005,'Back-End'!B$58),'Back-End'!B$67,0))</f>
        <v>0</v>
      </c>
      <c r="S560" s="72">
        <f>IF(AND(ABS('Back-End'!B$81-L560)&lt;=0.0005,'Back-End'!B$84),'Back-End'!B$82,0)</f>
        <v>0</v>
      </c>
      <c r="T560" s="72">
        <v>0</v>
      </c>
    </row>
    <row r="561" spans="12:20" x14ac:dyDescent="0.25">
      <c r="L561" s="94">
        <f>L560</f>
        <v>0.27800000000000019</v>
      </c>
      <c r="M561" s="81">
        <f>IF(L561&lt;'Slider Control'!M$13,'Slider Control'!P$13,L561*'Slider Control'!R$13)</f>
        <v>0.66720000000000046</v>
      </c>
      <c r="N561" s="95">
        <f>IF(L561&lt;'Slider Control'!M$13,0,IF(L561&lt;'Slider Control'!N$13,L561*'Slider Control'!S$13+'Slider Control'!T$13,'Slider Control'!Q$13))</f>
        <v>0.40114285714285813</v>
      </c>
      <c r="O561" s="96" t="e">
        <f t="shared" si="23"/>
        <v>#N/A</v>
      </c>
      <c r="P561" s="72">
        <f>IF(AND(ABS('Back-End'!B$26-L561)&lt;=0.0005,'Back-End'!B$25),'Back-End'!B$21,0)</f>
        <v>0</v>
      </c>
      <c r="Q561" s="72">
        <f>IF(AND(ABS('Back-End'!B$32-L561)&lt;=0.0005,'Back-End'!B$38),N561,0)</f>
        <v>0</v>
      </c>
      <c r="R561" s="72">
        <f>IF(AND(ABS('Back-End'!B$56-L560)&lt;=0.0005,'Back-End'!B$57),'Back-End'!B$55,IF(AND(ABS('Back-End'!B$69-L560)&lt;=0.0005,'Back-End'!B$58),'Back-End'!B$68+0.0001,0))</f>
        <v>0</v>
      </c>
      <c r="S561" s="72">
        <f>IF(AND(ABS('Back-End'!B$81-L561)&lt;=0.0005,'Back-End'!B$84),'Back-End'!B$83,0)</f>
        <v>0</v>
      </c>
      <c r="T561" s="72">
        <v>0</v>
      </c>
    </row>
    <row r="562" spans="12:20" x14ac:dyDescent="0.25">
      <c r="L562" s="94">
        <f>L561+0.001</f>
        <v>0.27900000000000019</v>
      </c>
      <c r="M562" s="81">
        <f>IF(L562&lt;'Slider Control'!M$13,'Slider Control'!P$13,L562*'Slider Control'!R$13)</f>
        <v>0.66960000000000042</v>
      </c>
      <c r="N562" s="95">
        <f>IF(L562&lt;'Slider Control'!M$13,0,IF(L562&lt;'Slider Control'!N$13,L562*'Slider Control'!S$13+'Slider Control'!T$13,'Slider Control'!Q$13))</f>
        <v>0.40628571428571525</v>
      </c>
      <c r="O562" s="96" t="e">
        <f t="shared" si="23"/>
        <v>#N/A</v>
      </c>
      <c r="P562" s="72">
        <f>IF(AND(ABS('Back-End'!B$26-L562)&lt;=0.0005,'Back-End'!B$25),0.001,0)</f>
        <v>0</v>
      </c>
      <c r="Q562" s="72">
        <f>IF(AND(ABS('Back-End'!B$32-L562)&lt;=0.0005,'Back-End'!B$38),M562,0)</f>
        <v>0</v>
      </c>
      <c r="R562" s="72">
        <f>IF(AND(ABS('Back-End'!B$56-L562)&lt;=0.0005,'Back-End'!B$57),'Back-End'!B$54,IF(AND(ABS('Back-End'!B$69-L562)&lt;=0.0005,'Back-End'!B$58),'Back-End'!B$67,0))</f>
        <v>0</v>
      </c>
      <c r="S562" s="72">
        <f>IF(AND(ABS('Back-End'!B$81-L562)&lt;=0.0005,'Back-End'!B$84),'Back-End'!B$82,0)</f>
        <v>0</v>
      </c>
      <c r="T562" s="72">
        <v>0</v>
      </c>
    </row>
    <row r="563" spans="12:20" x14ac:dyDescent="0.25">
      <c r="L563" s="94">
        <f>L562</f>
        <v>0.27900000000000019</v>
      </c>
      <c r="M563" s="81">
        <f>IF(L563&lt;'Slider Control'!M$13,'Slider Control'!P$13,L563*'Slider Control'!R$13)</f>
        <v>0.66960000000000042</v>
      </c>
      <c r="N563" s="95">
        <f>IF(L563&lt;'Slider Control'!M$13,0,IF(L563&lt;'Slider Control'!N$13,L563*'Slider Control'!S$13+'Slider Control'!T$13,'Slider Control'!Q$13))</f>
        <v>0.40628571428571525</v>
      </c>
      <c r="O563" s="96" t="e">
        <f t="shared" si="23"/>
        <v>#N/A</v>
      </c>
      <c r="P563" s="72">
        <f>IF(AND(ABS('Back-End'!B$26-L563)&lt;=0.0005,'Back-End'!B$25),'Back-End'!B$21,0)</f>
        <v>0</v>
      </c>
      <c r="Q563" s="72">
        <f>IF(AND(ABS('Back-End'!B$32-L563)&lt;=0.0005,'Back-End'!B$38),N563,0)</f>
        <v>0</v>
      </c>
      <c r="R563" s="72">
        <f>IF(AND(ABS('Back-End'!B$56-L562)&lt;=0.0005,'Back-End'!B$57),'Back-End'!B$55,IF(AND(ABS('Back-End'!B$69-L562)&lt;=0.0005,'Back-End'!B$58),'Back-End'!B$68+0.0001,0))</f>
        <v>0</v>
      </c>
      <c r="S563" s="72">
        <f>IF(AND(ABS('Back-End'!B$81-L563)&lt;=0.0005,'Back-End'!B$84),'Back-End'!B$83,0)</f>
        <v>0</v>
      </c>
      <c r="T563" s="72">
        <v>0</v>
      </c>
    </row>
    <row r="564" spans="12:20" x14ac:dyDescent="0.25">
      <c r="L564" s="94">
        <f>L563+0.001</f>
        <v>0.28000000000000019</v>
      </c>
      <c r="M564" s="81">
        <f>IF(L564&lt;'Slider Control'!M$13,'Slider Control'!P$13,L564*'Slider Control'!R$13)</f>
        <v>0.67200000000000049</v>
      </c>
      <c r="N564" s="95">
        <f>IF(L564&lt;'Slider Control'!M$13,0,IF(L564&lt;'Slider Control'!N$13,L564*'Slider Control'!S$13+'Slider Control'!T$13,'Slider Control'!Q$13))</f>
        <v>0.41142857142857236</v>
      </c>
      <c r="O564" s="96" t="e">
        <f t="shared" si="23"/>
        <v>#N/A</v>
      </c>
      <c r="P564" s="72">
        <f>IF(AND(ABS('Back-End'!B$26-L564)&lt;=0.0005,'Back-End'!B$25),0.001,0)</f>
        <v>0</v>
      </c>
      <c r="Q564" s="72">
        <f>IF(AND(ABS('Back-End'!B$32-L564)&lt;=0.0005,'Back-End'!B$38),M564,0)</f>
        <v>0</v>
      </c>
      <c r="R564" s="72">
        <f>IF(AND(ABS('Back-End'!B$56-L564)&lt;=0.0005,'Back-End'!B$57),'Back-End'!B$54,IF(AND(ABS('Back-End'!B$69-L564)&lt;=0.0005,'Back-End'!B$58),'Back-End'!B$67,0))</f>
        <v>0</v>
      </c>
      <c r="S564" s="72">
        <f>IF(AND(ABS('Back-End'!B$81-L564)&lt;=0.0005,'Back-End'!B$84),'Back-End'!B$82,0)</f>
        <v>0</v>
      </c>
      <c r="T564" s="72">
        <v>0</v>
      </c>
    </row>
    <row r="565" spans="12:20" x14ac:dyDescent="0.25">
      <c r="L565" s="94">
        <f>L564</f>
        <v>0.28000000000000019</v>
      </c>
      <c r="M565" s="81">
        <f>IF(L565&lt;'Slider Control'!M$13,'Slider Control'!P$13,L565*'Slider Control'!R$13)</f>
        <v>0.67200000000000049</v>
      </c>
      <c r="N565" s="95">
        <f>IF(L565&lt;'Slider Control'!M$13,0,IF(L565&lt;'Slider Control'!N$13,L565*'Slider Control'!S$13+'Slider Control'!T$13,'Slider Control'!Q$13))</f>
        <v>0.41142857142857236</v>
      </c>
      <c r="O565" s="96" t="e">
        <f t="shared" si="23"/>
        <v>#N/A</v>
      </c>
      <c r="P565" s="72">
        <f>IF(AND(ABS('Back-End'!B$26-L565)&lt;=0.0005,'Back-End'!B$25),'Back-End'!B$21,0)</f>
        <v>0</v>
      </c>
      <c r="Q565" s="72">
        <f>IF(AND(ABS('Back-End'!B$32-L565)&lt;=0.0005,'Back-End'!B$38),N565,0)</f>
        <v>0</v>
      </c>
      <c r="R565" s="72">
        <f>IF(AND(ABS('Back-End'!B$56-L564)&lt;=0.0005,'Back-End'!B$57),'Back-End'!B$55,IF(AND(ABS('Back-End'!B$69-L564)&lt;=0.0005,'Back-End'!B$58),'Back-End'!B$68+0.0001,0))</f>
        <v>0</v>
      </c>
      <c r="S565" s="72">
        <f>IF(AND(ABS('Back-End'!B$81-L565)&lt;=0.0005,'Back-End'!B$84),'Back-End'!B$83,0)</f>
        <v>0</v>
      </c>
      <c r="T565" s="72">
        <v>0</v>
      </c>
    </row>
    <row r="566" spans="12:20" x14ac:dyDescent="0.25">
      <c r="L566" s="94">
        <f>L565+0.001</f>
        <v>0.28100000000000019</v>
      </c>
      <c r="M566" s="81">
        <f>IF(L566&lt;'Slider Control'!M$13,'Slider Control'!P$13,L566*'Slider Control'!R$13)</f>
        <v>0.67440000000000044</v>
      </c>
      <c r="N566" s="95">
        <f>IF(L566&lt;'Slider Control'!M$13,0,IF(L566&lt;'Slider Control'!N$13,L566*'Slider Control'!S$13+'Slider Control'!T$13,'Slider Control'!Q$13))</f>
        <v>0.41657142857142948</v>
      </c>
      <c r="O566" s="96" t="e">
        <f t="shared" si="23"/>
        <v>#N/A</v>
      </c>
      <c r="P566" s="72">
        <f>IF(AND(ABS('Back-End'!B$26-L566)&lt;=0.0005,'Back-End'!B$25),0.001,0)</f>
        <v>0</v>
      </c>
      <c r="Q566" s="72">
        <f>IF(AND(ABS('Back-End'!B$32-L566)&lt;=0.0005,'Back-End'!B$38),M566,0)</f>
        <v>0</v>
      </c>
      <c r="R566" s="72">
        <f>IF(AND(ABS('Back-End'!B$56-L566)&lt;=0.0005,'Back-End'!B$57),'Back-End'!B$54,IF(AND(ABS('Back-End'!B$69-L566)&lt;=0.0005,'Back-End'!B$58),'Back-End'!B$67,0))</f>
        <v>0</v>
      </c>
      <c r="S566" s="72">
        <f>IF(AND(ABS('Back-End'!B$81-L566)&lt;=0.0005,'Back-End'!B$84),'Back-End'!B$82,0)</f>
        <v>0</v>
      </c>
      <c r="T566" s="72">
        <v>0</v>
      </c>
    </row>
    <row r="567" spans="12:20" x14ac:dyDescent="0.25">
      <c r="L567" s="94">
        <f>L566</f>
        <v>0.28100000000000019</v>
      </c>
      <c r="M567" s="81">
        <f>IF(L567&lt;'Slider Control'!M$13,'Slider Control'!P$13,L567*'Slider Control'!R$13)</f>
        <v>0.67440000000000044</v>
      </c>
      <c r="N567" s="95">
        <f>IF(L567&lt;'Slider Control'!M$13,0,IF(L567&lt;'Slider Control'!N$13,L567*'Slider Control'!S$13+'Slider Control'!T$13,'Slider Control'!Q$13))</f>
        <v>0.41657142857142948</v>
      </c>
      <c r="O567" s="96" t="e">
        <f t="shared" si="23"/>
        <v>#N/A</v>
      </c>
      <c r="P567" s="72">
        <f>IF(AND(ABS('Back-End'!B$26-L567)&lt;=0.0005,'Back-End'!B$25),'Back-End'!B$21,0)</f>
        <v>0</v>
      </c>
      <c r="Q567" s="72">
        <f>IF(AND(ABS('Back-End'!B$32-L567)&lt;=0.0005,'Back-End'!B$38),N567,0)</f>
        <v>0</v>
      </c>
      <c r="R567" s="72">
        <f>IF(AND(ABS('Back-End'!B$56-L566)&lt;=0.0005,'Back-End'!B$57),'Back-End'!B$55,IF(AND(ABS('Back-End'!B$69-L566)&lt;=0.0005,'Back-End'!B$58),'Back-End'!B$68+0.0001,0))</f>
        <v>0</v>
      </c>
      <c r="S567" s="72">
        <f>IF(AND(ABS('Back-End'!B$81-L567)&lt;=0.0005,'Back-End'!B$84),'Back-End'!B$83,0)</f>
        <v>0</v>
      </c>
      <c r="T567" s="72">
        <v>0</v>
      </c>
    </row>
    <row r="568" spans="12:20" x14ac:dyDescent="0.25">
      <c r="L568" s="94">
        <f>L567+0.001</f>
        <v>0.28200000000000019</v>
      </c>
      <c r="M568" s="81">
        <f>IF(L568&lt;'Slider Control'!M$13,'Slider Control'!P$13,L568*'Slider Control'!R$13)</f>
        <v>0.6768000000000004</v>
      </c>
      <c r="N568" s="95">
        <f>IF(L568&lt;'Slider Control'!M$13,0,IF(L568&lt;'Slider Control'!N$13,L568*'Slider Control'!S$13+'Slider Control'!T$13,'Slider Control'!Q$13))</f>
        <v>0.4217142857142866</v>
      </c>
      <c r="O568" s="96" t="e">
        <f t="shared" si="23"/>
        <v>#N/A</v>
      </c>
      <c r="P568" s="72">
        <f>IF(AND(ABS('Back-End'!B$26-L568)&lt;=0.0005,'Back-End'!B$25),0.001,0)</f>
        <v>0</v>
      </c>
      <c r="Q568" s="72">
        <f>IF(AND(ABS('Back-End'!B$32-L568)&lt;=0.0005,'Back-End'!B$38),M568,0)</f>
        <v>0</v>
      </c>
      <c r="R568" s="72">
        <f>IF(AND(ABS('Back-End'!B$56-L568)&lt;=0.0005,'Back-End'!B$57),'Back-End'!B$54,IF(AND(ABS('Back-End'!B$69-L568)&lt;=0.0005,'Back-End'!B$58),'Back-End'!B$67,0))</f>
        <v>0</v>
      </c>
      <c r="S568" s="72">
        <f>IF(AND(ABS('Back-End'!B$81-L568)&lt;=0.0005,'Back-End'!B$84),'Back-End'!B$82,0)</f>
        <v>0</v>
      </c>
      <c r="T568" s="72">
        <v>0</v>
      </c>
    </row>
    <row r="569" spans="12:20" x14ac:dyDescent="0.25">
      <c r="L569" s="94">
        <f>L568</f>
        <v>0.28200000000000019</v>
      </c>
      <c r="M569" s="81">
        <f>IF(L569&lt;'Slider Control'!M$13,'Slider Control'!P$13,L569*'Slider Control'!R$13)</f>
        <v>0.6768000000000004</v>
      </c>
      <c r="N569" s="95">
        <f>IF(L569&lt;'Slider Control'!M$13,0,IF(L569&lt;'Slider Control'!N$13,L569*'Slider Control'!S$13+'Slider Control'!T$13,'Slider Control'!Q$13))</f>
        <v>0.4217142857142866</v>
      </c>
      <c r="O569" s="96" t="e">
        <f t="shared" si="23"/>
        <v>#N/A</v>
      </c>
      <c r="P569" s="72">
        <f>IF(AND(ABS('Back-End'!B$26-L569)&lt;=0.0005,'Back-End'!B$25),'Back-End'!B$21,0)</f>
        <v>0</v>
      </c>
      <c r="Q569" s="72">
        <f>IF(AND(ABS('Back-End'!B$32-L569)&lt;=0.0005,'Back-End'!B$38),N569,0)</f>
        <v>0</v>
      </c>
      <c r="R569" s="72">
        <f>IF(AND(ABS('Back-End'!B$56-L568)&lt;=0.0005,'Back-End'!B$57),'Back-End'!B$55,IF(AND(ABS('Back-End'!B$69-L568)&lt;=0.0005,'Back-End'!B$58),'Back-End'!B$68+0.0001,0))</f>
        <v>0</v>
      </c>
      <c r="S569" s="72">
        <f>IF(AND(ABS('Back-End'!B$81-L569)&lt;=0.0005,'Back-End'!B$84),'Back-End'!B$83,0)</f>
        <v>0</v>
      </c>
      <c r="T569" s="72">
        <v>0</v>
      </c>
    </row>
    <row r="570" spans="12:20" x14ac:dyDescent="0.25">
      <c r="L570" s="94">
        <f>L569+0.001</f>
        <v>0.2830000000000002</v>
      </c>
      <c r="M570" s="81">
        <f>IF(L570&lt;'Slider Control'!M$13,'Slider Control'!P$13,L570*'Slider Control'!R$13)</f>
        <v>0.67920000000000047</v>
      </c>
      <c r="N570" s="95">
        <f>IF(L570&lt;'Slider Control'!M$13,0,IF(L570&lt;'Slider Control'!N$13,L570*'Slider Control'!S$13+'Slider Control'!T$13,'Slider Control'!Q$13))</f>
        <v>0.42685714285714371</v>
      </c>
      <c r="O570" s="96" t="e">
        <f t="shared" si="23"/>
        <v>#N/A</v>
      </c>
      <c r="P570" s="72">
        <f>IF(AND(ABS('Back-End'!B$26-L570)&lt;=0.0005,'Back-End'!B$25),0.001,0)</f>
        <v>0</v>
      </c>
      <c r="Q570" s="72">
        <f>IF(AND(ABS('Back-End'!B$32-L570)&lt;=0.0005,'Back-End'!B$38),M570,0)</f>
        <v>0</v>
      </c>
      <c r="R570" s="72">
        <f>IF(AND(ABS('Back-End'!B$56-L570)&lt;=0.0005,'Back-End'!B$57),'Back-End'!B$54,IF(AND(ABS('Back-End'!B$69-L570)&lt;=0.0005,'Back-End'!B$58),'Back-End'!B$67,0))</f>
        <v>0</v>
      </c>
      <c r="S570" s="72">
        <f>IF(AND(ABS('Back-End'!B$81-L570)&lt;=0.0005,'Back-End'!B$84),'Back-End'!B$82,0)</f>
        <v>0</v>
      </c>
      <c r="T570" s="72">
        <v>0</v>
      </c>
    </row>
    <row r="571" spans="12:20" x14ac:dyDescent="0.25">
      <c r="L571" s="94">
        <f>L570</f>
        <v>0.2830000000000002</v>
      </c>
      <c r="M571" s="81">
        <f>IF(L571&lt;'Slider Control'!M$13,'Slider Control'!P$13,L571*'Slider Control'!R$13)</f>
        <v>0.67920000000000047</v>
      </c>
      <c r="N571" s="95">
        <f>IF(L571&lt;'Slider Control'!M$13,0,IF(L571&lt;'Slider Control'!N$13,L571*'Slider Control'!S$13+'Slider Control'!T$13,'Slider Control'!Q$13))</f>
        <v>0.42685714285714371</v>
      </c>
      <c r="O571" s="96" t="e">
        <f t="shared" si="23"/>
        <v>#N/A</v>
      </c>
      <c r="P571" s="72">
        <f>IF(AND(ABS('Back-End'!B$26-L571)&lt;=0.0005,'Back-End'!B$25),'Back-End'!B$21,0)</f>
        <v>0</v>
      </c>
      <c r="Q571" s="72">
        <f>IF(AND(ABS('Back-End'!B$32-L571)&lt;=0.0005,'Back-End'!B$38),N571,0)</f>
        <v>0</v>
      </c>
      <c r="R571" s="72">
        <f>IF(AND(ABS('Back-End'!B$56-L570)&lt;=0.0005,'Back-End'!B$57),'Back-End'!B$55,IF(AND(ABS('Back-End'!B$69-L570)&lt;=0.0005,'Back-End'!B$58),'Back-End'!B$68+0.0001,0))</f>
        <v>0</v>
      </c>
      <c r="S571" s="72">
        <f>IF(AND(ABS('Back-End'!B$81-L571)&lt;=0.0005,'Back-End'!B$84),'Back-End'!B$83,0)</f>
        <v>0</v>
      </c>
      <c r="T571" s="72">
        <v>0</v>
      </c>
    </row>
    <row r="572" spans="12:20" x14ac:dyDescent="0.25">
      <c r="L572" s="94">
        <f>L571+0.001</f>
        <v>0.2840000000000002</v>
      </c>
      <c r="M572" s="81">
        <f>IF(L572&lt;'Slider Control'!M$13,'Slider Control'!P$13,L572*'Slider Control'!R$13)</f>
        <v>0.68160000000000043</v>
      </c>
      <c r="N572" s="95">
        <f>IF(L572&lt;'Slider Control'!M$13,0,IF(L572&lt;'Slider Control'!N$13,L572*'Slider Control'!S$13+'Slider Control'!T$13,'Slider Control'!Q$13))</f>
        <v>0.43200000000000105</v>
      </c>
      <c r="O572" s="96" t="e">
        <f t="shared" si="23"/>
        <v>#N/A</v>
      </c>
      <c r="P572" s="72">
        <f>IF(AND(ABS('Back-End'!B$26-L572)&lt;=0.0005,'Back-End'!B$25),0.001,0)</f>
        <v>0</v>
      </c>
      <c r="Q572" s="72">
        <f>IF(AND(ABS('Back-End'!B$32-L572)&lt;=0.0005,'Back-End'!B$38),M572,0)</f>
        <v>0</v>
      </c>
      <c r="R572" s="72">
        <f>IF(AND(ABS('Back-End'!B$56-L572)&lt;=0.0005,'Back-End'!B$57),'Back-End'!B$54,IF(AND(ABS('Back-End'!B$69-L572)&lt;=0.0005,'Back-End'!B$58),'Back-End'!B$67,0))</f>
        <v>0</v>
      </c>
      <c r="S572" s="72">
        <f>IF(AND(ABS('Back-End'!B$81-L572)&lt;=0.0005,'Back-End'!B$84),'Back-End'!B$82,0)</f>
        <v>0</v>
      </c>
      <c r="T572" s="72">
        <v>0</v>
      </c>
    </row>
    <row r="573" spans="12:20" x14ac:dyDescent="0.25">
      <c r="L573" s="94">
        <f>L572</f>
        <v>0.2840000000000002</v>
      </c>
      <c r="M573" s="81">
        <f>IF(L573&lt;'Slider Control'!M$13,'Slider Control'!P$13,L573*'Slider Control'!R$13)</f>
        <v>0.68160000000000043</v>
      </c>
      <c r="N573" s="95">
        <f>IF(L573&lt;'Slider Control'!M$13,0,IF(L573&lt;'Slider Control'!N$13,L573*'Slider Control'!S$13+'Slider Control'!T$13,'Slider Control'!Q$13))</f>
        <v>0.43200000000000105</v>
      </c>
      <c r="O573" s="96" t="e">
        <f t="shared" si="23"/>
        <v>#N/A</v>
      </c>
      <c r="P573" s="72">
        <f>IF(AND(ABS('Back-End'!B$26-L573)&lt;=0.0005,'Back-End'!B$25),'Back-End'!B$21,0)</f>
        <v>0</v>
      </c>
      <c r="Q573" s="72">
        <f>IF(AND(ABS('Back-End'!B$32-L573)&lt;=0.0005,'Back-End'!B$38),N573,0)</f>
        <v>0</v>
      </c>
      <c r="R573" s="72">
        <f>IF(AND(ABS('Back-End'!B$56-L572)&lt;=0.0005,'Back-End'!B$57),'Back-End'!B$55,IF(AND(ABS('Back-End'!B$69-L572)&lt;=0.0005,'Back-End'!B$58),'Back-End'!B$68+0.0001,0))</f>
        <v>0</v>
      </c>
      <c r="S573" s="72">
        <f>IF(AND(ABS('Back-End'!B$81-L573)&lt;=0.0005,'Back-End'!B$84),'Back-End'!B$83,0)</f>
        <v>0</v>
      </c>
      <c r="T573" s="72">
        <v>0</v>
      </c>
    </row>
    <row r="574" spans="12:20" x14ac:dyDescent="0.25">
      <c r="L574" s="94">
        <f>L573+0.001</f>
        <v>0.2850000000000002</v>
      </c>
      <c r="M574" s="81">
        <f>IF(L574&lt;'Slider Control'!M$13,'Slider Control'!P$13,L574*'Slider Control'!R$13)</f>
        <v>0.6840000000000005</v>
      </c>
      <c r="N574" s="95">
        <f>IF(L574&lt;'Slider Control'!M$13,0,IF(L574&lt;'Slider Control'!N$13,L574*'Slider Control'!S$13+'Slider Control'!T$13,'Slider Control'!Q$13))</f>
        <v>0.43714285714285817</v>
      </c>
      <c r="O574" s="96" t="e">
        <f t="shared" si="23"/>
        <v>#N/A</v>
      </c>
      <c r="P574" s="72">
        <f>IF(AND(ABS('Back-End'!B$26-L574)&lt;=0.0005,'Back-End'!B$25),0.001,0)</f>
        <v>0</v>
      </c>
      <c r="Q574" s="72">
        <f>IF(AND(ABS('Back-End'!B$32-L574)&lt;=0.0005,'Back-End'!B$38),M574,0)</f>
        <v>0</v>
      </c>
      <c r="R574" s="72">
        <f>IF(AND(ABS('Back-End'!B$56-L574)&lt;=0.0005,'Back-End'!B$57),'Back-End'!B$54,IF(AND(ABS('Back-End'!B$69-L574)&lt;=0.0005,'Back-End'!B$58),'Back-End'!B$67,0))</f>
        <v>0</v>
      </c>
      <c r="S574" s="72">
        <f>IF(AND(ABS('Back-End'!B$81-L574)&lt;=0.0005,'Back-End'!B$84),'Back-End'!B$82,0)</f>
        <v>0</v>
      </c>
      <c r="T574" s="72">
        <v>0</v>
      </c>
    </row>
    <row r="575" spans="12:20" x14ac:dyDescent="0.25">
      <c r="L575" s="94">
        <f>L574</f>
        <v>0.2850000000000002</v>
      </c>
      <c r="M575" s="81">
        <f>IF(L575&lt;'Slider Control'!M$13,'Slider Control'!P$13,L575*'Slider Control'!R$13)</f>
        <v>0.6840000000000005</v>
      </c>
      <c r="N575" s="95">
        <f>IF(L575&lt;'Slider Control'!M$13,0,IF(L575&lt;'Slider Control'!N$13,L575*'Slider Control'!S$13+'Slider Control'!T$13,'Slider Control'!Q$13))</f>
        <v>0.43714285714285817</v>
      </c>
      <c r="O575" s="96" t="e">
        <f t="shared" si="23"/>
        <v>#N/A</v>
      </c>
      <c r="P575" s="72">
        <f>IF(AND(ABS('Back-End'!B$26-L575)&lt;=0.0005,'Back-End'!B$25),'Back-End'!B$21,0)</f>
        <v>0</v>
      </c>
      <c r="Q575" s="72">
        <f>IF(AND(ABS('Back-End'!B$32-L575)&lt;=0.0005,'Back-End'!B$38),N575,0)</f>
        <v>0</v>
      </c>
      <c r="R575" s="72">
        <f>IF(AND(ABS('Back-End'!B$56-L574)&lt;=0.0005,'Back-End'!B$57),'Back-End'!B$55,IF(AND(ABS('Back-End'!B$69-L574)&lt;=0.0005,'Back-End'!B$58),'Back-End'!B$68+0.0001,0))</f>
        <v>0</v>
      </c>
      <c r="S575" s="72">
        <f>IF(AND(ABS('Back-End'!B$81-L575)&lt;=0.0005,'Back-End'!B$84),'Back-End'!B$83,0)</f>
        <v>0</v>
      </c>
      <c r="T575" s="72">
        <v>0</v>
      </c>
    </row>
    <row r="576" spans="12:20" x14ac:dyDescent="0.25">
      <c r="L576" s="94">
        <f>L575+0.001</f>
        <v>0.2860000000000002</v>
      </c>
      <c r="M576" s="81">
        <f>IF(L576&lt;'Slider Control'!M$13,'Slider Control'!P$13,L576*'Slider Control'!R$13)</f>
        <v>0.68640000000000045</v>
      </c>
      <c r="N576" s="95">
        <f>IF(L576&lt;'Slider Control'!M$13,0,IF(L576&lt;'Slider Control'!N$13,L576*'Slider Control'!S$13+'Slider Control'!T$13,'Slider Control'!Q$13))</f>
        <v>0.44228571428571528</v>
      </c>
      <c r="O576" s="96" t="e">
        <f t="shared" si="23"/>
        <v>#N/A</v>
      </c>
      <c r="P576" s="72">
        <f>IF(AND(ABS('Back-End'!B$26-L576)&lt;=0.0005,'Back-End'!B$25),0.001,0)</f>
        <v>0</v>
      </c>
      <c r="Q576" s="72">
        <f>IF(AND(ABS('Back-End'!B$32-L576)&lt;=0.0005,'Back-End'!B$38),M576,0)</f>
        <v>0</v>
      </c>
      <c r="R576" s="72">
        <f>IF(AND(ABS('Back-End'!B$56-L576)&lt;=0.0005,'Back-End'!B$57),'Back-End'!B$54,IF(AND(ABS('Back-End'!B$69-L576)&lt;=0.0005,'Back-End'!B$58),'Back-End'!B$67,0))</f>
        <v>0</v>
      </c>
      <c r="S576" s="72">
        <f>IF(AND(ABS('Back-End'!B$81-L576)&lt;=0.0005,'Back-End'!B$84),'Back-End'!B$82,0)</f>
        <v>0</v>
      </c>
      <c r="T576" s="72">
        <v>0</v>
      </c>
    </row>
    <row r="577" spans="12:20" x14ac:dyDescent="0.25">
      <c r="L577" s="94">
        <f>L576</f>
        <v>0.2860000000000002</v>
      </c>
      <c r="M577" s="81">
        <f>IF(L577&lt;'Slider Control'!M$13,'Slider Control'!P$13,L577*'Slider Control'!R$13)</f>
        <v>0.68640000000000045</v>
      </c>
      <c r="N577" s="95">
        <f>IF(L577&lt;'Slider Control'!M$13,0,IF(L577&lt;'Slider Control'!N$13,L577*'Slider Control'!S$13+'Slider Control'!T$13,'Slider Control'!Q$13))</f>
        <v>0.44228571428571528</v>
      </c>
      <c r="O577" s="96" t="e">
        <f t="shared" si="23"/>
        <v>#N/A</v>
      </c>
      <c r="P577" s="72">
        <f>IF(AND(ABS('Back-End'!B$26-L577)&lt;=0.0005,'Back-End'!B$25),'Back-End'!B$21,0)</f>
        <v>0</v>
      </c>
      <c r="Q577" s="72">
        <f>IF(AND(ABS('Back-End'!B$32-L577)&lt;=0.0005,'Back-End'!B$38),N577,0)</f>
        <v>0</v>
      </c>
      <c r="R577" s="72">
        <f>IF(AND(ABS('Back-End'!B$56-L576)&lt;=0.0005,'Back-End'!B$57),'Back-End'!B$55,IF(AND(ABS('Back-End'!B$69-L576)&lt;=0.0005,'Back-End'!B$58),'Back-End'!B$68+0.0001,0))</f>
        <v>0</v>
      </c>
      <c r="S577" s="72">
        <f>IF(AND(ABS('Back-End'!B$81-L577)&lt;=0.0005,'Back-End'!B$84),'Back-End'!B$83,0)</f>
        <v>0</v>
      </c>
      <c r="T577" s="72">
        <v>0</v>
      </c>
    </row>
    <row r="578" spans="12:20" x14ac:dyDescent="0.25">
      <c r="L578" s="94">
        <f>L577+0.001</f>
        <v>0.2870000000000002</v>
      </c>
      <c r="M578" s="81">
        <f>IF(L578&lt;'Slider Control'!M$13,'Slider Control'!P$13,L578*'Slider Control'!R$13)</f>
        <v>0.68880000000000041</v>
      </c>
      <c r="N578" s="95">
        <f>IF(L578&lt;'Slider Control'!M$13,0,IF(L578&lt;'Slider Control'!N$13,L578*'Slider Control'!S$13+'Slider Control'!T$13,'Slider Control'!Q$13))</f>
        <v>0.4474285714285724</v>
      </c>
      <c r="O578" s="96" t="e">
        <f t="shared" si="23"/>
        <v>#N/A</v>
      </c>
      <c r="P578" s="72">
        <f>IF(AND(ABS('Back-End'!B$26-L578)&lt;=0.0005,'Back-End'!B$25),0.001,0)</f>
        <v>0</v>
      </c>
      <c r="Q578" s="72">
        <f>IF(AND(ABS('Back-End'!B$32-L578)&lt;=0.0005,'Back-End'!B$38),M578,0)</f>
        <v>0</v>
      </c>
      <c r="R578" s="72">
        <f>IF(AND(ABS('Back-End'!B$56-L578)&lt;=0.0005,'Back-End'!B$57),'Back-End'!B$54,IF(AND(ABS('Back-End'!B$69-L578)&lt;=0.0005,'Back-End'!B$58),'Back-End'!B$67,0))</f>
        <v>0</v>
      </c>
      <c r="S578" s="72">
        <f>IF(AND(ABS('Back-End'!B$81-L578)&lt;=0.0005,'Back-End'!B$84),'Back-End'!B$82,0)</f>
        <v>0</v>
      </c>
      <c r="T578" s="72">
        <v>0</v>
      </c>
    </row>
    <row r="579" spans="12:20" x14ac:dyDescent="0.25">
      <c r="L579" s="94">
        <f>L578</f>
        <v>0.2870000000000002</v>
      </c>
      <c r="M579" s="81">
        <f>IF(L579&lt;'Slider Control'!M$13,'Slider Control'!P$13,L579*'Slider Control'!R$13)</f>
        <v>0.68880000000000041</v>
      </c>
      <c r="N579" s="95">
        <f>IF(L579&lt;'Slider Control'!M$13,0,IF(L579&lt;'Slider Control'!N$13,L579*'Slider Control'!S$13+'Slider Control'!T$13,'Slider Control'!Q$13))</f>
        <v>0.4474285714285724</v>
      </c>
      <c r="O579" s="96" t="e">
        <f t="shared" si="23"/>
        <v>#N/A</v>
      </c>
      <c r="P579" s="72">
        <f>IF(AND(ABS('Back-End'!B$26-L579)&lt;=0.0005,'Back-End'!B$25),'Back-End'!B$21,0)</f>
        <v>0</v>
      </c>
      <c r="Q579" s="72">
        <f>IF(AND(ABS('Back-End'!B$32-L579)&lt;=0.0005,'Back-End'!B$38),N579,0)</f>
        <v>0</v>
      </c>
      <c r="R579" s="72">
        <f>IF(AND(ABS('Back-End'!B$56-L578)&lt;=0.0005,'Back-End'!B$57),'Back-End'!B$55,IF(AND(ABS('Back-End'!B$69-L578)&lt;=0.0005,'Back-End'!B$58),'Back-End'!B$68+0.0001,0))</f>
        <v>0</v>
      </c>
      <c r="S579" s="72">
        <f>IF(AND(ABS('Back-End'!B$81-L579)&lt;=0.0005,'Back-End'!B$84),'Back-End'!B$83,0)</f>
        <v>0</v>
      </c>
      <c r="T579" s="72">
        <v>0</v>
      </c>
    </row>
    <row r="580" spans="12:20" x14ac:dyDescent="0.25">
      <c r="L580" s="94">
        <f>L579+0.001</f>
        <v>0.2880000000000002</v>
      </c>
      <c r="M580" s="81">
        <f>IF(L580&lt;'Slider Control'!M$13,'Slider Control'!P$13,L580*'Slider Control'!R$13)</f>
        <v>0.69120000000000048</v>
      </c>
      <c r="N580" s="95">
        <f>IF(L580&lt;'Slider Control'!M$13,0,IF(L580&lt;'Slider Control'!N$13,L580*'Slider Control'!S$13+'Slider Control'!T$13,'Slider Control'!Q$13))</f>
        <v>0.45257142857142951</v>
      </c>
      <c r="O580" s="96" t="e">
        <f t="shared" ref="O580:O643" si="24">IF(SUM(P580:T580)=0,NA(),SUM(P580:T580))</f>
        <v>#N/A</v>
      </c>
      <c r="P580" s="72">
        <f>IF(AND(ABS('Back-End'!B$26-L580)&lt;=0.0005,'Back-End'!B$25),0.001,0)</f>
        <v>0</v>
      </c>
      <c r="Q580" s="72">
        <f>IF(AND(ABS('Back-End'!B$32-L580)&lt;=0.0005,'Back-End'!B$38),M580,0)</f>
        <v>0</v>
      </c>
      <c r="R580" s="72">
        <f>IF(AND(ABS('Back-End'!B$56-L580)&lt;=0.0005,'Back-End'!B$57),'Back-End'!B$54,IF(AND(ABS('Back-End'!B$69-L580)&lt;=0.0005,'Back-End'!B$58),'Back-End'!B$67,0))</f>
        <v>0</v>
      </c>
      <c r="S580" s="72">
        <f>IF(AND(ABS('Back-End'!B$81-L580)&lt;=0.0005,'Back-End'!B$84),'Back-End'!B$82,0)</f>
        <v>0</v>
      </c>
      <c r="T580" s="72">
        <v>0</v>
      </c>
    </row>
    <row r="581" spans="12:20" x14ac:dyDescent="0.25">
      <c r="L581" s="94">
        <f>L580</f>
        <v>0.2880000000000002</v>
      </c>
      <c r="M581" s="81">
        <f>IF(L581&lt;'Slider Control'!M$13,'Slider Control'!P$13,L581*'Slider Control'!R$13)</f>
        <v>0.69120000000000048</v>
      </c>
      <c r="N581" s="95">
        <f>IF(L581&lt;'Slider Control'!M$13,0,IF(L581&lt;'Slider Control'!N$13,L581*'Slider Control'!S$13+'Slider Control'!T$13,'Slider Control'!Q$13))</f>
        <v>0.45257142857142951</v>
      </c>
      <c r="O581" s="96" t="e">
        <f t="shared" si="24"/>
        <v>#N/A</v>
      </c>
      <c r="P581" s="72">
        <f>IF(AND(ABS('Back-End'!B$26-L581)&lt;=0.0005,'Back-End'!B$25),'Back-End'!B$21,0)</f>
        <v>0</v>
      </c>
      <c r="Q581" s="72">
        <f>IF(AND(ABS('Back-End'!B$32-L581)&lt;=0.0005,'Back-End'!B$38),N581,0)</f>
        <v>0</v>
      </c>
      <c r="R581" s="72">
        <f>IF(AND(ABS('Back-End'!B$56-L580)&lt;=0.0005,'Back-End'!B$57),'Back-End'!B$55,IF(AND(ABS('Back-End'!B$69-L580)&lt;=0.0005,'Back-End'!B$58),'Back-End'!B$68+0.0001,0))</f>
        <v>0</v>
      </c>
      <c r="S581" s="72">
        <f>IF(AND(ABS('Back-End'!B$81-L581)&lt;=0.0005,'Back-End'!B$84),'Back-End'!B$83,0)</f>
        <v>0</v>
      </c>
      <c r="T581" s="72">
        <v>0</v>
      </c>
    </row>
    <row r="582" spans="12:20" x14ac:dyDescent="0.25">
      <c r="L582" s="94">
        <f>L581+0.001</f>
        <v>0.2890000000000002</v>
      </c>
      <c r="M582" s="81">
        <f>IF(L582&lt;'Slider Control'!M$13,'Slider Control'!P$13,L582*'Slider Control'!R$13)</f>
        <v>0.69360000000000044</v>
      </c>
      <c r="N582" s="95">
        <f>IF(L582&lt;'Slider Control'!M$13,0,IF(L582&lt;'Slider Control'!N$13,L582*'Slider Control'!S$13+'Slider Control'!T$13,'Slider Control'!Q$13))</f>
        <v>0.45771428571428663</v>
      </c>
      <c r="O582" s="96" t="e">
        <f t="shared" si="24"/>
        <v>#N/A</v>
      </c>
      <c r="P582" s="72">
        <f>IF(AND(ABS('Back-End'!B$26-L582)&lt;=0.0005,'Back-End'!B$25),0.001,0)</f>
        <v>0</v>
      </c>
      <c r="Q582" s="72">
        <f>IF(AND(ABS('Back-End'!B$32-L582)&lt;=0.0005,'Back-End'!B$38),M582,0)</f>
        <v>0</v>
      </c>
      <c r="R582" s="72">
        <f>IF(AND(ABS('Back-End'!B$56-L582)&lt;=0.0005,'Back-End'!B$57),'Back-End'!B$54,IF(AND(ABS('Back-End'!B$69-L582)&lt;=0.0005,'Back-End'!B$58),'Back-End'!B$67,0))</f>
        <v>0</v>
      </c>
      <c r="S582" s="72">
        <f>IF(AND(ABS('Back-End'!B$81-L582)&lt;=0.0005,'Back-End'!B$84),'Back-End'!B$82,0)</f>
        <v>0</v>
      </c>
      <c r="T582" s="72">
        <v>0</v>
      </c>
    </row>
    <row r="583" spans="12:20" x14ac:dyDescent="0.25">
      <c r="L583" s="94">
        <f>L582</f>
        <v>0.2890000000000002</v>
      </c>
      <c r="M583" s="81">
        <f>IF(L583&lt;'Slider Control'!M$13,'Slider Control'!P$13,L583*'Slider Control'!R$13)</f>
        <v>0.69360000000000044</v>
      </c>
      <c r="N583" s="95">
        <f>IF(L583&lt;'Slider Control'!M$13,0,IF(L583&lt;'Slider Control'!N$13,L583*'Slider Control'!S$13+'Slider Control'!T$13,'Slider Control'!Q$13))</f>
        <v>0.45771428571428663</v>
      </c>
      <c r="O583" s="96" t="e">
        <f t="shared" si="24"/>
        <v>#N/A</v>
      </c>
      <c r="P583" s="72">
        <f>IF(AND(ABS('Back-End'!B$26-L583)&lt;=0.0005,'Back-End'!B$25),'Back-End'!B$21,0)</f>
        <v>0</v>
      </c>
      <c r="Q583" s="72">
        <f>IF(AND(ABS('Back-End'!B$32-L583)&lt;=0.0005,'Back-End'!B$38),N583,0)</f>
        <v>0</v>
      </c>
      <c r="R583" s="72">
        <f>IF(AND(ABS('Back-End'!B$56-L582)&lt;=0.0005,'Back-End'!B$57),'Back-End'!B$55,IF(AND(ABS('Back-End'!B$69-L582)&lt;=0.0005,'Back-End'!B$58),'Back-End'!B$68+0.0001,0))</f>
        <v>0</v>
      </c>
      <c r="S583" s="72">
        <f>IF(AND(ABS('Back-End'!B$81-L583)&lt;=0.0005,'Back-End'!B$84),'Back-End'!B$83,0)</f>
        <v>0</v>
      </c>
      <c r="T583" s="72">
        <v>0</v>
      </c>
    </row>
    <row r="584" spans="12:20" x14ac:dyDescent="0.25">
      <c r="L584" s="94">
        <f>L583+0.001</f>
        <v>0.2900000000000002</v>
      </c>
      <c r="M584" s="81">
        <f>IF(L584&lt;'Slider Control'!M$13,'Slider Control'!P$13,L584*'Slider Control'!R$13)</f>
        <v>0.69600000000000051</v>
      </c>
      <c r="N584" s="95">
        <f>IF(L584&lt;'Slider Control'!M$13,0,IF(L584&lt;'Slider Control'!N$13,L584*'Slider Control'!S$13+'Slider Control'!T$13,'Slider Control'!Q$13))</f>
        <v>0.46285714285714374</v>
      </c>
      <c r="O584" s="96" t="e">
        <f t="shared" si="24"/>
        <v>#N/A</v>
      </c>
      <c r="P584" s="72">
        <f>IF(AND(ABS('Back-End'!B$26-L584)&lt;=0.0005,'Back-End'!B$25),0.001,0)</f>
        <v>0</v>
      </c>
      <c r="Q584" s="72">
        <f>IF(AND(ABS('Back-End'!B$32-L584)&lt;=0.0005,'Back-End'!B$38),M584,0)</f>
        <v>0</v>
      </c>
      <c r="R584" s="72">
        <f>IF(AND(ABS('Back-End'!B$56-L584)&lt;=0.0005,'Back-End'!B$57),'Back-End'!B$54,IF(AND(ABS('Back-End'!B$69-L584)&lt;=0.0005,'Back-End'!B$58),'Back-End'!B$67,0))</f>
        <v>0</v>
      </c>
      <c r="S584" s="72">
        <f>IF(AND(ABS('Back-End'!B$81-L584)&lt;=0.0005,'Back-End'!B$84),'Back-End'!B$82,0)</f>
        <v>0</v>
      </c>
      <c r="T584" s="72">
        <v>0</v>
      </c>
    </row>
    <row r="585" spans="12:20" x14ac:dyDescent="0.25">
      <c r="L585" s="94">
        <f>L584</f>
        <v>0.2900000000000002</v>
      </c>
      <c r="M585" s="81">
        <f>IF(L585&lt;'Slider Control'!M$13,'Slider Control'!P$13,L585*'Slider Control'!R$13)</f>
        <v>0.69600000000000051</v>
      </c>
      <c r="N585" s="95">
        <f>IF(L585&lt;'Slider Control'!M$13,0,IF(L585&lt;'Slider Control'!N$13,L585*'Slider Control'!S$13+'Slider Control'!T$13,'Slider Control'!Q$13))</f>
        <v>0.46285714285714374</v>
      </c>
      <c r="O585" s="96" t="e">
        <f t="shared" si="24"/>
        <v>#N/A</v>
      </c>
      <c r="P585" s="72">
        <f>IF(AND(ABS('Back-End'!B$26-L585)&lt;=0.0005,'Back-End'!B$25),'Back-End'!B$21,0)</f>
        <v>0</v>
      </c>
      <c r="Q585" s="72">
        <f>IF(AND(ABS('Back-End'!B$32-L585)&lt;=0.0005,'Back-End'!B$38),N585,0)</f>
        <v>0</v>
      </c>
      <c r="R585" s="72">
        <f>IF(AND(ABS('Back-End'!B$56-L584)&lt;=0.0005,'Back-End'!B$57),'Back-End'!B$55,IF(AND(ABS('Back-End'!B$69-L584)&lt;=0.0005,'Back-End'!B$58),'Back-End'!B$68+0.0001,0))</f>
        <v>0</v>
      </c>
      <c r="S585" s="72">
        <f>IF(AND(ABS('Back-End'!B$81-L585)&lt;=0.0005,'Back-End'!B$84),'Back-End'!B$83,0)</f>
        <v>0</v>
      </c>
      <c r="T585" s="72">
        <v>0</v>
      </c>
    </row>
    <row r="586" spans="12:20" x14ac:dyDescent="0.25">
      <c r="L586" s="94">
        <f>L585+0.001</f>
        <v>0.2910000000000002</v>
      </c>
      <c r="M586" s="81">
        <f>IF(L586&lt;'Slider Control'!M$13,'Slider Control'!P$13,L586*'Slider Control'!R$13)</f>
        <v>0.69840000000000046</v>
      </c>
      <c r="N586" s="95">
        <f>IF(L586&lt;'Slider Control'!M$13,0,IF(L586&lt;'Slider Control'!N$13,L586*'Slider Control'!S$13+'Slider Control'!T$13,'Slider Control'!Q$13))</f>
        <v>0.46800000000000108</v>
      </c>
      <c r="O586" s="96" t="e">
        <f t="shared" si="24"/>
        <v>#N/A</v>
      </c>
      <c r="P586" s="72">
        <f>IF(AND(ABS('Back-End'!B$26-L586)&lt;=0.0005,'Back-End'!B$25),0.001,0)</f>
        <v>0</v>
      </c>
      <c r="Q586" s="72">
        <f>IF(AND(ABS('Back-End'!B$32-L586)&lt;=0.0005,'Back-End'!B$38),M586,0)</f>
        <v>0</v>
      </c>
      <c r="R586" s="72">
        <f>IF(AND(ABS('Back-End'!B$56-L586)&lt;=0.0005,'Back-End'!B$57),'Back-End'!B$54,IF(AND(ABS('Back-End'!B$69-L586)&lt;=0.0005,'Back-End'!B$58),'Back-End'!B$67,0))</f>
        <v>0</v>
      </c>
      <c r="S586" s="72">
        <f>IF(AND(ABS('Back-End'!B$81-L586)&lt;=0.0005,'Back-End'!B$84),'Back-End'!B$82,0)</f>
        <v>0</v>
      </c>
      <c r="T586" s="72">
        <v>0</v>
      </c>
    </row>
    <row r="587" spans="12:20" x14ac:dyDescent="0.25">
      <c r="L587" s="94">
        <f>L586</f>
        <v>0.2910000000000002</v>
      </c>
      <c r="M587" s="81">
        <f>IF(L587&lt;'Slider Control'!M$13,'Slider Control'!P$13,L587*'Slider Control'!R$13)</f>
        <v>0.69840000000000046</v>
      </c>
      <c r="N587" s="95">
        <f>IF(L587&lt;'Slider Control'!M$13,0,IF(L587&lt;'Slider Control'!N$13,L587*'Slider Control'!S$13+'Slider Control'!T$13,'Slider Control'!Q$13))</f>
        <v>0.46800000000000108</v>
      </c>
      <c r="O587" s="96" t="e">
        <f t="shared" si="24"/>
        <v>#N/A</v>
      </c>
      <c r="P587" s="72">
        <f>IF(AND(ABS('Back-End'!B$26-L587)&lt;=0.0005,'Back-End'!B$25),'Back-End'!B$21,0)</f>
        <v>0</v>
      </c>
      <c r="Q587" s="72">
        <f>IF(AND(ABS('Back-End'!B$32-L587)&lt;=0.0005,'Back-End'!B$38),N587,0)</f>
        <v>0</v>
      </c>
      <c r="R587" s="72">
        <f>IF(AND(ABS('Back-End'!B$56-L586)&lt;=0.0005,'Back-End'!B$57),'Back-End'!B$55,IF(AND(ABS('Back-End'!B$69-L586)&lt;=0.0005,'Back-End'!B$58),'Back-End'!B$68+0.0001,0))</f>
        <v>0</v>
      </c>
      <c r="S587" s="72">
        <f>IF(AND(ABS('Back-End'!B$81-L587)&lt;=0.0005,'Back-End'!B$84),'Back-End'!B$83,0)</f>
        <v>0</v>
      </c>
      <c r="T587" s="72">
        <v>0</v>
      </c>
    </row>
    <row r="588" spans="12:20" x14ac:dyDescent="0.25">
      <c r="L588" s="94">
        <f>L587+0.001</f>
        <v>0.2920000000000002</v>
      </c>
      <c r="M588" s="81">
        <f>IF(L588&lt;'Slider Control'!M$13,'Slider Control'!P$13,L588*'Slider Control'!R$13)</f>
        <v>0.70080000000000042</v>
      </c>
      <c r="N588" s="95">
        <f>IF(L588&lt;'Slider Control'!M$13,0,IF(L588&lt;'Slider Control'!N$13,L588*'Slider Control'!S$13+'Slider Control'!T$13,'Slider Control'!Q$13))</f>
        <v>0.4731428571428582</v>
      </c>
      <c r="O588" s="96" t="e">
        <f t="shared" si="24"/>
        <v>#N/A</v>
      </c>
      <c r="P588" s="72">
        <f>IF(AND(ABS('Back-End'!B$26-L588)&lt;=0.0005,'Back-End'!B$25),0.001,0)</f>
        <v>0</v>
      </c>
      <c r="Q588" s="72">
        <f>IF(AND(ABS('Back-End'!B$32-L588)&lt;=0.0005,'Back-End'!B$38),M588,0)</f>
        <v>0</v>
      </c>
      <c r="R588" s="72">
        <f>IF(AND(ABS('Back-End'!B$56-L588)&lt;=0.0005,'Back-End'!B$57),'Back-End'!B$54,IF(AND(ABS('Back-End'!B$69-L588)&lt;=0.0005,'Back-End'!B$58),'Back-End'!B$67,0))</f>
        <v>0</v>
      </c>
      <c r="S588" s="72">
        <f>IF(AND(ABS('Back-End'!B$81-L588)&lt;=0.0005,'Back-End'!B$84),'Back-End'!B$82,0)</f>
        <v>0</v>
      </c>
      <c r="T588" s="72">
        <v>0</v>
      </c>
    </row>
    <row r="589" spans="12:20" x14ac:dyDescent="0.25">
      <c r="L589" s="94">
        <f>L588</f>
        <v>0.2920000000000002</v>
      </c>
      <c r="M589" s="81">
        <f>IF(L589&lt;'Slider Control'!M$13,'Slider Control'!P$13,L589*'Slider Control'!R$13)</f>
        <v>0.70080000000000042</v>
      </c>
      <c r="N589" s="95">
        <f>IF(L589&lt;'Slider Control'!M$13,0,IF(L589&lt;'Slider Control'!N$13,L589*'Slider Control'!S$13+'Slider Control'!T$13,'Slider Control'!Q$13))</f>
        <v>0.4731428571428582</v>
      </c>
      <c r="O589" s="96" t="e">
        <f t="shared" si="24"/>
        <v>#N/A</v>
      </c>
      <c r="P589" s="72">
        <f>IF(AND(ABS('Back-End'!B$26-L589)&lt;=0.0005,'Back-End'!B$25),'Back-End'!B$21,0)</f>
        <v>0</v>
      </c>
      <c r="Q589" s="72">
        <f>IF(AND(ABS('Back-End'!B$32-L589)&lt;=0.0005,'Back-End'!B$38),N589,0)</f>
        <v>0</v>
      </c>
      <c r="R589" s="72">
        <f>IF(AND(ABS('Back-End'!B$56-L588)&lt;=0.0005,'Back-End'!B$57),'Back-End'!B$55,IF(AND(ABS('Back-End'!B$69-L588)&lt;=0.0005,'Back-End'!B$58),'Back-End'!B$68+0.0001,0))</f>
        <v>0</v>
      </c>
      <c r="S589" s="72">
        <f>IF(AND(ABS('Back-End'!B$81-L589)&lt;=0.0005,'Back-End'!B$84),'Back-End'!B$83,0)</f>
        <v>0</v>
      </c>
      <c r="T589" s="72">
        <v>0</v>
      </c>
    </row>
    <row r="590" spans="12:20" x14ac:dyDescent="0.25">
      <c r="L590" s="94">
        <f>L589+0.001</f>
        <v>0.2930000000000002</v>
      </c>
      <c r="M590" s="81">
        <f>IF(L590&lt;'Slider Control'!M$13,'Slider Control'!P$13,L590*'Slider Control'!R$13)</f>
        <v>0.70320000000000049</v>
      </c>
      <c r="N590" s="95">
        <f>IF(L590&lt;'Slider Control'!M$13,0,IF(L590&lt;'Slider Control'!N$13,L590*'Slider Control'!S$13+'Slider Control'!T$13,'Slider Control'!Q$13))</f>
        <v>0.47828571428571531</v>
      </c>
      <c r="O590" s="96" t="e">
        <f t="shared" si="24"/>
        <v>#N/A</v>
      </c>
      <c r="P590" s="72">
        <f>IF(AND(ABS('Back-End'!B$26-L590)&lt;=0.0005,'Back-End'!B$25),0.001,0)</f>
        <v>0</v>
      </c>
      <c r="Q590" s="72">
        <f>IF(AND(ABS('Back-End'!B$32-L590)&lt;=0.0005,'Back-End'!B$38),M590,0)</f>
        <v>0</v>
      </c>
      <c r="R590" s="72">
        <f>IF(AND(ABS('Back-End'!B$56-L590)&lt;=0.0005,'Back-End'!B$57),'Back-End'!B$54,IF(AND(ABS('Back-End'!B$69-L590)&lt;=0.0005,'Back-End'!B$58),'Back-End'!B$67,0))</f>
        <v>0</v>
      </c>
      <c r="S590" s="72">
        <f>IF(AND(ABS('Back-End'!B$81-L590)&lt;=0.0005,'Back-End'!B$84),'Back-End'!B$82,0)</f>
        <v>0</v>
      </c>
      <c r="T590" s="72">
        <v>0</v>
      </c>
    </row>
    <row r="591" spans="12:20" x14ac:dyDescent="0.25">
      <c r="L591" s="94">
        <f>L590</f>
        <v>0.2930000000000002</v>
      </c>
      <c r="M591" s="81">
        <f>IF(L591&lt;'Slider Control'!M$13,'Slider Control'!P$13,L591*'Slider Control'!R$13)</f>
        <v>0.70320000000000049</v>
      </c>
      <c r="N591" s="95">
        <f>IF(L591&lt;'Slider Control'!M$13,0,IF(L591&lt;'Slider Control'!N$13,L591*'Slider Control'!S$13+'Slider Control'!T$13,'Slider Control'!Q$13))</f>
        <v>0.47828571428571531</v>
      </c>
      <c r="O591" s="96" t="e">
        <f t="shared" si="24"/>
        <v>#N/A</v>
      </c>
      <c r="P591" s="72">
        <f>IF(AND(ABS('Back-End'!B$26-L591)&lt;=0.0005,'Back-End'!B$25),'Back-End'!B$21,0)</f>
        <v>0</v>
      </c>
      <c r="Q591" s="72">
        <f>IF(AND(ABS('Back-End'!B$32-L591)&lt;=0.0005,'Back-End'!B$38),N591,0)</f>
        <v>0</v>
      </c>
      <c r="R591" s="72">
        <f>IF(AND(ABS('Back-End'!B$56-L590)&lt;=0.0005,'Back-End'!B$57),'Back-End'!B$55,IF(AND(ABS('Back-End'!B$69-L590)&lt;=0.0005,'Back-End'!B$58),'Back-End'!B$68+0.0001,0))</f>
        <v>0</v>
      </c>
      <c r="S591" s="72">
        <f>IF(AND(ABS('Back-End'!B$81-L591)&lt;=0.0005,'Back-End'!B$84),'Back-End'!B$83,0)</f>
        <v>0</v>
      </c>
      <c r="T591" s="72">
        <v>0</v>
      </c>
    </row>
    <row r="592" spans="12:20" x14ac:dyDescent="0.25">
      <c r="L592" s="94">
        <f>L591+0.001</f>
        <v>0.29400000000000021</v>
      </c>
      <c r="M592" s="81">
        <f>IF(L592&lt;'Slider Control'!M$13,'Slider Control'!P$13,L592*'Slider Control'!R$13)</f>
        <v>0.70560000000000045</v>
      </c>
      <c r="N592" s="95">
        <f>IF(L592&lt;'Slider Control'!M$13,0,IF(L592&lt;'Slider Control'!N$13,L592*'Slider Control'!S$13+'Slider Control'!T$13,'Slider Control'!Q$13))</f>
        <v>0.48342857142857243</v>
      </c>
      <c r="O592" s="96" t="e">
        <f t="shared" si="24"/>
        <v>#N/A</v>
      </c>
      <c r="P592" s="72">
        <f>IF(AND(ABS('Back-End'!B$26-L592)&lt;=0.0005,'Back-End'!B$25),0.001,0)</f>
        <v>0</v>
      </c>
      <c r="Q592" s="72">
        <f>IF(AND(ABS('Back-End'!B$32-L592)&lt;=0.0005,'Back-End'!B$38),M592,0)</f>
        <v>0</v>
      </c>
      <c r="R592" s="72">
        <f>IF(AND(ABS('Back-End'!B$56-L592)&lt;=0.0005,'Back-End'!B$57),'Back-End'!B$54,IF(AND(ABS('Back-End'!B$69-L592)&lt;=0.0005,'Back-End'!B$58),'Back-End'!B$67,0))</f>
        <v>0</v>
      </c>
      <c r="S592" s="72">
        <f>IF(AND(ABS('Back-End'!B$81-L592)&lt;=0.0005,'Back-End'!B$84),'Back-End'!B$82,0)</f>
        <v>0</v>
      </c>
      <c r="T592" s="72">
        <v>0</v>
      </c>
    </row>
    <row r="593" spans="12:20" x14ac:dyDescent="0.25">
      <c r="L593" s="94">
        <f>L592</f>
        <v>0.29400000000000021</v>
      </c>
      <c r="M593" s="81">
        <f>IF(L593&lt;'Slider Control'!M$13,'Slider Control'!P$13,L593*'Slider Control'!R$13)</f>
        <v>0.70560000000000045</v>
      </c>
      <c r="N593" s="95">
        <f>IF(L593&lt;'Slider Control'!M$13,0,IF(L593&lt;'Slider Control'!N$13,L593*'Slider Control'!S$13+'Slider Control'!T$13,'Slider Control'!Q$13))</f>
        <v>0.48342857142857243</v>
      </c>
      <c r="O593" s="96" t="e">
        <f t="shared" si="24"/>
        <v>#N/A</v>
      </c>
      <c r="P593" s="72">
        <f>IF(AND(ABS('Back-End'!B$26-L593)&lt;=0.0005,'Back-End'!B$25),'Back-End'!B$21,0)</f>
        <v>0</v>
      </c>
      <c r="Q593" s="72">
        <f>IF(AND(ABS('Back-End'!B$32-L593)&lt;=0.0005,'Back-End'!B$38),N593,0)</f>
        <v>0</v>
      </c>
      <c r="R593" s="72">
        <f>IF(AND(ABS('Back-End'!B$56-L592)&lt;=0.0005,'Back-End'!B$57),'Back-End'!B$55,IF(AND(ABS('Back-End'!B$69-L592)&lt;=0.0005,'Back-End'!B$58),'Back-End'!B$68+0.0001,0))</f>
        <v>0</v>
      </c>
      <c r="S593" s="72">
        <f>IF(AND(ABS('Back-End'!B$81-L593)&lt;=0.0005,'Back-End'!B$84),'Back-End'!B$83,0)</f>
        <v>0</v>
      </c>
      <c r="T593" s="72">
        <v>0</v>
      </c>
    </row>
    <row r="594" spans="12:20" x14ac:dyDescent="0.25">
      <c r="L594" s="94">
        <f>L593+0.001</f>
        <v>0.29500000000000021</v>
      </c>
      <c r="M594" s="81">
        <f>IF(L594&lt;'Slider Control'!M$13,'Slider Control'!P$13,L594*'Slider Control'!R$13)</f>
        <v>0.70800000000000052</v>
      </c>
      <c r="N594" s="95">
        <f>IF(L594&lt;'Slider Control'!M$13,0,IF(L594&lt;'Slider Control'!N$13,L594*'Slider Control'!S$13+'Slider Control'!T$13,'Slider Control'!Q$13))</f>
        <v>0.48857142857142954</v>
      </c>
      <c r="O594" s="96" t="e">
        <f t="shared" si="24"/>
        <v>#N/A</v>
      </c>
      <c r="P594" s="72">
        <f>IF(AND(ABS('Back-End'!B$26-L594)&lt;=0.0005,'Back-End'!B$25),0.001,0)</f>
        <v>0</v>
      </c>
      <c r="Q594" s="72">
        <f>IF(AND(ABS('Back-End'!B$32-L594)&lt;=0.0005,'Back-End'!B$38),M594,0)</f>
        <v>0</v>
      </c>
      <c r="R594" s="72">
        <f>IF(AND(ABS('Back-End'!B$56-L594)&lt;=0.0005,'Back-End'!B$57),'Back-End'!B$54,IF(AND(ABS('Back-End'!B$69-L594)&lt;=0.0005,'Back-End'!B$58),'Back-End'!B$67,0))</f>
        <v>0</v>
      </c>
      <c r="S594" s="72">
        <f>IF(AND(ABS('Back-End'!B$81-L594)&lt;=0.0005,'Back-End'!B$84),'Back-End'!B$82,0)</f>
        <v>0</v>
      </c>
      <c r="T594" s="72">
        <v>0</v>
      </c>
    </row>
    <row r="595" spans="12:20" x14ac:dyDescent="0.25">
      <c r="L595" s="94">
        <f>L594</f>
        <v>0.29500000000000021</v>
      </c>
      <c r="M595" s="81">
        <f>IF(L595&lt;'Slider Control'!M$13,'Slider Control'!P$13,L595*'Slider Control'!R$13)</f>
        <v>0.70800000000000052</v>
      </c>
      <c r="N595" s="95">
        <f>IF(L595&lt;'Slider Control'!M$13,0,IF(L595&lt;'Slider Control'!N$13,L595*'Slider Control'!S$13+'Slider Control'!T$13,'Slider Control'!Q$13))</f>
        <v>0.48857142857142954</v>
      </c>
      <c r="O595" s="96" t="e">
        <f t="shared" si="24"/>
        <v>#N/A</v>
      </c>
      <c r="P595" s="72">
        <f>IF(AND(ABS('Back-End'!B$26-L595)&lt;=0.0005,'Back-End'!B$25),'Back-End'!B$21,0)</f>
        <v>0</v>
      </c>
      <c r="Q595" s="72">
        <f>IF(AND(ABS('Back-End'!B$32-L595)&lt;=0.0005,'Back-End'!B$38),N595,0)</f>
        <v>0</v>
      </c>
      <c r="R595" s="72">
        <f>IF(AND(ABS('Back-End'!B$56-L594)&lt;=0.0005,'Back-End'!B$57),'Back-End'!B$55,IF(AND(ABS('Back-End'!B$69-L594)&lt;=0.0005,'Back-End'!B$58),'Back-End'!B$68+0.0001,0))</f>
        <v>0</v>
      </c>
      <c r="S595" s="72">
        <f>IF(AND(ABS('Back-End'!B$81-L595)&lt;=0.0005,'Back-End'!B$84),'Back-End'!B$83,0)</f>
        <v>0</v>
      </c>
      <c r="T595" s="72">
        <v>0</v>
      </c>
    </row>
    <row r="596" spans="12:20" x14ac:dyDescent="0.25">
      <c r="L596" s="94">
        <f>L595+0.001</f>
        <v>0.29600000000000021</v>
      </c>
      <c r="M596" s="81">
        <f>IF(L596&lt;'Slider Control'!M$13,'Slider Control'!P$13,L596*'Slider Control'!R$13)</f>
        <v>0.71040000000000048</v>
      </c>
      <c r="N596" s="95">
        <f>IF(L596&lt;'Slider Control'!M$13,0,IF(L596&lt;'Slider Control'!N$13,L596*'Slider Control'!S$13+'Slider Control'!T$13,'Slider Control'!Q$13))</f>
        <v>0.49371428571428666</v>
      </c>
      <c r="O596" s="96" t="e">
        <f t="shared" si="24"/>
        <v>#N/A</v>
      </c>
      <c r="P596" s="72">
        <f>IF(AND(ABS('Back-End'!B$26-L596)&lt;=0.0005,'Back-End'!B$25),0.001,0)</f>
        <v>0</v>
      </c>
      <c r="Q596" s="72">
        <f>IF(AND(ABS('Back-End'!B$32-L596)&lt;=0.0005,'Back-End'!B$38),M596,0)</f>
        <v>0</v>
      </c>
      <c r="R596" s="72">
        <f>IF(AND(ABS('Back-End'!B$56-L596)&lt;=0.0005,'Back-End'!B$57),'Back-End'!B$54,IF(AND(ABS('Back-End'!B$69-L596)&lt;=0.0005,'Back-End'!B$58),'Back-End'!B$67,0))</f>
        <v>0</v>
      </c>
      <c r="S596" s="72">
        <f>IF(AND(ABS('Back-End'!B$81-L596)&lt;=0.0005,'Back-End'!B$84),'Back-End'!B$82,0)</f>
        <v>0</v>
      </c>
      <c r="T596" s="72">
        <v>0</v>
      </c>
    </row>
    <row r="597" spans="12:20" x14ac:dyDescent="0.25">
      <c r="L597" s="94">
        <f>L596</f>
        <v>0.29600000000000021</v>
      </c>
      <c r="M597" s="81">
        <f>IF(L597&lt;'Slider Control'!M$13,'Slider Control'!P$13,L597*'Slider Control'!R$13)</f>
        <v>0.71040000000000048</v>
      </c>
      <c r="N597" s="95">
        <f>IF(L597&lt;'Slider Control'!M$13,0,IF(L597&lt;'Slider Control'!N$13,L597*'Slider Control'!S$13+'Slider Control'!T$13,'Slider Control'!Q$13))</f>
        <v>0.49371428571428666</v>
      </c>
      <c r="O597" s="96" t="e">
        <f t="shared" si="24"/>
        <v>#N/A</v>
      </c>
      <c r="P597" s="72">
        <f>IF(AND(ABS('Back-End'!B$26-L597)&lt;=0.0005,'Back-End'!B$25),'Back-End'!B$21,0)</f>
        <v>0</v>
      </c>
      <c r="Q597" s="72">
        <f>IF(AND(ABS('Back-End'!B$32-L597)&lt;=0.0005,'Back-End'!B$38),N597,0)</f>
        <v>0</v>
      </c>
      <c r="R597" s="72">
        <f>IF(AND(ABS('Back-End'!B$56-L596)&lt;=0.0005,'Back-End'!B$57),'Back-End'!B$55,IF(AND(ABS('Back-End'!B$69-L596)&lt;=0.0005,'Back-End'!B$58),'Back-End'!B$68+0.0001,0))</f>
        <v>0</v>
      </c>
      <c r="S597" s="72">
        <f>IF(AND(ABS('Back-End'!B$81-L597)&lt;=0.0005,'Back-End'!B$84),'Back-End'!B$83,0)</f>
        <v>0</v>
      </c>
      <c r="T597" s="72">
        <v>0</v>
      </c>
    </row>
    <row r="598" spans="12:20" x14ac:dyDescent="0.25">
      <c r="L598" s="94">
        <f>L597+0.001</f>
        <v>0.29700000000000021</v>
      </c>
      <c r="M598" s="81">
        <f>IF(L598&lt;'Slider Control'!M$13,'Slider Control'!P$13,L598*'Slider Control'!R$13)</f>
        <v>0.71280000000000043</v>
      </c>
      <c r="N598" s="95">
        <f>IF(L598&lt;'Slider Control'!M$13,0,IF(L598&lt;'Slider Control'!N$13,L598*'Slider Control'!S$13+'Slider Control'!T$13,'Slider Control'!Q$13))</f>
        <v>0.49885714285714378</v>
      </c>
      <c r="O598" s="96" t="e">
        <f t="shared" si="24"/>
        <v>#N/A</v>
      </c>
      <c r="P598" s="72">
        <f>IF(AND(ABS('Back-End'!B$26-L598)&lt;=0.0005,'Back-End'!B$25),0.001,0)</f>
        <v>0</v>
      </c>
      <c r="Q598" s="72">
        <f>IF(AND(ABS('Back-End'!B$32-L598)&lt;=0.0005,'Back-End'!B$38),M598,0)</f>
        <v>0</v>
      </c>
      <c r="R598" s="72">
        <f>IF(AND(ABS('Back-End'!B$56-L598)&lt;=0.0005,'Back-End'!B$57),'Back-End'!B$54,IF(AND(ABS('Back-End'!B$69-L598)&lt;=0.0005,'Back-End'!B$58),'Back-End'!B$67,0))</f>
        <v>0</v>
      </c>
      <c r="S598" s="72">
        <f>IF(AND(ABS('Back-End'!B$81-L598)&lt;=0.0005,'Back-End'!B$84),'Back-End'!B$82,0)</f>
        <v>0</v>
      </c>
      <c r="T598" s="72">
        <v>0</v>
      </c>
    </row>
    <row r="599" spans="12:20" x14ac:dyDescent="0.25">
      <c r="L599" s="94">
        <f>L598</f>
        <v>0.29700000000000021</v>
      </c>
      <c r="M599" s="81">
        <f>IF(L599&lt;'Slider Control'!M$13,'Slider Control'!P$13,L599*'Slider Control'!R$13)</f>
        <v>0.71280000000000043</v>
      </c>
      <c r="N599" s="95">
        <f>IF(L599&lt;'Slider Control'!M$13,0,IF(L599&lt;'Slider Control'!N$13,L599*'Slider Control'!S$13+'Slider Control'!T$13,'Slider Control'!Q$13))</f>
        <v>0.49885714285714378</v>
      </c>
      <c r="O599" s="96" t="e">
        <f t="shared" si="24"/>
        <v>#N/A</v>
      </c>
      <c r="P599" s="72">
        <f>IF(AND(ABS('Back-End'!B$26-L599)&lt;=0.0005,'Back-End'!B$25),'Back-End'!B$21,0)</f>
        <v>0</v>
      </c>
      <c r="Q599" s="72">
        <f>IF(AND(ABS('Back-End'!B$32-L599)&lt;=0.0005,'Back-End'!B$38),N599,0)</f>
        <v>0</v>
      </c>
      <c r="R599" s="72">
        <f>IF(AND(ABS('Back-End'!B$56-L598)&lt;=0.0005,'Back-End'!B$57),'Back-End'!B$55,IF(AND(ABS('Back-End'!B$69-L598)&lt;=0.0005,'Back-End'!B$58),'Back-End'!B$68+0.0001,0))</f>
        <v>0</v>
      </c>
      <c r="S599" s="72">
        <f>IF(AND(ABS('Back-End'!B$81-L599)&lt;=0.0005,'Back-End'!B$84),'Back-End'!B$83,0)</f>
        <v>0</v>
      </c>
      <c r="T599" s="72">
        <v>0</v>
      </c>
    </row>
    <row r="600" spans="12:20" x14ac:dyDescent="0.25">
      <c r="L600" s="94">
        <f>L599+0.001</f>
        <v>0.29800000000000021</v>
      </c>
      <c r="M600" s="81">
        <f>IF(L600&lt;'Slider Control'!M$13,'Slider Control'!P$13,L600*'Slider Control'!R$13)</f>
        <v>0.7152000000000005</v>
      </c>
      <c r="N600" s="95">
        <f>IF(L600&lt;'Slider Control'!M$13,0,IF(L600&lt;'Slider Control'!N$13,L600*'Slider Control'!S$13+'Slider Control'!T$13,'Slider Control'!Q$13))</f>
        <v>0.50400000000000111</v>
      </c>
      <c r="O600" s="96" t="e">
        <f t="shared" si="24"/>
        <v>#N/A</v>
      </c>
      <c r="P600" s="72">
        <f>IF(AND(ABS('Back-End'!B$26-L600)&lt;=0.0005,'Back-End'!B$25),0.001,0)</f>
        <v>0</v>
      </c>
      <c r="Q600" s="72">
        <f>IF(AND(ABS('Back-End'!B$32-L600)&lt;=0.0005,'Back-End'!B$38),M600,0)</f>
        <v>0</v>
      </c>
      <c r="R600" s="72">
        <f>IF(AND(ABS('Back-End'!B$56-L600)&lt;=0.0005,'Back-End'!B$57),'Back-End'!B$54,IF(AND(ABS('Back-End'!B$69-L600)&lt;=0.0005,'Back-End'!B$58),'Back-End'!B$67,0))</f>
        <v>0</v>
      </c>
      <c r="S600" s="72">
        <f>IF(AND(ABS('Back-End'!B$81-L600)&lt;=0.0005,'Back-End'!B$84),'Back-End'!B$82,0)</f>
        <v>0</v>
      </c>
      <c r="T600" s="72">
        <v>0</v>
      </c>
    </row>
    <row r="601" spans="12:20" x14ac:dyDescent="0.25">
      <c r="L601" s="94">
        <f>L600</f>
        <v>0.29800000000000021</v>
      </c>
      <c r="M601" s="81">
        <f>IF(L601&lt;'Slider Control'!M$13,'Slider Control'!P$13,L601*'Slider Control'!R$13)</f>
        <v>0.7152000000000005</v>
      </c>
      <c r="N601" s="95">
        <f>IF(L601&lt;'Slider Control'!M$13,0,IF(L601&lt;'Slider Control'!N$13,L601*'Slider Control'!S$13+'Slider Control'!T$13,'Slider Control'!Q$13))</f>
        <v>0.50400000000000111</v>
      </c>
      <c r="O601" s="96" t="e">
        <f t="shared" si="24"/>
        <v>#N/A</v>
      </c>
      <c r="P601" s="72">
        <f>IF(AND(ABS('Back-End'!B$26-L601)&lt;=0.0005,'Back-End'!B$25),'Back-End'!B$21,0)</f>
        <v>0</v>
      </c>
      <c r="Q601" s="72">
        <f>IF(AND(ABS('Back-End'!B$32-L601)&lt;=0.0005,'Back-End'!B$38),N601,0)</f>
        <v>0</v>
      </c>
      <c r="R601" s="72">
        <f>IF(AND(ABS('Back-End'!B$56-L600)&lt;=0.0005,'Back-End'!B$57),'Back-End'!B$55,IF(AND(ABS('Back-End'!B$69-L600)&lt;=0.0005,'Back-End'!B$58),'Back-End'!B$68+0.0001,0))</f>
        <v>0</v>
      </c>
      <c r="S601" s="72">
        <f>IF(AND(ABS('Back-End'!B$81-L601)&lt;=0.0005,'Back-End'!B$84),'Back-End'!B$83,0)</f>
        <v>0</v>
      </c>
      <c r="T601" s="72">
        <v>0</v>
      </c>
    </row>
    <row r="602" spans="12:20" x14ac:dyDescent="0.25">
      <c r="L602" s="94">
        <f>L601+0.001</f>
        <v>0.29900000000000021</v>
      </c>
      <c r="M602" s="81">
        <f>IF(L602&lt;'Slider Control'!M$13,'Slider Control'!P$13,L602*'Slider Control'!R$13)</f>
        <v>0.71760000000000046</v>
      </c>
      <c r="N602" s="95">
        <f>IF(L602&lt;'Slider Control'!M$13,0,IF(L602&lt;'Slider Control'!N$13,L602*'Slider Control'!S$13+'Slider Control'!T$13,'Slider Control'!Q$13))</f>
        <v>0.50914285714285823</v>
      </c>
      <c r="O602" s="96" t="e">
        <f t="shared" si="24"/>
        <v>#N/A</v>
      </c>
      <c r="P602" s="72">
        <f>IF(AND(ABS('Back-End'!B$26-L602)&lt;=0.0005,'Back-End'!B$25),0.001,0)</f>
        <v>0</v>
      </c>
      <c r="Q602" s="72">
        <f>IF(AND(ABS('Back-End'!B$32-L602)&lt;=0.0005,'Back-End'!B$38),M602,0)</f>
        <v>0</v>
      </c>
      <c r="R602" s="72">
        <f>IF(AND(ABS('Back-End'!B$56-L602)&lt;=0.0005,'Back-End'!B$57),'Back-End'!B$54,IF(AND(ABS('Back-End'!B$69-L602)&lt;=0.0005,'Back-End'!B$58),'Back-End'!B$67,0))</f>
        <v>0</v>
      </c>
      <c r="S602" s="72">
        <f>IF(AND(ABS('Back-End'!B$81-L602)&lt;=0.0005,'Back-End'!B$84),'Back-End'!B$82,0)</f>
        <v>0</v>
      </c>
      <c r="T602" s="72">
        <v>0</v>
      </c>
    </row>
    <row r="603" spans="12:20" x14ac:dyDescent="0.25">
      <c r="L603" s="94">
        <f>L602</f>
        <v>0.29900000000000021</v>
      </c>
      <c r="M603" s="81">
        <f>IF(L603&lt;'Slider Control'!M$13,'Slider Control'!P$13,L603*'Slider Control'!R$13)</f>
        <v>0.71760000000000046</v>
      </c>
      <c r="N603" s="95">
        <f>IF(L603&lt;'Slider Control'!M$13,0,IF(L603&lt;'Slider Control'!N$13,L603*'Slider Control'!S$13+'Slider Control'!T$13,'Slider Control'!Q$13))</f>
        <v>0.50914285714285823</v>
      </c>
      <c r="O603" s="96" t="e">
        <f t="shared" si="24"/>
        <v>#N/A</v>
      </c>
      <c r="P603" s="72">
        <f>IF(AND(ABS('Back-End'!B$26-L603)&lt;=0.0005,'Back-End'!B$25),'Back-End'!B$21,0)</f>
        <v>0</v>
      </c>
      <c r="Q603" s="72">
        <f>IF(AND(ABS('Back-End'!B$32-L603)&lt;=0.0005,'Back-End'!B$38),N603,0)</f>
        <v>0</v>
      </c>
      <c r="R603" s="72">
        <f>IF(AND(ABS('Back-End'!B$56-L602)&lt;=0.0005,'Back-End'!B$57),'Back-End'!B$55,IF(AND(ABS('Back-End'!B$69-L602)&lt;=0.0005,'Back-End'!B$58),'Back-End'!B$68+0.0001,0))</f>
        <v>0</v>
      </c>
      <c r="S603" s="72">
        <f>IF(AND(ABS('Back-End'!B$81-L603)&lt;=0.0005,'Back-End'!B$84),'Back-End'!B$83,0)</f>
        <v>0</v>
      </c>
      <c r="T603" s="72">
        <v>0</v>
      </c>
    </row>
    <row r="604" spans="12:20" x14ac:dyDescent="0.25">
      <c r="L604" s="94">
        <f>L603+0.001</f>
        <v>0.30000000000000021</v>
      </c>
      <c r="M604" s="81">
        <f>IF(L604&lt;'Slider Control'!M$13,'Slider Control'!P$13,L604*'Slider Control'!R$13)</f>
        <v>0.72000000000000053</v>
      </c>
      <c r="N604" s="95">
        <f>IF(L604&lt;'Slider Control'!M$13,0,IF(L604&lt;'Slider Control'!N$13,L604*'Slider Control'!S$13+'Slider Control'!T$13,'Slider Control'!Q$13))</f>
        <v>0.51428571428571535</v>
      </c>
      <c r="O604" s="96" t="e">
        <f t="shared" si="24"/>
        <v>#N/A</v>
      </c>
      <c r="P604" s="72">
        <f>IF(AND(ABS('Back-End'!B$26-L604)&lt;=0.0005,'Back-End'!B$25),0.001,0)</f>
        <v>0</v>
      </c>
      <c r="Q604" s="72">
        <f>IF(AND(ABS('Back-End'!B$32-L604)&lt;=0.0005,'Back-End'!B$38),M604,0)</f>
        <v>0</v>
      </c>
      <c r="R604" s="72">
        <f>IF(AND(ABS('Back-End'!B$56-L604)&lt;=0.0005,'Back-End'!B$57),'Back-End'!B$54,IF(AND(ABS('Back-End'!B$69-L604)&lt;=0.0005,'Back-End'!B$58),'Back-End'!B$67,0))</f>
        <v>0</v>
      </c>
      <c r="S604" s="72">
        <f>IF(AND(ABS('Back-End'!B$81-L604)&lt;=0.0005,'Back-End'!B$84),'Back-End'!B$82,0)</f>
        <v>0</v>
      </c>
      <c r="T604" s="72">
        <v>0</v>
      </c>
    </row>
    <row r="605" spans="12:20" x14ac:dyDescent="0.25">
      <c r="L605" s="94">
        <f>L604</f>
        <v>0.30000000000000021</v>
      </c>
      <c r="M605" s="81">
        <f>IF(L605&lt;'Slider Control'!M$13,'Slider Control'!P$13,L605*'Slider Control'!R$13)</f>
        <v>0.72000000000000053</v>
      </c>
      <c r="N605" s="95">
        <f>IF(L605&lt;'Slider Control'!M$13,0,IF(L605&lt;'Slider Control'!N$13,L605*'Slider Control'!S$13+'Slider Control'!T$13,'Slider Control'!Q$13))</f>
        <v>0.51428571428571535</v>
      </c>
      <c r="O605" s="96" t="e">
        <f t="shared" si="24"/>
        <v>#N/A</v>
      </c>
      <c r="P605" s="72">
        <f>IF(AND(ABS('Back-End'!B$26-L605)&lt;=0.0005,'Back-End'!B$25),'Back-End'!B$21,0)</f>
        <v>0</v>
      </c>
      <c r="Q605" s="72">
        <f>IF(AND(ABS('Back-End'!B$32-L605)&lt;=0.0005,'Back-End'!B$38),N605,0)</f>
        <v>0</v>
      </c>
      <c r="R605" s="72">
        <f>IF(AND(ABS('Back-End'!B$56-L604)&lt;=0.0005,'Back-End'!B$57),'Back-End'!B$55,IF(AND(ABS('Back-End'!B$69-L604)&lt;=0.0005,'Back-End'!B$58),'Back-End'!B$68+0.0001,0))</f>
        <v>0</v>
      </c>
      <c r="S605" s="72">
        <f>IF(AND(ABS('Back-End'!B$81-L605)&lt;=0.0005,'Back-End'!B$84),'Back-End'!B$83,0)</f>
        <v>0</v>
      </c>
      <c r="T605" s="72">
        <v>0</v>
      </c>
    </row>
    <row r="606" spans="12:20" x14ac:dyDescent="0.25">
      <c r="L606" s="94">
        <f>L605+0.001</f>
        <v>0.30100000000000021</v>
      </c>
      <c r="M606" s="81">
        <f>IF(L606&lt;'Slider Control'!M$13,'Slider Control'!P$13,L606*'Slider Control'!R$13)</f>
        <v>0.72240000000000049</v>
      </c>
      <c r="N606" s="95">
        <f>IF(L606&lt;'Slider Control'!M$13,0,IF(L606&lt;'Slider Control'!N$13,L606*'Slider Control'!S$13+'Slider Control'!T$13,'Slider Control'!Q$13))</f>
        <v>0.51942857142857246</v>
      </c>
      <c r="O606" s="96" t="e">
        <f t="shared" si="24"/>
        <v>#N/A</v>
      </c>
      <c r="P606" s="72">
        <f>IF(AND(ABS('Back-End'!B$26-L606)&lt;=0.0005,'Back-End'!B$25),0.001,0)</f>
        <v>0</v>
      </c>
      <c r="Q606" s="72">
        <f>IF(AND(ABS('Back-End'!B$32-L606)&lt;=0.0005,'Back-End'!B$38),M606,0)</f>
        <v>0</v>
      </c>
      <c r="R606" s="72">
        <f>IF(AND(ABS('Back-End'!B$56-L606)&lt;=0.0005,'Back-End'!B$57),'Back-End'!B$54,IF(AND(ABS('Back-End'!B$69-L606)&lt;=0.0005,'Back-End'!B$58),'Back-End'!B$67,0))</f>
        <v>0</v>
      </c>
      <c r="S606" s="72">
        <f>IF(AND(ABS('Back-End'!B$81-L606)&lt;=0.0005,'Back-End'!B$84),'Back-End'!B$82,0)</f>
        <v>0</v>
      </c>
      <c r="T606" s="72">
        <v>0</v>
      </c>
    </row>
    <row r="607" spans="12:20" x14ac:dyDescent="0.25">
      <c r="L607" s="94">
        <f>L606</f>
        <v>0.30100000000000021</v>
      </c>
      <c r="M607" s="81">
        <f>IF(L607&lt;'Slider Control'!M$13,'Slider Control'!P$13,L607*'Slider Control'!R$13)</f>
        <v>0.72240000000000049</v>
      </c>
      <c r="N607" s="95">
        <f>IF(L607&lt;'Slider Control'!M$13,0,IF(L607&lt;'Slider Control'!N$13,L607*'Slider Control'!S$13+'Slider Control'!T$13,'Slider Control'!Q$13))</f>
        <v>0.51942857142857246</v>
      </c>
      <c r="O607" s="96" t="e">
        <f t="shared" si="24"/>
        <v>#N/A</v>
      </c>
      <c r="P607" s="72">
        <f>IF(AND(ABS('Back-End'!B$26-L607)&lt;=0.0005,'Back-End'!B$25),'Back-End'!B$21,0)</f>
        <v>0</v>
      </c>
      <c r="Q607" s="72">
        <f>IF(AND(ABS('Back-End'!B$32-L607)&lt;=0.0005,'Back-End'!B$38),N607,0)</f>
        <v>0</v>
      </c>
      <c r="R607" s="72">
        <f>IF(AND(ABS('Back-End'!B$56-L606)&lt;=0.0005,'Back-End'!B$57),'Back-End'!B$55,IF(AND(ABS('Back-End'!B$69-L606)&lt;=0.0005,'Back-End'!B$58),'Back-End'!B$68+0.0001,0))</f>
        <v>0</v>
      </c>
      <c r="S607" s="72">
        <f>IF(AND(ABS('Back-End'!B$81-L607)&lt;=0.0005,'Back-End'!B$84),'Back-End'!B$83,0)</f>
        <v>0</v>
      </c>
      <c r="T607" s="72">
        <v>0</v>
      </c>
    </row>
    <row r="608" spans="12:20" x14ac:dyDescent="0.25">
      <c r="L608" s="94">
        <f>L607+0.001</f>
        <v>0.30200000000000021</v>
      </c>
      <c r="M608" s="81">
        <f>IF(L608&lt;'Slider Control'!M$13,'Slider Control'!P$13,L608*'Slider Control'!R$13)</f>
        <v>0.72480000000000044</v>
      </c>
      <c r="N608" s="95">
        <f>IF(L608&lt;'Slider Control'!M$13,0,IF(L608&lt;'Slider Control'!N$13,L608*'Slider Control'!S$13+'Slider Control'!T$13,'Slider Control'!Q$13))</f>
        <v>0.52457142857142958</v>
      </c>
      <c r="O608" s="96" t="e">
        <f t="shared" si="24"/>
        <v>#N/A</v>
      </c>
      <c r="P608" s="72">
        <f>IF(AND(ABS('Back-End'!B$26-L608)&lt;=0.0005,'Back-End'!B$25),0.001,0)</f>
        <v>0</v>
      </c>
      <c r="Q608" s="72">
        <f>IF(AND(ABS('Back-End'!B$32-L608)&lt;=0.0005,'Back-End'!B$38),M608,0)</f>
        <v>0</v>
      </c>
      <c r="R608" s="72">
        <f>IF(AND(ABS('Back-End'!B$56-L608)&lt;=0.0005,'Back-End'!B$57),'Back-End'!B$54,IF(AND(ABS('Back-End'!B$69-L608)&lt;=0.0005,'Back-End'!B$58),'Back-End'!B$67,0))</f>
        <v>0</v>
      </c>
      <c r="S608" s="72">
        <f>IF(AND(ABS('Back-End'!B$81-L608)&lt;=0.0005,'Back-End'!B$84),'Back-End'!B$82,0)</f>
        <v>0</v>
      </c>
      <c r="T608" s="72">
        <v>0</v>
      </c>
    </row>
    <row r="609" spans="12:20" x14ac:dyDescent="0.25">
      <c r="L609" s="94">
        <f>L608</f>
        <v>0.30200000000000021</v>
      </c>
      <c r="M609" s="81">
        <f>IF(L609&lt;'Slider Control'!M$13,'Slider Control'!P$13,L609*'Slider Control'!R$13)</f>
        <v>0.72480000000000044</v>
      </c>
      <c r="N609" s="95">
        <f>IF(L609&lt;'Slider Control'!M$13,0,IF(L609&lt;'Slider Control'!N$13,L609*'Slider Control'!S$13+'Slider Control'!T$13,'Slider Control'!Q$13))</f>
        <v>0.52457142857142958</v>
      </c>
      <c r="O609" s="96" t="e">
        <f t="shared" si="24"/>
        <v>#N/A</v>
      </c>
      <c r="P609" s="72">
        <f>IF(AND(ABS('Back-End'!B$26-L609)&lt;=0.0005,'Back-End'!B$25),'Back-End'!B$21,0)</f>
        <v>0</v>
      </c>
      <c r="Q609" s="72">
        <f>IF(AND(ABS('Back-End'!B$32-L609)&lt;=0.0005,'Back-End'!B$38),N609,0)</f>
        <v>0</v>
      </c>
      <c r="R609" s="72">
        <f>IF(AND(ABS('Back-End'!B$56-L608)&lt;=0.0005,'Back-End'!B$57),'Back-End'!B$55,IF(AND(ABS('Back-End'!B$69-L608)&lt;=0.0005,'Back-End'!B$58),'Back-End'!B$68+0.0001,0))</f>
        <v>0</v>
      </c>
      <c r="S609" s="72">
        <f>IF(AND(ABS('Back-End'!B$81-L609)&lt;=0.0005,'Back-End'!B$84),'Back-End'!B$83,0)</f>
        <v>0</v>
      </c>
      <c r="T609" s="72">
        <v>0</v>
      </c>
    </row>
    <row r="610" spans="12:20" x14ac:dyDescent="0.25">
      <c r="L610" s="94">
        <f>L609+0.001</f>
        <v>0.30300000000000021</v>
      </c>
      <c r="M610" s="81">
        <f>IF(L610&lt;'Slider Control'!M$13,'Slider Control'!P$13,L610*'Slider Control'!R$13)</f>
        <v>0.72720000000000051</v>
      </c>
      <c r="N610" s="95">
        <f>IF(L610&lt;'Slider Control'!M$13,0,IF(L610&lt;'Slider Control'!N$13,L610*'Slider Control'!S$13+'Slider Control'!T$13,'Slider Control'!Q$13))</f>
        <v>0.52971428571428669</v>
      </c>
      <c r="O610" s="96" t="e">
        <f t="shared" si="24"/>
        <v>#N/A</v>
      </c>
      <c r="P610" s="72">
        <f>IF(AND(ABS('Back-End'!B$26-L610)&lt;=0.0005,'Back-End'!B$25),0.001,0)</f>
        <v>0</v>
      </c>
      <c r="Q610" s="72">
        <f>IF(AND(ABS('Back-End'!B$32-L610)&lt;=0.0005,'Back-End'!B$38),M610,0)</f>
        <v>0</v>
      </c>
      <c r="R610" s="72">
        <f>IF(AND(ABS('Back-End'!B$56-L610)&lt;=0.0005,'Back-End'!B$57),'Back-End'!B$54,IF(AND(ABS('Back-End'!B$69-L610)&lt;=0.0005,'Back-End'!B$58),'Back-End'!B$67,0))</f>
        <v>0</v>
      </c>
      <c r="S610" s="72">
        <f>IF(AND(ABS('Back-End'!B$81-L610)&lt;=0.0005,'Back-End'!B$84),'Back-End'!B$82,0)</f>
        <v>0</v>
      </c>
      <c r="T610" s="72">
        <v>0</v>
      </c>
    </row>
    <row r="611" spans="12:20" x14ac:dyDescent="0.25">
      <c r="L611" s="94">
        <f>L610</f>
        <v>0.30300000000000021</v>
      </c>
      <c r="M611" s="81">
        <f>IF(L611&lt;'Slider Control'!M$13,'Slider Control'!P$13,L611*'Slider Control'!R$13)</f>
        <v>0.72720000000000051</v>
      </c>
      <c r="N611" s="95">
        <f>IF(L611&lt;'Slider Control'!M$13,0,IF(L611&lt;'Slider Control'!N$13,L611*'Slider Control'!S$13+'Slider Control'!T$13,'Slider Control'!Q$13))</f>
        <v>0.52971428571428669</v>
      </c>
      <c r="O611" s="96" t="e">
        <f t="shared" si="24"/>
        <v>#N/A</v>
      </c>
      <c r="P611" s="72">
        <f>IF(AND(ABS('Back-End'!B$26-L611)&lt;=0.0005,'Back-End'!B$25),'Back-End'!B$21,0)</f>
        <v>0</v>
      </c>
      <c r="Q611" s="72">
        <f>IF(AND(ABS('Back-End'!B$32-L611)&lt;=0.0005,'Back-End'!B$38),N611,0)</f>
        <v>0</v>
      </c>
      <c r="R611" s="72">
        <f>IF(AND(ABS('Back-End'!B$56-L610)&lt;=0.0005,'Back-End'!B$57),'Back-End'!B$55,IF(AND(ABS('Back-End'!B$69-L610)&lt;=0.0005,'Back-End'!B$58),'Back-End'!B$68+0.0001,0))</f>
        <v>0</v>
      </c>
      <c r="S611" s="72">
        <f>IF(AND(ABS('Back-End'!B$81-L611)&lt;=0.0005,'Back-End'!B$84),'Back-End'!B$83,0)</f>
        <v>0</v>
      </c>
      <c r="T611" s="72">
        <v>0</v>
      </c>
    </row>
    <row r="612" spans="12:20" x14ac:dyDescent="0.25">
      <c r="L612" s="94">
        <f>L611+0.001</f>
        <v>0.30400000000000021</v>
      </c>
      <c r="M612" s="81">
        <f>IF(L612&lt;'Slider Control'!M$13,'Slider Control'!P$13,L612*'Slider Control'!R$13)</f>
        <v>0.72960000000000047</v>
      </c>
      <c r="N612" s="95">
        <f>IF(L612&lt;'Slider Control'!M$13,0,IF(L612&lt;'Slider Control'!N$13,L612*'Slider Control'!S$13+'Slider Control'!T$13,'Slider Control'!Q$13))</f>
        <v>0.53485714285714381</v>
      </c>
      <c r="O612" s="96" t="e">
        <f t="shared" si="24"/>
        <v>#N/A</v>
      </c>
      <c r="P612" s="72">
        <f>IF(AND(ABS('Back-End'!B$26-L612)&lt;=0.0005,'Back-End'!B$25),0.001,0)</f>
        <v>0</v>
      </c>
      <c r="Q612" s="72">
        <f>IF(AND(ABS('Back-End'!B$32-L612)&lt;=0.0005,'Back-End'!B$38),M612,0)</f>
        <v>0</v>
      </c>
      <c r="R612" s="72">
        <f>IF(AND(ABS('Back-End'!B$56-L612)&lt;=0.0005,'Back-End'!B$57),'Back-End'!B$54,IF(AND(ABS('Back-End'!B$69-L612)&lt;=0.0005,'Back-End'!B$58),'Back-End'!B$67,0))</f>
        <v>0</v>
      </c>
      <c r="S612" s="72">
        <f>IF(AND(ABS('Back-End'!B$81-L612)&lt;=0.0005,'Back-End'!B$84),'Back-End'!B$82,0)</f>
        <v>0</v>
      </c>
      <c r="T612" s="72">
        <v>0</v>
      </c>
    </row>
    <row r="613" spans="12:20" x14ac:dyDescent="0.25">
      <c r="L613" s="94">
        <f>L612</f>
        <v>0.30400000000000021</v>
      </c>
      <c r="M613" s="81">
        <f>IF(L613&lt;'Slider Control'!M$13,'Slider Control'!P$13,L613*'Slider Control'!R$13)</f>
        <v>0.72960000000000047</v>
      </c>
      <c r="N613" s="95">
        <f>IF(L613&lt;'Slider Control'!M$13,0,IF(L613&lt;'Slider Control'!N$13,L613*'Slider Control'!S$13+'Slider Control'!T$13,'Slider Control'!Q$13))</f>
        <v>0.53485714285714381</v>
      </c>
      <c r="O613" s="96" t="e">
        <f t="shared" si="24"/>
        <v>#N/A</v>
      </c>
      <c r="P613" s="72">
        <f>IF(AND(ABS('Back-End'!B$26-L613)&lt;=0.0005,'Back-End'!B$25),'Back-End'!B$21,0)</f>
        <v>0</v>
      </c>
      <c r="Q613" s="72">
        <f>IF(AND(ABS('Back-End'!B$32-L613)&lt;=0.0005,'Back-End'!B$38),N613,0)</f>
        <v>0</v>
      </c>
      <c r="R613" s="72">
        <f>IF(AND(ABS('Back-End'!B$56-L612)&lt;=0.0005,'Back-End'!B$57),'Back-End'!B$55,IF(AND(ABS('Back-End'!B$69-L612)&lt;=0.0005,'Back-End'!B$58),'Back-End'!B$68+0.0001,0))</f>
        <v>0</v>
      </c>
      <c r="S613" s="72">
        <f>IF(AND(ABS('Back-End'!B$81-L613)&lt;=0.0005,'Back-End'!B$84),'Back-End'!B$83,0)</f>
        <v>0</v>
      </c>
      <c r="T613" s="72">
        <v>0</v>
      </c>
    </row>
    <row r="614" spans="12:20" x14ac:dyDescent="0.25">
      <c r="L614" s="94">
        <f>L613+0.001</f>
        <v>0.30500000000000022</v>
      </c>
      <c r="M614" s="81">
        <f>IF(L614&lt;'Slider Control'!M$13,'Slider Control'!P$13,L614*'Slider Control'!R$13)</f>
        <v>0.73200000000000054</v>
      </c>
      <c r="N614" s="95">
        <f>IF(L614&lt;'Slider Control'!M$13,0,IF(L614&lt;'Slider Control'!N$13,L614*'Slider Control'!S$13+'Slider Control'!T$13,'Slider Control'!Q$13))</f>
        <v>0.54000000000000115</v>
      </c>
      <c r="O614" s="96" t="e">
        <f t="shared" si="24"/>
        <v>#N/A</v>
      </c>
      <c r="P614" s="72">
        <f>IF(AND(ABS('Back-End'!B$26-L614)&lt;=0.0005,'Back-End'!B$25),0.001,0)</f>
        <v>0</v>
      </c>
      <c r="Q614" s="72">
        <f>IF(AND(ABS('Back-End'!B$32-L614)&lt;=0.0005,'Back-End'!B$38),M614,0)</f>
        <v>0</v>
      </c>
      <c r="R614" s="72">
        <f>IF(AND(ABS('Back-End'!B$56-L614)&lt;=0.0005,'Back-End'!B$57),'Back-End'!B$54,IF(AND(ABS('Back-End'!B$69-L614)&lt;=0.0005,'Back-End'!B$58),'Back-End'!B$67,0))</f>
        <v>0</v>
      </c>
      <c r="S614" s="72">
        <f>IF(AND(ABS('Back-End'!B$81-L614)&lt;=0.0005,'Back-End'!B$84),'Back-End'!B$82,0)</f>
        <v>0</v>
      </c>
      <c r="T614" s="72">
        <v>0</v>
      </c>
    </row>
    <row r="615" spans="12:20" x14ac:dyDescent="0.25">
      <c r="L615" s="94">
        <f>L614</f>
        <v>0.30500000000000022</v>
      </c>
      <c r="M615" s="81">
        <f>IF(L615&lt;'Slider Control'!M$13,'Slider Control'!P$13,L615*'Slider Control'!R$13)</f>
        <v>0.73200000000000054</v>
      </c>
      <c r="N615" s="95">
        <f>IF(L615&lt;'Slider Control'!M$13,0,IF(L615&lt;'Slider Control'!N$13,L615*'Slider Control'!S$13+'Slider Control'!T$13,'Slider Control'!Q$13))</f>
        <v>0.54000000000000115</v>
      </c>
      <c r="O615" s="96" t="e">
        <f t="shared" si="24"/>
        <v>#N/A</v>
      </c>
      <c r="P615" s="72">
        <f>IF(AND(ABS('Back-End'!B$26-L615)&lt;=0.0005,'Back-End'!B$25),'Back-End'!B$21,0)</f>
        <v>0</v>
      </c>
      <c r="Q615" s="72">
        <f>IF(AND(ABS('Back-End'!B$32-L615)&lt;=0.0005,'Back-End'!B$38),N615,0)</f>
        <v>0</v>
      </c>
      <c r="R615" s="72">
        <f>IF(AND(ABS('Back-End'!B$56-L614)&lt;=0.0005,'Back-End'!B$57),'Back-End'!B$55,IF(AND(ABS('Back-End'!B$69-L614)&lt;=0.0005,'Back-End'!B$58),'Back-End'!B$68+0.0001,0))</f>
        <v>0</v>
      </c>
      <c r="S615" s="72">
        <f>IF(AND(ABS('Back-End'!B$81-L615)&lt;=0.0005,'Back-End'!B$84),'Back-End'!B$83,0)</f>
        <v>0</v>
      </c>
      <c r="T615" s="72">
        <v>0</v>
      </c>
    </row>
    <row r="616" spans="12:20" x14ac:dyDescent="0.25">
      <c r="L616" s="94">
        <f>L615+0.001</f>
        <v>0.30600000000000022</v>
      </c>
      <c r="M616" s="81">
        <f>IF(L616&lt;'Slider Control'!M$13,'Slider Control'!P$13,L616*'Slider Control'!R$13)</f>
        <v>0.7344000000000005</v>
      </c>
      <c r="N616" s="95">
        <f>IF(L616&lt;'Slider Control'!M$13,0,IF(L616&lt;'Slider Control'!N$13,L616*'Slider Control'!S$13+'Slider Control'!T$13,'Slider Control'!Q$13))</f>
        <v>0.54514285714285826</v>
      </c>
      <c r="O616" s="96" t="e">
        <f t="shared" si="24"/>
        <v>#N/A</v>
      </c>
      <c r="P616" s="72">
        <f>IF(AND(ABS('Back-End'!B$26-L616)&lt;=0.0005,'Back-End'!B$25),0.001,0)</f>
        <v>0</v>
      </c>
      <c r="Q616" s="72">
        <f>IF(AND(ABS('Back-End'!B$32-L616)&lt;=0.0005,'Back-End'!B$38),M616,0)</f>
        <v>0</v>
      </c>
      <c r="R616" s="72">
        <f>IF(AND(ABS('Back-End'!B$56-L616)&lt;=0.0005,'Back-End'!B$57),'Back-End'!B$54,IF(AND(ABS('Back-End'!B$69-L616)&lt;=0.0005,'Back-End'!B$58),'Back-End'!B$67,0))</f>
        <v>0</v>
      </c>
      <c r="S616" s="72">
        <f>IF(AND(ABS('Back-End'!B$81-L616)&lt;=0.0005,'Back-End'!B$84),'Back-End'!B$82,0)</f>
        <v>0</v>
      </c>
      <c r="T616" s="72">
        <v>0</v>
      </c>
    </row>
    <row r="617" spans="12:20" x14ac:dyDescent="0.25">
      <c r="L617" s="94">
        <f>L616</f>
        <v>0.30600000000000022</v>
      </c>
      <c r="M617" s="81">
        <f>IF(L617&lt;'Slider Control'!M$13,'Slider Control'!P$13,L617*'Slider Control'!R$13)</f>
        <v>0.7344000000000005</v>
      </c>
      <c r="N617" s="95">
        <f>IF(L617&lt;'Slider Control'!M$13,0,IF(L617&lt;'Slider Control'!N$13,L617*'Slider Control'!S$13+'Slider Control'!T$13,'Slider Control'!Q$13))</f>
        <v>0.54514285714285826</v>
      </c>
      <c r="O617" s="96" t="e">
        <f t="shared" si="24"/>
        <v>#N/A</v>
      </c>
      <c r="P617" s="72">
        <f>IF(AND(ABS('Back-End'!B$26-L617)&lt;=0.0005,'Back-End'!B$25),'Back-End'!B$21,0)</f>
        <v>0</v>
      </c>
      <c r="Q617" s="72">
        <f>IF(AND(ABS('Back-End'!B$32-L617)&lt;=0.0005,'Back-End'!B$38),N617,0)</f>
        <v>0</v>
      </c>
      <c r="R617" s="72">
        <f>IF(AND(ABS('Back-End'!B$56-L616)&lt;=0.0005,'Back-End'!B$57),'Back-End'!B$55,IF(AND(ABS('Back-End'!B$69-L616)&lt;=0.0005,'Back-End'!B$58),'Back-End'!B$68+0.0001,0))</f>
        <v>0</v>
      </c>
      <c r="S617" s="72">
        <f>IF(AND(ABS('Back-End'!B$81-L617)&lt;=0.0005,'Back-End'!B$84),'Back-End'!B$83,0)</f>
        <v>0</v>
      </c>
      <c r="T617" s="72">
        <v>0</v>
      </c>
    </row>
    <row r="618" spans="12:20" x14ac:dyDescent="0.25">
      <c r="L618" s="94">
        <f>L617+0.001</f>
        <v>0.30700000000000022</v>
      </c>
      <c r="M618" s="81">
        <f>IF(L618&lt;'Slider Control'!M$13,'Slider Control'!P$13,L618*'Slider Control'!R$13)</f>
        <v>0.73680000000000045</v>
      </c>
      <c r="N618" s="95">
        <f>IF(L618&lt;'Slider Control'!M$13,0,IF(L618&lt;'Slider Control'!N$13,L618*'Slider Control'!S$13+'Slider Control'!T$13,'Slider Control'!Q$13))</f>
        <v>0.55028571428571538</v>
      </c>
      <c r="O618" s="96" t="e">
        <f t="shared" si="24"/>
        <v>#N/A</v>
      </c>
      <c r="P618" s="72">
        <f>IF(AND(ABS('Back-End'!B$26-L618)&lt;=0.0005,'Back-End'!B$25),0.001,0)</f>
        <v>0</v>
      </c>
      <c r="Q618" s="72">
        <f>IF(AND(ABS('Back-End'!B$32-L618)&lt;=0.0005,'Back-End'!B$38),M618,0)</f>
        <v>0</v>
      </c>
      <c r="R618" s="72">
        <f>IF(AND(ABS('Back-End'!B$56-L618)&lt;=0.0005,'Back-End'!B$57),'Back-End'!B$54,IF(AND(ABS('Back-End'!B$69-L618)&lt;=0.0005,'Back-End'!B$58),'Back-End'!B$67,0))</f>
        <v>0</v>
      </c>
      <c r="S618" s="72">
        <f>IF(AND(ABS('Back-End'!B$81-L618)&lt;=0.0005,'Back-End'!B$84),'Back-End'!B$82,0)</f>
        <v>0</v>
      </c>
      <c r="T618" s="72">
        <v>0</v>
      </c>
    </row>
    <row r="619" spans="12:20" x14ac:dyDescent="0.25">
      <c r="L619" s="94">
        <f>L618</f>
        <v>0.30700000000000022</v>
      </c>
      <c r="M619" s="81">
        <f>IF(L619&lt;'Slider Control'!M$13,'Slider Control'!P$13,L619*'Slider Control'!R$13)</f>
        <v>0.73680000000000045</v>
      </c>
      <c r="N619" s="95">
        <f>IF(L619&lt;'Slider Control'!M$13,0,IF(L619&lt;'Slider Control'!N$13,L619*'Slider Control'!S$13+'Slider Control'!T$13,'Slider Control'!Q$13))</f>
        <v>0.55028571428571538</v>
      </c>
      <c r="O619" s="96" t="e">
        <f t="shared" si="24"/>
        <v>#N/A</v>
      </c>
      <c r="P619" s="72">
        <f>IF(AND(ABS('Back-End'!B$26-L619)&lt;=0.0005,'Back-End'!B$25),'Back-End'!B$21,0)</f>
        <v>0</v>
      </c>
      <c r="Q619" s="72">
        <f>IF(AND(ABS('Back-End'!B$32-L619)&lt;=0.0005,'Back-End'!B$38),N619,0)</f>
        <v>0</v>
      </c>
      <c r="R619" s="72">
        <f>IF(AND(ABS('Back-End'!B$56-L618)&lt;=0.0005,'Back-End'!B$57),'Back-End'!B$55,IF(AND(ABS('Back-End'!B$69-L618)&lt;=0.0005,'Back-End'!B$58),'Back-End'!B$68+0.0001,0))</f>
        <v>0</v>
      </c>
      <c r="S619" s="72">
        <f>IF(AND(ABS('Back-End'!B$81-L619)&lt;=0.0005,'Back-End'!B$84),'Back-End'!B$83,0)</f>
        <v>0</v>
      </c>
      <c r="T619" s="72">
        <v>0</v>
      </c>
    </row>
    <row r="620" spans="12:20" x14ac:dyDescent="0.25">
      <c r="L620" s="94">
        <f>L619+0.001</f>
        <v>0.30800000000000022</v>
      </c>
      <c r="M620" s="81">
        <f>IF(L620&lt;'Slider Control'!M$13,'Slider Control'!P$13,L620*'Slider Control'!R$13)</f>
        <v>0.73920000000000052</v>
      </c>
      <c r="N620" s="95">
        <f>IF(L620&lt;'Slider Control'!M$13,0,IF(L620&lt;'Slider Control'!N$13,L620*'Slider Control'!S$13+'Slider Control'!T$13,'Slider Control'!Q$13))</f>
        <v>0.55542857142857249</v>
      </c>
      <c r="O620" s="96" t="e">
        <f t="shared" si="24"/>
        <v>#N/A</v>
      </c>
      <c r="P620" s="72">
        <f>IF(AND(ABS('Back-End'!B$26-L620)&lt;=0.0005,'Back-End'!B$25),0.001,0)</f>
        <v>0</v>
      </c>
      <c r="Q620" s="72">
        <f>IF(AND(ABS('Back-End'!B$32-L620)&lt;=0.0005,'Back-End'!B$38),M620,0)</f>
        <v>0</v>
      </c>
      <c r="R620" s="72">
        <f>IF(AND(ABS('Back-End'!B$56-L620)&lt;=0.0005,'Back-End'!B$57),'Back-End'!B$54,IF(AND(ABS('Back-End'!B$69-L620)&lt;=0.0005,'Back-End'!B$58),'Back-End'!B$67,0))</f>
        <v>0</v>
      </c>
      <c r="S620" s="72">
        <f>IF(AND(ABS('Back-End'!B$81-L620)&lt;=0.0005,'Back-End'!B$84),'Back-End'!B$82,0)</f>
        <v>0</v>
      </c>
      <c r="T620" s="72">
        <v>0</v>
      </c>
    </row>
    <row r="621" spans="12:20" x14ac:dyDescent="0.25">
      <c r="L621" s="94">
        <f>L620</f>
        <v>0.30800000000000022</v>
      </c>
      <c r="M621" s="81">
        <f>IF(L621&lt;'Slider Control'!M$13,'Slider Control'!P$13,L621*'Slider Control'!R$13)</f>
        <v>0.73920000000000052</v>
      </c>
      <c r="N621" s="95">
        <f>IF(L621&lt;'Slider Control'!M$13,0,IF(L621&lt;'Slider Control'!N$13,L621*'Slider Control'!S$13+'Slider Control'!T$13,'Slider Control'!Q$13))</f>
        <v>0.55542857142857249</v>
      </c>
      <c r="O621" s="96" t="e">
        <f t="shared" si="24"/>
        <v>#N/A</v>
      </c>
      <c r="P621" s="72">
        <f>IF(AND(ABS('Back-End'!B$26-L621)&lt;=0.0005,'Back-End'!B$25),'Back-End'!B$21,0)</f>
        <v>0</v>
      </c>
      <c r="Q621" s="72">
        <f>IF(AND(ABS('Back-End'!B$32-L621)&lt;=0.0005,'Back-End'!B$38),N621,0)</f>
        <v>0</v>
      </c>
      <c r="R621" s="72">
        <f>IF(AND(ABS('Back-End'!B$56-L620)&lt;=0.0005,'Back-End'!B$57),'Back-End'!B$55,IF(AND(ABS('Back-End'!B$69-L620)&lt;=0.0005,'Back-End'!B$58),'Back-End'!B$68+0.0001,0))</f>
        <v>0</v>
      </c>
      <c r="S621" s="72">
        <f>IF(AND(ABS('Back-End'!B$81-L621)&lt;=0.0005,'Back-End'!B$84),'Back-End'!B$83,0)</f>
        <v>0</v>
      </c>
      <c r="T621" s="72">
        <v>0</v>
      </c>
    </row>
    <row r="622" spans="12:20" x14ac:dyDescent="0.25">
      <c r="L622" s="94">
        <f>L621+0.001</f>
        <v>0.30900000000000022</v>
      </c>
      <c r="M622" s="81">
        <f>IF(L622&lt;'Slider Control'!M$13,'Slider Control'!P$13,L622*'Slider Control'!R$13)</f>
        <v>0.74160000000000048</v>
      </c>
      <c r="N622" s="95">
        <f>IF(L622&lt;'Slider Control'!M$13,0,IF(L622&lt;'Slider Control'!N$13,L622*'Slider Control'!S$13+'Slider Control'!T$13,'Slider Control'!Q$13))</f>
        <v>0.56057142857142961</v>
      </c>
      <c r="O622" s="96" t="e">
        <f t="shared" si="24"/>
        <v>#N/A</v>
      </c>
      <c r="P622" s="72">
        <f>IF(AND(ABS('Back-End'!B$26-L622)&lt;=0.0005,'Back-End'!B$25),0.001,0)</f>
        <v>0</v>
      </c>
      <c r="Q622" s="72">
        <f>IF(AND(ABS('Back-End'!B$32-L622)&lt;=0.0005,'Back-End'!B$38),M622,0)</f>
        <v>0</v>
      </c>
      <c r="R622" s="72">
        <f>IF(AND(ABS('Back-End'!B$56-L622)&lt;=0.0005,'Back-End'!B$57),'Back-End'!B$54,IF(AND(ABS('Back-End'!B$69-L622)&lt;=0.0005,'Back-End'!B$58),'Back-End'!B$67,0))</f>
        <v>0</v>
      </c>
      <c r="S622" s="72">
        <f>IF(AND(ABS('Back-End'!B$81-L622)&lt;=0.0005,'Back-End'!B$84),'Back-End'!B$82,0)</f>
        <v>0</v>
      </c>
      <c r="T622" s="72">
        <v>0</v>
      </c>
    </row>
    <row r="623" spans="12:20" x14ac:dyDescent="0.25">
      <c r="L623" s="94">
        <f>L622</f>
        <v>0.30900000000000022</v>
      </c>
      <c r="M623" s="81">
        <f>IF(L623&lt;'Slider Control'!M$13,'Slider Control'!P$13,L623*'Slider Control'!R$13)</f>
        <v>0.74160000000000048</v>
      </c>
      <c r="N623" s="95">
        <f>IF(L623&lt;'Slider Control'!M$13,0,IF(L623&lt;'Slider Control'!N$13,L623*'Slider Control'!S$13+'Slider Control'!T$13,'Slider Control'!Q$13))</f>
        <v>0.56057142857142961</v>
      </c>
      <c r="O623" s="96" t="e">
        <f t="shared" si="24"/>
        <v>#N/A</v>
      </c>
      <c r="P623" s="72">
        <f>IF(AND(ABS('Back-End'!B$26-L623)&lt;=0.0005,'Back-End'!B$25),'Back-End'!B$21,0)</f>
        <v>0</v>
      </c>
      <c r="Q623" s="72">
        <f>IF(AND(ABS('Back-End'!B$32-L623)&lt;=0.0005,'Back-End'!B$38),N623,0)</f>
        <v>0</v>
      </c>
      <c r="R623" s="72">
        <f>IF(AND(ABS('Back-End'!B$56-L622)&lt;=0.0005,'Back-End'!B$57),'Back-End'!B$55,IF(AND(ABS('Back-End'!B$69-L622)&lt;=0.0005,'Back-End'!B$58),'Back-End'!B$68+0.0001,0))</f>
        <v>0</v>
      </c>
      <c r="S623" s="72">
        <f>IF(AND(ABS('Back-End'!B$81-L623)&lt;=0.0005,'Back-End'!B$84),'Back-End'!B$83,0)</f>
        <v>0</v>
      </c>
      <c r="T623" s="72">
        <v>0</v>
      </c>
    </row>
    <row r="624" spans="12:20" x14ac:dyDescent="0.25">
      <c r="L624" s="94">
        <f>L623+0.001</f>
        <v>0.31000000000000022</v>
      </c>
      <c r="M624" s="81">
        <f>IF(L624&lt;'Slider Control'!M$13,'Slider Control'!P$13,L624*'Slider Control'!R$13)</f>
        <v>0.74400000000000055</v>
      </c>
      <c r="N624" s="95">
        <f>IF(L624&lt;'Slider Control'!M$13,0,IF(L624&lt;'Slider Control'!N$13,L624*'Slider Control'!S$13+'Slider Control'!T$13,'Slider Control'!Q$13))</f>
        <v>0.56571428571428672</v>
      </c>
      <c r="O624" s="96" t="e">
        <f t="shared" si="24"/>
        <v>#N/A</v>
      </c>
      <c r="P624" s="72">
        <f>IF(AND(ABS('Back-End'!B$26-L624)&lt;=0.0005,'Back-End'!B$25),0.001,0)</f>
        <v>0</v>
      </c>
      <c r="Q624" s="72">
        <f>IF(AND(ABS('Back-End'!B$32-L624)&lt;=0.0005,'Back-End'!B$38),M624,0)</f>
        <v>0</v>
      </c>
      <c r="R624" s="72">
        <f>IF(AND(ABS('Back-End'!B$56-L624)&lt;=0.0005,'Back-End'!B$57),'Back-End'!B$54,IF(AND(ABS('Back-End'!B$69-L624)&lt;=0.0005,'Back-End'!B$58),'Back-End'!B$67,0))</f>
        <v>0</v>
      </c>
      <c r="S624" s="72">
        <f>IF(AND(ABS('Back-End'!B$81-L624)&lt;=0.0005,'Back-End'!B$84),'Back-End'!B$82,0)</f>
        <v>0</v>
      </c>
      <c r="T624" s="72">
        <v>0</v>
      </c>
    </row>
    <row r="625" spans="12:20" x14ac:dyDescent="0.25">
      <c r="L625" s="94">
        <f>L624</f>
        <v>0.31000000000000022</v>
      </c>
      <c r="M625" s="81">
        <f>IF(L625&lt;'Slider Control'!M$13,'Slider Control'!P$13,L625*'Slider Control'!R$13)</f>
        <v>0.74400000000000055</v>
      </c>
      <c r="N625" s="95">
        <f>IF(L625&lt;'Slider Control'!M$13,0,IF(L625&lt;'Slider Control'!N$13,L625*'Slider Control'!S$13+'Slider Control'!T$13,'Slider Control'!Q$13))</f>
        <v>0.56571428571428672</v>
      </c>
      <c r="O625" s="96" t="e">
        <f t="shared" si="24"/>
        <v>#N/A</v>
      </c>
      <c r="P625" s="72">
        <f>IF(AND(ABS('Back-End'!B$26-L625)&lt;=0.0005,'Back-End'!B$25),'Back-End'!B$21,0)</f>
        <v>0</v>
      </c>
      <c r="Q625" s="72">
        <f>IF(AND(ABS('Back-End'!B$32-L625)&lt;=0.0005,'Back-End'!B$38),N625,0)</f>
        <v>0</v>
      </c>
      <c r="R625" s="72">
        <f>IF(AND(ABS('Back-End'!B$56-L624)&lt;=0.0005,'Back-End'!B$57),'Back-End'!B$55,IF(AND(ABS('Back-End'!B$69-L624)&lt;=0.0005,'Back-End'!B$58),'Back-End'!B$68+0.0001,0))</f>
        <v>0</v>
      </c>
      <c r="S625" s="72">
        <f>IF(AND(ABS('Back-End'!B$81-L625)&lt;=0.0005,'Back-End'!B$84),'Back-End'!B$83,0)</f>
        <v>0</v>
      </c>
      <c r="T625" s="72">
        <v>0</v>
      </c>
    </row>
    <row r="626" spans="12:20" x14ac:dyDescent="0.25">
      <c r="L626" s="94">
        <f>L625+0.001</f>
        <v>0.31100000000000022</v>
      </c>
      <c r="M626" s="81">
        <f>IF(L626&lt;'Slider Control'!M$13,'Slider Control'!P$13,L626*'Slider Control'!R$13)</f>
        <v>0.74640000000000051</v>
      </c>
      <c r="N626" s="95">
        <f>IF(L626&lt;'Slider Control'!M$13,0,IF(L626&lt;'Slider Control'!N$13,L626*'Slider Control'!S$13+'Slider Control'!T$13,'Slider Control'!Q$13))</f>
        <v>0.57085714285714384</v>
      </c>
      <c r="O626" s="96" t="e">
        <f t="shared" si="24"/>
        <v>#N/A</v>
      </c>
      <c r="P626" s="72">
        <f>IF(AND(ABS('Back-End'!B$26-L626)&lt;=0.0005,'Back-End'!B$25),0.001,0)</f>
        <v>0</v>
      </c>
      <c r="Q626" s="72">
        <f>IF(AND(ABS('Back-End'!B$32-L626)&lt;=0.0005,'Back-End'!B$38),M626,0)</f>
        <v>0</v>
      </c>
      <c r="R626" s="72">
        <f>IF(AND(ABS('Back-End'!B$56-L626)&lt;=0.0005,'Back-End'!B$57),'Back-End'!B$54,IF(AND(ABS('Back-End'!B$69-L626)&lt;=0.0005,'Back-End'!B$58),'Back-End'!B$67,0))</f>
        <v>0</v>
      </c>
      <c r="S626" s="72">
        <f>IF(AND(ABS('Back-End'!B$81-L626)&lt;=0.0005,'Back-End'!B$84),'Back-End'!B$82,0)</f>
        <v>0</v>
      </c>
      <c r="T626" s="72">
        <v>0</v>
      </c>
    </row>
    <row r="627" spans="12:20" x14ac:dyDescent="0.25">
      <c r="L627" s="94">
        <f>L626</f>
        <v>0.31100000000000022</v>
      </c>
      <c r="M627" s="81">
        <f>IF(L627&lt;'Slider Control'!M$13,'Slider Control'!P$13,L627*'Slider Control'!R$13)</f>
        <v>0.74640000000000051</v>
      </c>
      <c r="N627" s="95">
        <f>IF(L627&lt;'Slider Control'!M$13,0,IF(L627&lt;'Slider Control'!N$13,L627*'Slider Control'!S$13+'Slider Control'!T$13,'Slider Control'!Q$13))</f>
        <v>0.57085714285714384</v>
      </c>
      <c r="O627" s="96" t="e">
        <f t="shared" si="24"/>
        <v>#N/A</v>
      </c>
      <c r="P627" s="72">
        <f>IF(AND(ABS('Back-End'!B$26-L627)&lt;=0.0005,'Back-End'!B$25),'Back-End'!B$21,0)</f>
        <v>0</v>
      </c>
      <c r="Q627" s="72">
        <f>IF(AND(ABS('Back-End'!B$32-L627)&lt;=0.0005,'Back-End'!B$38),N627,0)</f>
        <v>0</v>
      </c>
      <c r="R627" s="72">
        <f>IF(AND(ABS('Back-End'!B$56-L626)&lt;=0.0005,'Back-End'!B$57),'Back-End'!B$55,IF(AND(ABS('Back-End'!B$69-L626)&lt;=0.0005,'Back-End'!B$58),'Back-End'!B$68+0.0001,0))</f>
        <v>0</v>
      </c>
      <c r="S627" s="72">
        <f>IF(AND(ABS('Back-End'!B$81-L627)&lt;=0.0005,'Back-End'!B$84),'Back-End'!B$83,0)</f>
        <v>0</v>
      </c>
      <c r="T627" s="72">
        <v>0</v>
      </c>
    </row>
    <row r="628" spans="12:20" x14ac:dyDescent="0.25">
      <c r="L628" s="94">
        <f>L627+0.001</f>
        <v>0.31200000000000022</v>
      </c>
      <c r="M628" s="81">
        <f>IF(L628&lt;'Slider Control'!M$13,'Slider Control'!P$13,L628*'Slider Control'!R$13)</f>
        <v>0.74880000000000047</v>
      </c>
      <c r="N628" s="95">
        <f>IF(L628&lt;'Slider Control'!M$13,0,IF(L628&lt;'Slider Control'!N$13,L628*'Slider Control'!S$13+'Slider Control'!T$13,'Slider Control'!Q$13))</f>
        <v>0.57600000000000118</v>
      </c>
      <c r="O628" s="96" t="e">
        <f t="shared" si="24"/>
        <v>#N/A</v>
      </c>
      <c r="P628" s="72">
        <f>IF(AND(ABS('Back-End'!B$26-L628)&lt;=0.0005,'Back-End'!B$25),0.001,0)</f>
        <v>0</v>
      </c>
      <c r="Q628" s="72">
        <f>IF(AND(ABS('Back-End'!B$32-L628)&lt;=0.0005,'Back-End'!B$38),M628,0)</f>
        <v>0</v>
      </c>
      <c r="R628" s="72">
        <f>IF(AND(ABS('Back-End'!B$56-L628)&lt;=0.0005,'Back-End'!B$57),'Back-End'!B$54,IF(AND(ABS('Back-End'!B$69-L628)&lt;=0.0005,'Back-End'!B$58),'Back-End'!B$67,0))</f>
        <v>0</v>
      </c>
      <c r="S628" s="72">
        <f>IF(AND(ABS('Back-End'!B$81-L628)&lt;=0.0005,'Back-End'!B$84),'Back-End'!B$82,0)</f>
        <v>0</v>
      </c>
      <c r="T628" s="72">
        <v>0</v>
      </c>
    </row>
    <row r="629" spans="12:20" x14ac:dyDescent="0.25">
      <c r="L629" s="94">
        <f>L628</f>
        <v>0.31200000000000022</v>
      </c>
      <c r="M629" s="81">
        <f>IF(L629&lt;'Slider Control'!M$13,'Slider Control'!P$13,L629*'Slider Control'!R$13)</f>
        <v>0.74880000000000047</v>
      </c>
      <c r="N629" s="95">
        <f>IF(L629&lt;'Slider Control'!M$13,0,IF(L629&lt;'Slider Control'!N$13,L629*'Slider Control'!S$13+'Slider Control'!T$13,'Slider Control'!Q$13))</f>
        <v>0.57600000000000118</v>
      </c>
      <c r="O629" s="96" t="e">
        <f t="shared" si="24"/>
        <v>#N/A</v>
      </c>
      <c r="P629" s="72">
        <f>IF(AND(ABS('Back-End'!B$26-L629)&lt;=0.0005,'Back-End'!B$25),'Back-End'!B$21,0)</f>
        <v>0</v>
      </c>
      <c r="Q629" s="72">
        <f>IF(AND(ABS('Back-End'!B$32-L629)&lt;=0.0005,'Back-End'!B$38),N629,0)</f>
        <v>0</v>
      </c>
      <c r="R629" s="72">
        <f>IF(AND(ABS('Back-End'!B$56-L628)&lt;=0.0005,'Back-End'!B$57),'Back-End'!B$55,IF(AND(ABS('Back-End'!B$69-L628)&lt;=0.0005,'Back-End'!B$58),'Back-End'!B$68+0.0001,0))</f>
        <v>0</v>
      </c>
      <c r="S629" s="72">
        <f>IF(AND(ABS('Back-End'!B$81-L629)&lt;=0.0005,'Back-End'!B$84),'Back-End'!B$83,0)</f>
        <v>0</v>
      </c>
      <c r="T629" s="72">
        <v>0</v>
      </c>
    </row>
    <row r="630" spans="12:20" x14ac:dyDescent="0.25">
      <c r="L630" s="94">
        <f>L629+0.001</f>
        <v>0.31300000000000022</v>
      </c>
      <c r="M630" s="81">
        <f>IF(L630&lt;'Slider Control'!M$13,'Slider Control'!P$13,L630*'Slider Control'!R$13)</f>
        <v>0.75120000000000053</v>
      </c>
      <c r="N630" s="95">
        <f>IF(L630&lt;'Slider Control'!M$13,0,IF(L630&lt;'Slider Control'!N$13,L630*'Slider Control'!S$13+'Slider Control'!T$13,'Slider Control'!Q$13))</f>
        <v>0.58114285714285829</v>
      </c>
      <c r="O630" s="96" t="e">
        <f t="shared" si="24"/>
        <v>#N/A</v>
      </c>
      <c r="P630" s="72">
        <f>IF(AND(ABS('Back-End'!B$26-L630)&lt;=0.0005,'Back-End'!B$25),0.001,0)</f>
        <v>0</v>
      </c>
      <c r="Q630" s="72">
        <f>IF(AND(ABS('Back-End'!B$32-L630)&lt;=0.0005,'Back-End'!B$38),M630,0)</f>
        <v>0</v>
      </c>
      <c r="R630" s="72">
        <f>IF(AND(ABS('Back-End'!B$56-L630)&lt;=0.0005,'Back-End'!B$57),'Back-End'!B$54,IF(AND(ABS('Back-End'!B$69-L630)&lt;=0.0005,'Back-End'!B$58),'Back-End'!B$67,0))</f>
        <v>0</v>
      </c>
      <c r="S630" s="72">
        <f>IF(AND(ABS('Back-End'!B$81-L630)&lt;=0.0005,'Back-End'!B$84),'Back-End'!B$82,0)</f>
        <v>0</v>
      </c>
      <c r="T630" s="72">
        <v>0</v>
      </c>
    </row>
    <row r="631" spans="12:20" x14ac:dyDescent="0.25">
      <c r="L631" s="94">
        <f>L630</f>
        <v>0.31300000000000022</v>
      </c>
      <c r="M631" s="81">
        <f>IF(L631&lt;'Slider Control'!M$13,'Slider Control'!P$13,L631*'Slider Control'!R$13)</f>
        <v>0.75120000000000053</v>
      </c>
      <c r="N631" s="95">
        <f>IF(L631&lt;'Slider Control'!M$13,0,IF(L631&lt;'Slider Control'!N$13,L631*'Slider Control'!S$13+'Slider Control'!T$13,'Slider Control'!Q$13))</f>
        <v>0.58114285714285829</v>
      </c>
      <c r="O631" s="96" t="e">
        <f t="shared" si="24"/>
        <v>#N/A</v>
      </c>
      <c r="P631" s="72">
        <f>IF(AND(ABS('Back-End'!B$26-L631)&lt;=0.0005,'Back-End'!B$25),'Back-End'!B$21,0)</f>
        <v>0</v>
      </c>
      <c r="Q631" s="72">
        <f>IF(AND(ABS('Back-End'!B$32-L631)&lt;=0.0005,'Back-End'!B$38),N631,0)</f>
        <v>0</v>
      </c>
      <c r="R631" s="72">
        <f>IF(AND(ABS('Back-End'!B$56-L630)&lt;=0.0005,'Back-End'!B$57),'Back-End'!B$55,IF(AND(ABS('Back-End'!B$69-L630)&lt;=0.0005,'Back-End'!B$58),'Back-End'!B$68+0.0001,0))</f>
        <v>0</v>
      </c>
      <c r="S631" s="72">
        <f>IF(AND(ABS('Back-End'!B$81-L631)&lt;=0.0005,'Back-End'!B$84),'Back-End'!B$83,0)</f>
        <v>0</v>
      </c>
      <c r="T631" s="72">
        <v>0</v>
      </c>
    </row>
    <row r="632" spans="12:20" x14ac:dyDescent="0.25">
      <c r="L632" s="94">
        <f>L631+0.001</f>
        <v>0.31400000000000022</v>
      </c>
      <c r="M632" s="81">
        <f>IF(L632&lt;'Slider Control'!M$13,'Slider Control'!P$13,L632*'Slider Control'!R$13)</f>
        <v>0.75360000000000049</v>
      </c>
      <c r="N632" s="95">
        <f>IF(L632&lt;'Slider Control'!M$13,0,IF(L632&lt;'Slider Control'!N$13,L632*'Slider Control'!S$13+'Slider Control'!T$13,'Slider Control'!Q$13))</f>
        <v>0.58628571428571541</v>
      </c>
      <c r="O632" s="96" t="e">
        <f t="shared" si="24"/>
        <v>#N/A</v>
      </c>
      <c r="P632" s="72">
        <f>IF(AND(ABS('Back-End'!B$26-L632)&lt;=0.0005,'Back-End'!B$25),0.001,0)</f>
        <v>0</v>
      </c>
      <c r="Q632" s="72">
        <f>IF(AND(ABS('Back-End'!B$32-L632)&lt;=0.0005,'Back-End'!B$38),M632,0)</f>
        <v>0</v>
      </c>
      <c r="R632" s="72">
        <f>IF(AND(ABS('Back-End'!B$56-L632)&lt;=0.0005,'Back-End'!B$57),'Back-End'!B$54,IF(AND(ABS('Back-End'!B$69-L632)&lt;=0.0005,'Back-End'!B$58),'Back-End'!B$67,0))</f>
        <v>0</v>
      </c>
      <c r="S632" s="72">
        <f>IF(AND(ABS('Back-End'!B$81-L632)&lt;=0.0005,'Back-End'!B$84),'Back-End'!B$82,0)</f>
        <v>0</v>
      </c>
      <c r="T632" s="72">
        <v>0</v>
      </c>
    </row>
    <row r="633" spans="12:20" x14ac:dyDescent="0.25">
      <c r="L633" s="94">
        <f>L632</f>
        <v>0.31400000000000022</v>
      </c>
      <c r="M633" s="81">
        <f>IF(L633&lt;'Slider Control'!M$13,'Slider Control'!P$13,L633*'Slider Control'!R$13)</f>
        <v>0.75360000000000049</v>
      </c>
      <c r="N633" s="95">
        <f>IF(L633&lt;'Slider Control'!M$13,0,IF(L633&lt;'Slider Control'!N$13,L633*'Slider Control'!S$13+'Slider Control'!T$13,'Slider Control'!Q$13))</f>
        <v>0.58628571428571541</v>
      </c>
      <c r="O633" s="96" t="e">
        <f t="shared" si="24"/>
        <v>#N/A</v>
      </c>
      <c r="P633" s="72">
        <f>IF(AND(ABS('Back-End'!B$26-L633)&lt;=0.0005,'Back-End'!B$25),'Back-End'!B$21,0)</f>
        <v>0</v>
      </c>
      <c r="Q633" s="72">
        <f>IF(AND(ABS('Back-End'!B$32-L633)&lt;=0.0005,'Back-End'!B$38),N633,0)</f>
        <v>0</v>
      </c>
      <c r="R633" s="72">
        <f>IF(AND(ABS('Back-End'!B$56-L632)&lt;=0.0005,'Back-End'!B$57),'Back-End'!B$55,IF(AND(ABS('Back-End'!B$69-L632)&lt;=0.0005,'Back-End'!B$58),'Back-End'!B$68+0.0001,0))</f>
        <v>0</v>
      </c>
      <c r="S633" s="72">
        <f>IF(AND(ABS('Back-End'!B$81-L633)&lt;=0.0005,'Back-End'!B$84),'Back-End'!B$83,0)</f>
        <v>0</v>
      </c>
      <c r="T633" s="72">
        <v>0</v>
      </c>
    </row>
    <row r="634" spans="12:20" x14ac:dyDescent="0.25">
      <c r="L634" s="94">
        <f>L633+0.001</f>
        <v>0.31500000000000022</v>
      </c>
      <c r="M634" s="81">
        <f>IF(L634&lt;'Slider Control'!M$13,'Slider Control'!P$13,L634*'Slider Control'!R$13)</f>
        <v>0.75600000000000056</v>
      </c>
      <c r="N634" s="95">
        <f>IF(L634&lt;'Slider Control'!M$13,0,IF(L634&lt;'Slider Control'!N$13,L634*'Slider Control'!S$13+'Slider Control'!T$13,'Slider Control'!Q$13))</f>
        <v>0.59142857142857252</v>
      </c>
      <c r="O634" s="96" t="e">
        <f t="shared" si="24"/>
        <v>#N/A</v>
      </c>
      <c r="P634" s="72">
        <f>IF(AND(ABS('Back-End'!B$26-L634)&lt;=0.0005,'Back-End'!B$25),0.001,0)</f>
        <v>0</v>
      </c>
      <c r="Q634" s="72">
        <f>IF(AND(ABS('Back-End'!B$32-L634)&lt;=0.0005,'Back-End'!B$38),M634,0)</f>
        <v>0</v>
      </c>
      <c r="R634" s="72">
        <f>IF(AND(ABS('Back-End'!B$56-L634)&lt;=0.0005,'Back-End'!B$57),'Back-End'!B$54,IF(AND(ABS('Back-End'!B$69-L634)&lt;=0.0005,'Back-End'!B$58),'Back-End'!B$67,0))</f>
        <v>0</v>
      </c>
      <c r="S634" s="72">
        <f>IF(AND(ABS('Back-End'!B$81-L634)&lt;=0.0005,'Back-End'!B$84),'Back-End'!B$82,0)</f>
        <v>0</v>
      </c>
      <c r="T634" s="72">
        <v>0</v>
      </c>
    </row>
    <row r="635" spans="12:20" x14ac:dyDescent="0.25">
      <c r="L635" s="94">
        <f>L634</f>
        <v>0.31500000000000022</v>
      </c>
      <c r="M635" s="81">
        <f>IF(L635&lt;'Slider Control'!M$13,'Slider Control'!P$13,L635*'Slider Control'!R$13)</f>
        <v>0.75600000000000056</v>
      </c>
      <c r="N635" s="95">
        <f>IF(L635&lt;'Slider Control'!M$13,0,IF(L635&lt;'Slider Control'!N$13,L635*'Slider Control'!S$13+'Slider Control'!T$13,'Slider Control'!Q$13))</f>
        <v>0.59142857142857252</v>
      </c>
      <c r="O635" s="96" t="e">
        <f t="shared" si="24"/>
        <v>#N/A</v>
      </c>
      <c r="P635" s="72">
        <f>IF(AND(ABS('Back-End'!B$26-L635)&lt;=0.0005,'Back-End'!B$25),'Back-End'!B$21,0)</f>
        <v>0</v>
      </c>
      <c r="Q635" s="72">
        <f>IF(AND(ABS('Back-End'!B$32-L635)&lt;=0.0005,'Back-End'!B$38),N635,0)</f>
        <v>0</v>
      </c>
      <c r="R635" s="72">
        <f>IF(AND(ABS('Back-End'!B$56-L634)&lt;=0.0005,'Back-End'!B$57),'Back-End'!B$55,IF(AND(ABS('Back-End'!B$69-L634)&lt;=0.0005,'Back-End'!B$58),'Back-End'!B$68+0.0001,0))</f>
        <v>0</v>
      </c>
      <c r="S635" s="72">
        <f>IF(AND(ABS('Back-End'!B$81-L635)&lt;=0.0005,'Back-End'!B$84),'Back-End'!B$83,0)</f>
        <v>0</v>
      </c>
      <c r="T635" s="72">
        <v>0</v>
      </c>
    </row>
    <row r="636" spans="12:20" x14ac:dyDescent="0.25">
      <c r="L636" s="94">
        <f>L635+0.001</f>
        <v>0.31600000000000023</v>
      </c>
      <c r="M636" s="81">
        <f>IF(L636&lt;'Slider Control'!M$13,'Slider Control'!P$13,L636*'Slider Control'!R$13)</f>
        <v>0.75840000000000052</v>
      </c>
      <c r="N636" s="95">
        <f>IF(L636&lt;'Slider Control'!M$13,0,IF(L636&lt;'Slider Control'!N$13,L636*'Slider Control'!S$13+'Slider Control'!T$13,'Slider Control'!Q$13))</f>
        <v>0.59657142857142964</v>
      </c>
      <c r="O636" s="96" t="e">
        <f t="shared" si="24"/>
        <v>#N/A</v>
      </c>
      <c r="P636" s="72">
        <f>IF(AND(ABS('Back-End'!B$26-L636)&lt;=0.0005,'Back-End'!B$25),0.001,0)</f>
        <v>0</v>
      </c>
      <c r="Q636" s="72">
        <f>IF(AND(ABS('Back-End'!B$32-L636)&lt;=0.0005,'Back-End'!B$38),M636,0)</f>
        <v>0</v>
      </c>
      <c r="R636" s="72">
        <f>IF(AND(ABS('Back-End'!B$56-L636)&lt;=0.0005,'Back-End'!B$57),'Back-End'!B$54,IF(AND(ABS('Back-End'!B$69-L636)&lt;=0.0005,'Back-End'!B$58),'Back-End'!B$67,0))</f>
        <v>0</v>
      </c>
      <c r="S636" s="72">
        <f>IF(AND(ABS('Back-End'!B$81-L636)&lt;=0.0005,'Back-End'!B$84),'Back-End'!B$82,0)</f>
        <v>0</v>
      </c>
      <c r="T636" s="72">
        <v>0</v>
      </c>
    </row>
    <row r="637" spans="12:20" x14ac:dyDescent="0.25">
      <c r="L637" s="94">
        <f>L636</f>
        <v>0.31600000000000023</v>
      </c>
      <c r="M637" s="81">
        <f>IF(L637&lt;'Slider Control'!M$13,'Slider Control'!P$13,L637*'Slider Control'!R$13)</f>
        <v>0.75840000000000052</v>
      </c>
      <c r="N637" s="95">
        <f>IF(L637&lt;'Slider Control'!M$13,0,IF(L637&lt;'Slider Control'!N$13,L637*'Slider Control'!S$13+'Slider Control'!T$13,'Slider Control'!Q$13))</f>
        <v>0.59657142857142964</v>
      </c>
      <c r="O637" s="96" t="e">
        <f t="shared" si="24"/>
        <v>#N/A</v>
      </c>
      <c r="P637" s="72">
        <f>IF(AND(ABS('Back-End'!B$26-L637)&lt;=0.0005,'Back-End'!B$25),'Back-End'!B$21,0)</f>
        <v>0</v>
      </c>
      <c r="Q637" s="72">
        <f>IF(AND(ABS('Back-End'!B$32-L637)&lt;=0.0005,'Back-End'!B$38),N637,0)</f>
        <v>0</v>
      </c>
      <c r="R637" s="72">
        <f>IF(AND(ABS('Back-End'!B$56-L636)&lt;=0.0005,'Back-End'!B$57),'Back-End'!B$55,IF(AND(ABS('Back-End'!B$69-L636)&lt;=0.0005,'Back-End'!B$58),'Back-End'!B$68+0.0001,0))</f>
        <v>0</v>
      </c>
      <c r="S637" s="72">
        <f>IF(AND(ABS('Back-End'!B$81-L637)&lt;=0.0005,'Back-End'!B$84),'Back-End'!B$83,0)</f>
        <v>0</v>
      </c>
      <c r="T637" s="72">
        <v>0</v>
      </c>
    </row>
    <row r="638" spans="12:20" x14ac:dyDescent="0.25">
      <c r="L638" s="94">
        <f>L637+0.001</f>
        <v>0.31700000000000023</v>
      </c>
      <c r="M638" s="81">
        <f>IF(L638&lt;'Slider Control'!M$13,'Slider Control'!P$13,L638*'Slider Control'!R$13)</f>
        <v>0.76080000000000048</v>
      </c>
      <c r="N638" s="95">
        <f>IF(L638&lt;'Slider Control'!M$13,0,IF(L638&lt;'Slider Control'!N$13,L638*'Slider Control'!S$13+'Slider Control'!T$13,'Slider Control'!Q$13))</f>
        <v>0.60171428571428676</v>
      </c>
      <c r="O638" s="96" t="e">
        <f t="shared" si="24"/>
        <v>#N/A</v>
      </c>
      <c r="P638" s="72">
        <f>IF(AND(ABS('Back-End'!B$26-L638)&lt;=0.0005,'Back-End'!B$25),0.001,0)</f>
        <v>0</v>
      </c>
      <c r="Q638" s="72">
        <f>IF(AND(ABS('Back-End'!B$32-L638)&lt;=0.0005,'Back-End'!B$38),M638,0)</f>
        <v>0</v>
      </c>
      <c r="R638" s="72">
        <f>IF(AND(ABS('Back-End'!B$56-L638)&lt;=0.0005,'Back-End'!B$57),'Back-End'!B$54,IF(AND(ABS('Back-End'!B$69-L638)&lt;=0.0005,'Back-End'!B$58),'Back-End'!B$67,0))</f>
        <v>0</v>
      </c>
      <c r="S638" s="72">
        <f>IF(AND(ABS('Back-End'!B$81-L638)&lt;=0.0005,'Back-End'!B$84),'Back-End'!B$82,0)</f>
        <v>0</v>
      </c>
      <c r="T638" s="72">
        <v>0</v>
      </c>
    </row>
    <row r="639" spans="12:20" x14ac:dyDescent="0.25">
      <c r="L639" s="94">
        <f>L638</f>
        <v>0.31700000000000023</v>
      </c>
      <c r="M639" s="81">
        <f>IF(L639&lt;'Slider Control'!M$13,'Slider Control'!P$13,L639*'Slider Control'!R$13)</f>
        <v>0.76080000000000048</v>
      </c>
      <c r="N639" s="95">
        <f>IF(L639&lt;'Slider Control'!M$13,0,IF(L639&lt;'Slider Control'!N$13,L639*'Slider Control'!S$13+'Slider Control'!T$13,'Slider Control'!Q$13))</f>
        <v>0.60171428571428676</v>
      </c>
      <c r="O639" s="96" t="e">
        <f t="shared" si="24"/>
        <v>#N/A</v>
      </c>
      <c r="P639" s="72">
        <f>IF(AND(ABS('Back-End'!B$26-L639)&lt;=0.0005,'Back-End'!B$25),'Back-End'!B$21,0)</f>
        <v>0</v>
      </c>
      <c r="Q639" s="72">
        <f>IF(AND(ABS('Back-End'!B$32-L639)&lt;=0.0005,'Back-End'!B$38),N639,0)</f>
        <v>0</v>
      </c>
      <c r="R639" s="72">
        <f>IF(AND(ABS('Back-End'!B$56-L638)&lt;=0.0005,'Back-End'!B$57),'Back-End'!B$55,IF(AND(ABS('Back-End'!B$69-L638)&lt;=0.0005,'Back-End'!B$58),'Back-End'!B$68+0.0001,0))</f>
        <v>0</v>
      </c>
      <c r="S639" s="72">
        <f>IF(AND(ABS('Back-End'!B$81-L639)&lt;=0.0005,'Back-End'!B$84),'Back-End'!B$83,0)</f>
        <v>0</v>
      </c>
      <c r="T639" s="72">
        <v>0</v>
      </c>
    </row>
    <row r="640" spans="12:20" x14ac:dyDescent="0.25">
      <c r="L640" s="94">
        <f>L639+0.001</f>
        <v>0.31800000000000023</v>
      </c>
      <c r="M640" s="81">
        <f>IF(L640&lt;'Slider Control'!M$13,'Slider Control'!P$13,L640*'Slider Control'!R$13)</f>
        <v>0.76320000000000054</v>
      </c>
      <c r="N640" s="95">
        <f>IF(L640&lt;'Slider Control'!M$13,0,IF(L640&lt;'Slider Control'!N$13,L640*'Slider Control'!S$13+'Slider Control'!T$13,'Slider Control'!Q$13))</f>
        <v>0.60685714285714387</v>
      </c>
      <c r="O640" s="96" t="e">
        <f t="shared" si="24"/>
        <v>#N/A</v>
      </c>
      <c r="P640" s="72">
        <f>IF(AND(ABS('Back-End'!B$26-L640)&lt;=0.0005,'Back-End'!B$25),0.001,0)</f>
        <v>0</v>
      </c>
      <c r="Q640" s="72">
        <f>IF(AND(ABS('Back-End'!B$32-L640)&lt;=0.0005,'Back-End'!B$38),M640,0)</f>
        <v>0</v>
      </c>
      <c r="R640" s="72">
        <f>IF(AND(ABS('Back-End'!B$56-L640)&lt;=0.0005,'Back-End'!B$57),'Back-End'!B$54,IF(AND(ABS('Back-End'!B$69-L640)&lt;=0.0005,'Back-End'!B$58),'Back-End'!B$67,0))</f>
        <v>0</v>
      </c>
      <c r="S640" s="72">
        <f>IF(AND(ABS('Back-End'!B$81-L640)&lt;=0.0005,'Back-End'!B$84),'Back-End'!B$82,0)</f>
        <v>0</v>
      </c>
      <c r="T640" s="72">
        <v>0</v>
      </c>
    </row>
    <row r="641" spans="12:20" x14ac:dyDescent="0.25">
      <c r="L641" s="94">
        <f>L640</f>
        <v>0.31800000000000023</v>
      </c>
      <c r="M641" s="81">
        <f>IF(L641&lt;'Slider Control'!M$13,'Slider Control'!P$13,L641*'Slider Control'!R$13)</f>
        <v>0.76320000000000054</v>
      </c>
      <c r="N641" s="95">
        <f>IF(L641&lt;'Slider Control'!M$13,0,IF(L641&lt;'Slider Control'!N$13,L641*'Slider Control'!S$13+'Slider Control'!T$13,'Slider Control'!Q$13))</f>
        <v>0.60685714285714387</v>
      </c>
      <c r="O641" s="96" t="e">
        <f t="shared" si="24"/>
        <v>#N/A</v>
      </c>
      <c r="P641" s="72">
        <f>IF(AND(ABS('Back-End'!B$26-L641)&lt;=0.0005,'Back-End'!B$25),'Back-End'!B$21,0)</f>
        <v>0</v>
      </c>
      <c r="Q641" s="72">
        <f>IF(AND(ABS('Back-End'!B$32-L641)&lt;=0.0005,'Back-End'!B$38),N641,0)</f>
        <v>0</v>
      </c>
      <c r="R641" s="72">
        <f>IF(AND(ABS('Back-End'!B$56-L640)&lt;=0.0005,'Back-End'!B$57),'Back-End'!B$55,IF(AND(ABS('Back-End'!B$69-L640)&lt;=0.0005,'Back-End'!B$58),'Back-End'!B$68+0.0001,0))</f>
        <v>0</v>
      </c>
      <c r="S641" s="72">
        <f>IF(AND(ABS('Back-End'!B$81-L641)&lt;=0.0005,'Back-End'!B$84),'Back-End'!B$83,0)</f>
        <v>0</v>
      </c>
      <c r="T641" s="72">
        <v>0</v>
      </c>
    </row>
    <row r="642" spans="12:20" x14ac:dyDescent="0.25">
      <c r="L642" s="94">
        <f>L641+0.001</f>
        <v>0.31900000000000023</v>
      </c>
      <c r="M642" s="81">
        <f>IF(L642&lt;'Slider Control'!M$13,'Slider Control'!P$13,L642*'Slider Control'!R$13)</f>
        <v>0.7656000000000005</v>
      </c>
      <c r="N642" s="95">
        <f>IF(L642&lt;'Slider Control'!M$13,0,IF(L642&lt;'Slider Control'!N$13,L642*'Slider Control'!S$13+'Slider Control'!T$13,'Slider Control'!Q$13))</f>
        <v>0.61200000000000121</v>
      </c>
      <c r="O642" s="96" t="e">
        <f t="shared" si="24"/>
        <v>#N/A</v>
      </c>
      <c r="P642" s="72">
        <f>IF(AND(ABS('Back-End'!B$26-L642)&lt;=0.0005,'Back-End'!B$25),0.001,0)</f>
        <v>0</v>
      </c>
      <c r="Q642" s="72">
        <f>IF(AND(ABS('Back-End'!B$32-L642)&lt;=0.0005,'Back-End'!B$38),M642,0)</f>
        <v>0</v>
      </c>
      <c r="R642" s="72">
        <f>IF(AND(ABS('Back-End'!B$56-L642)&lt;=0.0005,'Back-End'!B$57),'Back-End'!B$54,IF(AND(ABS('Back-End'!B$69-L642)&lt;=0.0005,'Back-End'!B$58),'Back-End'!B$67,0))</f>
        <v>0</v>
      </c>
      <c r="S642" s="72">
        <f>IF(AND(ABS('Back-End'!B$81-L642)&lt;=0.0005,'Back-End'!B$84),'Back-End'!B$82,0)</f>
        <v>0</v>
      </c>
      <c r="T642" s="72">
        <v>0</v>
      </c>
    </row>
    <row r="643" spans="12:20" x14ac:dyDescent="0.25">
      <c r="L643" s="94">
        <f>L642</f>
        <v>0.31900000000000023</v>
      </c>
      <c r="M643" s="81">
        <f>IF(L643&lt;'Slider Control'!M$13,'Slider Control'!P$13,L643*'Slider Control'!R$13)</f>
        <v>0.7656000000000005</v>
      </c>
      <c r="N643" s="95">
        <f>IF(L643&lt;'Slider Control'!M$13,0,IF(L643&lt;'Slider Control'!N$13,L643*'Slider Control'!S$13+'Slider Control'!T$13,'Slider Control'!Q$13))</f>
        <v>0.61200000000000121</v>
      </c>
      <c r="O643" s="96" t="e">
        <f t="shared" si="24"/>
        <v>#N/A</v>
      </c>
      <c r="P643" s="72">
        <f>IF(AND(ABS('Back-End'!B$26-L643)&lt;=0.0005,'Back-End'!B$25),'Back-End'!B$21,0)</f>
        <v>0</v>
      </c>
      <c r="Q643" s="72">
        <f>IF(AND(ABS('Back-End'!B$32-L643)&lt;=0.0005,'Back-End'!B$38),N643,0)</f>
        <v>0</v>
      </c>
      <c r="R643" s="72">
        <f>IF(AND(ABS('Back-End'!B$56-L642)&lt;=0.0005,'Back-End'!B$57),'Back-End'!B$55,IF(AND(ABS('Back-End'!B$69-L642)&lt;=0.0005,'Back-End'!B$58),'Back-End'!B$68+0.0001,0))</f>
        <v>0</v>
      </c>
      <c r="S643" s="72">
        <f>IF(AND(ABS('Back-End'!B$81-L643)&lt;=0.0005,'Back-End'!B$84),'Back-End'!B$83,0)</f>
        <v>0</v>
      </c>
      <c r="T643" s="72">
        <v>0</v>
      </c>
    </row>
    <row r="644" spans="12:20" x14ac:dyDescent="0.25">
      <c r="L644" s="94">
        <f>L643+0.001</f>
        <v>0.32000000000000023</v>
      </c>
      <c r="M644" s="81">
        <f>IF(L644&lt;'Slider Control'!M$13,'Slider Control'!P$13,L644*'Slider Control'!R$13)</f>
        <v>0.76800000000000057</v>
      </c>
      <c r="N644" s="95">
        <f>IF(L644&lt;'Slider Control'!M$13,0,IF(L644&lt;'Slider Control'!N$13,L644*'Slider Control'!S$13+'Slider Control'!T$13,'Slider Control'!Q$13))</f>
        <v>0.61714285714285833</v>
      </c>
      <c r="O644" s="96" t="e">
        <f t="shared" ref="O644:O707" si="25">IF(SUM(P644:T644)=0,NA(),SUM(P644:T644))</f>
        <v>#N/A</v>
      </c>
      <c r="P644" s="72">
        <f>IF(AND(ABS('Back-End'!B$26-L644)&lt;=0.0005,'Back-End'!B$25),0.001,0)</f>
        <v>0</v>
      </c>
      <c r="Q644" s="72">
        <f>IF(AND(ABS('Back-End'!B$32-L644)&lt;=0.0005,'Back-End'!B$38),M644,0)</f>
        <v>0</v>
      </c>
      <c r="R644" s="72">
        <f>IF(AND(ABS('Back-End'!B$56-L644)&lt;=0.0005,'Back-End'!B$57),'Back-End'!B$54,IF(AND(ABS('Back-End'!B$69-L644)&lt;=0.0005,'Back-End'!B$58),'Back-End'!B$67,0))</f>
        <v>0</v>
      </c>
      <c r="S644" s="72">
        <f>IF(AND(ABS('Back-End'!B$81-L644)&lt;=0.0005,'Back-End'!B$84),'Back-End'!B$82,0)</f>
        <v>0</v>
      </c>
      <c r="T644" s="72">
        <v>0</v>
      </c>
    </row>
    <row r="645" spans="12:20" x14ac:dyDescent="0.25">
      <c r="L645" s="94">
        <f>L644</f>
        <v>0.32000000000000023</v>
      </c>
      <c r="M645" s="81">
        <f>IF(L645&lt;'Slider Control'!M$13,'Slider Control'!P$13,L645*'Slider Control'!R$13)</f>
        <v>0.76800000000000057</v>
      </c>
      <c r="N645" s="95">
        <f>IF(L645&lt;'Slider Control'!M$13,0,IF(L645&lt;'Slider Control'!N$13,L645*'Slider Control'!S$13+'Slider Control'!T$13,'Slider Control'!Q$13))</f>
        <v>0.61714285714285833</v>
      </c>
      <c r="O645" s="96" t="e">
        <f t="shared" si="25"/>
        <v>#N/A</v>
      </c>
      <c r="P645" s="72">
        <f>IF(AND(ABS('Back-End'!B$26-L645)&lt;=0.0005,'Back-End'!B$25),'Back-End'!B$21,0)</f>
        <v>0</v>
      </c>
      <c r="Q645" s="72">
        <f>IF(AND(ABS('Back-End'!B$32-L645)&lt;=0.0005,'Back-End'!B$38),N645,0)</f>
        <v>0</v>
      </c>
      <c r="R645" s="72">
        <f>IF(AND(ABS('Back-End'!B$56-L644)&lt;=0.0005,'Back-End'!B$57),'Back-End'!B$55,IF(AND(ABS('Back-End'!B$69-L644)&lt;=0.0005,'Back-End'!B$58),'Back-End'!B$68+0.0001,0))</f>
        <v>0</v>
      </c>
      <c r="S645" s="72">
        <f>IF(AND(ABS('Back-End'!B$81-L645)&lt;=0.0005,'Back-End'!B$84),'Back-End'!B$83,0)</f>
        <v>0</v>
      </c>
      <c r="T645" s="72">
        <v>0</v>
      </c>
    </row>
    <row r="646" spans="12:20" x14ac:dyDescent="0.25">
      <c r="L646" s="94">
        <f>L645+0.001</f>
        <v>0.32100000000000023</v>
      </c>
      <c r="M646" s="81">
        <f>IF(L646&lt;'Slider Control'!M$13,'Slider Control'!P$13,L646*'Slider Control'!R$13)</f>
        <v>0.77040000000000053</v>
      </c>
      <c r="N646" s="95">
        <f>IF(L646&lt;'Slider Control'!M$13,0,IF(L646&lt;'Slider Control'!N$13,L646*'Slider Control'!S$13+'Slider Control'!T$13,'Slider Control'!Q$13))</f>
        <v>0.62228571428571544</v>
      </c>
      <c r="O646" s="96" t="e">
        <f t="shared" si="25"/>
        <v>#N/A</v>
      </c>
      <c r="P646" s="72">
        <f>IF(AND(ABS('Back-End'!B$26-L646)&lt;=0.0005,'Back-End'!B$25),0.001,0)</f>
        <v>0</v>
      </c>
      <c r="Q646" s="72">
        <f>IF(AND(ABS('Back-End'!B$32-L646)&lt;=0.0005,'Back-End'!B$38),M646,0)</f>
        <v>0</v>
      </c>
      <c r="R646" s="72">
        <f>IF(AND(ABS('Back-End'!B$56-L646)&lt;=0.0005,'Back-End'!B$57),'Back-End'!B$54,IF(AND(ABS('Back-End'!B$69-L646)&lt;=0.0005,'Back-End'!B$58),'Back-End'!B$67,0))</f>
        <v>0</v>
      </c>
      <c r="S646" s="72">
        <f>IF(AND(ABS('Back-End'!B$81-L646)&lt;=0.0005,'Back-End'!B$84),'Back-End'!B$82,0)</f>
        <v>0</v>
      </c>
      <c r="T646" s="72">
        <v>0</v>
      </c>
    </row>
    <row r="647" spans="12:20" x14ac:dyDescent="0.25">
      <c r="L647" s="94">
        <f>L646</f>
        <v>0.32100000000000023</v>
      </c>
      <c r="M647" s="81">
        <f>IF(L647&lt;'Slider Control'!M$13,'Slider Control'!P$13,L647*'Slider Control'!R$13)</f>
        <v>0.77040000000000053</v>
      </c>
      <c r="N647" s="95">
        <f>IF(L647&lt;'Slider Control'!M$13,0,IF(L647&lt;'Slider Control'!N$13,L647*'Slider Control'!S$13+'Slider Control'!T$13,'Slider Control'!Q$13))</f>
        <v>0.62228571428571544</v>
      </c>
      <c r="O647" s="96" t="e">
        <f t="shared" si="25"/>
        <v>#N/A</v>
      </c>
      <c r="P647" s="72">
        <f>IF(AND(ABS('Back-End'!B$26-L647)&lt;=0.0005,'Back-End'!B$25),'Back-End'!B$21,0)</f>
        <v>0</v>
      </c>
      <c r="Q647" s="72">
        <f>IF(AND(ABS('Back-End'!B$32-L647)&lt;=0.0005,'Back-End'!B$38),N647,0)</f>
        <v>0</v>
      </c>
      <c r="R647" s="72">
        <f>IF(AND(ABS('Back-End'!B$56-L646)&lt;=0.0005,'Back-End'!B$57),'Back-End'!B$55,IF(AND(ABS('Back-End'!B$69-L646)&lt;=0.0005,'Back-End'!B$58),'Back-End'!B$68+0.0001,0))</f>
        <v>0</v>
      </c>
      <c r="S647" s="72">
        <f>IF(AND(ABS('Back-End'!B$81-L647)&lt;=0.0005,'Back-End'!B$84),'Back-End'!B$83,0)</f>
        <v>0</v>
      </c>
      <c r="T647" s="72">
        <v>0</v>
      </c>
    </row>
    <row r="648" spans="12:20" x14ac:dyDescent="0.25">
      <c r="L648" s="94">
        <f>L647+0.001</f>
        <v>0.32200000000000023</v>
      </c>
      <c r="M648" s="81">
        <f>IF(L648&lt;'Slider Control'!M$13,'Slider Control'!P$13,L648*'Slider Control'!R$13)</f>
        <v>0.77280000000000049</v>
      </c>
      <c r="N648" s="95">
        <f>IF(L648&lt;'Slider Control'!M$13,0,IF(L648&lt;'Slider Control'!N$13,L648*'Slider Control'!S$13+'Slider Control'!T$13,'Slider Control'!Q$13))</f>
        <v>0.62742857142857256</v>
      </c>
      <c r="O648" s="96" t="e">
        <f t="shared" si="25"/>
        <v>#N/A</v>
      </c>
      <c r="P648" s="72">
        <f>IF(AND(ABS('Back-End'!B$26-L648)&lt;=0.0005,'Back-End'!B$25),0.001,0)</f>
        <v>0</v>
      </c>
      <c r="Q648" s="72">
        <f>IF(AND(ABS('Back-End'!B$32-L648)&lt;=0.0005,'Back-End'!B$38),M648,0)</f>
        <v>0</v>
      </c>
      <c r="R648" s="72">
        <f>IF(AND(ABS('Back-End'!B$56-L648)&lt;=0.0005,'Back-End'!B$57),'Back-End'!B$54,IF(AND(ABS('Back-End'!B$69-L648)&lt;=0.0005,'Back-End'!B$58),'Back-End'!B$67,0))</f>
        <v>0</v>
      </c>
      <c r="S648" s="72">
        <f>IF(AND(ABS('Back-End'!B$81-L648)&lt;=0.0005,'Back-End'!B$84),'Back-End'!B$82,0)</f>
        <v>0</v>
      </c>
      <c r="T648" s="72">
        <v>0</v>
      </c>
    </row>
    <row r="649" spans="12:20" x14ac:dyDescent="0.25">
      <c r="L649" s="94">
        <f>L648</f>
        <v>0.32200000000000023</v>
      </c>
      <c r="M649" s="81">
        <f>IF(L649&lt;'Slider Control'!M$13,'Slider Control'!P$13,L649*'Slider Control'!R$13)</f>
        <v>0.77280000000000049</v>
      </c>
      <c r="N649" s="95">
        <f>IF(L649&lt;'Slider Control'!M$13,0,IF(L649&lt;'Slider Control'!N$13,L649*'Slider Control'!S$13+'Slider Control'!T$13,'Slider Control'!Q$13))</f>
        <v>0.62742857142857256</v>
      </c>
      <c r="O649" s="96" t="e">
        <f t="shared" si="25"/>
        <v>#N/A</v>
      </c>
      <c r="P649" s="72">
        <f>IF(AND(ABS('Back-End'!B$26-L649)&lt;=0.0005,'Back-End'!B$25),'Back-End'!B$21,0)</f>
        <v>0</v>
      </c>
      <c r="Q649" s="72">
        <f>IF(AND(ABS('Back-End'!B$32-L649)&lt;=0.0005,'Back-End'!B$38),N649,0)</f>
        <v>0</v>
      </c>
      <c r="R649" s="72">
        <f>IF(AND(ABS('Back-End'!B$56-L648)&lt;=0.0005,'Back-End'!B$57),'Back-End'!B$55,IF(AND(ABS('Back-End'!B$69-L648)&lt;=0.0005,'Back-End'!B$58),'Back-End'!B$68+0.0001,0))</f>
        <v>0</v>
      </c>
      <c r="S649" s="72">
        <f>IF(AND(ABS('Back-End'!B$81-L649)&lt;=0.0005,'Back-End'!B$84),'Back-End'!B$83,0)</f>
        <v>0</v>
      </c>
      <c r="T649" s="72">
        <v>0</v>
      </c>
    </row>
    <row r="650" spans="12:20" x14ac:dyDescent="0.25">
      <c r="L650" s="94">
        <f>L649+0.001</f>
        <v>0.32300000000000023</v>
      </c>
      <c r="M650" s="81">
        <f>IF(L650&lt;'Slider Control'!M$13,'Slider Control'!P$13,L650*'Slider Control'!R$13)</f>
        <v>0.77520000000000056</v>
      </c>
      <c r="N650" s="95">
        <f>IF(L650&lt;'Slider Control'!M$13,0,IF(L650&lt;'Slider Control'!N$13,L650*'Slider Control'!S$13+'Slider Control'!T$13,'Slider Control'!Q$13))</f>
        <v>0.63257142857142967</v>
      </c>
      <c r="O650" s="96" t="e">
        <f t="shared" si="25"/>
        <v>#N/A</v>
      </c>
      <c r="P650" s="72">
        <f>IF(AND(ABS('Back-End'!B$26-L650)&lt;=0.0005,'Back-End'!B$25),0.001,0)</f>
        <v>0</v>
      </c>
      <c r="Q650" s="72">
        <f>IF(AND(ABS('Back-End'!B$32-L650)&lt;=0.0005,'Back-End'!B$38),M650,0)</f>
        <v>0</v>
      </c>
      <c r="R650" s="72">
        <f>IF(AND(ABS('Back-End'!B$56-L650)&lt;=0.0005,'Back-End'!B$57),'Back-End'!B$54,IF(AND(ABS('Back-End'!B$69-L650)&lt;=0.0005,'Back-End'!B$58),'Back-End'!B$67,0))</f>
        <v>0</v>
      </c>
      <c r="S650" s="72">
        <f>IF(AND(ABS('Back-End'!B$81-L650)&lt;=0.0005,'Back-End'!B$84),'Back-End'!B$82,0)</f>
        <v>0</v>
      </c>
      <c r="T650" s="72">
        <v>0</v>
      </c>
    </row>
    <row r="651" spans="12:20" x14ac:dyDescent="0.25">
      <c r="L651" s="94">
        <f>L650</f>
        <v>0.32300000000000023</v>
      </c>
      <c r="M651" s="81">
        <f>IF(L651&lt;'Slider Control'!M$13,'Slider Control'!P$13,L651*'Slider Control'!R$13)</f>
        <v>0.77520000000000056</v>
      </c>
      <c r="N651" s="95">
        <f>IF(L651&lt;'Slider Control'!M$13,0,IF(L651&lt;'Slider Control'!N$13,L651*'Slider Control'!S$13+'Slider Control'!T$13,'Slider Control'!Q$13))</f>
        <v>0.63257142857142967</v>
      </c>
      <c r="O651" s="96" t="e">
        <f t="shared" si="25"/>
        <v>#N/A</v>
      </c>
      <c r="P651" s="72">
        <f>IF(AND(ABS('Back-End'!B$26-L651)&lt;=0.0005,'Back-End'!B$25),'Back-End'!B$21,0)</f>
        <v>0</v>
      </c>
      <c r="Q651" s="72">
        <f>IF(AND(ABS('Back-End'!B$32-L651)&lt;=0.0005,'Back-End'!B$38),N651,0)</f>
        <v>0</v>
      </c>
      <c r="R651" s="72">
        <f>IF(AND(ABS('Back-End'!B$56-L650)&lt;=0.0005,'Back-End'!B$57),'Back-End'!B$55,IF(AND(ABS('Back-End'!B$69-L650)&lt;=0.0005,'Back-End'!B$58),'Back-End'!B$68+0.0001,0))</f>
        <v>0</v>
      </c>
      <c r="S651" s="72">
        <f>IF(AND(ABS('Back-End'!B$81-L651)&lt;=0.0005,'Back-End'!B$84),'Back-End'!B$83,0)</f>
        <v>0</v>
      </c>
      <c r="T651" s="72">
        <v>0</v>
      </c>
    </row>
    <row r="652" spans="12:20" x14ac:dyDescent="0.25">
      <c r="L652" s="94">
        <f>L651+0.001</f>
        <v>0.32400000000000023</v>
      </c>
      <c r="M652" s="81">
        <f>IF(L652&lt;'Slider Control'!M$13,'Slider Control'!P$13,L652*'Slider Control'!R$13)</f>
        <v>0.77760000000000051</v>
      </c>
      <c r="N652" s="95">
        <f>IF(L652&lt;'Slider Control'!M$13,0,IF(L652&lt;'Slider Control'!N$13,L652*'Slider Control'!S$13+'Slider Control'!T$13,'Slider Control'!Q$13))</f>
        <v>0.63771428571428679</v>
      </c>
      <c r="O652" s="96" t="e">
        <f t="shared" si="25"/>
        <v>#N/A</v>
      </c>
      <c r="P652" s="72">
        <f>IF(AND(ABS('Back-End'!B$26-L652)&lt;=0.0005,'Back-End'!B$25),0.001,0)</f>
        <v>0</v>
      </c>
      <c r="Q652" s="72">
        <f>IF(AND(ABS('Back-End'!B$32-L652)&lt;=0.0005,'Back-End'!B$38),M652,0)</f>
        <v>0</v>
      </c>
      <c r="R652" s="72">
        <f>IF(AND(ABS('Back-End'!B$56-L652)&lt;=0.0005,'Back-End'!B$57),'Back-End'!B$54,IF(AND(ABS('Back-End'!B$69-L652)&lt;=0.0005,'Back-End'!B$58),'Back-End'!B$67,0))</f>
        <v>0</v>
      </c>
      <c r="S652" s="72">
        <f>IF(AND(ABS('Back-End'!B$81-L652)&lt;=0.0005,'Back-End'!B$84),'Back-End'!B$82,0)</f>
        <v>0</v>
      </c>
      <c r="T652" s="72">
        <v>0</v>
      </c>
    </row>
    <row r="653" spans="12:20" x14ac:dyDescent="0.25">
      <c r="L653" s="94">
        <f>L652</f>
        <v>0.32400000000000023</v>
      </c>
      <c r="M653" s="81">
        <f>IF(L653&lt;'Slider Control'!M$13,'Slider Control'!P$13,L653*'Slider Control'!R$13)</f>
        <v>0.77760000000000051</v>
      </c>
      <c r="N653" s="95">
        <f>IF(L653&lt;'Slider Control'!M$13,0,IF(L653&lt;'Slider Control'!N$13,L653*'Slider Control'!S$13+'Slider Control'!T$13,'Slider Control'!Q$13))</f>
        <v>0.63771428571428679</v>
      </c>
      <c r="O653" s="96" t="e">
        <f t="shared" si="25"/>
        <v>#N/A</v>
      </c>
      <c r="P653" s="72">
        <f>IF(AND(ABS('Back-End'!B$26-L653)&lt;=0.0005,'Back-End'!B$25),'Back-End'!B$21,0)</f>
        <v>0</v>
      </c>
      <c r="Q653" s="72">
        <f>IF(AND(ABS('Back-End'!B$32-L653)&lt;=0.0005,'Back-End'!B$38),N653,0)</f>
        <v>0</v>
      </c>
      <c r="R653" s="72">
        <f>IF(AND(ABS('Back-End'!B$56-L652)&lt;=0.0005,'Back-End'!B$57),'Back-End'!B$55,IF(AND(ABS('Back-End'!B$69-L652)&lt;=0.0005,'Back-End'!B$58),'Back-End'!B$68+0.0001,0))</f>
        <v>0</v>
      </c>
      <c r="S653" s="72">
        <f>IF(AND(ABS('Back-End'!B$81-L653)&lt;=0.0005,'Back-End'!B$84),'Back-End'!B$83,0)</f>
        <v>0</v>
      </c>
      <c r="T653" s="72">
        <v>0</v>
      </c>
    </row>
    <row r="654" spans="12:20" x14ac:dyDescent="0.25">
      <c r="L654" s="94">
        <f>L653+0.001</f>
        <v>0.32500000000000023</v>
      </c>
      <c r="M654" s="81">
        <f>IF(L654&lt;'Slider Control'!M$13,'Slider Control'!P$13,L654*'Slider Control'!R$13)</f>
        <v>0.78000000000000058</v>
      </c>
      <c r="N654" s="95">
        <f>IF(L654&lt;'Slider Control'!M$13,0,IF(L654&lt;'Slider Control'!N$13,L654*'Slider Control'!S$13+'Slider Control'!T$13,'Slider Control'!Q$13))</f>
        <v>0.6428571428571439</v>
      </c>
      <c r="O654" s="96" t="e">
        <f t="shared" si="25"/>
        <v>#N/A</v>
      </c>
      <c r="P654" s="72">
        <f>IF(AND(ABS('Back-End'!B$26-L654)&lt;=0.0005,'Back-End'!B$25),0.001,0)</f>
        <v>0</v>
      </c>
      <c r="Q654" s="72">
        <f>IF(AND(ABS('Back-End'!B$32-L654)&lt;=0.0005,'Back-End'!B$38),M654,0)</f>
        <v>0</v>
      </c>
      <c r="R654" s="72">
        <f>IF(AND(ABS('Back-End'!B$56-L654)&lt;=0.0005,'Back-End'!B$57),'Back-End'!B$54,IF(AND(ABS('Back-End'!B$69-L654)&lt;=0.0005,'Back-End'!B$58),'Back-End'!B$67,0))</f>
        <v>0</v>
      </c>
      <c r="S654" s="72">
        <f>IF(AND(ABS('Back-End'!B$81-L654)&lt;=0.0005,'Back-End'!B$84),'Back-End'!B$82,0)</f>
        <v>0</v>
      </c>
      <c r="T654" s="72">
        <v>0</v>
      </c>
    </row>
    <row r="655" spans="12:20" x14ac:dyDescent="0.25">
      <c r="L655" s="94">
        <f>L654</f>
        <v>0.32500000000000023</v>
      </c>
      <c r="M655" s="81">
        <f>IF(L655&lt;'Slider Control'!M$13,'Slider Control'!P$13,L655*'Slider Control'!R$13)</f>
        <v>0.78000000000000058</v>
      </c>
      <c r="N655" s="95">
        <f>IF(L655&lt;'Slider Control'!M$13,0,IF(L655&lt;'Slider Control'!N$13,L655*'Slider Control'!S$13+'Slider Control'!T$13,'Slider Control'!Q$13))</f>
        <v>0.6428571428571439</v>
      </c>
      <c r="O655" s="96" t="e">
        <f t="shared" si="25"/>
        <v>#N/A</v>
      </c>
      <c r="P655" s="72">
        <f>IF(AND(ABS('Back-End'!B$26-L655)&lt;=0.0005,'Back-End'!B$25),'Back-End'!B$21,0)</f>
        <v>0</v>
      </c>
      <c r="Q655" s="72">
        <f>IF(AND(ABS('Back-End'!B$32-L655)&lt;=0.0005,'Back-End'!B$38),N655,0)</f>
        <v>0</v>
      </c>
      <c r="R655" s="72">
        <f>IF(AND(ABS('Back-End'!B$56-L654)&lt;=0.0005,'Back-End'!B$57),'Back-End'!B$55,IF(AND(ABS('Back-End'!B$69-L654)&lt;=0.0005,'Back-End'!B$58),'Back-End'!B$68+0.0001,0))</f>
        <v>0</v>
      </c>
      <c r="S655" s="72">
        <f>IF(AND(ABS('Back-End'!B$81-L655)&lt;=0.0005,'Back-End'!B$84),'Back-End'!B$83,0)</f>
        <v>0</v>
      </c>
      <c r="T655" s="72">
        <v>0</v>
      </c>
    </row>
    <row r="656" spans="12:20" x14ac:dyDescent="0.25">
      <c r="L656" s="94">
        <f>L655+0.001</f>
        <v>0.32600000000000023</v>
      </c>
      <c r="M656" s="81">
        <f>IF(L656&lt;'Slider Control'!M$13,'Slider Control'!P$13,L656*'Slider Control'!R$13)</f>
        <v>0.78240000000000054</v>
      </c>
      <c r="N656" s="95">
        <f>IF(L656&lt;'Slider Control'!M$13,0,IF(L656&lt;'Slider Control'!N$13,L656*'Slider Control'!S$13+'Slider Control'!T$13,'Slider Control'!Q$13))</f>
        <v>0.64800000000000124</v>
      </c>
      <c r="O656" s="96" t="e">
        <f t="shared" si="25"/>
        <v>#N/A</v>
      </c>
      <c r="P656" s="72">
        <f>IF(AND(ABS('Back-End'!B$26-L656)&lt;=0.0005,'Back-End'!B$25),0.001,0)</f>
        <v>0</v>
      </c>
      <c r="Q656" s="72">
        <f>IF(AND(ABS('Back-End'!B$32-L656)&lt;=0.0005,'Back-End'!B$38),M656,0)</f>
        <v>0</v>
      </c>
      <c r="R656" s="72">
        <f>IF(AND(ABS('Back-End'!B$56-L656)&lt;=0.0005,'Back-End'!B$57),'Back-End'!B$54,IF(AND(ABS('Back-End'!B$69-L656)&lt;=0.0005,'Back-End'!B$58),'Back-End'!B$67,0))</f>
        <v>0</v>
      </c>
      <c r="S656" s="72">
        <f>IF(AND(ABS('Back-End'!B$81-L656)&lt;=0.0005,'Back-End'!B$84),'Back-End'!B$82,0)</f>
        <v>0</v>
      </c>
      <c r="T656" s="72">
        <v>0</v>
      </c>
    </row>
    <row r="657" spans="12:20" x14ac:dyDescent="0.25">
      <c r="L657" s="94">
        <f>L656</f>
        <v>0.32600000000000023</v>
      </c>
      <c r="M657" s="81">
        <f>IF(L657&lt;'Slider Control'!M$13,'Slider Control'!P$13,L657*'Slider Control'!R$13)</f>
        <v>0.78240000000000054</v>
      </c>
      <c r="N657" s="95">
        <f>IF(L657&lt;'Slider Control'!M$13,0,IF(L657&lt;'Slider Control'!N$13,L657*'Slider Control'!S$13+'Slider Control'!T$13,'Slider Control'!Q$13))</f>
        <v>0.64800000000000124</v>
      </c>
      <c r="O657" s="96" t="e">
        <f t="shared" si="25"/>
        <v>#N/A</v>
      </c>
      <c r="P657" s="72">
        <f>IF(AND(ABS('Back-End'!B$26-L657)&lt;=0.0005,'Back-End'!B$25),'Back-End'!B$21,0)</f>
        <v>0</v>
      </c>
      <c r="Q657" s="72">
        <f>IF(AND(ABS('Back-End'!B$32-L657)&lt;=0.0005,'Back-End'!B$38),N657,0)</f>
        <v>0</v>
      </c>
      <c r="R657" s="72">
        <f>IF(AND(ABS('Back-End'!B$56-L656)&lt;=0.0005,'Back-End'!B$57),'Back-End'!B$55,IF(AND(ABS('Back-End'!B$69-L656)&lt;=0.0005,'Back-End'!B$58),'Back-End'!B$68+0.0001,0))</f>
        <v>0</v>
      </c>
      <c r="S657" s="72">
        <f>IF(AND(ABS('Back-End'!B$81-L657)&lt;=0.0005,'Back-End'!B$84),'Back-End'!B$83,0)</f>
        <v>0</v>
      </c>
      <c r="T657" s="72">
        <v>0</v>
      </c>
    </row>
    <row r="658" spans="12:20" x14ac:dyDescent="0.25">
      <c r="L658" s="94">
        <f>L657+0.001</f>
        <v>0.32700000000000023</v>
      </c>
      <c r="M658" s="81">
        <f>IF(L658&lt;'Slider Control'!M$13,'Slider Control'!P$13,L658*'Slider Control'!R$13)</f>
        <v>0.7848000000000005</v>
      </c>
      <c r="N658" s="95">
        <f>IF(L658&lt;'Slider Control'!M$13,0,IF(L658&lt;'Slider Control'!N$13,L658*'Slider Control'!S$13+'Slider Control'!T$13,'Slider Control'!Q$13))</f>
        <v>0.65314285714285836</v>
      </c>
      <c r="O658" s="96" t="e">
        <f t="shared" si="25"/>
        <v>#N/A</v>
      </c>
      <c r="P658" s="72">
        <f>IF(AND(ABS('Back-End'!B$26-L658)&lt;=0.0005,'Back-End'!B$25),0.001,0)</f>
        <v>0</v>
      </c>
      <c r="Q658" s="72">
        <f>IF(AND(ABS('Back-End'!B$32-L658)&lt;=0.0005,'Back-End'!B$38),M658,0)</f>
        <v>0</v>
      </c>
      <c r="R658" s="72">
        <f>IF(AND(ABS('Back-End'!B$56-L658)&lt;=0.0005,'Back-End'!B$57),'Back-End'!B$54,IF(AND(ABS('Back-End'!B$69-L658)&lt;=0.0005,'Back-End'!B$58),'Back-End'!B$67,0))</f>
        <v>0</v>
      </c>
      <c r="S658" s="72">
        <f>IF(AND(ABS('Back-End'!B$81-L658)&lt;=0.0005,'Back-End'!B$84),'Back-End'!B$82,0)</f>
        <v>0</v>
      </c>
      <c r="T658" s="72">
        <v>0</v>
      </c>
    </row>
    <row r="659" spans="12:20" x14ac:dyDescent="0.25">
      <c r="L659" s="94">
        <f>L658</f>
        <v>0.32700000000000023</v>
      </c>
      <c r="M659" s="81">
        <f>IF(L659&lt;'Slider Control'!M$13,'Slider Control'!P$13,L659*'Slider Control'!R$13)</f>
        <v>0.7848000000000005</v>
      </c>
      <c r="N659" s="95">
        <f>IF(L659&lt;'Slider Control'!M$13,0,IF(L659&lt;'Slider Control'!N$13,L659*'Slider Control'!S$13+'Slider Control'!T$13,'Slider Control'!Q$13))</f>
        <v>0.65314285714285836</v>
      </c>
      <c r="O659" s="96" t="e">
        <f t="shared" si="25"/>
        <v>#N/A</v>
      </c>
      <c r="P659" s="72">
        <f>IF(AND(ABS('Back-End'!B$26-L659)&lt;=0.0005,'Back-End'!B$25),'Back-End'!B$21,0)</f>
        <v>0</v>
      </c>
      <c r="Q659" s="72">
        <f>IF(AND(ABS('Back-End'!B$32-L659)&lt;=0.0005,'Back-End'!B$38),N659,0)</f>
        <v>0</v>
      </c>
      <c r="R659" s="72">
        <f>IF(AND(ABS('Back-End'!B$56-L658)&lt;=0.0005,'Back-End'!B$57),'Back-End'!B$55,IF(AND(ABS('Back-End'!B$69-L658)&lt;=0.0005,'Back-End'!B$58),'Back-End'!B$68+0.0001,0))</f>
        <v>0</v>
      </c>
      <c r="S659" s="72">
        <f>IF(AND(ABS('Back-End'!B$81-L659)&lt;=0.0005,'Back-End'!B$84),'Back-End'!B$83,0)</f>
        <v>0</v>
      </c>
      <c r="T659" s="72">
        <v>0</v>
      </c>
    </row>
    <row r="660" spans="12:20" x14ac:dyDescent="0.25">
      <c r="L660" s="94">
        <f>L659+0.001</f>
        <v>0.32800000000000024</v>
      </c>
      <c r="M660" s="81">
        <f>IF(L660&lt;'Slider Control'!M$13,'Slider Control'!P$13,L660*'Slider Control'!R$13)</f>
        <v>0.78720000000000057</v>
      </c>
      <c r="N660" s="95">
        <f>IF(L660&lt;'Slider Control'!M$13,0,IF(L660&lt;'Slider Control'!N$13,L660*'Slider Control'!S$13+'Slider Control'!T$13,'Slider Control'!Q$13))</f>
        <v>0.65828571428571547</v>
      </c>
      <c r="O660" s="96" t="e">
        <f t="shared" si="25"/>
        <v>#N/A</v>
      </c>
      <c r="P660" s="72">
        <f>IF(AND(ABS('Back-End'!B$26-L660)&lt;=0.0005,'Back-End'!B$25),0.001,0)</f>
        <v>0</v>
      </c>
      <c r="Q660" s="72">
        <f>IF(AND(ABS('Back-End'!B$32-L660)&lt;=0.0005,'Back-End'!B$38),M660,0)</f>
        <v>0</v>
      </c>
      <c r="R660" s="72">
        <f>IF(AND(ABS('Back-End'!B$56-L660)&lt;=0.0005,'Back-End'!B$57),'Back-End'!B$54,IF(AND(ABS('Back-End'!B$69-L660)&lt;=0.0005,'Back-End'!B$58),'Back-End'!B$67,0))</f>
        <v>0</v>
      </c>
      <c r="S660" s="72">
        <f>IF(AND(ABS('Back-End'!B$81-L660)&lt;=0.0005,'Back-End'!B$84),'Back-End'!B$82,0)</f>
        <v>0</v>
      </c>
      <c r="T660" s="72">
        <v>0</v>
      </c>
    </row>
    <row r="661" spans="12:20" x14ac:dyDescent="0.25">
      <c r="L661" s="94">
        <f>L660</f>
        <v>0.32800000000000024</v>
      </c>
      <c r="M661" s="81">
        <f>IF(L661&lt;'Slider Control'!M$13,'Slider Control'!P$13,L661*'Slider Control'!R$13)</f>
        <v>0.78720000000000057</v>
      </c>
      <c r="N661" s="95">
        <f>IF(L661&lt;'Slider Control'!M$13,0,IF(L661&lt;'Slider Control'!N$13,L661*'Slider Control'!S$13+'Slider Control'!T$13,'Slider Control'!Q$13))</f>
        <v>0.65828571428571547</v>
      </c>
      <c r="O661" s="96" t="e">
        <f t="shared" si="25"/>
        <v>#N/A</v>
      </c>
      <c r="P661" s="72">
        <f>IF(AND(ABS('Back-End'!B$26-L661)&lt;=0.0005,'Back-End'!B$25),'Back-End'!B$21,0)</f>
        <v>0</v>
      </c>
      <c r="Q661" s="72">
        <f>IF(AND(ABS('Back-End'!B$32-L661)&lt;=0.0005,'Back-End'!B$38),N661,0)</f>
        <v>0</v>
      </c>
      <c r="R661" s="72">
        <f>IF(AND(ABS('Back-End'!B$56-L660)&lt;=0.0005,'Back-End'!B$57),'Back-End'!B$55,IF(AND(ABS('Back-End'!B$69-L660)&lt;=0.0005,'Back-End'!B$58),'Back-End'!B$68+0.0001,0))</f>
        <v>0</v>
      </c>
      <c r="S661" s="72">
        <f>IF(AND(ABS('Back-End'!B$81-L661)&lt;=0.0005,'Back-End'!B$84),'Back-End'!B$83,0)</f>
        <v>0</v>
      </c>
      <c r="T661" s="72">
        <v>0</v>
      </c>
    </row>
    <row r="662" spans="12:20" x14ac:dyDescent="0.25">
      <c r="L662" s="94">
        <f>L661+0.001</f>
        <v>0.32900000000000024</v>
      </c>
      <c r="M662" s="81">
        <f>IF(L662&lt;'Slider Control'!M$13,'Slider Control'!P$13,L662*'Slider Control'!R$13)</f>
        <v>0.78960000000000052</v>
      </c>
      <c r="N662" s="95">
        <f>IF(L662&lt;'Slider Control'!M$13,0,IF(L662&lt;'Slider Control'!N$13,L662*'Slider Control'!S$13+'Slider Control'!T$13,'Slider Control'!Q$13))</f>
        <v>0.66342857142857259</v>
      </c>
      <c r="O662" s="96" t="e">
        <f t="shared" si="25"/>
        <v>#N/A</v>
      </c>
      <c r="P662" s="72">
        <f>IF(AND(ABS('Back-End'!B$26-L662)&lt;=0.0005,'Back-End'!B$25),0.001,0)</f>
        <v>0</v>
      </c>
      <c r="Q662" s="72">
        <f>IF(AND(ABS('Back-End'!B$32-L662)&lt;=0.0005,'Back-End'!B$38),M662,0)</f>
        <v>0</v>
      </c>
      <c r="R662" s="72">
        <f>IF(AND(ABS('Back-End'!B$56-L662)&lt;=0.0005,'Back-End'!B$57),'Back-End'!B$54,IF(AND(ABS('Back-End'!B$69-L662)&lt;=0.0005,'Back-End'!B$58),'Back-End'!B$67,0))</f>
        <v>0</v>
      </c>
      <c r="S662" s="72">
        <f>IF(AND(ABS('Back-End'!B$81-L662)&lt;=0.0005,'Back-End'!B$84),'Back-End'!B$82,0)</f>
        <v>0</v>
      </c>
      <c r="T662" s="72">
        <v>0</v>
      </c>
    </row>
    <row r="663" spans="12:20" x14ac:dyDescent="0.25">
      <c r="L663" s="94">
        <f>L662</f>
        <v>0.32900000000000024</v>
      </c>
      <c r="M663" s="81">
        <f>IF(L663&lt;'Slider Control'!M$13,'Slider Control'!P$13,L663*'Slider Control'!R$13)</f>
        <v>0.78960000000000052</v>
      </c>
      <c r="N663" s="95">
        <f>IF(L663&lt;'Slider Control'!M$13,0,IF(L663&lt;'Slider Control'!N$13,L663*'Slider Control'!S$13+'Slider Control'!T$13,'Slider Control'!Q$13))</f>
        <v>0.66342857142857259</v>
      </c>
      <c r="O663" s="96" t="e">
        <f t="shared" si="25"/>
        <v>#N/A</v>
      </c>
      <c r="P663" s="72">
        <f>IF(AND(ABS('Back-End'!B$26-L663)&lt;=0.0005,'Back-End'!B$25),'Back-End'!B$21,0)</f>
        <v>0</v>
      </c>
      <c r="Q663" s="72">
        <f>IF(AND(ABS('Back-End'!B$32-L663)&lt;=0.0005,'Back-End'!B$38),N663,0)</f>
        <v>0</v>
      </c>
      <c r="R663" s="72">
        <f>IF(AND(ABS('Back-End'!B$56-L662)&lt;=0.0005,'Back-End'!B$57),'Back-End'!B$55,IF(AND(ABS('Back-End'!B$69-L662)&lt;=0.0005,'Back-End'!B$58),'Back-End'!B$68+0.0001,0))</f>
        <v>0</v>
      </c>
      <c r="S663" s="72">
        <f>IF(AND(ABS('Back-End'!B$81-L663)&lt;=0.0005,'Back-End'!B$84),'Back-End'!B$83,0)</f>
        <v>0</v>
      </c>
      <c r="T663" s="72">
        <v>0</v>
      </c>
    </row>
    <row r="664" spans="12:20" x14ac:dyDescent="0.25">
      <c r="L664" s="94">
        <f>L663+0.001</f>
        <v>0.33000000000000024</v>
      </c>
      <c r="M664" s="81">
        <f>IF(L664&lt;'Slider Control'!M$13,'Slider Control'!P$13,L664*'Slider Control'!R$13)</f>
        <v>0.79200000000000059</v>
      </c>
      <c r="N664" s="95">
        <f>IF(L664&lt;'Slider Control'!M$13,0,IF(L664&lt;'Slider Control'!N$13,L664*'Slider Control'!S$13+'Slider Control'!T$13,'Slider Control'!Q$13))</f>
        <v>0.6685714285714297</v>
      </c>
      <c r="O664" s="96" t="e">
        <f t="shared" si="25"/>
        <v>#N/A</v>
      </c>
      <c r="P664" s="72">
        <f>IF(AND(ABS('Back-End'!B$26-L664)&lt;=0.0005,'Back-End'!B$25),0.001,0)</f>
        <v>0</v>
      </c>
      <c r="Q664" s="72">
        <f>IF(AND(ABS('Back-End'!B$32-L664)&lt;=0.0005,'Back-End'!B$38),M664,0)</f>
        <v>0</v>
      </c>
      <c r="R664" s="72">
        <f>IF(AND(ABS('Back-End'!B$56-L664)&lt;=0.0005,'Back-End'!B$57),'Back-End'!B$54,IF(AND(ABS('Back-End'!B$69-L664)&lt;=0.0005,'Back-End'!B$58),'Back-End'!B$67,0))</f>
        <v>0</v>
      </c>
      <c r="S664" s="72">
        <f>IF(AND(ABS('Back-End'!B$81-L664)&lt;=0.0005,'Back-End'!B$84),'Back-End'!B$82,0)</f>
        <v>0</v>
      </c>
      <c r="T664" s="72">
        <v>0</v>
      </c>
    </row>
    <row r="665" spans="12:20" x14ac:dyDescent="0.25">
      <c r="L665" s="94">
        <f>L664</f>
        <v>0.33000000000000024</v>
      </c>
      <c r="M665" s="81">
        <f>IF(L665&lt;'Slider Control'!M$13,'Slider Control'!P$13,L665*'Slider Control'!R$13)</f>
        <v>0.79200000000000059</v>
      </c>
      <c r="N665" s="95">
        <f>IF(L665&lt;'Slider Control'!M$13,0,IF(L665&lt;'Slider Control'!N$13,L665*'Slider Control'!S$13+'Slider Control'!T$13,'Slider Control'!Q$13))</f>
        <v>0.6685714285714297</v>
      </c>
      <c r="O665" s="96" t="e">
        <f t="shared" si="25"/>
        <v>#N/A</v>
      </c>
      <c r="P665" s="72">
        <f>IF(AND(ABS('Back-End'!B$26-L665)&lt;=0.0005,'Back-End'!B$25),'Back-End'!B$21,0)</f>
        <v>0</v>
      </c>
      <c r="Q665" s="72">
        <f>IF(AND(ABS('Back-End'!B$32-L665)&lt;=0.0005,'Back-End'!B$38),N665,0)</f>
        <v>0</v>
      </c>
      <c r="R665" s="72">
        <f>IF(AND(ABS('Back-End'!B$56-L664)&lt;=0.0005,'Back-End'!B$57),'Back-End'!B$55,IF(AND(ABS('Back-End'!B$69-L664)&lt;=0.0005,'Back-End'!B$58),'Back-End'!B$68+0.0001,0))</f>
        <v>0</v>
      </c>
      <c r="S665" s="72">
        <f>IF(AND(ABS('Back-End'!B$81-L665)&lt;=0.0005,'Back-End'!B$84),'Back-End'!B$83,0)</f>
        <v>0</v>
      </c>
      <c r="T665" s="72">
        <v>0</v>
      </c>
    </row>
    <row r="666" spans="12:20" x14ac:dyDescent="0.25">
      <c r="L666" s="94">
        <f>L665+0.001</f>
        <v>0.33100000000000024</v>
      </c>
      <c r="M666" s="81">
        <f>IF(L666&lt;'Slider Control'!M$13,'Slider Control'!P$13,L666*'Slider Control'!R$13)</f>
        <v>0.79440000000000055</v>
      </c>
      <c r="N666" s="95">
        <f>IF(L666&lt;'Slider Control'!M$13,0,IF(L666&lt;'Slider Control'!N$13,L666*'Slider Control'!S$13+'Slider Control'!T$13,'Slider Control'!Q$13))</f>
        <v>0.67371428571428682</v>
      </c>
      <c r="O666" s="96" t="e">
        <f t="shared" si="25"/>
        <v>#N/A</v>
      </c>
      <c r="P666" s="72">
        <f>IF(AND(ABS('Back-End'!B$26-L666)&lt;=0.0005,'Back-End'!B$25),0.001,0)</f>
        <v>0</v>
      </c>
      <c r="Q666" s="72">
        <f>IF(AND(ABS('Back-End'!B$32-L666)&lt;=0.0005,'Back-End'!B$38),M666,0)</f>
        <v>0</v>
      </c>
      <c r="R666" s="72">
        <f>IF(AND(ABS('Back-End'!B$56-L666)&lt;=0.0005,'Back-End'!B$57),'Back-End'!B$54,IF(AND(ABS('Back-End'!B$69-L666)&lt;=0.0005,'Back-End'!B$58),'Back-End'!B$67,0))</f>
        <v>0</v>
      </c>
      <c r="S666" s="72">
        <f>IF(AND(ABS('Back-End'!B$81-L666)&lt;=0.0005,'Back-End'!B$84),'Back-End'!B$82,0)</f>
        <v>0</v>
      </c>
      <c r="T666" s="72">
        <v>0</v>
      </c>
    </row>
    <row r="667" spans="12:20" x14ac:dyDescent="0.25">
      <c r="L667" s="94">
        <f>L666</f>
        <v>0.33100000000000024</v>
      </c>
      <c r="M667" s="81">
        <f>IF(L667&lt;'Slider Control'!M$13,'Slider Control'!P$13,L667*'Slider Control'!R$13)</f>
        <v>0.79440000000000055</v>
      </c>
      <c r="N667" s="95">
        <f>IF(L667&lt;'Slider Control'!M$13,0,IF(L667&lt;'Slider Control'!N$13,L667*'Slider Control'!S$13+'Slider Control'!T$13,'Slider Control'!Q$13))</f>
        <v>0.67371428571428682</v>
      </c>
      <c r="O667" s="96" t="e">
        <f t="shared" si="25"/>
        <v>#N/A</v>
      </c>
      <c r="P667" s="72">
        <f>IF(AND(ABS('Back-End'!B$26-L667)&lt;=0.0005,'Back-End'!B$25),'Back-End'!B$21,0)</f>
        <v>0</v>
      </c>
      <c r="Q667" s="72">
        <f>IF(AND(ABS('Back-End'!B$32-L667)&lt;=0.0005,'Back-End'!B$38),N667,0)</f>
        <v>0</v>
      </c>
      <c r="R667" s="72">
        <f>IF(AND(ABS('Back-End'!B$56-L666)&lt;=0.0005,'Back-End'!B$57),'Back-End'!B$55,IF(AND(ABS('Back-End'!B$69-L666)&lt;=0.0005,'Back-End'!B$58),'Back-End'!B$68+0.0001,0))</f>
        <v>0</v>
      </c>
      <c r="S667" s="72">
        <f>IF(AND(ABS('Back-End'!B$81-L667)&lt;=0.0005,'Back-End'!B$84),'Back-End'!B$83,0)</f>
        <v>0</v>
      </c>
      <c r="T667" s="72">
        <v>0</v>
      </c>
    </row>
    <row r="668" spans="12:20" x14ac:dyDescent="0.25">
      <c r="L668" s="94">
        <f>L667+0.001</f>
        <v>0.33200000000000024</v>
      </c>
      <c r="M668" s="81">
        <f>IF(L668&lt;'Slider Control'!M$13,'Slider Control'!P$13,L668*'Slider Control'!R$13)</f>
        <v>0.79680000000000051</v>
      </c>
      <c r="N668" s="95">
        <f>IF(L668&lt;'Slider Control'!M$13,0,IF(L668&lt;'Slider Control'!N$13,L668*'Slider Control'!S$13+'Slider Control'!T$13,'Slider Control'!Q$13))</f>
        <v>0.67885714285714394</v>
      </c>
      <c r="O668" s="96" t="e">
        <f t="shared" si="25"/>
        <v>#N/A</v>
      </c>
      <c r="P668" s="72">
        <f>IF(AND(ABS('Back-End'!B$26-L668)&lt;=0.0005,'Back-End'!B$25),0.001,0)</f>
        <v>0</v>
      </c>
      <c r="Q668" s="72">
        <f>IF(AND(ABS('Back-End'!B$32-L668)&lt;=0.0005,'Back-End'!B$38),M668,0)</f>
        <v>0</v>
      </c>
      <c r="R668" s="72">
        <f>IF(AND(ABS('Back-End'!B$56-L668)&lt;=0.0005,'Back-End'!B$57),'Back-End'!B$54,IF(AND(ABS('Back-End'!B$69-L668)&lt;=0.0005,'Back-End'!B$58),'Back-End'!B$67,0))</f>
        <v>0</v>
      </c>
      <c r="S668" s="72">
        <f>IF(AND(ABS('Back-End'!B$81-L668)&lt;=0.0005,'Back-End'!B$84),'Back-End'!B$82,0)</f>
        <v>0</v>
      </c>
      <c r="T668" s="72">
        <v>0</v>
      </c>
    </row>
    <row r="669" spans="12:20" x14ac:dyDescent="0.25">
      <c r="L669" s="94">
        <f>L668</f>
        <v>0.33200000000000024</v>
      </c>
      <c r="M669" s="81">
        <f>IF(L669&lt;'Slider Control'!M$13,'Slider Control'!P$13,L669*'Slider Control'!R$13)</f>
        <v>0.79680000000000051</v>
      </c>
      <c r="N669" s="95">
        <f>IF(L669&lt;'Slider Control'!M$13,0,IF(L669&lt;'Slider Control'!N$13,L669*'Slider Control'!S$13+'Slider Control'!T$13,'Slider Control'!Q$13))</f>
        <v>0.67885714285714394</v>
      </c>
      <c r="O669" s="96" t="e">
        <f t="shared" si="25"/>
        <v>#N/A</v>
      </c>
      <c r="P669" s="72">
        <f>IF(AND(ABS('Back-End'!B$26-L669)&lt;=0.0005,'Back-End'!B$25),'Back-End'!B$21,0)</f>
        <v>0</v>
      </c>
      <c r="Q669" s="72">
        <f>IF(AND(ABS('Back-End'!B$32-L669)&lt;=0.0005,'Back-End'!B$38),N669,0)</f>
        <v>0</v>
      </c>
      <c r="R669" s="72">
        <f>IF(AND(ABS('Back-End'!B$56-L668)&lt;=0.0005,'Back-End'!B$57),'Back-End'!B$55,IF(AND(ABS('Back-End'!B$69-L668)&lt;=0.0005,'Back-End'!B$58),'Back-End'!B$68+0.0001,0))</f>
        <v>0</v>
      </c>
      <c r="S669" s="72">
        <f>IF(AND(ABS('Back-End'!B$81-L669)&lt;=0.0005,'Back-End'!B$84),'Back-End'!B$83,0)</f>
        <v>0</v>
      </c>
      <c r="T669" s="72">
        <v>0</v>
      </c>
    </row>
    <row r="670" spans="12:20" x14ac:dyDescent="0.25">
      <c r="L670" s="94">
        <f>L669+0.001</f>
        <v>0.33300000000000024</v>
      </c>
      <c r="M670" s="81">
        <f>IF(L670&lt;'Slider Control'!M$13,'Slider Control'!P$13,L670*'Slider Control'!R$13)</f>
        <v>0.79920000000000058</v>
      </c>
      <c r="N670" s="95">
        <f>IF(L670&lt;'Slider Control'!M$13,0,IF(L670&lt;'Slider Control'!N$13,L670*'Slider Control'!S$13+'Slider Control'!T$13,'Slider Control'!Q$13))</f>
        <v>0.68400000000000127</v>
      </c>
      <c r="O670" s="96" t="e">
        <f t="shared" si="25"/>
        <v>#N/A</v>
      </c>
      <c r="P670" s="72">
        <f>IF(AND(ABS('Back-End'!B$26-L670)&lt;=0.0005,'Back-End'!B$25),0.001,0)</f>
        <v>0</v>
      </c>
      <c r="Q670" s="72">
        <f>IF(AND(ABS('Back-End'!B$32-L670)&lt;=0.0005,'Back-End'!B$38),M670,0)</f>
        <v>0</v>
      </c>
      <c r="R670" s="72">
        <f>IF(AND(ABS('Back-End'!B$56-L670)&lt;=0.0005,'Back-End'!B$57),'Back-End'!B$54,IF(AND(ABS('Back-End'!B$69-L670)&lt;=0.0005,'Back-End'!B$58),'Back-End'!B$67,0))</f>
        <v>0</v>
      </c>
      <c r="S670" s="72">
        <f>IF(AND(ABS('Back-End'!B$81-L670)&lt;=0.0005,'Back-End'!B$84),'Back-End'!B$82,0)</f>
        <v>0</v>
      </c>
      <c r="T670" s="72">
        <v>0</v>
      </c>
    </row>
    <row r="671" spans="12:20" x14ac:dyDescent="0.25">
      <c r="L671" s="94">
        <f>L670</f>
        <v>0.33300000000000024</v>
      </c>
      <c r="M671" s="81">
        <f>IF(L671&lt;'Slider Control'!M$13,'Slider Control'!P$13,L671*'Slider Control'!R$13)</f>
        <v>0.79920000000000058</v>
      </c>
      <c r="N671" s="95">
        <f>IF(L671&lt;'Slider Control'!M$13,0,IF(L671&lt;'Slider Control'!N$13,L671*'Slider Control'!S$13+'Slider Control'!T$13,'Slider Control'!Q$13))</f>
        <v>0.68400000000000127</v>
      </c>
      <c r="O671" s="96" t="e">
        <f t="shared" si="25"/>
        <v>#N/A</v>
      </c>
      <c r="P671" s="72">
        <f>IF(AND(ABS('Back-End'!B$26-L671)&lt;=0.0005,'Back-End'!B$25),'Back-End'!B$21,0)</f>
        <v>0</v>
      </c>
      <c r="Q671" s="72">
        <f>IF(AND(ABS('Back-End'!B$32-L671)&lt;=0.0005,'Back-End'!B$38),N671,0)</f>
        <v>0</v>
      </c>
      <c r="R671" s="72">
        <f>IF(AND(ABS('Back-End'!B$56-L670)&lt;=0.0005,'Back-End'!B$57),'Back-End'!B$55,IF(AND(ABS('Back-End'!B$69-L670)&lt;=0.0005,'Back-End'!B$58),'Back-End'!B$68+0.0001,0))</f>
        <v>0</v>
      </c>
      <c r="S671" s="72">
        <f>IF(AND(ABS('Back-End'!B$81-L671)&lt;=0.0005,'Back-End'!B$84),'Back-End'!B$83,0)</f>
        <v>0</v>
      </c>
      <c r="T671" s="72">
        <v>0</v>
      </c>
    </row>
    <row r="672" spans="12:20" x14ac:dyDescent="0.25">
      <c r="L672" s="94">
        <f>L671+0.001</f>
        <v>0.33400000000000024</v>
      </c>
      <c r="M672" s="81">
        <f>IF(L672&lt;'Slider Control'!M$13,'Slider Control'!P$13,L672*'Slider Control'!R$13)</f>
        <v>0.80160000000000053</v>
      </c>
      <c r="N672" s="95">
        <f>IF(L672&lt;'Slider Control'!M$13,0,IF(L672&lt;'Slider Control'!N$13,L672*'Slider Control'!S$13+'Slider Control'!T$13,'Slider Control'!Q$13))</f>
        <v>0.68914285714285839</v>
      </c>
      <c r="O672" s="96" t="e">
        <f t="shared" si="25"/>
        <v>#N/A</v>
      </c>
      <c r="P672" s="72">
        <f>IF(AND(ABS('Back-End'!B$26-L672)&lt;=0.0005,'Back-End'!B$25),0.001,0)</f>
        <v>0</v>
      </c>
      <c r="Q672" s="72">
        <f>IF(AND(ABS('Back-End'!B$32-L672)&lt;=0.0005,'Back-End'!B$38),M672,0)</f>
        <v>0</v>
      </c>
      <c r="R672" s="72">
        <f>IF(AND(ABS('Back-End'!B$56-L672)&lt;=0.0005,'Back-End'!B$57),'Back-End'!B$54,IF(AND(ABS('Back-End'!B$69-L672)&lt;=0.0005,'Back-End'!B$58),'Back-End'!B$67,0))</f>
        <v>0</v>
      </c>
      <c r="S672" s="72">
        <f>IF(AND(ABS('Back-End'!B$81-L672)&lt;=0.0005,'Back-End'!B$84),'Back-End'!B$82,0)</f>
        <v>0</v>
      </c>
      <c r="T672" s="72">
        <v>0</v>
      </c>
    </row>
    <row r="673" spans="12:20" x14ac:dyDescent="0.25">
      <c r="L673" s="94">
        <f>L672</f>
        <v>0.33400000000000024</v>
      </c>
      <c r="M673" s="81">
        <f>IF(L673&lt;'Slider Control'!M$13,'Slider Control'!P$13,L673*'Slider Control'!R$13)</f>
        <v>0.80160000000000053</v>
      </c>
      <c r="N673" s="95">
        <f>IF(L673&lt;'Slider Control'!M$13,0,IF(L673&lt;'Slider Control'!N$13,L673*'Slider Control'!S$13+'Slider Control'!T$13,'Slider Control'!Q$13))</f>
        <v>0.68914285714285839</v>
      </c>
      <c r="O673" s="96" t="e">
        <f t="shared" si="25"/>
        <v>#N/A</v>
      </c>
      <c r="P673" s="72">
        <f>IF(AND(ABS('Back-End'!B$26-L673)&lt;=0.0005,'Back-End'!B$25),'Back-End'!B$21,0)</f>
        <v>0</v>
      </c>
      <c r="Q673" s="72">
        <f>IF(AND(ABS('Back-End'!B$32-L673)&lt;=0.0005,'Back-End'!B$38),N673,0)</f>
        <v>0</v>
      </c>
      <c r="R673" s="72">
        <f>IF(AND(ABS('Back-End'!B$56-L672)&lt;=0.0005,'Back-End'!B$57),'Back-End'!B$55,IF(AND(ABS('Back-End'!B$69-L672)&lt;=0.0005,'Back-End'!B$58),'Back-End'!B$68+0.0001,0))</f>
        <v>0</v>
      </c>
      <c r="S673" s="72">
        <f>IF(AND(ABS('Back-End'!B$81-L673)&lt;=0.0005,'Back-End'!B$84),'Back-End'!B$83,0)</f>
        <v>0</v>
      </c>
      <c r="T673" s="72">
        <v>0</v>
      </c>
    </row>
    <row r="674" spans="12:20" x14ac:dyDescent="0.25">
      <c r="L674" s="94">
        <f>L673+0.001</f>
        <v>0.33500000000000024</v>
      </c>
      <c r="M674" s="81">
        <f>IF(L674&lt;'Slider Control'!M$13,'Slider Control'!P$13,L674*'Slider Control'!R$13)</f>
        <v>0.8040000000000006</v>
      </c>
      <c r="N674" s="95">
        <f>IF(L674&lt;'Slider Control'!M$13,0,IF(L674&lt;'Slider Control'!N$13,L674*'Slider Control'!S$13+'Slider Control'!T$13,'Slider Control'!Q$13))</f>
        <v>0.69428571428571551</v>
      </c>
      <c r="O674" s="96" t="e">
        <f t="shared" si="25"/>
        <v>#N/A</v>
      </c>
      <c r="P674" s="72">
        <f>IF(AND(ABS('Back-End'!B$26-L674)&lt;=0.0005,'Back-End'!B$25),0.001,0)</f>
        <v>0</v>
      </c>
      <c r="Q674" s="72">
        <f>IF(AND(ABS('Back-End'!B$32-L674)&lt;=0.0005,'Back-End'!B$38),M674,0)</f>
        <v>0</v>
      </c>
      <c r="R674" s="72">
        <f>IF(AND(ABS('Back-End'!B$56-L674)&lt;=0.0005,'Back-End'!B$57),'Back-End'!B$54,IF(AND(ABS('Back-End'!B$69-L674)&lt;=0.0005,'Back-End'!B$58),'Back-End'!B$67,0))</f>
        <v>0</v>
      </c>
      <c r="S674" s="72">
        <f>IF(AND(ABS('Back-End'!B$81-L674)&lt;=0.0005,'Back-End'!B$84),'Back-End'!B$82,0)</f>
        <v>0</v>
      </c>
      <c r="T674" s="72">
        <v>0</v>
      </c>
    </row>
    <row r="675" spans="12:20" x14ac:dyDescent="0.25">
      <c r="L675" s="94">
        <f>L674</f>
        <v>0.33500000000000024</v>
      </c>
      <c r="M675" s="81">
        <f>IF(L675&lt;'Slider Control'!M$13,'Slider Control'!P$13,L675*'Slider Control'!R$13)</f>
        <v>0.8040000000000006</v>
      </c>
      <c r="N675" s="95">
        <f>IF(L675&lt;'Slider Control'!M$13,0,IF(L675&lt;'Slider Control'!N$13,L675*'Slider Control'!S$13+'Slider Control'!T$13,'Slider Control'!Q$13))</f>
        <v>0.69428571428571551</v>
      </c>
      <c r="O675" s="96" t="e">
        <f t="shared" si="25"/>
        <v>#N/A</v>
      </c>
      <c r="P675" s="72">
        <f>IF(AND(ABS('Back-End'!B$26-L675)&lt;=0.0005,'Back-End'!B$25),'Back-End'!B$21,0)</f>
        <v>0</v>
      </c>
      <c r="Q675" s="72">
        <f>IF(AND(ABS('Back-End'!B$32-L675)&lt;=0.0005,'Back-End'!B$38),N675,0)</f>
        <v>0</v>
      </c>
      <c r="R675" s="72">
        <f>IF(AND(ABS('Back-End'!B$56-L674)&lt;=0.0005,'Back-End'!B$57),'Back-End'!B$55,IF(AND(ABS('Back-End'!B$69-L674)&lt;=0.0005,'Back-End'!B$58),'Back-End'!B$68+0.0001,0))</f>
        <v>0</v>
      </c>
      <c r="S675" s="72">
        <f>IF(AND(ABS('Back-End'!B$81-L675)&lt;=0.0005,'Back-End'!B$84),'Back-End'!B$83,0)</f>
        <v>0</v>
      </c>
      <c r="T675" s="72">
        <v>0</v>
      </c>
    </row>
    <row r="676" spans="12:20" x14ac:dyDescent="0.25">
      <c r="L676" s="94">
        <f>L675+0.001</f>
        <v>0.33600000000000024</v>
      </c>
      <c r="M676" s="81">
        <f>IF(L676&lt;'Slider Control'!M$13,'Slider Control'!P$13,L676*'Slider Control'!R$13)</f>
        <v>0.80640000000000056</v>
      </c>
      <c r="N676" s="95">
        <f>IF(L676&lt;'Slider Control'!M$13,0,IF(L676&lt;'Slider Control'!N$13,L676*'Slider Control'!S$13+'Slider Control'!T$13,'Slider Control'!Q$13))</f>
        <v>0.69942857142857262</v>
      </c>
      <c r="O676" s="96" t="e">
        <f t="shared" si="25"/>
        <v>#N/A</v>
      </c>
      <c r="P676" s="72">
        <f>IF(AND(ABS('Back-End'!B$26-L676)&lt;=0.0005,'Back-End'!B$25),0.001,0)</f>
        <v>0</v>
      </c>
      <c r="Q676" s="72">
        <f>IF(AND(ABS('Back-End'!B$32-L676)&lt;=0.0005,'Back-End'!B$38),M676,0)</f>
        <v>0</v>
      </c>
      <c r="R676" s="72">
        <f>IF(AND(ABS('Back-End'!B$56-L676)&lt;=0.0005,'Back-End'!B$57),'Back-End'!B$54,IF(AND(ABS('Back-End'!B$69-L676)&lt;=0.0005,'Back-End'!B$58),'Back-End'!B$67,0))</f>
        <v>0</v>
      </c>
      <c r="S676" s="72">
        <f>IF(AND(ABS('Back-End'!B$81-L676)&lt;=0.0005,'Back-End'!B$84),'Back-End'!B$82,0)</f>
        <v>0</v>
      </c>
      <c r="T676" s="72">
        <v>0</v>
      </c>
    </row>
    <row r="677" spans="12:20" x14ac:dyDescent="0.25">
      <c r="L677" s="94">
        <f>L676</f>
        <v>0.33600000000000024</v>
      </c>
      <c r="M677" s="81">
        <f>IF(L677&lt;'Slider Control'!M$13,'Slider Control'!P$13,L677*'Slider Control'!R$13)</f>
        <v>0.80640000000000056</v>
      </c>
      <c r="N677" s="95">
        <f>IF(L677&lt;'Slider Control'!M$13,0,IF(L677&lt;'Slider Control'!N$13,L677*'Slider Control'!S$13+'Slider Control'!T$13,'Slider Control'!Q$13))</f>
        <v>0.69942857142857262</v>
      </c>
      <c r="O677" s="96" t="e">
        <f t="shared" si="25"/>
        <v>#N/A</v>
      </c>
      <c r="P677" s="72">
        <f>IF(AND(ABS('Back-End'!B$26-L677)&lt;=0.0005,'Back-End'!B$25),'Back-End'!B$21,0)</f>
        <v>0</v>
      </c>
      <c r="Q677" s="72">
        <f>IF(AND(ABS('Back-End'!B$32-L677)&lt;=0.0005,'Back-End'!B$38),N677,0)</f>
        <v>0</v>
      </c>
      <c r="R677" s="72">
        <f>IF(AND(ABS('Back-End'!B$56-L676)&lt;=0.0005,'Back-End'!B$57),'Back-End'!B$55,IF(AND(ABS('Back-End'!B$69-L676)&lt;=0.0005,'Back-End'!B$58),'Back-End'!B$68+0.0001,0))</f>
        <v>0</v>
      </c>
      <c r="S677" s="72">
        <f>IF(AND(ABS('Back-End'!B$81-L677)&lt;=0.0005,'Back-End'!B$84),'Back-End'!B$83,0)</f>
        <v>0</v>
      </c>
      <c r="T677" s="72">
        <v>0</v>
      </c>
    </row>
    <row r="678" spans="12:20" x14ac:dyDescent="0.25">
      <c r="L678" s="94">
        <f>L677+0.001</f>
        <v>0.33700000000000024</v>
      </c>
      <c r="M678" s="81">
        <f>IF(L678&lt;'Slider Control'!M$13,'Slider Control'!P$13,L678*'Slider Control'!R$13)</f>
        <v>0.80880000000000052</v>
      </c>
      <c r="N678" s="95">
        <f>IF(L678&lt;'Slider Control'!M$13,0,IF(L678&lt;'Slider Control'!N$13,L678*'Slider Control'!S$13+'Slider Control'!T$13,'Slider Control'!Q$13))</f>
        <v>0.70457142857142974</v>
      </c>
      <c r="O678" s="96" t="e">
        <f t="shared" si="25"/>
        <v>#N/A</v>
      </c>
      <c r="P678" s="72">
        <f>IF(AND(ABS('Back-End'!B$26-L678)&lt;=0.0005,'Back-End'!B$25),0.001,0)</f>
        <v>0</v>
      </c>
      <c r="Q678" s="72">
        <f>IF(AND(ABS('Back-End'!B$32-L678)&lt;=0.0005,'Back-End'!B$38),M678,0)</f>
        <v>0</v>
      </c>
      <c r="R678" s="72">
        <f>IF(AND(ABS('Back-End'!B$56-L678)&lt;=0.0005,'Back-End'!B$57),'Back-End'!B$54,IF(AND(ABS('Back-End'!B$69-L678)&lt;=0.0005,'Back-End'!B$58),'Back-End'!B$67,0))</f>
        <v>0</v>
      </c>
      <c r="S678" s="72">
        <f>IF(AND(ABS('Back-End'!B$81-L678)&lt;=0.0005,'Back-End'!B$84),'Back-End'!B$82,0)</f>
        <v>0</v>
      </c>
      <c r="T678" s="72">
        <v>0</v>
      </c>
    </row>
    <row r="679" spans="12:20" x14ac:dyDescent="0.25">
      <c r="L679" s="94">
        <f>L678</f>
        <v>0.33700000000000024</v>
      </c>
      <c r="M679" s="81">
        <f>IF(L679&lt;'Slider Control'!M$13,'Slider Control'!P$13,L679*'Slider Control'!R$13)</f>
        <v>0.80880000000000052</v>
      </c>
      <c r="N679" s="95">
        <f>IF(L679&lt;'Slider Control'!M$13,0,IF(L679&lt;'Slider Control'!N$13,L679*'Slider Control'!S$13+'Slider Control'!T$13,'Slider Control'!Q$13))</f>
        <v>0.70457142857142974</v>
      </c>
      <c r="O679" s="96" t="e">
        <f t="shared" si="25"/>
        <v>#N/A</v>
      </c>
      <c r="P679" s="72">
        <f>IF(AND(ABS('Back-End'!B$26-L679)&lt;=0.0005,'Back-End'!B$25),'Back-End'!B$21,0)</f>
        <v>0</v>
      </c>
      <c r="Q679" s="72">
        <f>IF(AND(ABS('Back-End'!B$32-L679)&lt;=0.0005,'Back-End'!B$38),N679,0)</f>
        <v>0</v>
      </c>
      <c r="R679" s="72">
        <f>IF(AND(ABS('Back-End'!B$56-L678)&lt;=0.0005,'Back-End'!B$57),'Back-End'!B$55,IF(AND(ABS('Back-End'!B$69-L678)&lt;=0.0005,'Back-End'!B$58),'Back-End'!B$68+0.0001,0))</f>
        <v>0</v>
      </c>
      <c r="S679" s="72">
        <f>IF(AND(ABS('Back-End'!B$81-L679)&lt;=0.0005,'Back-End'!B$84),'Back-End'!B$83,0)</f>
        <v>0</v>
      </c>
      <c r="T679" s="72">
        <v>0</v>
      </c>
    </row>
    <row r="680" spans="12:20" x14ac:dyDescent="0.25">
      <c r="L680" s="94">
        <f>L679+0.001</f>
        <v>0.33800000000000024</v>
      </c>
      <c r="M680" s="81">
        <f>IF(L680&lt;'Slider Control'!M$13,'Slider Control'!P$13,L680*'Slider Control'!R$13)</f>
        <v>0.81120000000000059</v>
      </c>
      <c r="N680" s="95">
        <f>IF(L680&lt;'Slider Control'!M$13,0,IF(L680&lt;'Slider Control'!N$13,L680*'Slider Control'!S$13+'Slider Control'!T$13,'Slider Control'!Q$13))</f>
        <v>0.70971428571428685</v>
      </c>
      <c r="O680" s="96" t="e">
        <f t="shared" si="25"/>
        <v>#N/A</v>
      </c>
      <c r="P680" s="72">
        <f>IF(AND(ABS('Back-End'!B$26-L680)&lt;=0.0005,'Back-End'!B$25),0.001,0)</f>
        <v>0</v>
      </c>
      <c r="Q680" s="72">
        <f>IF(AND(ABS('Back-End'!B$32-L680)&lt;=0.0005,'Back-End'!B$38),M680,0)</f>
        <v>0</v>
      </c>
      <c r="R680" s="72">
        <f>IF(AND(ABS('Back-End'!B$56-L680)&lt;=0.0005,'Back-End'!B$57),'Back-End'!B$54,IF(AND(ABS('Back-End'!B$69-L680)&lt;=0.0005,'Back-End'!B$58),'Back-End'!B$67,0))</f>
        <v>0</v>
      </c>
      <c r="S680" s="72">
        <f>IF(AND(ABS('Back-End'!B$81-L680)&lt;=0.0005,'Back-End'!B$84),'Back-End'!B$82,0)</f>
        <v>0</v>
      </c>
      <c r="T680" s="72">
        <v>0</v>
      </c>
    </row>
    <row r="681" spans="12:20" x14ac:dyDescent="0.25">
      <c r="L681" s="94">
        <f>L680</f>
        <v>0.33800000000000024</v>
      </c>
      <c r="M681" s="81">
        <f>IF(L681&lt;'Slider Control'!M$13,'Slider Control'!P$13,L681*'Slider Control'!R$13)</f>
        <v>0.81120000000000059</v>
      </c>
      <c r="N681" s="95">
        <f>IF(L681&lt;'Slider Control'!M$13,0,IF(L681&lt;'Slider Control'!N$13,L681*'Slider Control'!S$13+'Slider Control'!T$13,'Slider Control'!Q$13))</f>
        <v>0.70971428571428685</v>
      </c>
      <c r="O681" s="96" t="e">
        <f t="shared" si="25"/>
        <v>#N/A</v>
      </c>
      <c r="P681" s="72">
        <f>IF(AND(ABS('Back-End'!B$26-L681)&lt;=0.0005,'Back-End'!B$25),'Back-End'!B$21,0)</f>
        <v>0</v>
      </c>
      <c r="Q681" s="72">
        <f>IF(AND(ABS('Back-End'!B$32-L681)&lt;=0.0005,'Back-End'!B$38),N681,0)</f>
        <v>0</v>
      </c>
      <c r="R681" s="72">
        <f>IF(AND(ABS('Back-End'!B$56-L680)&lt;=0.0005,'Back-End'!B$57),'Back-End'!B$55,IF(AND(ABS('Back-End'!B$69-L680)&lt;=0.0005,'Back-End'!B$58),'Back-End'!B$68+0.0001,0))</f>
        <v>0</v>
      </c>
      <c r="S681" s="72">
        <f>IF(AND(ABS('Back-End'!B$81-L681)&lt;=0.0005,'Back-End'!B$84),'Back-End'!B$83,0)</f>
        <v>0</v>
      </c>
      <c r="T681" s="72">
        <v>0</v>
      </c>
    </row>
    <row r="682" spans="12:20" x14ac:dyDescent="0.25">
      <c r="L682" s="94">
        <f>L681+0.001</f>
        <v>0.33900000000000025</v>
      </c>
      <c r="M682" s="81">
        <f>IF(L682&lt;'Slider Control'!M$13,'Slider Control'!P$13,L682*'Slider Control'!R$13)</f>
        <v>0.81360000000000054</v>
      </c>
      <c r="N682" s="95">
        <f>IF(L682&lt;'Slider Control'!M$13,0,IF(L682&lt;'Slider Control'!N$13,L682*'Slider Control'!S$13+'Slider Control'!T$13,'Slider Control'!Q$13))</f>
        <v>0.71485714285714397</v>
      </c>
      <c r="O682" s="96" t="e">
        <f t="shared" si="25"/>
        <v>#N/A</v>
      </c>
      <c r="P682" s="72">
        <f>IF(AND(ABS('Back-End'!B$26-L682)&lt;=0.0005,'Back-End'!B$25),0.001,0)</f>
        <v>0</v>
      </c>
      <c r="Q682" s="72">
        <f>IF(AND(ABS('Back-End'!B$32-L682)&lt;=0.0005,'Back-End'!B$38),M682,0)</f>
        <v>0</v>
      </c>
      <c r="R682" s="72">
        <f>IF(AND(ABS('Back-End'!B$56-L682)&lt;=0.0005,'Back-End'!B$57),'Back-End'!B$54,IF(AND(ABS('Back-End'!B$69-L682)&lt;=0.0005,'Back-End'!B$58),'Back-End'!B$67,0))</f>
        <v>0</v>
      </c>
      <c r="S682" s="72">
        <f>IF(AND(ABS('Back-End'!B$81-L682)&lt;=0.0005,'Back-End'!B$84),'Back-End'!B$82,0)</f>
        <v>0</v>
      </c>
      <c r="T682" s="72">
        <v>0</v>
      </c>
    </row>
    <row r="683" spans="12:20" x14ac:dyDescent="0.25">
      <c r="L683" s="94">
        <f>L682</f>
        <v>0.33900000000000025</v>
      </c>
      <c r="M683" s="81">
        <f>IF(L683&lt;'Slider Control'!M$13,'Slider Control'!P$13,L683*'Slider Control'!R$13)</f>
        <v>0.81360000000000054</v>
      </c>
      <c r="N683" s="95">
        <f>IF(L683&lt;'Slider Control'!M$13,0,IF(L683&lt;'Slider Control'!N$13,L683*'Slider Control'!S$13+'Slider Control'!T$13,'Slider Control'!Q$13))</f>
        <v>0.71485714285714397</v>
      </c>
      <c r="O683" s="96" t="e">
        <f t="shared" si="25"/>
        <v>#N/A</v>
      </c>
      <c r="P683" s="72">
        <f>IF(AND(ABS('Back-End'!B$26-L683)&lt;=0.0005,'Back-End'!B$25),'Back-End'!B$21,0)</f>
        <v>0</v>
      </c>
      <c r="Q683" s="72">
        <f>IF(AND(ABS('Back-End'!B$32-L683)&lt;=0.0005,'Back-End'!B$38),N683,0)</f>
        <v>0</v>
      </c>
      <c r="R683" s="72">
        <f>IF(AND(ABS('Back-End'!B$56-L682)&lt;=0.0005,'Back-End'!B$57),'Back-End'!B$55,IF(AND(ABS('Back-End'!B$69-L682)&lt;=0.0005,'Back-End'!B$58),'Back-End'!B$68+0.0001,0))</f>
        <v>0</v>
      </c>
      <c r="S683" s="72">
        <f>IF(AND(ABS('Back-End'!B$81-L683)&lt;=0.0005,'Back-End'!B$84),'Back-End'!B$83,0)</f>
        <v>0</v>
      </c>
      <c r="T683" s="72">
        <v>0</v>
      </c>
    </row>
    <row r="684" spans="12:20" x14ac:dyDescent="0.25">
      <c r="L684" s="94">
        <f>L683+0.001</f>
        <v>0.34000000000000025</v>
      </c>
      <c r="M684" s="81">
        <f>IF(L684&lt;'Slider Control'!M$13,'Slider Control'!P$13,L684*'Slider Control'!R$13)</f>
        <v>0.81600000000000061</v>
      </c>
      <c r="N684" s="95">
        <f>IF(L684&lt;'Slider Control'!M$13,0,IF(L684&lt;'Slider Control'!N$13,L684*'Slider Control'!S$13+'Slider Control'!T$13,'Slider Control'!Q$13))</f>
        <v>0.72000000000000131</v>
      </c>
      <c r="O684" s="96" t="e">
        <f t="shared" si="25"/>
        <v>#N/A</v>
      </c>
      <c r="P684" s="72">
        <f>IF(AND(ABS('Back-End'!B$26-L684)&lt;=0.0005,'Back-End'!B$25),0.001,0)</f>
        <v>0</v>
      </c>
      <c r="Q684" s="72">
        <f>IF(AND(ABS('Back-End'!B$32-L684)&lt;=0.0005,'Back-End'!B$38),M684,0)</f>
        <v>0</v>
      </c>
      <c r="R684" s="72">
        <f>IF(AND(ABS('Back-End'!B$56-L684)&lt;=0.0005,'Back-End'!B$57),'Back-End'!B$54,IF(AND(ABS('Back-End'!B$69-L684)&lt;=0.0005,'Back-End'!B$58),'Back-End'!B$67,0))</f>
        <v>0</v>
      </c>
      <c r="S684" s="72">
        <f>IF(AND(ABS('Back-End'!B$81-L684)&lt;=0.0005,'Back-End'!B$84),'Back-End'!B$82,0)</f>
        <v>0</v>
      </c>
      <c r="T684" s="72">
        <v>0</v>
      </c>
    </row>
    <row r="685" spans="12:20" x14ac:dyDescent="0.25">
      <c r="L685" s="94">
        <f>L684</f>
        <v>0.34000000000000025</v>
      </c>
      <c r="M685" s="81">
        <f>IF(L685&lt;'Slider Control'!M$13,'Slider Control'!P$13,L685*'Slider Control'!R$13)</f>
        <v>0.81600000000000061</v>
      </c>
      <c r="N685" s="95">
        <f>IF(L685&lt;'Slider Control'!M$13,0,IF(L685&lt;'Slider Control'!N$13,L685*'Slider Control'!S$13+'Slider Control'!T$13,'Slider Control'!Q$13))</f>
        <v>0.72000000000000131</v>
      </c>
      <c r="O685" s="96" t="e">
        <f t="shared" si="25"/>
        <v>#N/A</v>
      </c>
      <c r="P685" s="72">
        <f>IF(AND(ABS('Back-End'!B$26-L685)&lt;=0.0005,'Back-End'!B$25),'Back-End'!B$21,0)</f>
        <v>0</v>
      </c>
      <c r="Q685" s="72">
        <f>IF(AND(ABS('Back-End'!B$32-L685)&lt;=0.0005,'Back-End'!B$38),N685,0)</f>
        <v>0</v>
      </c>
      <c r="R685" s="72">
        <f>IF(AND(ABS('Back-End'!B$56-L684)&lt;=0.0005,'Back-End'!B$57),'Back-End'!B$55,IF(AND(ABS('Back-End'!B$69-L684)&lt;=0.0005,'Back-End'!B$58),'Back-End'!B$68+0.0001,0))</f>
        <v>0</v>
      </c>
      <c r="S685" s="72">
        <f>IF(AND(ABS('Back-End'!B$81-L685)&lt;=0.0005,'Back-End'!B$84),'Back-End'!B$83,0)</f>
        <v>0</v>
      </c>
      <c r="T685" s="72">
        <v>0</v>
      </c>
    </row>
    <row r="686" spans="12:20" x14ac:dyDescent="0.25">
      <c r="L686" s="94">
        <f>L685+0.001</f>
        <v>0.34100000000000025</v>
      </c>
      <c r="M686" s="81">
        <f>IF(L686&lt;'Slider Control'!M$13,'Slider Control'!P$13,L686*'Slider Control'!R$13)</f>
        <v>0.81840000000000057</v>
      </c>
      <c r="N686" s="95">
        <f>IF(L686&lt;'Slider Control'!M$13,0,IF(L686&lt;'Slider Control'!N$13,L686*'Slider Control'!S$13+'Slider Control'!T$13,'Slider Control'!Q$13))</f>
        <v>0.72514285714285842</v>
      </c>
      <c r="O686" s="96" t="e">
        <f t="shared" si="25"/>
        <v>#N/A</v>
      </c>
      <c r="P686" s="72">
        <f>IF(AND(ABS('Back-End'!B$26-L686)&lt;=0.0005,'Back-End'!B$25),0.001,0)</f>
        <v>0</v>
      </c>
      <c r="Q686" s="72">
        <f>IF(AND(ABS('Back-End'!B$32-L686)&lt;=0.0005,'Back-End'!B$38),M686,0)</f>
        <v>0</v>
      </c>
      <c r="R686" s="72">
        <f>IF(AND(ABS('Back-End'!B$56-L686)&lt;=0.0005,'Back-End'!B$57),'Back-End'!B$54,IF(AND(ABS('Back-End'!B$69-L686)&lt;=0.0005,'Back-End'!B$58),'Back-End'!B$67,0))</f>
        <v>0</v>
      </c>
      <c r="S686" s="72">
        <f>IF(AND(ABS('Back-End'!B$81-L686)&lt;=0.0005,'Back-End'!B$84),'Back-End'!B$82,0)</f>
        <v>0</v>
      </c>
      <c r="T686" s="72">
        <v>0</v>
      </c>
    </row>
    <row r="687" spans="12:20" x14ac:dyDescent="0.25">
      <c r="L687" s="94">
        <f>L686</f>
        <v>0.34100000000000025</v>
      </c>
      <c r="M687" s="81">
        <f>IF(L687&lt;'Slider Control'!M$13,'Slider Control'!P$13,L687*'Slider Control'!R$13)</f>
        <v>0.81840000000000057</v>
      </c>
      <c r="N687" s="95">
        <f>IF(L687&lt;'Slider Control'!M$13,0,IF(L687&lt;'Slider Control'!N$13,L687*'Slider Control'!S$13+'Slider Control'!T$13,'Slider Control'!Q$13))</f>
        <v>0.72514285714285842</v>
      </c>
      <c r="O687" s="96" t="e">
        <f t="shared" si="25"/>
        <v>#N/A</v>
      </c>
      <c r="P687" s="72">
        <f>IF(AND(ABS('Back-End'!B$26-L687)&lt;=0.0005,'Back-End'!B$25),'Back-End'!B$21,0)</f>
        <v>0</v>
      </c>
      <c r="Q687" s="72">
        <f>IF(AND(ABS('Back-End'!B$32-L687)&lt;=0.0005,'Back-End'!B$38),N687,0)</f>
        <v>0</v>
      </c>
      <c r="R687" s="72">
        <f>IF(AND(ABS('Back-End'!B$56-L686)&lt;=0.0005,'Back-End'!B$57),'Back-End'!B$55,IF(AND(ABS('Back-End'!B$69-L686)&lt;=0.0005,'Back-End'!B$58),'Back-End'!B$68+0.0001,0))</f>
        <v>0</v>
      </c>
      <c r="S687" s="72">
        <f>IF(AND(ABS('Back-End'!B$81-L687)&lt;=0.0005,'Back-End'!B$84),'Back-End'!B$83,0)</f>
        <v>0</v>
      </c>
      <c r="T687" s="72">
        <v>0</v>
      </c>
    </row>
    <row r="688" spans="12:20" x14ac:dyDescent="0.25">
      <c r="L688" s="94">
        <f>L687+0.001</f>
        <v>0.34200000000000025</v>
      </c>
      <c r="M688" s="81">
        <f>IF(L688&lt;'Slider Control'!M$13,'Slider Control'!P$13,L688*'Slider Control'!R$13)</f>
        <v>0.82080000000000053</v>
      </c>
      <c r="N688" s="95">
        <f>IF(L688&lt;'Slider Control'!M$13,0,IF(L688&lt;'Slider Control'!N$13,L688*'Slider Control'!S$13+'Slider Control'!T$13,'Slider Control'!Q$13))</f>
        <v>0.73028571428571554</v>
      </c>
      <c r="O688" s="96" t="e">
        <f t="shared" si="25"/>
        <v>#N/A</v>
      </c>
      <c r="P688" s="72">
        <f>IF(AND(ABS('Back-End'!B$26-L688)&lt;=0.0005,'Back-End'!B$25),0.001,0)</f>
        <v>0</v>
      </c>
      <c r="Q688" s="72">
        <f>IF(AND(ABS('Back-End'!B$32-L688)&lt;=0.0005,'Back-End'!B$38),M688,0)</f>
        <v>0</v>
      </c>
      <c r="R688" s="72">
        <f>IF(AND(ABS('Back-End'!B$56-L688)&lt;=0.0005,'Back-End'!B$57),'Back-End'!B$54,IF(AND(ABS('Back-End'!B$69-L688)&lt;=0.0005,'Back-End'!B$58),'Back-End'!B$67,0))</f>
        <v>0</v>
      </c>
      <c r="S688" s="72">
        <f>IF(AND(ABS('Back-End'!B$81-L688)&lt;=0.0005,'Back-End'!B$84),'Back-End'!B$82,0)</f>
        <v>0</v>
      </c>
      <c r="T688" s="72">
        <v>0</v>
      </c>
    </row>
    <row r="689" spans="12:20" x14ac:dyDescent="0.25">
      <c r="L689" s="94">
        <f>L688</f>
        <v>0.34200000000000025</v>
      </c>
      <c r="M689" s="81">
        <f>IF(L689&lt;'Slider Control'!M$13,'Slider Control'!P$13,L689*'Slider Control'!R$13)</f>
        <v>0.82080000000000053</v>
      </c>
      <c r="N689" s="95">
        <f>IF(L689&lt;'Slider Control'!M$13,0,IF(L689&lt;'Slider Control'!N$13,L689*'Slider Control'!S$13+'Slider Control'!T$13,'Slider Control'!Q$13))</f>
        <v>0.73028571428571554</v>
      </c>
      <c r="O689" s="96" t="e">
        <f t="shared" si="25"/>
        <v>#N/A</v>
      </c>
      <c r="P689" s="72">
        <f>IF(AND(ABS('Back-End'!B$26-L689)&lt;=0.0005,'Back-End'!B$25),'Back-End'!B$21,0)</f>
        <v>0</v>
      </c>
      <c r="Q689" s="72">
        <f>IF(AND(ABS('Back-End'!B$32-L689)&lt;=0.0005,'Back-End'!B$38),N689,0)</f>
        <v>0</v>
      </c>
      <c r="R689" s="72">
        <f>IF(AND(ABS('Back-End'!B$56-L688)&lt;=0.0005,'Back-End'!B$57),'Back-End'!B$55,IF(AND(ABS('Back-End'!B$69-L688)&lt;=0.0005,'Back-End'!B$58),'Back-End'!B$68+0.0001,0))</f>
        <v>0</v>
      </c>
      <c r="S689" s="72">
        <f>IF(AND(ABS('Back-End'!B$81-L689)&lt;=0.0005,'Back-End'!B$84),'Back-End'!B$83,0)</f>
        <v>0</v>
      </c>
      <c r="T689" s="72">
        <v>0</v>
      </c>
    </row>
    <row r="690" spans="12:20" x14ac:dyDescent="0.25">
      <c r="L690" s="94">
        <f>L689+0.001</f>
        <v>0.34300000000000025</v>
      </c>
      <c r="M690" s="81">
        <f>IF(L690&lt;'Slider Control'!M$13,'Slider Control'!P$13,L690*'Slider Control'!R$13)</f>
        <v>0.8232000000000006</v>
      </c>
      <c r="N690" s="95">
        <f>IF(L690&lt;'Slider Control'!M$13,0,IF(L690&lt;'Slider Control'!N$13,L690*'Slider Control'!S$13+'Slider Control'!T$13,'Slider Control'!Q$13))</f>
        <v>0.73542857142857265</v>
      </c>
      <c r="O690" s="96" t="e">
        <f t="shared" si="25"/>
        <v>#N/A</v>
      </c>
      <c r="P690" s="72">
        <f>IF(AND(ABS('Back-End'!B$26-L690)&lt;=0.0005,'Back-End'!B$25),0.001,0)</f>
        <v>0</v>
      </c>
      <c r="Q690" s="72">
        <f>IF(AND(ABS('Back-End'!B$32-L690)&lt;=0.0005,'Back-End'!B$38),M690,0)</f>
        <v>0</v>
      </c>
      <c r="R690" s="72">
        <f>IF(AND(ABS('Back-End'!B$56-L690)&lt;=0.0005,'Back-End'!B$57),'Back-End'!B$54,IF(AND(ABS('Back-End'!B$69-L690)&lt;=0.0005,'Back-End'!B$58),'Back-End'!B$67,0))</f>
        <v>0</v>
      </c>
      <c r="S690" s="72">
        <f>IF(AND(ABS('Back-End'!B$81-L690)&lt;=0.0005,'Back-End'!B$84),'Back-End'!B$82,0)</f>
        <v>0</v>
      </c>
      <c r="T690" s="72">
        <v>0</v>
      </c>
    </row>
    <row r="691" spans="12:20" x14ac:dyDescent="0.25">
      <c r="L691" s="94">
        <f>L690</f>
        <v>0.34300000000000025</v>
      </c>
      <c r="M691" s="81">
        <f>IF(L691&lt;'Slider Control'!M$13,'Slider Control'!P$13,L691*'Slider Control'!R$13)</f>
        <v>0.8232000000000006</v>
      </c>
      <c r="N691" s="95">
        <f>IF(L691&lt;'Slider Control'!M$13,0,IF(L691&lt;'Slider Control'!N$13,L691*'Slider Control'!S$13+'Slider Control'!T$13,'Slider Control'!Q$13))</f>
        <v>0.73542857142857265</v>
      </c>
      <c r="O691" s="96" t="e">
        <f t="shared" si="25"/>
        <v>#N/A</v>
      </c>
      <c r="P691" s="72">
        <f>IF(AND(ABS('Back-End'!B$26-L691)&lt;=0.0005,'Back-End'!B$25),'Back-End'!B$21,0)</f>
        <v>0</v>
      </c>
      <c r="Q691" s="72">
        <f>IF(AND(ABS('Back-End'!B$32-L691)&lt;=0.0005,'Back-End'!B$38),N691,0)</f>
        <v>0</v>
      </c>
      <c r="R691" s="72">
        <f>IF(AND(ABS('Back-End'!B$56-L690)&lt;=0.0005,'Back-End'!B$57),'Back-End'!B$55,IF(AND(ABS('Back-End'!B$69-L690)&lt;=0.0005,'Back-End'!B$58),'Back-End'!B$68+0.0001,0))</f>
        <v>0</v>
      </c>
      <c r="S691" s="72">
        <f>IF(AND(ABS('Back-End'!B$81-L691)&lt;=0.0005,'Back-End'!B$84),'Back-End'!B$83,0)</f>
        <v>0</v>
      </c>
      <c r="T691" s="72">
        <v>0</v>
      </c>
    </row>
    <row r="692" spans="12:20" x14ac:dyDescent="0.25">
      <c r="L692" s="94">
        <f>L691+0.001</f>
        <v>0.34400000000000025</v>
      </c>
      <c r="M692" s="81">
        <f>IF(L692&lt;'Slider Control'!M$13,'Slider Control'!P$13,L692*'Slider Control'!R$13)</f>
        <v>0.82560000000000056</v>
      </c>
      <c r="N692" s="95">
        <f>IF(L692&lt;'Slider Control'!M$13,0,IF(L692&lt;'Slider Control'!N$13,L692*'Slider Control'!S$13+'Slider Control'!T$13,'Slider Control'!Q$13))</f>
        <v>0.74057142857142977</v>
      </c>
      <c r="O692" s="96" t="e">
        <f t="shared" si="25"/>
        <v>#N/A</v>
      </c>
      <c r="P692" s="72">
        <f>IF(AND(ABS('Back-End'!B$26-L692)&lt;=0.0005,'Back-End'!B$25),0.001,0)</f>
        <v>0</v>
      </c>
      <c r="Q692" s="72">
        <f>IF(AND(ABS('Back-End'!B$32-L692)&lt;=0.0005,'Back-End'!B$38),M692,0)</f>
        <v>0</v>
      </c>
      <c r="R692" s="72">
        <f>IF(AND(ABS('Back-End'!B$56-L692)&lt;=0.0005,'Back-End'!B$57),'Back-End'!B$54,IF(AND(ABS('Back-End'!B$69-L692)&lt;=0.0005,'Back-End'!B$58),'Back-End'!B$67,0))</f>
        <v>0</v>
      </c>
      <c r="S692" s="72">
        <f>IF(AND(ABS('Back-End'!B$81-L692)&lt;=0.0005,'Back-End'!B$84),'Back-End'!B$82,0)</f>
        <v>0</v>
      </c>
      <c r="T692" s="72">
        <v>0</v>
      </c>
    </row>
    <row r="693" spans="12:20" x14ac:dyDescent="0.25">
      <c r="L693" s="94">
        <f>L692</f>
        <v>0.34400000000000025</v>
      </c>
      <c r="M693" s="81">
        <f>IF(L693&lt;'Slider Control'!M$13,'Slider Control'!P$13,L693*'Slider Control'!R$13)</f>
        <v>0.82560000000000056</v>
      </c>
      <c r="N693" s="95">
        <f>IF(L693&lt;'Slider Control'!M$13,0,IF(L693&lt;'Slider Control'!N$13,L693*'Slider Control'!S$13+'Slider Control'!T$13,'Slider Control'!Q$13))</f>
        <v>0.74057142857142977</v>
      </c>
      <c r="O693" s="96" t="e">
        <f t="shared" si="25"/>
        <v>#N/A</v>
      </c>
      <c r="P693" s="72">
        <f>IF(AND(ABS('Back-End'!B$26-L693)&lt;=0.0005,'Back-End'!B$25),'Back-End'!B$21,0)</f>
        <v>0</v>
      </c>
      <c r="Q693" s="72">
        <f>IF(AND(ABS('Back-End'!B$32-L693)&lt;=0.0005,'Back-End'!B$38),N693,0)</f>
        <v>0</v>
      </c>
      <c r="R693" s="72">
        <f>IF(AND(ABS('Back-End'!B$56-L692)&lt;=0.0005,'Back-End'!B$57),'Back-End'!B$55,IF(AND(ABS('Back-End'!B$69-L692)&lt;=0.0005,'Back-End'!B$58),'Back-End'!B$68+0.0001,0))</f>
        <v>0</v>
      </c>
      <c r="S693" s="72">
        <f>IF(AND(ABS('Back-End'!B$81-L693)&lt;=0.0005,'Back-End'!B$84),'Back-End'!B$83,0)</f>
        <v>0</v>
      </c>
      <c r="T693" s="72">
        <v>0</v>
      </c>
    </row>
    <row r="694" spans="12:20" x14ac:dyDescent="0.25">
      <c r="L694" s="94">
        <f>L693+0.001</f>
        <v>0.34500000000000025</v>
      </c>
      <c r="M694" s="81">
        <f>IF(L694&lt;'Slider Control'!M$13,'Slider Control'!P$13,L694*'Slider Control'!R$13)</f>
        <v>0.82800000000000062</v>
      </c>
      <c r="N694" s="95">
        <f>IF(L694&lt;'Slider Control'!M$13,0,IF(L694&lt;'Slider Control'!N$13,L694*'Slider Control'!S$13+'Slider Control'!T$13,'Slider Control'!Q$13))</f>
        <v>0.74571428571428688</v>
      </c>
      <c r="O694" s="96" t="e">
        <f t="shared" si="25"/>
        <v>#N/A</v>
      </c>
      <c r="P694" s="72">
        <f>IF(AND(ABS('Back-End'!B$26-L694)&lt;=0.0005,'Back-End'!B$25),0.001,0)</f>
        <v>0</v>
      </c>
      <c r="Q694" s="72">
        <f>IF(AND(ABS('Back-End'!B$32-L694)&lt;=0.0005,'Back-End'!B$38),M694,0)</f>
        <v>0</v>
      </c>
      <c r="R694" s="72">
        <f>IF(AND(ABS('Back-End'!B$56-L694)&lt;=0.0005,'Back-End'!B$57),'Back-End'!B$54,IF(AND(ABS('Back-End'!B$69-L694)&lt;=0.0005,'Back-End'!B$58),'Back-End'!B$67,0))</f>
        <v>0</v>
      </c>
      <c r="S694" s="72">
        <f>IF(AND(ABS('Back-End'!B$81-L694)&lt;=0.0005,'Back-End'!B$84),'Back-End'!B$82,0)</f>
        <v>0</v>
      </c>
      <c r="T694" s="72">
        <v>0</v>
      </c>
    </row>
    <row r="695" spans="12:20" x14ac:dyDescent="0.25">
      <c r="L695" s="94">
        <f>L694</f>
        <v>0.34500000000000025</v>
      </c>
      <c r="M695" s="81">
        <f>IF(L695&lt;'Slider Control'!M$13,'Slider Control'!P$13,L695*'Slider Control'!R$13)</f>
        <v>0.82800000000000062</v>
      </c>
      <c r="N695" s="95">
        <f>IF(L695&lt;'Slider Control'!M$13,0,IF(L695&lt;'Slider Control'!N$13,L695*'Slider Control'!S$13+'Slider Control'!T$13,'Slider Control'!Q$13))</f>
        <v>0.74571428571428688</v>
      </c>
      <c r="O695" s="96" t="e">
        <f t="shared" si="25"/>
        <v>#N/A</v>
      </c>
      <c r="P695" s="72">
        <f>IF(AND(ABS('Back-End'!B$26-L695)&lt;=0.0005,'Back-End'!B$25),'Back-End'!B$21,0)</f>
        <v>0</v>
      </c>
      <c r="Q695" s="72">
        <f>IF(AND(ABS('Back-End'!B$32-L695)&lt;=0.0005,'Back-End'!B$38),N695,0)</f>
        <v>0</v>
      </c>
      <c r="R695" s="72">
        <f>IF(AND(ABS('Back-End'!B$56-L694)&lt;=0.0005,'Back-End'!B$57),'Back-End'!B$55,IF(AND(ABS('Back-End'!B$69-L694)&lt;=0.0005,'Back-End'!B$58),'Back-End'!B$68+0.0001,0))</f>
        <v>0</v>
      </c>
      <c r="S695" s="72">
        <f>IF(AND(ABS('Back-End'!B$81-L695)&lt;=0.0005,'Back-End'!B$84),'Back-End'!B$83,0)</f>
        <v>0</v>
      </c>
      <c r="T695" s="72">
        <v>0</v>
      </c>
    </row>
    <row r="696" spans="12:20" x14ac:dyDescent="0.25">
      <c r="L696" s="94">
        <f>L695+0.001</f>
        <v>0.34600000000000025</v>
      </c>
      <c r="M696" s="81">
        <f>IF(L696&lt;'Slider Control'!M$13,'Slider Control'!P$13,L696*'Slider Control'!R$13)</f>
        <v>0.83040000000000058</v>
      </c>
      <c r="N696" s="95">
        <f>IF(L696&lt;'Slider Control'!M$13,0,IF(L696&lt;'Slider Control'!N$13,L696*'Slider Control'!S$13+'Slider Control'!T$13,'Slider Control'!Q$13))</f>
        <v>0.750857142857144</v>
      </c>
      <c r="O696" s="96" t="e">
        <f t="shared" si="25"/>
        <v>#N/A</v>
      </c>
      <c r="P696" s="72">
        <f>IF(AND(ABS('Back-End'!B$26-L696)&lt;=0.0005,'Back-End'!B$25),0.001,0)</f>
        <v>0</v>
      </c>
      <c r="Q696" s="72">
        <f>IF(AND(ABS('Back-End'!B$32-L696)&lt;=0.0005,'Back-End'!B$38),M696,0)</f>
        <v>0</v>
      </c>
      <c r="R696" s="72">
        <f>IF(AND(ABS('Back-End'!B$56-L696)&lt;=0.0005,'Back-End'!B$57),'Back-End'!B$54,IF(AND(ABS('Back-End'!B$69-L696)&lt;=0.0005,'Back-End'!B$58),'Back-End'!B$67,0))</f>
        <v>0</v>
      </c>
      <c r="S696" s="72">
        <f>IF(AND(ABS('Back-End'!B$81-L696)&lt;=0.0005,'Back-End'!B$84),'Back-End'!B$82,0)</f>
        <v>0</v>
      </c>
      <c r="T696" s="72">
        <v>0</v>
      </c>
    </row>
    <row r="697" spans="12:20" x14ac:dyDescent="0.25">
      <c r="L697" s="94">
        <f>L696</f>
        <v>0.34600000000000025</v>
      </c>
      <c r="M697" s="81">
        <f>IF(L697&lt;'Slider Control'!M$13,'Slider Control'!P$13,L697*'Slider Control'!R$13)</f>
        <v>0.83040000000000058</v>
      </c>
      <c r="N697" s="95">
        <f>IF(L697&lt;'Slider Control'!M$13,0,IF(L697&lt;'Slider Control'!N$13,L697*'Slider Control'!S$13+'Slider Control'!T$13,'Slider Control'!Q$13))</f>
        <v>0.750857142857144</v>
      </c>
      <c r="O697" s="96" t="e">
        <f t="shared" si="25"/>
        <v>#N/A</v>
      </c>
      <c r="P697" s="72">
        <f>IF(AND(ABS('Back-End'!B$26-L697)&lt;=0.0005,'Back-End'!B$25),'Back-End'!B$21,0)</f>
        <v>0</v>
      </c>
      <c r="Q697" s="72">
        <f>IF(AND(ABS('Back-End'!B$32-L697)&lt;=0.0005,'Back-End'!B$38),N697,0)</f>
        <v>0</v>
      </c>
      <c r="R697" s="72">
        <f>IF(AND(ABS('Back-End'!B$56-L696)&lt;=0.0005,'Back-End'!B$57),'Back-End'!B$55,IF(AND(ABS('Back-End'!B$69-L696)&lt;=0.0005,'Back-End'!B$58),'Back-End'!B$68+0.0001,0))</f>
        <v>0</v>
      </c>
      <c r="S697" s="72">
        <f>IF(AND(ABS('Back-End'!B$81-L697)&lt;=0.0005,'Back-End'!B$84),'Back-End'!B$83,0)</f>
        <v>0</v>
      </c>
      <c r="T697" s="72">
        <v>0</v>
      </c>
    </row>
    <row r="698" spans="12:20" x14ac:dyDescent="0.25">
      <c r="L698" s="94">
        <f>L697+0.001</f>
        <v>0.34700000000000025</v>
      </c>
      <c r="M698" s="81">
        <f>IF(L698&lt;'Slider Control'!M$13,'Slider Control'!P$13,L698*'Slider Control'!R$13)</f>
        <v>0.83280000000000054</v>
      </c>
      <c r="N698" s="95">
        <f>IF(L698&lt;'Slider Control'!M$13,0,IF(L698&lt;'Slider Control'!N$13,L698*'Slider Control'!S$13+'Slider Control'!T$13,'Slider Control'!Q$13))</f>
        <v>0.75600000000000112</v>
      </c>
      <c r="O698" s="96" t="e">
        <f t="shared" si="25"/>
        <v>#N/A</v>
      </c>
      <c r="P698" s="72">
        <f>IF(AND(ABS('Back-End'!B$26-L698)&lt;=0.0005,'Back-End'!B$25),0.001,0)</f>
        <v>0</v>
      </c>
      <c r="Q698" s="72">
        <f>IF(AND(ABS('Back-End'!B$32-L698)&lt;=0.0005,'Back-End'!B$38),M698,0)</f>
        <v>0</v>
      </c>
      <c r="R698" s="72">
        <f>IF(AND(ABS('Back-End'!B$56-L698)&lt;=0.0005,'Back-End'!B$57),'Back-End'!B$54,IF(AND(ABS('Back-End'!B$69-L698)&lt;=0.0005,'Back-End'!B$58),'Back-End'!B$67,0))</f>
        <v>0</v>
      </c>
      <c r="S698" s="72">
        <f>IF(AND(ABS('Back-End'!B$81-L698)&lt;=0.0005,'Back-End'!B$84),'Back-End'!B$82,0)</f>
        <v>0</v>
      </c>
      <c r="T698" s="72">
        <v>0</v>
      </c>
    </row>
    <row r="699" spans="12:20" x14ac:dyDescent="0.25">
      <c r="L699" s="94">
        <f>L698</f>
        <v>0.34700000000000025</v>
      </c>
      <c r="M699" s="81">
        <f>IF(L699&lt;'Slider Control'!M$13,'Slider Control'!P$13,L699*'Slider Control'!R$13)</f>
        <v>0.83280000000000054</v>
      </c>
      <c r="N699" s="95">
        <f>IF(L699&lt;'Slider Control'!M$13,0,IF(L699&lt;'Slider Control'!N$13,L699*'Slider Control'!S$13+'Slider Control'!T$13,'Slider Control'!Q$13))</f>
        <v>0.75600000000000112</v>
      </c>
      <c r="O699" s="96" t="e">
        <f t="shared" si="25"/>
        <v>#N/A</v>
      </c>
      <c r="P699" s="72">
        <f>IF(AND(ABS('Back-End'!B$26-L699)&lt;=0.0005,'Back-End'!B$25),'Back-End'!B$21,0)</f>
        <v>0</v>
      </c>
      <c r="Q699" s="72">
        <f>IF(AND(ABS('Back-End'!B$32-L699)&lt;=0.0005,'Back-End'!B$38),N699,0)</f>
        <v>0</v>
      </c>
      <c r="R699" s="72">
        <f>IF(AND(ABS('Back-End'!B$56-L698)&lt;=0.0005,'Back-End'!B$57),'Back-End'!B$55,IF(AND(ABS('Back-End'!B$69-L698)&lt;=0.0005,'Back-End'!B$58),'Back-End'!B$68+0.0001,0))</f>
        <v>0</v>
      </c>
      <c r="S699" s="72">
        <f>IF(AND(ABS('Back-End'!B$81-L699)&lt;=0.0005,'Back-End'!B$84),'Back-End'!B$83,0)</f>
        <v>0</v>
      </c>
      <c r="T699" s="72">
        <v>0</v>
      </c>
    </row>
    <row r="700" spans="12:20" x14ac:dyDescent="0.25">
      <c r="L700" s="94">
        <f>L699+0.001</f>
        <v>0.34800000000000025</v>
      </c>
      <c r="M700" s="81">
        <f>IF(L700&lt;'Slider Control'!M$13,'Slider Control'!P$13,L700*'Slider Control'!R$13)</f>
        <v>0.83520000000000061</v>
      </c>
      <c r="N700" s="95">
        <f>IF(L700&lt;'Slider Control'!M$13,0,IF(L700&lt;'Slider Control'!N$13,L700*'Slider Control'!S$13+'Slider Control'!T$13,'Slider Control'!Q$13))</f>
        <v>0.76114285714285845</v>
      </c>
      <c r="O700" s="96" t="e">
        <f t="shared" si="25"/>
        <v>#N/A</v>
      </c>
      <c r="P700" s="72">
        <f>IF(AND(ABS('Back-End'!B$26-L700)&lt;=0.0005,'Back-End'!B$25),0.001,0)</f>
        <v>0</v>
      </c>
      <c r="Q700" s="72">
        <f>IF(AND(ABS('Back-End'!B$32-L700)&lt;=0.0005,'Back-End'!B$38),M700,0)</f>
        <v>0</v>
      </c>
      <c r="R700" s="72">
        <f>IF(AND(ABS('Back-End'!B$56-L700)&lt;=0.0005,'Back-End'!B$57),'Back-End'!B$54,IF(AND(ABS('Back-End'!B$69-L700)&lt;=0.0005,'Back-End'!B$58),'Back-End'!B$67,0))</f>
        <v>0</v>
      </c>
      <c r="S700" s="72">
        <f>IF(AND(ABS('Back-End'!B$81-L700)&lt;=0.0005,'Back-End'!B$84),'Back-End'!B$82,0)</f>
        <v>0</v>
      </c>
      <c r="T700" s="72">
        <v>0</v>
      </c>
    </row>
    <row r="701" spans="12:20" x14ac:dyDescent="0.25">
      <c r="L701" s="94">
        <f>L700</f>
        <v>0.34800000000000025</v>
      </c>
      <c r="M701" s="81">
        <f>IF(L701&lt;'Slider Control'!M$13,'Slider Control'!P$13,L701*'Slider Control'!R$13)</f>
        <v>0.83520000000000061</v>
      </c>
      <c r="N701" s="95">
        <f>IF(L701&lt;'Slider Control'!M$13,0,IF(L701&lt;'Slider Control'!N$13,L701*'Slider Control'!S$13+'Slider Control'!T$13,'Slider Control'!Q$13))</f>
        <v>0.76114285714285845</v>
      </c>
      <c r="O701" s="96" t="e">
        <f t="shared" si="25"/>
        <v>#N/A</v>
      </c>
      <c r="P701" s="72">
        <f>IF(AND(ABS('Back-End'!B$26-L701)&lt;=0.0005,'Back-End'!B$25),'Back-End'!B$21,0)</f>
        <v>0</v>
      </c>
      <c r="Q701" s="72">
        <f>IF(AND(ABS('Back-End'!B$32-L701)&lt;=0.0005,'Back-End'!B$38),N701,0)</f>
        <v>0</v>
      </c>
      <c r="R701" s="72">
        <f>IF(AND(ABS('Back-End'!B$56-L700)&lt;=0.0005,'Back-End'!B$57),'Back-End'!B$55,IF(AND(ABS('Back-End'!B$69-L700)&lt;=0.0005,'Back-End'!B$58),'Back-End'!B$68+0.0001,0))</f>
        <v>0</v>
      </c>
      <c r="S701" s="72">
        <f>IF(AND(ABS('Back-End'!B$81-L701)&lt;=0.0005,'Back-End'!B$84),'Back-End'!B$83,0)</f>
        <v>0</v>
      </c>
      <c r="T701" s="72">
        <v>0</v>
      </c>
    </row>
    <row r="702" spans="12:20" x14ac:dyDescent="0.25">
      <c r="L702" s="94">
        <f>L701+0.001</f>
        <v>0.34900000000000025</v>
      </c>
      <c r="M702" s="81">
        <f>IF(L702&lt;'Slider Control'!M$13,'Slider Control'!P$13,L702*'Slider Control'!R$13)</f>
        <v>0.83760000000000057</v>
      </c>
      <c r="N702" s="95">
        <f>IF(L702&lt;'Slider Control'!M$13,0,IF(L702&lt;'Slider Control'!N$13,L702*'Slider Control'!S$13+'Slider Control'!T$13,'Slider Control'!Q$13))</f>
        <v>0.76628571428571557</v>
      </c>
      <c r="O702" s="96" t="e">
        <f t="shared" si="25"/>
        <v>#N/A</v>
      </c>
      <c r="P702" s="72">
        <f>IF(AND(ABS('Back-End'!B$26-L702)&lt;=0.0005,'Back-End'!B$25),0.001,0)</f>
        <v>0</v>
      </c>
      <c r="Q702" s="72">
        <f>IF(AND(ABS('Back-End'!B$32-L702)&lt;=0.0005,'Back-End'!B$38),M702,0)</f>
        <v>0</v>
      </c>
      <c r="R702" s="72">
        <f>IF(AND(ABS('Back-End'!B$56-L702)&lt;=0.0005,'Back-End'!B$57),'Back-End'!B$54,IF(AND(ABS('Back-End'!B$69-L702)&lt;=0.0005,'Back-End'!B$58),'Back-End'!B$67,0))</f>
        <v>0</v>
      </c>
      <c r="S702" s="72">
        <f>IF(AND(ABS('Back-End'!B$81-L702)&lt;=0.0005,'Back-End'!B$84),'Back-End'!B$82,0)</f>
        <v>0</v>
      </c>
      <c r="T702" s="72">
        <v>0</v>
      </c>
    </row>
    <row r="703" spans="12:20" x14ac:dyDescent="0.25">
      <c r="L703" s="94">
        <f>L702</f>
        <v>0.34900000000000025</v>
      </c>
      <c r="M703" s="81">
        <f>IF(L703&lt;'Slider Control'!M$13,'Slider Control'!P$13,L703*'Slider Control'!R$13)</f>
        <v>0.83760000000000057</v>
      </c>
      <c r="N703" s="95">
        <f>IF(L703&lt;'Slider Control'!M$13,0,IF(L703&lt;'Slider Control'!N$13,L703*'Slider Control'!S$13+'Slider Control'!T$13,'Slider Control'!Q$13))</f>
        <v>0.76628571428571557</v>
      </c>
      <c r="O703" s="96" t="e">
        <f t="shared" si="25"/>
        <v>#N/A</v>
      </c>
      <c r="P703" s="72">
        <f>IF(AND(ABS('Back-End'!B$26-L703)&lt;=0.0005,'Back-End'!B$25),'Back-End'!B$21,0)</f>
        <v>0</v>
      </c>
      <c r="Q703" s="72">
        <f>IF(AND(ABS('Back-End'!B$32-L703)&lt;=0.0005,'Back-End'!B$38),N703,0)</f>
        <v>0</v>
      </c>
      <c r="R703" s="72">
        <f>IF(AND(ABS('Back-End'!B$56-L702)&lt;=0.0005,'Back-End'!B$57),'Back-End'!B$55,IF(AND(ABS('Back-End'!B$69-L702)&lt;=0.0005,'Back-End'!B$58),'Back-End'!B$68+0.0001,0))</f>
        <v>0</v>
      </c>
      <c r="S703" s="72">
        <f>IF(AND(ABS('Back-End'!B$81-L703)&lt;=0.0005,'Back-End'!B$84),'Back-End'!B$83,0)</f>
        <v>0</v>
      </c>
      <c r="T703" s="72">
        <v>0</v>
      </c>
    </row>
    <row r="704" spans="12:20" x14ac:dyDescent="0.25">
      <c r="L704" s="94">
        <f>L703+0.001</f>
        <v>0.35000000000000026</v>
      </c>
      <c r="M704" s="81">
        <f>IF(L704&lt;'Slider Control'!M$13,'Slider Control'!P$13,L704*'Slider Control'!R$13)</f>
        <v>0.84000000000000064</v>
      </c>
      <c r="N704" s="95">
        <f>IF(L704&lt;'Slider Control'!M$13,0,IF(L704&lt;'Slider Control'!N$13,L704*'Slider Control'!S$13+'Slider Control'!T$13,'Slider Control'!Q$13))</f>
        <v>0.77142857142857268</v>
      </c>
      <c r="O704" s="96" t="e">
        <f t="shared" si="25"/>
        <v>#N/A</v>
      </c>
      <c r="P704" s="72">
        <f>IF(AND(ABS('Back-End'!B$26-L704)&lt;=0.0005,'Back-End'!B$25),0.001,0)</f>
        <v>0</v>
      </c>
      <c r="Q704" s="72">
        <f>IF(AND(ABS('Back-End'!B$32-L704)&lt;=0.0005,'Back-End'!B$38),M704,0)</f>
        <v>0</v>
      </c>
      <c r="R704" s="72">
        <f>IF(AND(ABS('Back-End'!B$56-L704)&lt;=0.0005,'Back-End'!B$57),'Back-End'!B$54,IF(AND(ABS('Back-End'!B$69-L704)&lt;=0.0005,'Back-End'!B$58),'Back-End'!B$67,0))</f>
        <v>0</v>
      </c>
      <c r="S704" s="72">
        <f>IF(AND(ABS('Back-End'!B$81-L704)&lt;=0.0005,'Back-End'!B$84),'Back-End'!B$82,0)</f>
        <v>0</v>
      </c>
      <c r="T704" s="72">
        <v>0</v>
      </c>
    </row>
    <row r="705" spans="12:20" x14ac:dyDescent="0.25">
      <c r="L705" s="94">
        <f>L704</f>
        <v>0.35000000000000026</v>
      </c>
      <c r="M705" s="81">
        <f>IF(L705&lt;'Slider Control'!M$13,'Slider Control'!P$13,L705*'Slider Control'!R$13)</f>
        <v>0.84000000000000064</v>
      </c>
      <c r="N705" s="95">
        <f>IF(L705&lt;'Slider Control'!M$13,0,IF(L705&lt;'Slider Control'!N$13,L705*'Slider Control'!S$13+'Slider Control'!T$13,'Slider Control'!Q$13))</f>
        <v>0.77142857142857268</v>
      </c>
      <c r="O705" s="96" t="e">
        <f t="shared" si="25"/>
        <v>#N/A</v>
      </c>
      <c r="P705" s="72">
        <f>IF(AND(ABS('Back-End'!B$26-L705)&lt;=0.0005,'Back-End'!B$25),'Back-End'!B$21,0)</f>
        <v>0</v>
      </c>
      <c r="Q705" s="72">
        <f>IF(AND(ABS('Back-End'!B$32-L705)&lt;=0.0005,'Back-End'!B$38),N705,0)</f>
        <v>0</v>
      </c>
      <c r="R705" s="72">
        <f>IF(AND(ABS('Back-End'!B$56-L704)&lt;=0.0005,'Back-End'!B$57),'Back-End'!B$55,IF(AND(ABS('Back-End'!B$69-L704)&lt;=0.0005,'Back-End'!B$58),'Back-End'!B$68+0.0001,0))</f>
        <v>0</v>
      </c>
      <c r="S705" s="72">
        <f>IF(AND(ABS('Back-End'!B$81-L705)&lt;=0.0005,'Back-End'!B$84),'Back-End'!B$83,0)</f>
        <v>0</v>
      </c>
      <c r="T705" s="72">
        <v>0</v>
      </c>
    </row>
    <row r="706" spans="12:20" x14ac:dyDescent="0.25">
      <c r="L706" s="94">
        <f>L705+0.001</f>
        <v>0.35100000000000026</v>
      </c>
      <c r="M706" s="81">
        <f>IF(L706&lt;'Slider Control'!M$13,'Slider Control'!P$13,L706*'Slider Control'!R$13)</f>
        <v>0.84240000000000059</v>
      </c>
      <c r="N706" s="95">
        <f>IF(L706&lt;'Slider Control'!M$13,0,IF(L706&lt;'Slider Control'!N$13,L706*'Slider Control'!S$13+'Slider Control'!T$13,'Slider Control'!Q$13))</f>
        <v>0.7765714285714298</v>
      </c>
      <c r="O706" s="96" t="e">
        <f t="shared" si="25"/>
        <v>#N/A</v>
      </c>
      <c r="P706" s="72">
        <f>IF(AND(ABS('Back-End'!B$26-L706)&lt;=0.0005,'Back-End'!B$25),0.001,0)</f>
        <v>0</v>
      </c>
      <c r="Q706" s="72">
        <f>IF(AND(ABS('Back-End'!B$32-L706)&lt;=0.0005,'Back-End'!B$38),M706,0)</f>
        <v>0</v>
      </c>
      <c r="R706" s="72">
        <f>IF(AND(ABS('Back-End'!B$56-L706)&lt;=0.0005,'Back-End'!B$57),'Back-End'!B$54,IF(AND(ABS('Back-End'!B$69-L706)&lt;=0.0005,'Back-End'!B$58),'Back-End'!B$67,0))</f>
        <v>0</v>
      </c>
      <c r="S706" s="72">
        <f>IF(AND(ABS('Back-End'!B$81-L706)&lt;=0.0005,'Back-End'!B$84),'Back-End'!B$82,0)</f>
        <v>0</v>
      </c>
      <c r="T706" s="72">
        <v>0</v>
      </c>
    </row>
    <row r="707" spans="12:20" x14ac:dyDescent="0.25">
      <c r="L707" s="94">
        <f>L706</f>
        <v>0.35100000000000026</v>
      </c>
      <c r="M707" s="81">
        <f>IF(L707&lt;'Slider Control'!M$13,'Slider Control'!P$13,L707*'Slider Control'!R$13)</f>
        <v>0.84240000000000059</v>
      </c>
      <c r="N707" s="95">
        <f>IF(L707&lt;'Slider Control'!M$13,0,IF(L707&lt;'Slider Control'!N$13,L707*'Slider Control'!S$13+'Slider Control'!T$13,'Slider Control'!Q$13))</f>
        <v>0.7765714285714298</v>
      </c>
      <c r="O707" s="96" t="e">
        <f t="shared" si="25"/>
        <v>#N/A</v>
      </c>
      <c r="P707" s="72">
        <f>IF(AND(ABS('Back-End'!B$26-L707)&lt;=0.0005,'Back-End'!B$25),'Back-End'!B$21,0)</f>
        <v>0</v>
      </c>
      <c r="Q707" s="72">
        <f>IF(AND(ABS('Back-End'!B$32-L707)&lt;=0.0005,'Back-End'!B$38),N707,0)</f>
        <v>0</v>
      </c>
      <c r="R707" s="72">
        <f>IF(AND(ABS('Back-End'!B$56-L706)&lt;=0.0005,'Back-End'!B$57),'Back-End'!B$55,IF(AND(ABS('Back-End'!B$69-L706)&lt;=0.0005,'Back-End'!B$58),'Back-End'!B$68+0.0001,0))</f>
        <v>0</v>
      </c>
      <c r="S707" s="72">
        <f>IF(AND(ABS('Back-End'!B$81-L707)&lt;=0.0005,'Back-End'!B$84),'Back-End'!B$83,0)</f>
        <v>0</v>
      </c>
      <c r="T707" s="72">
        <v>0</v>
      </c>
    </row>
    <row r="708" spans="12:20" x14ac:dyDescent="0.25">
      <c r="L708" s="94">
        <f>L707+0.001</f>
        <v>0.35200000000000026</v>
      </c>
      <c r="M708" s="81">
        <f>IF(L708&lt;'Slider Control'!M$13,'Slider Control'!P$13,L708*'Slider Control'!R$13)</f>
        <v>0.84480000000000055</v>
      </c>
      <c r="N708" s="95">
        <f>IF(L708&lt;'Slider Control'!M$13,0,IF(L708&lt;'Slider Control'!N$13,L708*'Slider Control'!S$13+'Slider Control'!T$13,'Slider Control'!Q$13))</f>
        <v>0.78171428571428692</v>
      </c>
      <c r="O708" s="96" t="e">
        <f t="shared" ref="O708:O771" si="26">IF(SUM(P708:T708)=0,NA(),SUM(P708:T708))</f>
        <v>#N/A</v>
      </c>
      <c r="P708" s="72">
        <f>IF(AND(ABS('Back-End'!B$26-L708)&lt;=0.0005,'Back-End'!B$25),0.001,0)</f>
        <v>0</v>
      </c>
      <c r="Q708" s="72">
        <f>IF(AND(ABS('Back-End'!B$32-L708)&lt;=0.0005,'Back-End'!B$38),M708,0)</f>
        <v>0</v>
      </c>
      <c r="R708" s="72">
        <f>IF(AND(ABS('Back-End'!B$56-L708)&lt;=0.0005,'Back-End'!B$57),'Back-End'!B$54,IF(AND(ABS('Back-End'!B$69-L708)&lt;=0.0005,'Back-End'!B$58),'Back-End'!B$67,0))</f>
        <v>0</v>
      </c>
      <c r="S708" s="72">
        <f>IF(AND(ABS('Back-End'!B$81-L708)&lt;=0.0005,'Back-End'!B$84),'Back-End'!B$82,0)</f>
        <v>0</v>
      </c>
      <c r="T708" s="72">
        <v>0</v>
      </c>
    </row>
    <row r="709" spans="12:20" x14ac:dyDescent="0.25">
      <c r="L709" s="94">
        <f>L708</f>
        <v>0.35200000000000026</v>
      </c>
      <c r="M709" s="81">
        <f>IF(L709&lt;'Slider Control'!M$13,'Slider Control'!P$13,L709*'Slider Control'!R$13)</f>
        <v>0.84480000000000055</v>
      </c>
      <c r="N709" s="95">
        <f>IF(L709&lt;'Slider Control'!M$13,0,IF(L709&lt;'Slider Control'!N$13,L709*'Slider Control'!S$13+'Slider Control'!T$13,'Slider Control'!Q$13))</f>
        <v>0.78171428571428692</v>
      </c>
      <c r="O709" s="96" t="e">
        <f t="shared" si="26"/>
        <v>#N/A</v>
      </c>
      <c r="P709" s="72">
        <f>IF(AND(ABS('Back-End'!B$26-L709)&lt;=0.0005,'Back-End'!B$25),'Back-End'!B$21,0)</f>
        <v>0</v>
      </c>
      <c r="Q709" s="72">
        <f>IF(AND(ABS('Back-End'!B$32-L709)&lt;=0.0005,'Back-End'!B$38),N709,0)</f>
        <v>0</v>
      </c>
      <c r="R709" s="72">
        <f>IF(AND(ABS('Back-End'!B$56-L708)&lt;=0.0005,'Back-End'!B$57),'Back-End'!B$55,IF(AND(ABS('Back-End'!B$69-L708)&lt;=0.0005,'Back-End'!B$58),'Back-End'!B$68+0.0001,0))</f>
        <v>0</v>
      </c>
      <c r="S709" s="72">
        <f>IF(AND(ABS('Back-End'!B$81-L709)&lt;=0.0005,'Back-End'!B$84),'Back-End'!B$83,0)</f>
        <v>0</v>
      </c>
      <c r="T709" s="72">
        <v>0</v>
      </c>
    </row>
    <row r="710" spans="12:20" x14ac:dyDescent="0.25">
      <c r="L710" s="94">
        <f>L709+0.001</f>
        <v>0.35300000000000026</v>
      </c>
      <c r="M710" s="81">
        <f>IF(L710&lt;'Slider Control'!M$13,'Slider Control'!P$13,L710*'Slider Control'!R$13)</f>
        <v>0.84720000000000062</v>
      </c>
      <c r="N710" s="95">
        <f>IF(L710&lt;'Slider Control'!M$13,0,IF(L710&lt;'Slider Control'!N$13,L710*'Slider Control'!S$13+'Slider Control'!T$13,'Slider Control'!Q$13))</f>
        <v>0.78685714285714403</v>
      </c>
      <c r="O710" s="96" t="e">
        <f t="shared" si="26"/>
        <v>#N/A</v>
      </c>
      <c r="P710" s="72">
        <f>IF(AND(ABS('Back-End'!B$26-L710)&lt;=0.0005,'Back-End'!B$25),0.001,0)</f>
        <v>0</v>
      </c>
      <c r="Q710" s="72">
        <f>IF(AND(ABS('Back-End'!B$32-L710)&lt;=0.0005,'Back-End'!B$38),M710,0)</f>
        <v>0</v>
      </c>
      <c r="R710" s="72">
        <f>IF(AND(ABS('Back-End'!B$56-L710)&lt;=0.0005,'Back-End'!B$57),'Back-End'!B$54,IF(AND(ABS('Back-End'!B$69-L710)&lt;=0.0005,'Back-End'!B$58),'Back-End'!B$67,0))</f>
        <v>0</v>
      </c>
      <c r="S710" s="72">
        <f>IF(AND(ABS('Back-End'!B$81-L710)&lt;=0.0005,'Back-End'!B$84),'Back-End'!B$82,0)</f>
        <v>0</v>
      </c>
      <c r="T710" s="72">
        <v>0</v>
      </c>
    </row>
    <row r="711" spans="12:20" x14ac:dyDescent="0.25">
      <c r="L711" s="94">
        <f>L710</f>
        <v>0.35300000000000026</v>
      </c>
      <c r="M711" s="81">
        <f>IF(L711&lt;'Slider Control'!M$13,'Slider Control'!P$13,L711*'Slider Control'!R$13)</f>
        <v>0.84720000000000062</v>
      </c>
      <c r="N711" s="95">
        <f>IF(L711&lt;'Slider Control'!M$13,0,IF(L711&lt;'Slider Control'!N$13,L711*'Slider Control'!S$13+'Slider Control'!T$13,'Slider Control'!Q$13))</f>
        <v>0.78685714285714403</v>
      </c>
      <c r="O711" s="96" t="e">
        <f t="shared" si="26"/>
        <v>#N/A</v>
      </c>
      <c r="P711" s="72">
        <f>IF(AND(ABS('Back-End'!B$26-L711)&lt;=0.0005,'Back-End'!B$25),'Back-End'!B$21,0)</f>
        <v>0</v>
      </c>
      <c r="Q711" s="72">
        <f>IF(AND(ABS('Back-End'!B$32-L711)&lt;=0.0005,'Back-End'!B$38),N711,0)</f>
        <v>0</v>
      </c>
      <c r="R711" s="72">
        <f>IF(AND(ABS('Back-End'!B$56-L710)&lt;=0.0005,'Back-End'!B$57),'Back-End'!B$55,IF(AND(ABS('Back-End'!B$69-L710)&lt;=0.0005,'Back-End'!B$58),'Back-End'!B$68+0.0001,0))</f>
        <v>0</v>
      </c>
      <c r="S711" s="72">
        <f>IF(AND(ABS('Back-End'!B$81-L711)&lt;=0.0005,'Back-End'!B$84),'Back-End'!B$83,0)</f>
        <v>0</v>
      </c>
      <c r="T711" s="72">
        <v>0</v>
      </c>
    </row>
    <row r="712" spans="12:20" x14ac:dyDescent="0.25">
      <c r="L712" s="94">
        <f>L711+0.001</f>
        <v>0.35400000000000026</v>
      </c>
      <c r="M712" s="81">
        <f>IF(L712&lt;'Slider Control'!M$13,'Slider Control'!P$13,L712*'Slider Control'!R$13)</f>
        <v>0.84960000000000058</v>
      </c>
      <c r="N712" s="95">
        <f>IF(L712&lt;'Slider Control'!M$13,0,IF(L712&lt;'Slider Control'!N$13,L712*'Slider Control'!S$13+'Slider Control'!T$13,'Slider Control'!Q$13))</f>
        <v>0.79200000000000115</v>
      </c>
      <c r="O712" s="96" t="e">
        <f t="shared" si="26"/>
        <v>#N/A</v>
      </c>
      <c r="P712" s="72">
        <f>IF(AND(ABS('Back-End'!B$26-L712)&lt;=0.0005,'Back-End'!B$25),0.001,0)</f>
        <v>0</v>
      </c>
      <c r="Q712" s="72">
        <f>IF(AND(ABS('Back-End'!B$32-L712)&lt;=0.0005,'Back-End'!B$38),M712,0)</f>
        <v>0</v>
      </c>
      <c r="R712" s="72">
        <f>IF(AND(ABS('Back-End'!B$56-L712)&lt;=0.0005,'Back-End'!B$57),'Back-End'!B$54,IF(AND(ABS('Back-End'!B$69-L712)&lt;=0.0005,'Back-End'!B$58),'Back-End'!B$67,0))</f>
        <v>0</v>
      </c>
      <c r="S712" s="72">
        <f>IF(AND(ABS('Back-End'!B$81-L712)&lt;=0.0005,'Back-End'!B$84),'Back-End'!B$82,0)</f>
        <v>0</v>
      </c>
      <c r="T712" s="72">
        <v>0</v>
      </c>
    </row>
    <row r="713" spans="12:20" x14ac:dyDescent="0.25">
      <c r="L713" s="94">
        <f>L712</f>
        <v>0.35400000000000026</v>
      </c>
      <c r="M713" s="81">
        <f>IF(L713&lt;'Slider Control'!M$13,'Slider Control'!P$13,L713*'Slider Control'!R$13)</f>
        <v>0.84960000000000058</v>
      </c>
      <c r="N713" s="95">
        <f>IF(L713&lt;'Slider Control'!M$13,0,IF(L713&lt;'Slider Control'!N$13,L713*'Slider Control'!S$13+'Slider Control'!T$13,'Slider Control'!Q$13))</f>
        <v>0.79200000000000115</v>
      </c>
      <c r="O713" s="96" t="e">
        <f t="shared" si="26"/>
        <v>#N/A</v>
      </c>
      <c r="P713" s="72">
        <f>IF(AND(ABS('Back-End'!B$26-L713)&lt;=0.0005,'Back-End'!B$25),'Back-End'!B$21,0)</f>
        <v>0</v>
      </c>
      <c r="Q713" s="72">
        <f>IF(AND(ABS('Back-End'!B$32-L713)&lt;=0.0005,'Back-End'!B$38),N713,0)</f>
        <v>0</v>
      </c>
      <c r="R713" s="72">
        <f>IF(AND(ABS('Back-End'!B$56-L712)&lt;=0.0005,'Back-End'!B$57),'Back-End'!B$55,IF(AND(ABS('Back-End'!B$69-L712)&lt;=0.0005,'Back-End'!B$58),'Back-End'!B$68+0.0001,0))</f>
        <v>0</v>
      </c>
      <c r="S713" s="72">
        <f>IF(AND(ABS('Back-End'!B$81-L713)&lt;=0.0005,'Back-End'!B$84),'Back-End'!B$83,0)</f>
        <v>0</v>
      </c>
      <c r="T713" s="72">
        <v>0</v>
      </c>
    </row>
    <row r="714" spans="12:20" x14ac:dyDescent="0.25">
      <c r="L714" s="94">
        <f>L713+0.001</f>
        <v>0.35500000000000026</v>
      </c>
      <c r="M714" s="81">
        <f>IF(L714&lt;'Slider Control'!M$13,'Slider Control'!P$13,L714*'Slider Control'!R$13)</f>
        <v>0.85200000000000065</v>
      </c>
      <c r="N714" s="95">
        <f>IF(L714&lt;'Slider Control'!M$13,0,IF(L714&lt;'Slider Control'!N$13,L714*'Slider Control'!S$13+'Slider Control'!T$13,'Slider Control'!Q$13))</f>
        <v>0.79714285714285849</v>
      </c>
      <c r="O714" s="96" t="e">
        <f t="shared" si="26"/>
        <v>#N/A</v>
      </c>
      <c r="P714" s="72">
        <f>IF(AND(ABS('Back-End'!B$26-L714)&lt;=0.0005,'Back-End'!B$25),0.001,0)</f>
        <v>0</v>
      </c>
      <c r="Q714" s="72">
        <f>IF(AND(ABS('Back-End'!B$32-L714)&lt;=0.0005,'Back-End'!B$38),M714,0)</f>
        <v>0</v>
      </c>
      <c r="R714" s="72">
        <f>IF(AND(ABS('Back-End'!B$56-L714)&lt;=0.0005,'Back-End'!B$57),'Back-End'!B$54,IF(AND(ABS('Back-End'!B$69-L714)&lt;=0.0005,'Back-End'!B$58),'Back-End'!B$67,0))</f>
        <v>0</v>
      </c>
      <c r="S714" s="72">
        <f>IF(AND(ABS('Back-End'!B$81-L714)&lt;=0.0005,'Back-End'!B$84),'Back-End'!B$82,0)</f>
        <v>0</v>
      </c>
      <c r="T714" s="72">
        <v>0</v>
      </c>
    </row>
    <row r="715" spans="12:20" x14ac:dyDescent="0.25">
      <c r="L715" s="94">
        <f>L714</f>
        <v>0.35500000000000026</v>
      </c>
      <c r="M715" s="81">
        <f>IF(L715&lt;'Slider Control'!M$13,'Slider Control'!P$13,L715*'Slider Control'!R$13)</f>
        <v>0.85200000000000065</v>
      </c>
      <c r="N715" s="95">
        <f>IF(L715&lt;'Slider Control'!M$13,0,IF(L715&lt;'Slider Control'!N$13,L715*'Slider Control'!S$13+'Slider Control'!T$13,'Slider Control'!Q$13))</f>
        <v>0.79714285714285849</v>
      </c>
      <c r="O715" s="96" t="e">
        <f t="shared" si="26"/>
        <v>#N/A</v>
      </c>
      <c r="P715" s="72">
        <f>IF(AND(ABS('Back-End'!B$26-L715)&lt;=0.0005,'Back-End'!B$25),'Back-End'!B$21,0)</f>
        <v>0</v>
      </c>
      <c r="Q715" s="72">
        <f>IF(AND(ABS('Back-End'!B$32-L715)&lt;=0.0005,'Back-End'!B$38),N715,0)</f>
        <v>0</v>
      </c>
      <c r="R715" s="72">
        <f>IF(AND(ABS('Back-End'!B$56-L714)&lt;=0.0005,'Back-End'!B$57),'Back-End'!B$55,IF(AND(ABS('Back-End'!B$69-L714)&lt;=0.0005,'Back-End'!B$58),'Back-End'!B$68+0.0001,0))</f>
        <v>0</v>
      </c>
      <c r="S715" s="72">
        <f>IF(AND(ABS('Back-End'!B$81-L715)&lt;=0.0005,'Back-End'!B$84),'Back-End'!B$83,0)</f>
        <v>0</v>
      </c>
      <c r="T715" s="72">
        <v>0</v>
      </c>
    </row>
    <row r="716" spans="12:20" x14ac:dyDescent="0.25">
      <c r="L716" s="94">
        <f>L715+0.001</f>
        <v>0.35600000000000026</v>
      </c>
      <c r="M716" s="81">
        <f>IF(L716&lt;'Slider Control'!M$13,'Slider Control'!P$13,L716*'Slider Control'!R$13)</f>
        <v>0.8544000000000006</v>
      </c>
      <c r="N716" s="95">
        <f>IF(L716&lt;'Slider Control'!M$13,0,IF(L716&lt;'Slider Control'!N$13,L716*'Slider Control'!S$13+'Slider Control'!T$13,'Slider Control'!Q$13))</f>
        <v>0.8022857142857156</v>
      </c>
      <c r="O716" s="96" t="e">
        <f t="shared" si="26"/>
        <v>#N/A</v>
      </c>
      <c r="P716" s="72">
        <f>IF(AND(ABS('Back-End'!B$26-L716)&lt;=0.0005,'Back-End'!B$25),0.001,0)</f>
        <v>0</v>
      </c>
      <c r="Q716" s="72">
        <f>IF(AND(ABS('Back-End'!B$32-L716)&lt;=0.0005,'Back-End'!B$38),M716,0)</f>
        <v>0</v>
      </c>
      <c r="R716" s="72">
        <f>IF(AND(ABS('Back-End'!B$56-L716)&lt;=0.0005,'Back-End'!B$57),'Back-End'!B$54,IF(AND(ABS('Back-End'!B$69-L716)&lt;=0.0005,'Back-End'!B$58),'Back-End'!B$67,0))</f>
        <v>0</v>
      </c>
      <c r="S716" s="72">
        <f>IF(AND(ABS('Back-End'!B$81-L716)&lt;=0.0005,'Back-End'!B$84),'Back-End'!B$82,0)</f>
        <v>0</v>
      </c>
      <c r="T716" s="72">
        <v>0</v>
      </c>
    </row>
    <row r="717" spans="12:20" x14ac:dyDescent="0.25">
      <c r="L717" s="94">
        <f>L716</f>
        <v>0.35600000000000026</v>
      </c>
      <c r="M717" s="81">
        <f>IF(L717&lt;'Slider Control'!M$13,'Slider Control'!P$13,L717*'Slider Control'!R$13)</f>
        <v>0.8544000000000006</v>
      </c>
      <c r="N717" s="95">
        <f>IF(L717&lt;'Slider Control'!M$13,0,IF(L717&lt;'Slider Control'!N$13,L717*'Slider Control'!S$13+'Slider Control'!T$13,'Slider Control'!Q$13))</f>
        <v>0.8022857142857156</v>
      </c>
      <c r="O717" s="96" t="e">
        <f t="shared" si="26"/>
        <v>#N/A</v>
      </c>
      <c r="P717" s="72">
        <f>IF(AND(ABS('Back-End'!B$26-L717)&lt;=0.0005,'Back-End'!B$25),'Back-End'!B$21,0)</f>
        <v>0</v>
      </c>
      <c r="Q717" s="72">
        <f>IF(AND(ABS('Back-End'!B$32-L717)&lt;=0.0005,'Back-End'!B$38),N717,0)</f>
        <v>0</v>
      </c>
      <c r="R717" s="72">
        <f>IF(AND(ABS('Back-End'!B$56-L716)&lt;=0.0005,'Back-End'!B$57),'Back-End'!B$55,IF(AND(ABS('Back-End'!B$69-L716)&lt;=0.0005,'Back-End'!B$58),'Back-End'!B$68+0.0001,0))</f>
        <v>0</v>
      </c>
      <c r="S717" s="72">
        <f>IF(AND(ABS('Back-End'!B$81-L717)&lt;=0.0005,'Back-End'!B$84),'Back-End'!B$83,0)</f>
        <v>0</v>
      </c>
      <c r="T717" s="72">
        <v>0</v>
      </c>
    </row>
    <row r="718" spans="12:20" x14ac:dyDescent="0.25">
      <c r="L718" s="94">
        <f>L717+0.001</f>
        <v>0.35700000000000026</v>
      </c>
      <c r="M718" s="81">
        <f>IF(L718&lt;'Slider Control'!M$13,'Slider Control'!P$13,L718*'Slider Control'!R$13)</f>
        <v>0.85680000000000056</v>
      </c>
      <c r="N718" s="95">
        <f>IF(L718&lt;'Slider Control'!M$13,0,IF(L718&lt;'Slider Control'!N$13,L718*'Slider Control'!S$13+'Slider Control'!T$13,'Slider Control'!Q$13))</f>
        <v>0.80742857142857272</v>
      </c>
      <c r="O718" s="96" t="e">
        <f t="shared" si="26"/>
        <v>#N/A</v>
      </c>
      <c r="P718" s="72">
        <f>IF(AND(ABS('Back-End'!B$26-L718)&lt;=0.0005,'Back-End'!B$25),0.001,0)</f>
        <v>0</v>
      </c>
      <c r="Q718" s="72">
        <f>IF(AND(ABS('Back-End'!B$32-L718)&lt;=0.0005,'Back-End'!B$38),M718,0)</f>
        <v>0</v>
      </c>
      <c r="R718" s="72">
        <f>IF(AND(ABS('Back-End'!B$56-L718)&lt;=0.0005,'Back-End'!B$57),'Back-End'!B$54,IF(AND(ABS('Back-End'!B$69-L718)&lt;=0.0005,'Back-End'!B$58),'Back-End'!B$67,0))</f>
        <v>0</v>
      </c>
      <c r="S718" s="72">
        <f>IF(AND(ABS('Back-End'!B$81-L718)&lt;=0.0005,'Back-End'!B$84),'Back-End'!B$82,0)</f>
        <v>0</v>
      </c>
      <c r="T718" s="72">
        <v>0</v>
      </c>
    </row>
    <row r="719" spans="12:20" x14ac:dyDescent="0.25">
      <c r="L719" s="94">
        <f>L718</f>
        <v>0.35700000000000026</v>
      </c>
      <c r="M719" s="81">
        <f>IF(L719&lt;'Slider Control'!M$13,'Slider Control'!P$13,L719*'Slider Control'!R$13)</f>
        <v>0.85680000000000056</v>
      </c>
      <c r="N719" s="95">
        <f>IF(L719&lt;'Slider Control'!M$13,0,IF(L719&lt;'Slider Control'!N$13,L719*'Slider Control'!S$13+'Slider Control'!T$13,'Slider Control'!Q$13))</f>
        <v>0.80742857142857272</v>
      </c>
      <c r="O719" s="96" t="e">
        <f t="shared" si="26"/>
        <v>#N/A</v>
      </c>
      <c r="P719" s="72">
        <f>IF(AND(ABS('Back-End'!B$26-L719)&lt;=0.0005,'Back-End'!B$25),'Back-End'!B$21,0)</f>
        <v>0</v>
      </c>
      <c r="Q719" s="72">
        <f>IF(AND(ABS('Back-End'!B$32-L719)&lt;=0.0005,'Back-End'!B$38),N719,0)</f>
        <v>0</v>
      </c>
      <c r="R719" s="72">
        <f>IF(AND(ABS('Back-End'!B$56-L718)&lt;=0.0005,'Back-End'!B$57),'Back-End'!B$55,IF(AND(ABS('Back-End'!B$69-L718)&lt;=0.0005,'Back-End'!B$58),'Back-End'!B$68+0.0001,0))</f>
        <v>0</v>
      </c>
      <c r="S719" s="72">
        <f>IF(AND(ABS('Back-End'!B$81-L719)&lt;=0.0005,'Back-End'!B$84),'Back-End'!B$83,0)</f>
        <v>0</v>
      </c>
      <c r="T719" s="72">
        <v>0</v>
      </c>
    </row>
    <row r="720" spans="12:20" x14ac:dyDescent="0.25">
      <c r="L720" s="94">
        <f>L719+0.001</f>
        <v>0.35800000000000026</v>
      </c>
      <c r="M720" s="81">
        <f>IF(L720&lt;'Slider Control'!M$13,'Slider Control'!P$13,L720*'Slider Control'!R$13)</f>
        <v>0.85920000000000063</v>
      </c>
      <c r="N720" s="95">
        <f>IF(L720&lt;'Slider Control'!M$13,0,IF(L720&lt;'Slider Control'!N$13,L720*'Slider Control'!S$13+'Slider Control'!T$13,'Slider Control'!Q$13))</f>
        <v>0.81257142857142983</v>
      </c>
      <c r="O720" s="96" t="e">
        <f t="shared" si="26"/>
        <v>#N/A</v>
      </c>
      <c r="P720" s="72">
        <f>IF(AND(ABS('Back-End'!B$26-L720)&lt;=0.0005,'Back-End'!B$25),0.001,0)</f>
        <v>0</v>
      </c>
      <c r="Q720" s="72">
        <f>IF(AND(ABS('Back-End'!B$32-L720)&lt;=0.0005,'Back-End'!B$38),M720,0)</f>
        <v>0</v>
      </c>
      <c r="R720" s="72">
        <f>IF(AND(ABS('Back-End'!B$56-L720)&lt;=0.0005,'Back-End'!B$57),'Back-End'!B$54,IF(AND(ABS('Back-End'!B$69-L720)&lt;=0.0005,'Back-End'!B$58),'Back-End'!B$67,0))</f>
        <v>0</v>
      </c>
      <c r="S720" s="72">
        <f>IF(AND(ABS('Back-End'!B$81-L720)&lt;=0.0005,'Back-End'!B$84),'Back-End'!B$82,0)</f>
        <v>0</v>
      </c>
      <c r="T720" s="72">
        <v>0</v>
      </c>
    </row>
    <row r="721" spans="12:20" x14ac:dyDescent="0.25">
      <c r="L721" s="94">
        <f>L720</f>
        <v>0.35800000000000026</v>
      </c>
      <c r="M721" s="81">
        <f>IF(L721&lt;'Slider Control'!M$13,'Slider Control'!P$13,L721*'Slider Control'!R$13)</f>
        <v>0.85920000000000063</v>
      </c>
      <c r="N721" s="95">
        <f>IF(L721&lt;'Slider Control'!M$13,0,IF(L721&lt;'Slider Control'!N$13,L721*'Slider Control'!S$13+'Slider Control'!T$13,'Slider Control'!Q$13))</f>
        <v>0.81257142857142983</v>
      </c>
      <c r="O721" s="96" t="e">
        <f t="shared" si="26"/>
        <v>#N/A</v>
      </c>
      <c r="P721" s="72">
        <f>IF(AND(ABS('Back-End'!B$26-L721)&lt;=0.0005,'Back-End'!B$25),'Back-End'!B$21,0)</f>
        <v>0</v>
      </c>
      <c r="Q721" s="72">
        <f>IF(AND(ABS('Back-End'!B$32-L721)&lt;=0.0005,'Back-End'!B$38),N721,0)</f>
        <v>0</v>
      </c>
      <c r="R721" s="72">
        <f>IF(AND(ABS('Back-End'!B$56-L720)&lt;=0.0005,'Back-End'!B$57),'Back-End'!B$55,IF(AND(ABS('Back-End'!B$69-L720)&lt;=0.0005,'Back-End'!B$58),'Back-End'!B$68+0.0001,0))</f>
        <v>0</v>
      </c>
      <c r="S721" s="72">
        <f>IF(AND(ABS('Back-End'!B$81-L721)&lt;=0.0005,'Back-End'!B$84),'Back-End'!B$83,0)</f>
        <v>0</v>
      </c>
      <c r="T721" s="72">
        <v>0</v>
      </c>
    </row>
    <row r="722" spans="12:20" x14ac:dyDescent="0.25">
      <c r="L722" s="94">
        <f>L721+0.001</f>
        <v>0.35900000000000026</v>
      </c>
      <c r="M722" s="81">
        <f>IF(L722&lt;'Slider Control'!M$13,'Slider Control'!P$13,L722*'Slider Control'!R$13)</f>
        <v>0.86160000000000059</v>
      </c>
      <c r="N722" s="95">
        <f>IF(L722&lt;'Slider Control'!M$13,0,IF(L722&lt;'Slider Control'!N$13,L722*'Slider Control'!S$13+'Slider Control'!T$13,'Slider Control'!Q$13))</f>
        <v>0.81771428571428695</v>
      </c>
      <c r="O722" s="96" t="e">
        <f t="shared" si="26"/>
        <v>#N/A</v>
      </c>
      <c r="P722" s="72">
        <f>IF(AND(ABS('Back-End'!B$26-L722)&lt;=0.0005,'Back-End'!B$25),0.001,0)</f>
        <v>0</v>
      </c>
      <c r="Q722" s="72">
        <f>IF(AND(ABS('Back-End'!B$32-L722)&lt;=0.0005,'Back-End'!B$38),M722,0)</f>
        <v>0</v>
      </c>
      <c r="R722" s="72">
        <f>IF(AND(ABS('Back-End'!B$56-L722)&lt;=0.0005,'Back-End'!B$57),'Back-End'!B$54,IF(AND(ABS('Back-End'!B$69-L722)&lt;=0.0005,'Back-End'!B$58),'Back-End'!B$67,0))</f>
        <v>0</v>
      </c>
      <c r="S722" s="72">
        <f>IF(AND(ABS('Back-End'!B$81-L722)&lt;=0.0005,'Back-End'!B$84),'Back-End'!B$82,0)</f>
        <v>0</v>
      </c>
      <c r="T722" s="72">
        <v>0</v>
      </c>
    </row>
    <row r="723" spans="12:20" x14ac:dyDescent="0.25">
      <c r="L723" s="94">
        <f>L722</f>
        <v>0.35900000000000026</v>
      </c>
      <c r="M723" s="81">
        <f>IF(L723&lt;'Slider Control'!M$13,'Slider Control'!P$13,L723*'Slider Control'!R$13)</f>
        <v>0.86160000000000059</v>
      </c>
      <c r="N723" s="95">
        <f>IF(L723&lt;'Slider Control'!M$13,0,IF(L723&lt;'Slider Control'!N$13,L723*'Slider Control'!S$13+'Slider Control'!T$13,'Slider Control'!Q$13))</f>
        <v>0.81771428571428695</v>
      </c>
      <c r="O723" s="96" t="e">
        <f t="shared" si="26"/>
        <v>#N/A</v>
      </c>
      <c r="P723" s="72">
        <f>IF(AND(ABS('Back-End'!B$26-L723)&lt;=0.0005,'Back-End'!B$25),'Back-End'!B$21,0)</f>
        <v>0</v>
      </c>
      <c r="Q723" s="72">
        <f>IF(AND(ABS('Back-End'!B$32-L723)&lt;=0.0005,'Back-End'!B$38),N723,0)</f>
        <v>0</v>
      </c>
      <c r="R723" s="72">
        <f>IF(AND(ABS('Back-End'!B$56-L722)&lt;=0.0005,'Back-End'!B$57),'Back-End'!B$55,IF(AND(ABS('Back-End'!B$69-L722)&lt;=0.0005,'Back-End'!B$58),'Back-End'!B$68+0.0001,0))</f>
        <v>0</v>
      </c>
      <c r="S723" s="72">
        <f>IF(AND(ABS('Back-End'!B$81-L723)&lt;=0.0005,'Back-End'!B$84),'Back-End'!B$83,0)</f>
        <v>0</v>
      </c>
      <c r="T723" s="72">
        <v>0</v>
      </c>
    </row>
    <row r="724" spans="12:20" x14ac:dyDescent="0.25">
      <c r="L724" s="94">
        <f>L723+0.001</f>
        <v>0.36000000000000026</v>
      </c>
      <c r="M724" s="81">
        <f>IF(L724&lt;'Slider Control'!M$13,'Slider Control'!P$13,L724*'Slider Control'!R$13)</f>
        <v>0.86400000000000066</v>
      </c>
      <c r="N724" s="95">
        <f>IF(L724&lt;'Slider Control'!M$13,0,IF(L724&lt;'Slider Control'!N$13,L724*'Slider Control'!S$13+'Slider Control'!T$13,'Slider Control'!Q$13))</f>
        <v>0.82285714285714406</v>
      </c>
      <c r="O724" s="96" t="e">
        <f t="shared" si="26"/>
        <v>#N/A</v>
      </c>
      <c r="P724" s="72">
        <f>IF(AND(ABS('Back-End'!B$26-L724)&lt;=0.0005,'Back-End'!B$25),0.001,0)</f>
        <v>0</v>
      </c>
      <c r="Q724" s="72">
        <f>IF(AND(ABS('Back-End'!B$32-L724)&lt;=0.0005,'Back-End'!B$38),M724,0)</f>
        <v>0</v>
      </c>
      <c r="R724" s="72">
        <f>IF(AND(ABS('Back-End'!B$56-L724)&lt;=0.0005,'Back-End'!B$57),'Back-End'!B$54,IF(AND(ABS('Back-End'!B$69-L724)&lt;=0.0005,'Back-End'!B$58),'Back-End'!B$67,0))</f>
        <v>0</v>
      </c>
      <c r="S724" s="72">
        <f>IF(AND(ABS('Back-End'!B$81-L724)&lt;=0.0005,'Back-End'!B$84),'Back-End'!B$82,0)</f>
        <v>0</v>
      </c>
      <c r="T724" s="72">
        <v>0</v>
      </c>
    </row>
    <row r="725" spans="12:20" x14ac:dyDescent="0.25">
      <c r="L725" s="94">
        <f>L724</f>
        <v>0.36000000000000026</v>
      </c>
      <c r="M725" s="81">
        <f>IF(L725&lt;'Slider Control'!M$13,'Slider Control'!P$13,L725*'Slider Control'!R$13)</f>
        <v>0.86400000000000066</v>
      </c>
      <c r="N725" s="95">
        <f>IF(L725&lt;'Slider Control'!M$13,0,IF(L725&lt;'Slider Control'!N$13,L725*'Slider Control'!S$13+'Slider Control'!T$13,'Slider Control'!Q$13))</f>
        <v>0.82285714285714406</v>
      </c>
      <c r="O725" s="96" t="e">
        <f t="shared" si="26"/>
        <v>#N/A</v>
      </c>
      <c r="P725" s="72">
        <f>IF(AND(ABS('Back-End'!B$26-L725)&lt;=0.0005,'Back-End'!B$25),'Back-End'!B$21,0)</f>
        <v>0</v>
      </c>
      <c r="Q725" s="72">
        <f>IF(AND(ABS('Back-End'!B$32-L725)&lt;=0.0005,'Back-End'!B$38),N725,0)</f>
        <v>0</v>
      </c>
      <c r="R725" s="72">
        <f>IF(AND(ABS('Back-End'!B$56-L724)&lt;=0.0005,'Back-End'!B$57),'Back-End'!B$55,IF(AND(ABS('Back-End'!B$69-L724)&lt;=0.0005,'Back-End'!B$58),'Back-End'!B$68+0.0001,0))</f>
        <v>0</v>
      </c>
      <c r="S725" s="72">
        <f>IF(AND(ABS('Back-End'!B$81-L725)&lt;=0.0005,'Back-End'!B$84),'Back-End'!B$83,0)</f>
        <v>0</v>
      </c>
      <c r="T725" s="72">
        <v>0</v>
      </c>
    </row>
    <row r="726" spans="12:20" x14ac:dyDescent="0.25">
      <c r="L726" s="94">
        <f>L725+0.001</f>
        <v>0.36100000000000027</v>
      </c>
      <c r="M726" s="81">
        <f>IF(L726&lt;'Slider Control'!M$13,'Slider Control'!P$13,L726*'Slider Control'!R$13)</f>
        <v>0.86640000000000061</v>
      </c>
      <c r="N726" s="95">
        <f>IF(L726&lt;'Slider Control'!M$13,0,IF(L726&lt;'Slider Control'!N$13,L726*'Slider Control'!S$13+'Slider Control'!T$13,'Slider Control'!Q$13))</f>
        <v>0.82800000000000118</v>
      </c>
      <c r="O726" s="96" t="e">
        <f t="shared" si="26"/>
        <v>#N/A</v>
      </c>
      <c r="P726" s="72">
        <f>IF(AND(ABS('Back-End'!B$26-L726)&lt;=0.0005,'Back-End'!B$25),0.001,0)</f>
        <v>0</v>
      </c>
      <c r="Q726" s="72">
        <f>IF(AND(ABS('Back-End'!B$32-L726)&lt;=0.0005,'Back-End'!B$38),M726,0)</f>
        <v>0</v>
      </c>
      <c r="R726" s="72">
        <f>IF(AND(ABS('Back-End'!B$56-L726)&lt;=0.0005,'Back-End'!B$57),'Back-End'!B$54,IF(AND(ABS('Back-End'!B$69-L726)&lt;=0.0005,'Back-End'!B$58),'Back-End'!B$67,0))</f>
        <v>0</v>
      </c>
      <c r="S726" s="72">
        <f>IF(AND(ABS('Back-End'!B$81-L726)&lt;=0.0005,'Back-End'!B$84),'Back-End'!B$82,0)</f>
        <v>0</v>
      </c>
      <c r="T726" s="72">
        <v>0</v>
      </c>
    </row>
    <row r="727" spans="12:20" x14ac:dyDescent="0.25">
      <c r="L727" s="94">
        <f>L726</f>
        <v>0.36100000000000027</v>
      </c>
      <c r="M727" s="81">
        <f>IF(L727&lt;'Slider Control'!M$13,'Slider Control'!P$13,L727*'Slider Control'!R$13)</f>
        <v>0.86640000000000061</v>
      </c>
      <c r="N727" s="95">
        <f>IF(L727&lt;'Slider Control'!M$13,0,IF(L727&lt;'Slider Control'!N$13,L727*'Slider Control'!S$13+'Slider Control'!T$13,'Slider Control'!Q$13))</f>
        <v>0.82800000000000118</v>
      </c>
      <c r="O727" s="96" t="e">
        <f t="shared" si="26"/>
        <v>#N/A</v>
      </c>
      <c r="P727" s="72">
        <f>IF(AND(ABS('Back-End'!B$26-L727)&lt;=0.0005,'Back-End'!B$25),'Back-End'!B$21,0)</f>
        <v>0</v>
      </c>
      <c r="Q727" s="72">
        <f>IF(AND(ABS('Back-End'!B$32-L727)&lt;=0.0005,'Back-End'!B$38),N727,0)</f>
        <v>0</v>
      </c>
      <c r="R727" s="72">
        <f>IF(AND(ABS('Back-End'!B$56-L726)&lt;=0.0005,'Back-End'!B$57),'Back-End'!B$55,IF(AND(ABS('Back-End'!B$69-L726)&lt;=0.0005,'Back-End'!B$58),'Back-End'!B$68+0.0001,0))</f>
        <v>0</v>
      </c>
      <c r="S727" s="72">
        <f>IF(AND(ABS('Back-End'!B$81-L727)&lt;=0.0005,'Back-End'!B$84),'Back-End'!B$83,0)</f>
        <v>0</v>
      </c>
      <c r="T727" s="72">
        <v>0</v>
      </c>
    </row>
    <row r="728" spans="12:20" x14ac:dyDescent="0.25">
      <c r="L728" s="94">
        <f>L727+0.001</f>
        <v>0.36200000000000027</v>
      </c>
      <c r="M728" s="81">
        <f>IF(L728&lt;'Slider Control'!M$13,'Slider Control'!P$13,L728*'Slider Control'!R$13)</f>
        <v>0.86880000000000057</v>
      </c>
      <c r="N728" s="95">
        <f>IF(L728&lt;'Slider Control'!M$13,0,IF(L728&lt;'Slider Control'!N$13,L728*'Slider Control'!S$13+'Slider Control'!T$13,'Slider Control'!Q$13))</f>
        <v>0.83314285714285852</v>
      </c>
      <c r="O728" s="96" t="e">
        <f t="shared" si="26"/>
        <v>#N/A</v>
      </c>
      <c r="P728" s="72">
        <f>IF(AND(ABS('Back-End'!B$26-L728)&lt;=0.0005,'Back-End'!B$25),0.001,0)</f>
        <v>0</v>
      </c>
      <c r="Q728" s="72">
        <f>IF(AND(ABS('Back-End'!B$32-L728)&lt;=0.0005,'Back-End'!B$38),M728,0)</f>
        <v>0</v>
      </c>
      <c r="R728" s="72">
        <f>IF(AND(ABS('Back-End'!B$56-L728)&lt;=0.0005,'Back-End'!B$57),'Back-End'!B$54,IF(AND(ABS('Back-End'!B$69-L728)&lt;=0.0005,'Back-End'!B$58),'Back-End'!B$67,0))</f>
        <v>0</v>
      </c>
      <c r="S728" s="72">
        <f>IF(AND(ABS('Back-End'!B$81-L728)&lt;=0.0005,'Back-End'!B$84),'Back-End'!B$82,0)</f>
        <v>0</v>
      </c>
      <c r="T728" s="72">
        <v>0</v>
      </c>
    </row>
    <row r="729" spans="12:20" x14ac:dyDescent="0.25">
      <c r="L729" s="94">
        <f>L728</f>
        <v>0.36200000000000027</v>
      </c>
      <c r="M729" s="81">
        <f>IF(L729&lt;'Slider Control'!M$13,'Slider Control'!P$13,L729*'Slider Control'!R$13)</f>
        <v>0.86880000000000057</v>
      </c>
      <c r="N729" s="95">
        <f>IF(L729&lt;'Slider Control'!M$13,0,IF(L729&lt;'Slider Control'!N$13,L729*'Slider Control'!S$13+'Slider Control'!T$13,'Slider Control'!Q$13))</f>
        <v>0.83314285714285852</v>
      </c>
      <c r="O729" s="96" t="e">
        <f t="shared" si="26"/>
        <v>#N/A</v>
      </c>
      <c r="P729" s="72">
        <f>IF(AND(ABS('Back-End'!B$26-L729)&lt;=0.0005,'Back-End'!B$25),'Back-End'!B$21,0)</f>
        <v>0</v>
      </c>
      <c r="Q729" s="72">
        <f>IF(AND(ABS('Back-End'!B$32-L729)&lt;=0.0005,'Back-End'!B$38),N729,0)</f>
        <v>0</v>
      </c>
      <c r="R729" s="72">
        <f>IF(AND(ABS('Back-End'!B$56-L728)&lt;=0.0005,'Back-End'!B$57),'Back-End'!B$55,IF(AND(ABS('Back-End'!B$69-L728)&lt;=0.0005,'Back-End'!B$58),'Back-End'!B$68+0.0001,0))</f>
        <v>0</v>
      </c>
      <c r="S729" s="72">
        <f>IF(AND(ABS('Back-End'!B$81-L729)&lt;=0.0005,'Back-End'!B$84),'Back-End'!B$83,0)</f>
        <v>0</v>
      </c>
      <c r="T729" s="72">
        <v>0</v>
      </c>
    </row>
    <row r="730" spans="12:20" x14ac:dyDescent="0.25">
      <c r="L730" s="94">
        <f>L729+0.001</f>
        <v>0.36300000000000027</v>
      </c>
      <c r="M730" s="81">
        <f>IF(L730&lt;'Slider Control'!M$13,'Slider Control'!P$13,L730*'Slider Control'!R$13)</f>
        <v>0.87120000000000064</v>
      </c>
      <c r="N730" s="95">
        <f>IF(L730&lt;'Slider Control'!M$13,0,IF(L730&lt;'Slider Control'!N$13,L730*'Slider Control'!S$13+'Slider Control'!T$13,'Slider Control'!Q$13))</f>
        <v>0.83828571428571563</v>
      </c>
      <c r="O730" s="96" t="e">
        <f t="shared" si="26"/>
        <v>#N/A</v>
      </c>
      <c r="P730" s="72">
        <f>IF(AND(ABS('Back-End'!B$26-L730)&lt;=0.0005,'Back-End'!B$25),0.001,0)</f>
        <v>0</v>
      </c>
      <c r="Q730" s="72">
        <f>IF(AND(ABS('Back-End'!B$32-L730)&lt;=0.0005,'Back-End'!B$38),M730,0)</f>
        <v>0</v>
      </c>
      <c r="R730" s="72">
        <f>IF(AND(ABS('Back-End'!B$56-L730)&lt;=0.0005,'Back-End'!B$57),'Back-End'!B$54,IF(AND(ABS('Back-End'!B$69-L730)&lt;=0.0005,'Back-End'!B$58),'Back-End'!B$67,0))</f>
        <v>0</v>
      </c>
      <c r="S730" s="72">
        <f>IF(AND(ABS('Back-End'!B$81-L730)&lt;=0.0005,'Back-End'!B$84),'Back-End'!B$82,0)</f>
        <v>0</v>
      </c>
      <c r="T730" s="72">
        <v>0</v>
      </c>
    </row>
    <row r="731" spans="12:20" x14ac:dyDescent="0.25">
      <c r="L731" s="94">
        <f>L730</f>
        <v>0.36300000000000027</v>
      </c>
      <c r="M731" s="81">
        <f>IF(L731&lt;'Slider Control'!M$13,'Slider Control'!P$13,L731*'Slider Control'!R$13)</f>
        <v>0.87120000000000064</v>
      </c>
      <c r="N731" s="95">
        <f>IF(L731&lt;'Slider Control'!M$13,0,IF(L731&lt;'Slider Control'!N$13,L731*'Slider Control'!S$13+'Slider Control'!T$13,'Slider Control'!Q$13))</f>
        <v>0.83828571428571563</v>
      </c>
      <c r="O731" s="96" t="e">
        <f t="shared" si="26"/>
        <v>#N/A</v>
      </c>
      <c r="P731" s="72">
        <f>IF(AND(ABS('Back-End'!B$26-L731)&lt;=0.0005,'Back-End'!B$25),'Back-End'!B$21,0)</f>
        <v>0</v>
      </c>
      <c r="Q731" s="72">
        <f>IF(AND(ABS('Back-End'!B$32-L731)&lt;=0.0005,'Back-End'!B$38),N731,0)</f>
        <v>0</v>
      </c>
      <c r="R731" s="72">
        <f>IF(AND(ABS('Back-End'!B$56-L730)&lt;=0.0005,'Back-End'!B$57),'Back-End'!B$55,IF(AND(ABS('Back-End'!B$69-L730)&lt;=0.0005,'Back-End'!B$58),'Back-End'!B$68+0.0001,0))</f>
        <v>0</v>
      </c>
      <c r="S731" s="72">
        <f>IF(AND(ABS('Back-End'!B$81-L731)&lt;=0.0005,'Back-End'!B$84),'Back-End'!B$83,0)</f>
        <v>0</v>
      </c>
      <c r="T731" s="72">
        <v>0</v>
      </c>
    </row>
    <row r="732" spans="12:20" x14ac:dyDescent="0.25">
      <c r="L732" s="94">
        <f>L731+0.001</f>
        <v>0.36400000000000027</v>
      </c>
      <c r="M732" s="81">
        <f>IF(L732&lt;'Slider Control'!M$13,'Slider Control'!P$13,L732*'Slider Control'!R$13)</f>
        <v>0.8736000000000006</v>
      </c>
      <c r="N732" s="95">
        <f>IF(L732&lt;'Slider Control'!M$13,0,IF(L732&lt;'Slider Control'!N$13,L732*'Slider Control'!S$13+'Slider Control'!T$13,'Slider Control'!Q$13))</f>
        <v>0.84342857142857275</v>
      </c>
      <c r="O732" s="96" t="e">
        <f t="shared" si="26"/>
        <v>#N/A</v>
      </c>
      <c r="P732" s="72">
        <f>IF(AND(ABS('Back-End'!B$26-L732)&lt;=0.0005,'Back-End'!B$25),0.001,0)</f>
        <v>0</v>
      </c>
      <c r="Q732" s="72">
        <f>IF(AND(ABS('Back-End'!B$32-L732)&lt;=0.0005,'Back-End'!B$38),M732,0)</f>
        <v>0</v>
      </c>
      <c r="R732" s="72">
        <f>IF(AND(ABS('Back-End'!B$56-L732)&lt;=0.0005,'Back-End'!B$57),'Back-End'!B$54,IF(AND(ABS('Back-End'!B$69-L732)&lt;=0.0005,'Back-End'!B$58),'Back-End'!B$67,0))</f>
        <v>0</v>
      </c>
      <c r="S732" s="72">
        <f>IF(AND(ABS('Back-End'!B$81-L732)&lt;=0.0005,'Back-End'!B$84),'Back-End'!B$82,0)</f>
        <v>0</v>
      </c>
      <c r="T732" s="72">
        <v>0</v>
      </c>
    </row>
    <row r="733" spans="12:20" x14ac:dyDescent="0.25">
      <c r="L733" s="94">
        <f>L732</f>
        <v>0.36400000000000027</v>
      </c>
      <c r="M733" s="81">
        <f>IF(L733&lt;'Slider Control'!M$13,'Slider Control'!P$13,L733*'Slider Control'!R$13)</f>
        <v>0.8736000000000006</v>
      </c>
      <c r="N733" s="95">
        <f>IF(L733&lt;'Slider Control'!M$13,0,IF(L733&lt;'Slider Control'!N$13,L733*'Slider Control'!S$13+'Slider Control'!T$13,'Slider Control'!Q$13))</f>
        <v>0.84342857142857275</v>
      </c>
      <c r="O733" s="96" t="e">
        <f t="shared" si="26"/>
        <v>#N/A</v>
      </c>
      <c r="P733" s="72">
        <f>IF(AND(ABS('Back-End'!B$26-L733)&lt;=0.0005,'Back-End'!B$25),'Back-End'!B$21,0)</f>
        <v>0</v>
      </c>
      <c r="Q733" s="72">
        <f>IF(AND(ABS('Back-End'!B$32-L733)&lt;=0.0005,'Back-End'!B$38),N733,0)</f>
        <v>0</v>
      </c>
      <c r="R733" s="72">
        <f>IF(AND(ABS('Back-End'!B$56-L732)&lt;=0.0005,'Back-End'!B$57),'Back-End'!B$55,IF(AND(ABS('Back-End'!B$69-L732)&lt;=0.0005,'Back-End'!B$58),'Back-End'!B$68+0.0001,0))</f>
        <v>0</v>
      </c>
      <c r="S733" s="72">
        <f>IF(AND(ABS('Back-End'!B$81-L733)&lt;=0.0005,'Back-End'!B$84),'Back-End'!B$83,0)</f>
        <v>0</v>
      </c>
      <c r="T733" s="72">
        <v>0</v>
      </c>
    </row>
    <row r="734" spans="12:20" x14ac:dyDescent="0.25">
      <c r="L734" s="94">
        <f>L733+0.001</f>
        <v>0.36500000000000027</v>
      </c>
      <c r="M734" s="81">
        <f>IF(L734&lt;'Slider Control'!M$13,'Slider Control'!P$13,L734*'Slider Control'!R$13)</f>
        <v>0.87600000000000067</v>
      </c>
      <c r="N734" s="95">
        <f>IF(L734&lt;'Slider Control'!M$13,0,IF(L734&lt;'Slider Control'!N$13,L734*'Slider Control'!S$13+'Slider Control'!T$13,'Slider Control'!Q$13))</f>
        <v>0.84857142857142986</v>
      </c>
      <c r="O734" s="96" t="e">
        <f t="shared" si="26"/>
        <v>#N/A</v>
      </c>
      <c r="P734" s="72">
        <f>IF(AND(ABS('Back-End'!B$26-L734)&lt;=0.0005,'Back-End'!B$25),0.001,0)</f>
        <v>0</v>
      </c>
      <c r="Q734" s="72">
        <f>IF(AND(ABS('Back-End'!B$32-L734)&lt;=0.0005,'Back-End'!B$38),M734,0)</f>
        <v>0</v>
      </c>
      <c r="R734" s="72">
        <f>IF(AND(ABS('Back-End'!B$56-L734)&lt;=0.0005,'Back-End'!B$57),'Back-End'!B$54,IF(AND(ABS('Back-End'!B$69-L734)&lt;=0.0005,'Back-End'!B$58),'Back-End'!B$67,0))</f>
        <v>0</v>
      </c>
      <c r="S734" s="72">
        <f>IF(AND(ABS('Back-End'!B$81-L734)&lt;=0.0005,'Back-End'!B$84),'Back-End'!B$82,0)</f>
        <v>0</v>
      </c>
      <c r="T734" s="72">
        <v>0</v>
      </c>
    </row>
    <row r="735" spans="12:20" x14ac:dyDescent="0.25">
      <c r="L735" s="94">
        <f>L734</f>
        <v>0.36500000000000027</v>
      </c>
      <c r="M735" s="81">
        <f>IF(L735&lt;'Slider Control'!M$13,'Slider Control'!P$13,L735*'Slider Control'!R$13)</f>
        <v>0.87600000000000067</v>
      </c>
      <c r="N735" s="95">
        <f>IF(L735&lt;'Slider Control'!M$13,0,IF(L735&lt;'Slider Control'!N$13,L735*'Slider Control'!S$13+'Slider Control'!T$13,'Slider Control'!Q$13))</f>
        <v>0.84857142857142986</v>
      </c>
      <c r="O735" s="96" t="e">
        <f t="shared" si="26"/>
        <v>#N/A</v>
      </c>
      <c r="P735" s="72">
        <f>IF(AND(ABS('Back-End'!B$26-L735)&lt;=0.0005,'Back-End'!B$25),'Back-End'!B$21,0)</f>
        <v>0</v>
      </c>
      <c r="Q735" s="72">
        <f>IF(AND(ABS('Back-End'!B$32-L735)&lt;=0.0005,'Back-End'!B$38),N735,0)</f>
        <v>0</v>
      </c>
      <c r="R735" s="72">
        <f>IF(AND(ABS('Back-End'!B$56-L734)&lt;=0.0005,'Back-End'!B$57),'Back-End'!B$55,IF(AND(ABS('Back-End'!B$69-L734)&lt;=0.0005,'Back-End'!B$58),'Back-End'!B$68+0.0001,0))</f>
        <v>0</v>
      </c>
      <c r="S735" s="72">
        <f>IF(AND(ABS('Back-End'!B$81-L735)&lt;=0.0005,'Back-End'!B$84),'Back-End'!B$83,0)</f>
        <v>0</v>
      </c>
      <c r="T735" s="72">
        <v>0</v>
      </c>
    </row>
    <row r="736" spans="12:20" x14ac:dyDescent="0.25">
      <c r="L736" s="94">
        <f>L735+0.001</f>
        <v>0.36600000000000027</v>
      </c>
      <c r="M736" s="81">
        <f>IF(L736&lt;'Slider Control'!M$13,'Slider Control'!P$13,L736*'Slider Control'!R$13)</f>
        <v>0.87840000000000062</v>
      </c>
      <c r="N736" s="95">
        <f>IF(L736&lt;'Slider Control'!M$13,0,IF(L736&lt;'Slider Control'!N$13,L736*'Slider Control'!S$13+'Slider Control'!T$13,'Slider Control'!Q$13))</f>
        <v>0.85371428571428698</v>
      </c>
      <c r="O736" s="96" t="e">
        <f t="shared" si="26"/>
        <v>#N/A</v>
      </c>
      <c r="P736" s="72">
        <f>IF(AND(ABS('Back-End'!B$26-L736)&lt;=0.0005,'Back-End'!B$25),0.001,0)</f>
        <v>0</v>
      </c>
      <c r="Q736" s="72">
        <f>IF(AND(ABS('Back-End'!B$32-L736)&lt;=0.0005,'Back-End'!B$38),M736,0)</f>
        <v>0</v>
      </c>
      <c r="R736" s="72">
        <f>IF(AND(ABS('Back-End'!B$56-L736)&lt;=0.0005,'Back-End'!B$57),'Back-End'!B$54,IF(AND(ABS('Back-End'!B$69-L736)&lt;=0.0005,'Back-End'!B$58),'Back-End'!B$67,0))</f>
        <v>0</v>
      </c>
      <c r="S736" s="72">
        <f>IF(AND(ABS('Back-End'!B$81-L736)&lt;=0.0005,'Back-End'!B$84),'Back-End'!B$82,0)</f>
        <v>0</v>
      </c>
      <c r="T736" s="72">
        <v>0</v>
      </c>
    </row>
    <row r="737" spans="12:20" x14ac:dyDescent="0.25">
      <c r="L737" s="94">
        <f>L736</f>
        <v>0.36600000000000027</v>
      </c>
      <c r="M737" s="81">
        <f>IF(L737&lt;'Slider Control'!M$13,'Slider Control'!P$13,L737*'Slider Control'!R$13)</f>
        <v>0.87840000000000062</v>
      </c>
      <c r="N737" s="95">
        <f>IF(L737&lt;'Slider Control'!M$13,0,IF(L737&lt;'Slider Control'!N$13,L737*'Slider Control'!S$13+'Slider Control'!T$13,'Slider Control'!Q$13))</f>
        <v>0.85371428571428698</v>
      </c>
      <c r="O737" s="96" t="e">
        <f t="shared" si="26"/>
        <v>#N/A</v>
      </c>
      <c r="P737" s="72">
        <f>IF(AND(ABS('Back-End'!B$26-L737)&lt;=0.0005,'Back-End'!B$25),'Back-End'!B$21,0)</f>
        <v>0</v>
      </c>
      <c r="Q737" s="72">
        <f>IF(AND(ABS('Back-End'!B$32-L737)&lt;=0.0005,'Back-End'!B$38),N737,0)</f>
        <v>0</v>
      </c>
      <c r="R737" s="72">
        <f>IF(AND(ABS('Back-End'!B$56-L736)&lt;=0.0005,'Back-End'!B$57),'Back-End'!B$55,IF(AND(ABS('Back-End'!B$69-L736)&lt;=0.0005,'Back-End'!B$58),'Back-End'!B$68+0.0001,0))</f>
        <v>0</v>
      </c>
      <c r="S737" s="72">
        <f>IF(AND(ABS('Back-End'!B$81-L737)&lt;=0.0005,'Back-End'!B$84),'Back-End'!B$83,0)</f>
        <v>0</v>
      </c>
      <c r="T737" s="72">
        <v>0</v>
      </c>
    </row>
    <row r="738" spans="12:20" x14ac:dyDescent="0.25">
      <c r="L738" s="94">
        <f>L737+0.001</f>
        <v>0.36700000000000027</v>
      </c>
      <c r="M738" s="81">
        <f>IF(L738&lt;'Slider Control'!M$13,'Slider Control'!P$13,L738*'Slider Control'!R$13)</f>
        <v>0.88080000000000058</v>
      </c>
      <c r="N738" s="95">
        <f>IF(L738&lt;'Slider Control'!M$13,0,IF(L738&lt;'Slider Control'!N$13,L738*'Slider Control'!S$13+'Slider Control'!T$13,'Slider Control'!Q$13))</f>
        <v>0.8588571428571441</v>
      </c>
      <c r="O738" s="96" t="e">
        <f t="shared" si="26"/>
        <v>#N/A</v>
      </c>
      <c r="P738" s="72">
        <f>IF(AND(ABS('Back-End'!B$26-L738)&lt;=0.0005,'Back-End'!B$25),0.001,0)</f>
        <v>0</v>
      </c>
      <c r="Q738" s="72">
        <f>IF(AND(ABS('Back-End'!B$32-L738)&lt;=0.0005,'Back-End'!B$38),M738,0)</f>
        <v>0</v>
      </c>
      <c r="R738" s="72">
        <f>IF(AND(ABS('Back-End'!B$56-L738)&lt;=0.0005,'Back-End'!B$57),'Back-End'!B$54,IF(AND(ABS('Back-End'!B$69-L738)&lt;=0.0005,'Back-End'!B$58),'Back-End'!B$67,0))</f>
        <v>0</v>
      </c>
      <c r="S738" s="72">
        <f>IF(AND(ABS('Back-End'!B$81-L738)&lt;=0.0005,'Back-End'!B$84),'Back-End'!B$82,0)</f>
        <v>0</v>
      </c>
      <c r="T738" s="72">
        <v>0</v>
      </c>
    </row>
    <row r="739" spans="12:20" x14ac:dyDescent="0.25">
      <c r="L739" s="94">
        <f>L738</f>
        <v>0.36700000000000027</v>
      </c>
      <c r="M739" s="81">
        <f>IF(L739&lt;'Slider Control'!M$13,'Slider Control'!P$13,L739*'Slider Control'!R$13)</f>
        <v>0.88080000000000058</v>
      </c>
      <c r="N739" s="95">
        <f>IF(L739&lt;'Slider Control'!M$13,0,IF(L739&lt;'Slider Control'!N$13,L739*'Slider Control'!S$13+'Slider Control'!T$13,'Slider Control'!Q$13))</f>
        <v>0.8588571428571441</v>
      </c>
      <c r="O739" s="96" t="e">
        <f t="shared" si="26"/>
        <v>#N/A</v>
      </c>
      <c r="P739" s="72">
        <f>IF(AND(ABS('Back-End'!B$26-L739)&lt;=0.0005,'Back-End'!B$25),'Back-End'!B$21,0)</f>
        <v>0</v>
      </c>
      <c r="Q739" s="72">
        <f>IF(AND(ABS('Back-End'!B$32-L739)&lt;=0.0005,'Back-End'!B$38),N739,0)</f>
        <v>0</v>
      </c>
      <c r="R739" s="72">
        <f>IF(AND(ABS('Back-End'!B$56-L738)&lt;=0.0005,'Back-End'!B$57),'Back-End'!B$55,IF(AND(ABS('Back-End'!B$69-L738)&lt;=0.0005,'Back-End'!B$58),'Back-End'!B$68+0.0001,0))</f>
        <v>0</v>
      </c>
      <c r="S739" s="72">
        <f>IF(AND(ABS('Back-End'!B$81-L739)&lt;=0.0005,'Back-End'!B$84),'Back-End'!B$83,0)</f>
        <v>0</v>
      </c>
      <c r="T739" s="72">
        <v>0</v>
      </c>
    </row>
    <row r="740" spans="12:20" x14ac:dyDescent="0.25">
      <c r="L740" s="94">
        <f>L739+0.001</f>
        <v>0.36800000000000027</v>
      </c>
      <c r="M740" s="81">
        <f>IF(L740&lt;'Slider Control'!M$13,'Slider Control'!P$13,L740*'Slider Control'!R$13)</f>
        <v>0.88320000000000065</v>
      </c>
      <c r="N740" s="95">
        <f>IF(L740&lt;'Slider Control'!M$13,0,IF(L740&lt;'Slider Control'!N$13,L740*'Slider Control'!S$13+'Slider Control'!T$13,'Slider Control'!Q$13))</f>
        <v>0.86400000000000121</v>
      </c>
      <c r="O740" s="96" t="e">
        <f t="shared" si="26"/>
        <v>#N/A</v>
      </c>
      <c r="P740" s="72">
        <f>IF(AND(ABS('Back-End'!B$26-L740)&lt;=0.0005,'Back-End'!B$25),0.001,0)</f>
        <v>0</v>
      </c>
      <c r="Q740" s="72">
        <f>IF(AND(ABS('Back-End'!B$32-L740)&lt;=0.0005,'Back-End'!B$38),M740,0)</f>
        <v>0</v>
      </c>
      <c r="R740" s="72">
        <f>IF(AND(ABS('Back-End'!B$56-L740)&lt;=0.0005,'Back-End'!B$57),'Back-End'!B$54,IF(AND(ABS('Back-End'!B$69-L740)&lt;=0.0005,'Back-End'!B$58),'Back-End'!B$67,0))</f>
        <v>0</v>
      </c>
      <c r="S740" s="72">
        <f>IF(AND(ABS('Back-End'!B$81-L740)&lt;=0.0005,'Back-End'!B$84),'Back-End'!B$82,0)</f>
        <v>0</v>
      </c>
      <c r="T740" s="72">
        <v>0</v>
      </c>
    </row>
    <row r="741" spans="12:20" x14ac:dyDescent="0.25">
      <c r="L741" s="94">
        <f>L740</f>
        <v>0.36800000000000027</v>
      </c>
      <c r="M741" s="81">
        <f>IF(L741&lt;'Slider Control'!M$13,'Slider Control'!P$13,L741*'Slider Control'!R$13)</f>
        <v>0.88320000000000065</v>
      </c>
      <c r="N741" s="95">
        <f>IF(L741&lt;'Slider Control'!M$13,0,IF(L741&lt;'Slider Control'!N$13,L741*'Slider Control'!S$13+'Slider Control'!T$13,'Slider Control'!Q$13))</f>
        <v>0.86400000000000121</v>
      </c>
      <c r="O741" s="96" t="e">
        <f t="shared" si="26"/>
        <v>#N/A</v>
      </c>
      <c r="P741" s="72">
        <f>IF(AND(ABS('Back-End'!B$26-L741)&lt;=0.0005,'Back-End'!B$25),'Back-End'!B$21,0)</f>
        <v>0</v>
      </c>
      <c r="Q741" s="72">
        <f>IF(AND(ABS('Back-End'!B$32-L741)&lt;=0.0005,'Back-End'!B$38),N741,0)</f>
        <v>0</v>
      </c>
      <c r="R741" s="72">
        <f>IF(AND(ABS('Back-End'!B$56-L740)&lt;=0.0005,'Back-End'!B$57),'Back-End'!B$55,IF(AND(ABS('Back-End'!B$69-L740)&lt;=0.0005,'Back-End'!B$58),'Back-End'!B$68+0.0001,0))</f>
        <v>0</v>
      </c>
      <c r="S741" s="72">
        <f>IF(AND(ABS('Back-End'!B$81-L741)&lt;=0.0005,'Back-End'!B$84),'Back-End'!B$83,0)</f>
        <v>0</v>
      </c>
      <c r="T741" s="72">
        <v>0</v>
      </c>
    </row>
    <row r="742" spans="12:20" x14ac:dyDescent="0.25">
      <c r="L742" s="94">
        <f>L741+0.001</f>
        <v>0.36900000000000027</v>
      </c>
      <c r="M742" s="81">
        <f>IF(L742&lt;'Slider Control'!M$13,'Slider Control'!P$13,L742*'Slider Control'!R$13)</f>
        <v>0.88560000000000061</v>
      </c>
      <c r="N742" s="95">
        <f>IF(L742&lt;'Slider Control'!M$13,0,IF(L742&lt;'Slider Control'!N$13,L742*'Slider Control'!S$13+'Slider Control'!T$13,'Slider Control'!Q$13))</f>
        <v>0.86914285714285855</v>
      </c>
      <c r="O742" s="96" t="e">
        <f t="shared" si="26"/>
        <v>#N/A</v>
      </c>
      <c r="P742" s="72">
        <f>IF(AND(ABS('Back-End'!B$26-L742)&lt;=0.0005,'Back-End'!B$25),0.001,0)</f>
        <v>0</v>
      </c>
      <c r="Q742" s="72">
        <f>IF(AND(ABS('Back-End'!B$32-L742)&lt;=0.0005,'Back-End'!B$38),M742,0)</f>
        <v>0</v>
      </c>
      <c r="R742" s="72">
        <f>IF(AND(ABS('Back-End'!B$56-L742)&lt;=0.0005,'Back-End'!B$57),'Back-End'!B$54,IF(AND(ABS('Back-End'!B$69-L742)&lt;=0.0005,'Back-End'!B$58),'Back-End'!B$67,0))</f>
        <v>0</v>
      </c>
      <c r="S742" s="72">
        <f>IF(AND(ABS('Back-End'!B$81-L742)&lt;=0.0005,'Back-End'!B$84),'Back-End'!B$82,0)</f>
        <v>0</v>
      </c>
      <c r="T742" s="72">
        <v>0</v>
      </c>
    </row>
    <row r="743" spans="12:20" x14ac:dyDescent="0.25">
      <c r="L743" s="94">
        <f>L742</f>
        <v>0.36900000000000027</v>
      </c>
      <c r="M743" s="81">
        <f>IF(L743&lt;'Slider Control'!M$13,'Slider Control'!P$13,L743*'Slider Control'!R$13)</f>
        <v>0.88560000000000061</v>
      </c>
      <c r="N743" s="95">
        <f>IF(L743&lt;'Slider Control'!M$13,0,IF(L743&lt;'Slider Control'!N$13,L743*'Slider Control'!S$13+'Slider Control'!T$13,'Slider Control'!Q$13))</f>
        <v>0.86914285714285855</v>
      </c>
      <c r="O743" s="96" t="e">
        <f t="shared" si="26"/>
        <v>#N/A</v>
      </c>
      <c r="P743" s="72">
        <f>IF(AND(ABS('Back-End'!B$26-L743)&lt;=0.0005,'Back-End'!B$25),'Back-End'!B$21,0)</f>
        <v>0</v>
      </c>
      <c r="Q743" s="72">
        <f>IF(AND(ABS('Back-End'!B$32-L743)&lt;=0.0005,'Back-End'!B$38),N743,0)</f>
        <v>0</v>
      </c>
      <c r="R743" s="72">
        <f>IF(AND(ABS('Back-End'!B$56-L742)&lt;=0.0005,'Back-End'!B$57),'Back-End'!B$55,IF(AND(ABS('Back-End'!B$69-L742)&lt;=0.0005,'Back-End'!B$58),'Back-End'!B$68+0.0001,0))</f>
        <v>0</v>
      </c>
      <c r="S743" s="72">
        <f>IF(AND(ABS('Back-End'!B$81-L743)&lt;=0.0005,'Back-End'!B$84),'Back-End'!B$83,0)</f>
        <v>0</v>
      </c>
      <c r="T743" s="72">
        <v>0</v>
      </c>
    </row>
    <row r="744" spans="12:20" x14ac:dyDescent="0.25">
      <c r="L744" s="94">
        <f>L743+0.001</f>
        <v>0.37000000000000027</v>
      </c>
      <c r="M744" s="81">
        <f>IF(L744&lt;'Slider Control'!M$13,'Slider Control'!P$13,L744*'Slider Control'!R$13)</f>
        <v>0.88800000000000068</v>
      </c>
      <c r="N744" s="95">
        <f>IF(L744&lt;'Slider Control'!M$13,0,IF(L744&lt;'Slider Control'!N$13,L744*'Slider Control'!S$13+'Slider Control'!T$13,'Slider Control'!Q$13))</f>
        <v>0.87428571428571566</v>
      </c>
      <c r="O744" s="96" t="e">
        <f t="shared" si="26"/>
        <v>#N/A</v>
      </c>
      <c r="P744" s="72">
        <f>IF(AND(ABS('Back-End'!B$26-L744)&lt;=0.0005,'Back-End'!B$25),0.001,0)</f>
        <v>0</v>
      </c>
      <c r="Q744" s="72">
        <f>IF(AND(ABS('Back-End'!B$32-L744)&lt;=0.0005,'Back-End'!B$38),M744,0)</f>
        <v>0</v>
      </c>
      <c r="R744" s="72">
        <f>IF(AND(ABS('Back-End'!B$56-L744)&lt;=0.0005,'Back-End'!B$57),'Back-End'!B$54,IF(AND(ABS('Back-End'!B$69-L744)&lt;=0.0005,'Back-End'!B$58),'Back-End'!B$67,0))</f>
        <v>0</v>
      </c>
      <c r="S744" s="72">
        <f>IF(AND(ABS('Back-End'!B$81-L744)&lt;=0.0005,'Back-End'!B$84),'Back-End'!B$82,0)</f>
        <v>0</v>
      </c>
      <c r="T744" s="72">
        <v>0</v>
      </c>
    </row>
    <row r="745" spans="12:20" x14ac:dyDescent="0.25">
      <c r="L745" s="94">
        <f>L744</f>
        <v>0.37000000000000027</v>
      </c>
      <c r="M745" s="81">
        <f>IF(L745&lt;'Slider Control'!M$13,'Slider Control'!P$13,L745*'Slider Control'!R$13)</f>
        <v>0.88800000000000068</v>
      </c>
      <c r="N745" s="95">
        <f>IF(L745&lt;'Slider Control'!M$13,0,IF(L745&lt;'Slider Control'!N$13,L745*'Slider Control'!S$13+'Slider Control'!T$13,'Slider Control'!Q$13))</f>
        <v>0.87428571428571566</v>
      </c>
      <c r="O745" s="96" t="e">
        <f t="shared" si="26"/>
        <v>#N/A</v>
      </c>
      <c r="P745" s="72">
        <f>IF(AND(ABS('Back-End'!B$26-L745)&lt;=0.0005,'Back-End'!B$25),'Back-End'!B$21,0)</f>
        <v>0</v>
      </c>
      <c r="Q745" s="72">
        <f>IF(AND(ABS('Back-End'!B$32-L745)&lt;=0.0005,'Back-End'!B$38),N745,0)</f>
        <v>0</v>
      </c>
      <c r="R745" s="72">
        <f>IF(AND(ABS('Back-End'!B$56-L744)&lt;=0.0005,'Back-End'!B$57),'Back-End'!B$55,IF(AND(ABS('Back-End'!B$69-L744)&lt;=0.0005,'Back-End'!B$58),'Back-End'!B$68+0.0001,0))</f>
        <v>0</v>
      </c>
      <c r="S745" s="72">
        <f>IF(AND(ABS('Back-End'!B$81-L745)&lt;=0.0005,'Back-End'!B$84),'Back-End'!B$83,0)</f>
        <v>0</v>
      </c>
      <c r="T745" s="72">
        <v>0</v>
      </c>
    </row>
    <row r="746" spans="12:20" x14ac:dyDescent="0.25">
      <c r="L746" s="94">
        <f>L745+0.001</f>
        <v>0.37100000000000027</v>
      </c>
      <c r="M746" s="81">
        <f>IF(L746&lt;'Slider Control'!M$13,'Slider Control'!P$13,L746*'Slider Control'!R$13)</f>
        <v>0.89040000000000064</v>
      </c>
      <c r="N746" s="95">
        <f>IF(L746&lt;'Slider Control'!M$13,0,IF(L746&lt;'Slider Control'!N$13,L746*'Slider Control'!S$13+'Slider Control'!T$13,'Slider Control'!Q$13))</f>
        <v>0.87942857142857278</v>
      </c>
      <c r="O746" s="96" t="e">
        <f t="shared" si="26"/>
        <v>#N/A</v>
      </c>
      <c r="P746" s="72">
        <f>IF(AND(ABS('Back-End'!B$26-L746)&lt;=0.0005,'Back-End'!B$25),0.001,0)</f>
        <v>0</v>
      </c>
      <c r="Q746" s="72">
        <f>IF(AND(ABS('Back-End'!B$32-L746)&lt;=0.0005,'Back-End'!B$38),M746,0)</f>
        <v>0</v>
      </c>
      <c r="R746" s="72">
        <f>IF(AND(ABS('Back-End'!B$56-L746)&lt;=0.0005,'Back-End'!B$57),'Back-End'!B$54,IF(AND(ABS('Back-End'!B$69-L746)&lt;=0.0005,'Back-End'!B$58),'Back-End'!B$67,0))</f>
        <v>0</v>
      </c>
      <c r="S746" s="72">
        <f>IF(AND(ABS('Back-End'!B$81-L746)&lt;=0.0005,'Back-End'!B$84),'Back-End'!B$82,0)</f>
        <v>0</v>
      </c>
      <c r="T746" s="72">
        <v>0</v>
      </c>
    </row>
    <row r="747" spans="12:20" x14ac:dyDescent="0.25">
      <c r="L747" s="94">
        <f>L746</f>
        <v>0.37100000000000027</v>
      </c>
      <c r="M747" s="81">
        <f>IF(L747&lt;'Slider Control'!M$13,'Slider Control'!P$13,L747*'Slider Control'!R$13)</f>
        <v>0.89040000000000064</v>
      </c>
      <c r="N747" s="95">
        <f>IF(L747&lt;'Slider Control'!M$13,0,IF(L747&lt;'Slider Control'!N$13,L747*'Slider Control'!S$13+'Slider Control'!T$13,'Slider Control'!Q$13))</f>
        <v>0.87942857142857278</v>
      </c>
      <c r="O747" s="96" t="e">
        <f t="shared" si="26"/>
        <v>#N/A</v>
      </c>
      <c r="P747" s="72">
        <f>IF(AND(ABS('Back-End'!B$26-L747)&lt;=0.0005,'Back-End'!B$25),'Back-End'!B$21,0)</f>
        <v>0</v>
      </c>
      <c r="Q747" s="72">
        <f>IF(AND(ABS('Back-End'!B$32-L747)&lt;=0.0005,'Back-End'!B$38),N747,0)</f>
        <v>0</v>
      </c>
      <c r="R747" s="72">
        <f>IF(AND(ABS('Back-End'!B$56-L746)&lt;=0.0005,'Back-End'!B$57),'Back-End'!B$55,IF(AND(ABS('Back-End'!B$69-L746)&lt;=0.0005,'Back-End'!B$58),'Back-End'!B$68+0.0001,0))</f>
        <v>0</v>
      </c>
      <c r="S747" s="72">
        <f>IF(AND(ABS('Back-End'!B$81-L747)&lt;=0.0005,'Back-End'!B$84),'Back-End'!B$83,0)</f>
        <v>0</v>
      </c>
      <c r="T747" s="72">
        <v>0</v>
      </c>
    </row>
    <row r="748" spans="12:20" x14ac:dyDescent="0.25">
      <c r="L748" s="94">
        <f>L747+0.001</f>
        <v>0.37200000000000027</v>
      </c>
      <c r="M748" s="81">
        <f>IF(L748&lt;'Slider Control'!M$13,'Slider Control'!P$13,L748*'Slider Control'!R$13)</f>
        <v>0.89280000000000059</v>
      </c>
      <c r="N748" s="95">
        <f>IF(L748&lt;'Slider Control'!M$13,0,IF(L748&lt;'Slider Control'!N$13,L748*'Slider Control'!S$13+'Slider Control'!T$13,'Slider Control'!Q$13))</f>
        <v>0.8845714285714299</v>
      </c>
      <c r="O748" s="96" t="e">
        <f t="shared" si="26"/>
        <v>#N/A</v>
      </c>
      <c r="P748" s="72">
        <f>IF(AND(ABS('Back-End'!B$26-L748)&lt;=0.0005,'Back-End'!B$25),0.001,0)</f>
        <v>0</v>
      </c>
      <c r="Q748" s="72">
        <f>IF(AND(ABS('Back-End'!B$32-L748)&lt;=0.0005,'Back-End'!B$38),M748,0)</f>
        <v>0</v>
      </c>
      <c r="R748" s="72">
        <f>IF(AND(ABS('Back-End'!B$56-L748)&lt;=0.0005,'Back-End'!B$57),'Back-End'!B$54,IF(AND(ABS('Back-End'!B$69-L748)&lt;=0.0005,'Back-End'!B$58),'Back-End'!B$67,0))</f>
        <v>0</v>
      </c>
      <c r="S748" s="72">
        <f>IF(AND(ABS('Back-End'!B$81-L748)&lt;=0.0005,'Back-End'!B$84),'Back-End'!B$82,0)</f>
        <v>0</v>
      </c>
      <c r="T748" s="72">
        <v>0</v>
      </c>
    </row>
    <row r="749" spans="12:20" x14ac:dyDescent="0.25">
      <c r="L749" s="94">
        <f>L748</f>
        <v>0.37200000000000027</v>
      </c>
      <c r="M749" s="81">
        <f>IF(L749&lt;'Slider Control'!M$13,'Slider Control'!P$13,L749*'Slider Control'!R$13)</f>
        <v>0.89280000000000059</v>
      </c>
      <c r="N749" s="95">
        <f>IF(L749&lt;'Slider Control'!M$13,0,IF(L749&lt;'Slider Control'!N$13,L749*'Slider Control'!S$13+'Slider Control'!T$13,'Slider Control'!Q$13))</f>
        <v>0.8845714285714299</v>
      </c>
      <c r="O749" s="96" t="e">
        <f t="shared" si="26"/>
        <v>#N/A</v>
      </c>
      <c r="P749" s="72">
        <f>IF(AND(ABS('Back-End'!B$26-L749)&lt;=0.0005,'Back-End'!B$25),'Back-End'!B$21,0)</f>
        <v>0</v>
      </c>
      <c r="Q749" s="72">
        <f>IF(AND(ABS('Back-End'!B$32-L749)&lt;=0.0005,'Back-End'!B$38),N749,0)</f>
        <v>0</v>
      </c>
      <c r="R749" s="72">
        <f>IF(AND(ABS('Back-End'!B$56-L748)&lt;=0.0005,'Back-End'!B$57),'Back-End'!B$55,IF(AND(ABS('Back-End'!B$69-L748)&lt;=0.0005,'Back-End'!B$58),'Back-End'!B$68+0.0001,0))</f>
        <v>0</v>
      </c>
      <c r="S749" s="72">
        <f>IF(AND(ABS('Back-End'!B$81-L749)&lt;=0.0005,'Back-End'!B$84),'Back-End'!B$83,0)</f>
        <v>0</v>
      </c>
      <c r="T749" s="72">
        <v>0</v>
      </c>
    </row>
    <row r="750" spans="12:20" x14ac:dyDescent="0.25">
      <c r="L750" s="94">
        <f>L749+0.001</f>
        <v>0.37300000000000028</v>
      </c>
      <c r="M750" s="81">
        <f>IF(L750&lt;'Slider Control'!M$13,'Slider Control'!P$13,L750*'Slider Control'!R$13)</f>
        <v>0.89520000000000066</v>
      </c>
      <c r="N750" s="95">
        <f>IF(L750&lt;'Slider Control'!M$13,0,IF(L750&lt;'Slider Control'!N$13,L750*'Slider Control'!S$13+'Slider Control'!T$13,'Slider Control'!Q$13))</f>
        <v>0.88971428571428701</v>
      </c>
      <c r="O750" s="96" t="e">
        <f t="shared" si="26"/>
        <v>#N/A</v>
      </c>
      <c r="P750" s="72">
        <f>IF(AND(ABS('Back-End'!B$26-L750)&lt;=0.0005,'Back-End'!B$25),0.001,0)</f>
        <v>0</v>
      </c>
      <c r="Q750" s="72">
        <f>IF(AND(ABS('Back-End'!B$32-L750)&lt;=0.0005,'Back-End'!B$38),M750,0)</f>
        <v>0</v>
      </c>
      <c r="R750" s="72">
        <f>IF(AND(ABS('Back-End'!B$56-L750)&lt;=0.0005,'Back-End'!B$57),'Back-End'!B$54,IF(AND(ABS('Back-End'!B$69-L750)&lt;=0.0005,'Back-End'!B$58),'Back-End'!B$67,0))</f>
        <v>0</v>
      </c>
      <c r="S750" s="72">
        <f>IF(AND(ABS('Back-End'!B$81-L750)&lt;=0.0005,'Back-End'!B$84),'Back-End'!B$82,0)</f>
        <v>0</v>
      </c>
      <c r="T750" s="72">
        <v>0</v>
      </c>
    </row>
    <row r="751" spans="12:20" x14ac:dyDescent="0.25">
      <c r="L751" s="94">
        <f>L750</f>
        <v>0.37300000000000028</v>
      </c>
      <c r="M751" s="81">
        <f>IF(L751&lt;'Slider Control'!M$13,'Slider Control'!P$13,L751*'Slider Control'!R$13)</f>
        <v>0.89520000000000066</v>
      </c>
      <c r="N751" s="95">
        <f>IF(L751&lt;'Slider Control'!M$13,0,IF(L751&lt;'Slider Control'!N$13,L751*'Slider Control'!S$13+'Slider Control'!T$13,'Slider Control'!Q$13))</f>
        <v>0.88971428571428701</v>
      </c>
      <c r="O751" s="96" t="e">
        <f t="shared" si="26"/>
        <v>#N/A</v>
      </c>
      <c r="P751" s="72">
        <f>IF(AND(ABS('Back-End'!B$26-L751)&lt;=0.0005,'Back-End'!B$25),'Back-End'!B$21,0)</f>
        <v>0</v>
      </c>
      <c r="Q751" s="72">
        <f>IF(AND(ABS('Back-End'!B$32-L751)&lt;=0.0005,'Back-End'!B$38),N751,0)</f>
        <v>0</v>
      </c>
      <c r="R751" s="72">
        <f>IF(AND(ABS('Back-End'!B$56-L750)&lt;=0.0005,'Back-End'!B$57),'Back-End'!B$55,IF(AND(ABS('Back-End'!B$69-L750)&lt;=0.0005,'Back-End'!B$58),'Back-End'!B$68+0.0001,0))</f>
        <v>0</v>
      </c>
      <c r="S751" s="72">
        <f>IF(AND(ABS('Back-End'!B$81-L751)&lt;=0.0005,'Back-End'!B$84),'Back-End'!B$83,0)</f>
        <v>0</v>
      </c>
      <c r="T751" s="72">
        <v>0</v>
      </c>
    </row>
    <row r="752" spans="12:20" x14ac:dyDescent="0.25">
      <c r="L752" s="94">
        <f>L751+0.001</f>
        <v>0.37400000000000028</v>
      </c>
      <c r="M752" s="81">
        <f>IF(L752&lt;'Slider Control'!M$13,'Slider Control'!P$13,L752*'Slider Control'!R$13)</f>
        <v>0.89760000000000062</v>
      </c>
      <c r="N752" s="95">
        <f>IF(L752&lt;'Slider Control'!M$13,0,IF(L752&lt;'Slider Control'!N$13,L752*'Slider Control'!S$13+'Slider Control'!T$13,'Slider Control'!Q$13))</f>
        <v>0.89485714285714413</v>
      </c>
      <c r="O752" s="96" t="e">
        <f t="shared" si="26"/>
        <v>#N/A</v>
      </c>
      <c r="P752" s="72">
        <f>IF(AND(ABS('Back-End'!B$26-L752)&lt;=0.0005,'Back-End'!B$25),0.001,0)</f>
        <v>0</v>
      </c>
      <c r="Q752" s="72">
        <f>IF(AND(ABS('Back-End'!B$32-L752)&lt;=0.0005,'Back-End'!B$38),M752,0)</f>
        <v>0</v>
      </c>
      <c r="R752" s="72">
        <f>IF(AND(ABS('Back-End'!B$56-L752)&lt;=0.0005,'Back-End'!B$57),'Back-End'!B$54,IF(AND(ABS('Back-End'!B$69-L752)&lt;=0.0005,'Back-End'!B$58),'Back-End'!B$67,0))</f>
        <v>0</v>
      </c>
      <c r="S752" s="72">
        <f>IF(AND(ABS('Back-End'!B$81-L752)&lt;=0.0005,'Back-End'!B$84),'Back-End'!B$82,0)</f>
        <v>0</v>
      </c>
      <c r="T752" s="72">
        <v>0</v>
      </c>
    </row>
    <row r="753" spans="12:20" x14ac:dyDescent="0.25">
      <c r="L753" s="94">
        <f>L752</f>
        <v>0.37400000000000028</v>
      </c>
      <c r="M753" s="81">
        <f>IF(L753&lt;'Slider Control'!M$13,'Slider Control'!P$13,L753*'Slider Control'!R$13)</f>
        <v>0.89760000000000062</v>
      </c>
      <c r="N753" s="95">
        <f>IF(L753&lt;'Slider Control'!M$13,0,IF(L753&lt;'Slider Control'!N$13,L753*'Slider Control'!S$13+'Slider Control'!T$13,'Slider Control'!Q$13))</f>
        <v>0.89485714285714413</v>
      </c>
      <c r="O753" s="96" t="e">
        <f t="shared" si="26"/>
        <v>#N/A</v>
      </c>
      <c r="P753" s="72">
        <f>IF(AND(ABS('Back-End'!B$26-L753)&lt;=0.0005,'Back-End'!B$25),'Back-End'!B$21,0)</f>
        <v>0</v>
      </c>
      <c r="Q753" s="72">
        <f>IF(AND(ABS('Back-End'!B$32-L753)&lt;=0.0005,'Back-End'!B$38),N753,0)</f>
        <v>0</v>
      </c>
      <c r="R753" s="72">
        <f>IF(AND(ABS('Back-End'!B$56-L752)&lt;=0.0005,'Back-End'!B$57),'Back-End'!B$55,IF(AND(ABS('Back-End'!B$69-L752)&lt;=0.0005,'Back-End'!B$58),'Back-End'!B$68+0.0001,0))</f>
        <v>0</v>
      </c>
      <c r="S753" s="72">
        <f>IF(AND(ABS('Back-End'!B$81-L753)&lt;=0.0005,'Back-End'!B$84),'Back-End'!B$83,0)</f>
        <v>0</v>
      </c>
      <c r="T753" s="72">
        <v>0</v>
      </c>
    </row>
    <row r="754" spans="12:20" x14ac:dyDescent="0.25">
      <c r="L754" s="94">
        <f>L753+0.001</f>
        <v>0.37500000000000028</v>
      </c>
      <c r="M754" s="81">
        <f>IF(L754&lt;'Slider Control'!M$13,'Slider Control'!P$13,L754*'Slider Control'!R$13)</f>
        <v>0.90000000000000058</v>
      </c>
      <c r="N754" s="95">
        <f>IF(L754&lt;'Slider Control'!M$13,0,IF(L754&lt;'Slider Control'!N$13,L754*'Slider Control'!S$13+'Slider Control'!T$13,'Slider Control'!Q$13))</f>
        <v>0.90000000000000124</v>
      </c>
      <c r="O754" s="96" t="e">
        <f t="shared" si="26"/>
        <v>#N/A</v>
      </c>
      <c r="P754" s="72">
        <f>IF(AND(ABS('Back-End'!B$26-L754)&lt;=0.0005,'Back-End'!B$25),0.001,0)</f>
        <v>0</v>
      </c>
      <c r="Q754" s="72">
        <f>IF(AND(ABS('Back-End'!B$32-L754)&lt;=0.0005,'Back-End'!B$38),M754,0)</f>
        <v>0</v>
      </c>
      <c r="R754" s="72">
        <f>IF(AND(ABS('Back-End'!B$56-L754)&lt;=0.0005,'Back-End'!B$57),'Back-End'!B$54,IF(AND(ABS('Back-End'!B$69-L754)&lt;=0.0005,'Back-End'!B$58),'Back-End'!B$67,0))</f>
        <v>0</v>
      </c>
      <c r="S754" s="72">
        <f>IF(AND(ABS('Back-End'!B$81-L754)&lt;=0.0005,'Back-End'!B$84),'Back-End'!B$82,0)</f>
        <v>0</v>
      </c>
      <c r="T754" s="72">
        <v>0</v>
      </c>
    </row>
    <row r="755" spans="12:20" x14ac:dyDescent="0.25">
      <c r="L755" s="94">
        <f>L754</f>
        <v>0.37500000000000028</v>
      </c>
      <c r="M755" s="81">
        <f>IF(L755&lt;'Slider Control'!M$13,'Slider Control'!P$13,L755*'Slider Control'!R$13)</f>
        <v>0.90000000000000058</v>
      </c>
      <c r="N755" s="95">
        <f>IF(L755&lt;'Slider Control'!M$13,0,IF(L755&lt;'Slider Control'!N$13,L755*'Slider Control'!S$13+'Slider Control'!T$13,'Slider Control'!Q$13))</f>
        <v>0.90000000000000124</v>
      </c>
      <c r="O755" s="96" t="e">
        <f t="shared" si="26"/>
        <v>#N/A</v>
      </c>
      <c r="P755" s="72">
        <f>IF(AND(ABS('Back-End'!B$26-L755)&lt;=0.0005,'Back-End'!B$25),'Back-End'!B$21,0)</f>
        <v>0</v>
      </c>
      <c r="Q755" s="72">
        <f>IF(AND(ABS('Back-End'!B$32-L755)&lt;=0.0005,'Back-End'!B$38),N755,0)</f>
        <v>0</v>
      </c>
      <c r="R755" s="72">
        <f>IF(AND(ABS('Back-End'!B$56-L754)&lt;=0.0005,'Back-End'!B$57),'Back-End'!B$55,IF(AND(ABS('Back-End'!B$69-L754)&lt;=0.0005,'Back-End'!B$58),'Back-End'!B$68+0.0001,0))</f>
        <v>0</v>
      </c>
      <c r="S755" s="72">
        <f>IF(AND(ABS('Back-End'!B$81-L755)&lt;=0.0005,'Back-End'!B$84),'Back-End'!B$83,0)</f>
        <v>0</v>
      </c>
      <c r="T755" s="72">
        <v>0</v>
      </c>
    </row>
    <row r="756" spans="12:20" x14ac:dyDescent="0.25">
      <c r="L756" s="94">
        <f>L755+0.001</f>
        <v>0.37600000000000028</v>
      </c>
      <c r="M756" s="81">
        <f>IF(L756&lt;'Slider Control'!M$13,'Slider Control'!P$13,L756*'Slider Control'!R$13)</f>
        <v>0.90240000000000065</v>
      </c>
      <c r="N756" s="95">
        <f>IF(L756&lt;'Slider Control'!M$13,0,IF(L756&lt;'Slider Control'!N$13,L756*'Slider Control'!S$13+'Slider Control'!T$13,'Slider Control'!Q$13))</f>
        <v>0.90514285714285858</v>
      </c>
      <c r="O756" s="96" t="e">
        <f t="shared" si="26"/>
        <v>#N/A</v>
      </c>
      <c r="P756" s="72">
        <f>IF(AND(ABS('Back-End'!B$26-L756)&lt;=0.0005,'Back-End'!B$25),0.001,0)</f>
        <v>0</v>
      </c>
      <c r="Q756" s="72">
        <f>IF(AND(ABS('Back-End'!B$32-L756)&lt;=0.0005,'Back-End'!B$38),M756,0)</f>
        <v>0</v>
      </c>
      <c r="R756" s="72">
        <f>IF(AND(ABS('Back-End'!B$56-L756)&lt;=0.0005,'Back-End'!B$57),'Back-End'!B$54,IF(AND(ABS('Back-End'!B$69-L756)&lt;=0.0005,'Back-End'!B$58),'Back-End'!B$67,0))</f>
        <v>0</v>
      </c>
      <c r="S756" s="72">
        <f>IF(AND(ABS('Back-End'!B$81-L756)&lt;=0.0005,'Back-End'!B$84),'Back-End'!B$82,0)</f>
        <v>0</v>
      </c>
      <c r="T756" s="72">
        <v>0</v>
      </c>
    </row>
    <row r="757" spans="12:20" x14ac:dyDescent="0.25">
      <c r="L757" s="94">
        <f>L756</f>
        <v>0.37600000000000028</v>
      </c>
      <c r="M757" s="81">
        <f>IF(L757&lt;'Slider Control'!M$13,'Slider Control'!P$13,L757*'Slider Control'!R$13)</f>
        <v>0.90240000000000065</v>
      </c>
      <c r="N757" s="95">
        <f>IF(L757&lt;'Slider Control'!M$13,0,IF(L757&lt;'Slider Control'!N$13,L757*'Slider Control'!S$13+'Slider Control'!T$13,'Slider Control'!Q$13))</f>
        <v>0.90514285714285858</v>
      </c>
      <c r="O757" s="96" t="e">
        <f t="shared" si="26"/>
        <v>#N/A</v>
      </c>
      <c r="P757" s="72">
        <f>IF(AND(ABS('Back-End'!B$26-L757)&lt;=0.0005,'Back-End'!B$25),'Back-End'!B$21,0)</f>
        <v>0</v>
      </c>
      <c r="Q757" s="72">
        <f>IF(AND(ABS('Back-End'!B$32-L757)&lt;=0.0005,'Back-End'!B$38),N757,0)</f>
        <v>0</v>
      </c>
      <c r="R757" s="72">
        <f>IF(AND(ABS('Back-End'!B$56-L756)&lt;=0.0005,'Back-End'!B$57),'Back-End'!B$55,IF(AND(ABS('Back-End'!B$69-L756)&lt;=0.0005,'Back-End'!B$58),'Back-End'!B$68+0.0001,0))</f>
        <v>0</v>
      </c>
      <c r="S757" s="72">
        <f>IF(AND(ABS('Back-End'!B$81-L757)&lt;=0.0005,'Back-End'!B$84),'Back-End'!B$83,0)</f>
        <v>0</v>
      </c>
      <c r="T757" s="72">
        <v>0</v>
      </c>
    </row>
    <row r="758" spans="12:20" x14ac:dyDescent="0.25">
      <c r="L758" s="94">
        <f>L757+0.001</f>
        <v>0.37700000000000028</v>
      </c>
      <c r="M758" s="81">
        <f>IF(L758&lt;'Slider Control'!M$13,'Slider Control'!P$13,L758*'Slider Control'!R$13)</f>
        <v>0.9048000000000006</v>
      </c>
      <c r="N758" s="95">
        <f>IF(L758&lt;'Slider Control'!M$13,0,IF(L758&lt;'Slider Control'!N$13,L758*'Slider Control'!S$13+'Slider Control'!T$13,'Slider Control'!Q$13))</f>
        <v>0.9102857142857157</v>
      </c>
      <c r="O758" s="96" t="e">
        <f t="shared" si="26"/>
        <v>#N/A</v>
      </c>
      <c r="P758" s="72">
        <f>IF(AND(ABS('Back-End'!B$26-L758)&lt;=0.0005,'Back-End'!B$25),0.001,0)</f>
        <v>0</v>
      </c>
      <c r="Q758" s="72">
        <f>IF(AND(ABS('Back-End'!B$32-L758)&lt;=0.0005,'Back-End'!B$38),M758,0)</f>
        <v>0</v>
      </c>
      <c r="R758" s="72">
        <f>IF(AND(ABS('Back-End'!B$56-L758)&lt;=0.0005,'Back-End'!B$57),'Back-End'!B$54,IF(AND(ABS('Back-End'!B$69-L758)&lt;=0.0005,'Back-End'!B$58),'Back-End'!B$67,0))</f>
        <v>0</v>
      </c>
      <c r="S758" s="72">
        <f>IF(AND(ABS('Back-End'!B$81-L758)&lt;=0.0005,'Back-End'!B$84),'Back-End'!B$82,0)</f>
        <v>0</v>
      </c>
      <c r="T758" s="72">
        <v>0</v>
      </c>
    </row>
    <row r="759" spans="12:20" x14ac:dyDescent="0.25">
      <c r="L759" s="94">
        <f>L758</f>
        <v>0.37700000000000028</v>
      </c>
      <c r="M759" s="81">
        <f>IF(L759&lt;'Slider Control'!M$13,'Slider Control'!P$13,L759*'Slider Control'!R$13)</f>
        <v>0.9048000000000006</v>
      </c>
      <c r="N759" s="95">
        <f>IF(L759&lt;'Slider Control'!M$13,0,IF(L759&lt;'Slider Control'!N$13,L759*'Slider Control'!S$13+'Slider Control'!T$13,'Slider Control'!Q$13))</f>
        <v>0.9102857142857157</v>
      </c>
      <c r="O759" s="96" t="e">
        <f t="shared" si="26"/>
        <v>#N/A</v>
      </c>
      <c r="P759" s="72">
        <f>IF(AND(ABS('Back-End'!B$26-L759)&lt;=0.0005,'Back-End'!B$25),'Back-End'!B$21,0)</f>
        <v>0</v>
      </c>
      <c r="Q759" s="72">
        <f>IF(AND(ABS('Back-End'!B$32-L759)&lt;=0.0005,'Back-End'!B$38),N759,0)</f>
        <v>0</v>
      </c>
      <c r="R759" s="72">
        <f>IF(AND(ABS('Back-End'!B$56-L758)&lt;=0.0005,'Back-End'!B$57),'Back-End'!B$55,IF(AND(ABS('Back-End'!B$69-L758)&lt;=0.0005,'Back-End'!B$58),'Back-End'!B$68+0.0001,0))</f>
        <v>0</v>
      </c>
      <c r="S759" s="72">
        <f>IF(AND(ABS('Back-End'!B$81-L759)&lt;=0.0005,'Back-End'!B$84),'Back-End'!B$83,0)</f>
        <v>0</v>
      </c>
      <c r="T759" s="72">
        <v>0</v>
      </c>
    </row>
    <row r="760" spans="12:20" x14ac:dyDescent="0.25">
      <c r="L760" s="94">
        <f>L759+0.001</f>
        <v>0.37800000000000028</v>
      </c>
      <c r="M760" s="81">
        <f>IF(L760&lt;'Slider Control'!M$13,'Slider Control'!P$13,L760*'Slider Control'!R$13)</f>
        <v>0.90720000000000067</v>
      </c>
      <c r="N760" s="95">
        <f>IF(L760&lt;'Slider Control'!M$13,0,IF(L760&lt;'Slider Control'!N$13,L760*'Slider Control'!S$13+'Slider Control'!T$13,'Slider Control'!Q$13))</f>
        <v>0.91542857142857281</v>
      </c>
      <c r="O760" s="96" t="e">
        <f t="shared" si="26"/>
        <v>#N/A</v>
      </c>
      <c r="P760" s="72">
        <f>IF(AND(ABS('Back-End'!B$26-L760)&lt;=0.0005,'Back-End'!B$25),0.001,0)</f>
        <v>0</v>
      </c>
      <c r="Q760" s="72">
        <f>IF(AND(ABS('Back-End'!B$32-L760)&lt;=0.0005,'Back-End'!B$38),M760,0)</f>
        <v>0</v>
      </c>
      <c r="R760" s="72">
        <f>IF(AND(ABS('Back-End'!B$56-L760)&lt;=0.0005,'Back-End'!B$57),'Back-End'!B$54,IF(AND(ABS('Back-End'!B$69-L760)&lt;=0.0005,'Back-End'!B$58),'Back-End'!B$67,0))</f>
        <v>0</v>
      </c>
      <c r="S760" s="72">
        <f>IF(AND(ABS('Back-End'!B$81-L760)&lt;=0.0005,'Back-End'!B$84),'Back-End'!B$82,0)</f>
        <v>0</v>
      </c>
      <c r="T760" s="72">
        <v>0</v>
      </c>
    </row>
    <row r="761" spans="12:20" x14ac:dyDescent="0.25">
      <c r="L761" s="94">
        <f>L760</f>
        <v>0.37800000000000028</v>
      </c>
      <c r="M761" s="81">
        <f>IF(L761&lt;'Slider Control'!M$13,'Slider Control'!P$13,L761*'Slider Control'!R$13)</f>
        <v>0.90720000000000067</v>
      </c>
      <c r="N761" s="95">
        <f>IF(L761&lt;'Slider Control'!M$13,0,IF(L761&lt;'Slider Control'!N$13,L761*'Slider Control'!S$13+'Slider Control'!T$13,'Slider Control'!Q$13))</f>
        <v>0.91542857142857281</v>
      </c>
      <c r="O761" s="96" t="e">
        <f t="shared" si="26"/>
        <v>#N/A</v>
      </c>
      <c r="P761" s="72">
        <f>IF(AND(ABS('Back-End'!B$26-L761)&lt;=0.0005,'Back-End'!B$25),'Back-End'!B$21,0)</f>
        <v>0</v>
      </c>
      <c r="Q761" s="72">
        <f>IF(AND(ABS('Back-End'!B$32-L761)&lt;=0.0005,'Back-End'!B$38),N761,0)</f>
        <v>0</v>
      </c>
      <c r="R761" s="72">
        <f>IF(AND(ABS('Back-End'!B$56-L760)&lt;=0.0005,'Back-End'!B$57),'Back-End'!B$55,IF(AND(ABS('Back-End'!B$69-L760)&lt;=0.0005,'Back-End'!B$58),'Back-End'!B$68+0.0001,0))</f>
        <v>0</v>
      </c>
      <c r="S761" s="72">
        <f>IF(AND(ABS('Back-End'!B$81-L761)&lt;=0.0005,'Back-End'!B$84),'Back-End'!B$83,0)</f>
        <v>0</v>
      </c>
      <c r="T761" s="72">
        <v>0</v>
      </c>
    </row>
    <row r="762" spans="12:20" x14ac:dyDescent="0.25">
      <c r="L762" s="94">
        <f>L761+0.001</f>
        <v>0.37900000000000028</v>
      </c>
      <c r="M762" s="81">
        <f>IF(L762&lt;'Slider Control'!M$13,'Slider Control'!P$13,L762*'Slider Control'!R$13)</f>
        <v>0.90960000000000063</v>
      </c>
      <c r="N762" s="95">
        <f>IF(L762&lt;'Slider Control'!M$13,0,IF(L762&lt;'Slider Control'!N$13,L762*'Slider Control'!S$13+'Slider Control'!T$13,'Slider Control'!Q$13))</f>
        <v>0.92057142857142993</v>
      </c>
      <c r="O762" s="96" t="e">
        <f t="shared" si="26"/>
        <v>#N/A</v>
      </c>
      <c r="P762" s="72">
        <f>IF(AND(ABS('Back-End'!B$26-L762)&lt;=0.0005,'Back-End'!B$25),0.001,0)</f>
        <v>0</v>
      </c>
      <c r="Q762" s="72">
        <f>IF(AND(ABS('Back-End'!B$32-L762)&lt;=0.0005,'Back-End'!B$38),M762,0)</f>
        <v>0</v>
      </c>
      <c r="R762" s="72">
        <f>IF(AND(ABS('Back-End'!B$56-L762)&lt;=0.0005,'Back-End'!B$57),'Back-End'!B$54,IF(AND(ABS('Back-End'!B$69-L762)&lt;=0.0005,'Back-End'!B$58),'Back-End'!B$67,0))</f>
        <v>0</v>
      </c>
      <c r="S762" s="72">
        <f>IF(AND(ABS('Back-End'!B$81-L762)&lt;=0.0005,'Back-End'!B$84),'Back-End'!B$82,0)</f>
        <v>0</v>
      </c>
      <c r="T762" s="72">
        <v>0</v>
      </c>
    </row>
    <row r="763" spans="12:20" x14ac:dyDescent="0.25">
      <c r="L763" s="94">
        <f>L762</f>
        <v>0.37900000000000028</v>
      </c>
      <c r="M763" s="81">
        <f>IF(L763&lt;'Slider Control'!M$13,'Slider Control'!P$13,L763*'Slider Control'!R$13)</f>
        <v>0.90960000000000063</v>
      </c>
      <c r="N763" s="95">
        <f>IF(L763&lt;'Slider Control'!M$13,0,IF(L763&lt;'Slider Control'!N$13,L763*'Slider Control'!S$13+'Slider Control'!T$13,'Slider Control'!Q$13))</f>
        <v>0.92057142857142993</v>
      </c>
      <c r="O763" s="96" t="e">
        <f t="shared" si="26"/>
        <v>#N/A</v>
      </c>
      <c r="P763" s="72">
        <f>IF(AND(ABS('Back-End'!B$26-L763)&lt;=0.0005,'Back-End'!B$25),'Back-End'!B$21,0)</f>
        <v>0</v>
      </c>
      <c r="Q763" s="72">
        <f>IF(AND(ABS('Back-End'!B$32-L763)&lt;=0.0005,'Back-End'!B$38),N763,0)</f>
        <v>0</v>
      </c>
      <c r="R763" s="72">
        <f>IF(AND(ABS('Back-End'!B$56-L762)&lt;=0.0005,'Back-End'!B$57),'Back-End'!B$55,IF(AND(ABS('Back-End'!B$69-L762)&lt;=0.0005,'Back-End'!B$58),'Back-End'!B$68+0.0001,0))</f>
        <v>0</v>
      </c>
      <c r="S763" s="72">
        <f>IF(AND(ABS('Back-End'!B$81-L763)&lt;=0.0005,'Back-End'!B$84),'Back-End'!B$83,0)</f>
        <v>0</v>
      </c>
      <c r="T763" s="72">
        <v>0</v>
      </c>
    </row>
    <row r="764" spans="12:20" x14ac:dyDescent="0.25">
      <c r="L764" s="94">
        <f>L763+0.001</f>
        <v>0.38000000000000028</v>
      </c>
      <c r="M764" s="81">
        <f>IF(L764&lt;'Slider Control'!M$13,'Slider Control'!P$13,L764*'Slider Control'!R$13)</f>
        <v>0.91200000000000059</v>
      </c>
      <c r="N764" s="95">
        <f>IF(L764&lt;'Slider Control'!M$13,0,IF(L764&lt;'Slider Control'!N$13,L764*'Slider Control'!S$13+'Slider Control'!T$13,'Slider Control'!Q$13))</f>
        <v>0.92571428571428704</v>
      </c>
      <c r="O764" s="96" t="e">
        <f t="shared" si="26"/>
        <v>#N/A</v>
      </c>
      <c r="P764" s="72">
        <f>IF(AND(ABS('Back-End'!B$26-L764)&lt;=0.0005,'Back-End'!B$25),0.001,0)</f>
        <v>0</v>
      </c>
      <c r="Q764" s="72">
        <f>IF(AND(ABS('Back-End'!B$32-L764)&lt;=0.0005,'Back-End'!B$38),M764,0)</f>
        <v>0</v>
      </c>
      <c r="R764" s="72">
        <f>IF(AND(ABS('Back-End'!B$56-L764)&lt;=0.0005,'Back-End'!B$57),'Back-End'!B$54,IF(AND(ABS('Back-End'!B$69-L764)&lt;=0.0005,'Back-End'!B$58),'Back-End'!B$67,0))</f>
        <v>0</v>
      </c>
      <c r="S764" s="72">
        <f>IF(AND(ABS('Back-End'!B$81-L764)&lt;=0.0005,'Back-End'!B$84),'Back-End'!B$82,0)</f>
        <v>0</v>
      </c>
      <c r="T764" s="72">
        <v>0</v>
      </c>
    </row>
    <row r="765" spans="12:20" x14ac:dyDescent="0.25">
      <c r="L765" s="94">
        <f>L764</f>
        <v>0.38000000000000028</v>
      </c>
      <c r="M765" s="81">
        <f>IF(L765&lt;'Slider Control'!M$13,'Slider Control'!P$13,L765*'Slider Control'!R$13)</f>
        <v>0.91200000000000059</v>
      </c>
      <c r="N765" s="95">
        <f>IF(L765&lt;'Slider Control'!M$13,0,IF(L765&lt;'Slider Control'!N$13,L765*'Slider Control'!S$13+'Slider Control'!T$13,'Slider Control'!Q$13))</f>
        <v>0.92571428571428704</v>
      </c>
      <c r="O765" s="96" t="e">
        <f t="shared" si="26"/>
        <v>#N/A</v>
      </c>
      <c r="P765" s="72">
        <f>IF(AND(ABS('Back-End'!B$26-L765)&lt;=0.0005,'Back-End'!B$25),'Back-End'!B$21,0)</f>
        <v>0</v>
      </c>
      <c r="Q765" s="72">
        <f>IF(AND(ABS('Back-End'!B$32-L765)&lt;=0.0005,'Back-End'!B$38),N765,0)</f>
        <v>0</v>
      </c>
      <c r="R765" s="72">
        <f>IF(AND(ABS('Back-End'!B$56-L764)&lt;=0.0005,'Back-End'!B$57),'Back-End'!B$55,IF(AND(ABS('Back-End'!B$69-L764)&lt;=0.0005,'Back-End'!B$58),'Back-End'!B$68+0.0001,0))</f>
        <v>0</v>
      </c>
      <c r="S765" s="72">
        <f>IF(AND(ABS('Back-End'!B$81-L765)&lt;=0.0005,'Back-End'!B$84),'Back-End'!B$83,0)</f>
        <v>0</v>
      </c>
      <c r="T765" s="72">
        <v>0</v>
      </c>
    </row>
    <row r="766" spans="12:20" x14ac:dyDescent="0.25">
      <c r="L766" s="94">
        <f>L765+0.001</f>
        <v>0.38100000000000028</v>
      </c>
      <c r="M766" s="81">
        <f>IF(L766&lt;'Slider Control'!M$13,'Slider Control'!P$13,L766*'Slider Control'!R$13)</f>
        <v>0.91440000000000066</v>
      </c>
      <c r="N766" s="95">
        <f>IF(L766&lt;'Slider Control'!M$13,0,IF(L766&lt;'Slider Control'!N$13,L766*'Slider Control'!S$13+'Slider Control'!T$13,'Slider Control'!Q$13))</f>
        <v>0.93085714285714416</v>
      </c>
      <c r="O766" s="96" t="e">
        <f t="shared" si="26"/>
        <v>#N/A</v>
      </c>
      <c r="P766" s="72">
        <f>IF(AND(ABS('Back-End'!B$26-L766)&lt;=0.0005,'Back-End'!B$25),0.001,0)</f>
        <v>0</v>
      </c>
      <c r="Q766" s="72">
        <f>IF(AND(ABS('Back-End'!B$32-L766)&lt;=0.0005,'Back-End'!B$38),M766,0)</f>
        <v>0</v>
      </c>
      <c r="R766" s="72">
        <f>IF(AND(ABS('Back-End'!B$56-L766)&lt;=0.0005,'Back-End'!B$57),'Back-End'!B$54,IF(AND(ABS('Back-End'!B$69-L766)&lt;=0.0005,'Back-End'!B$58),'Back-End'!B$67,0))</f>
        <v>0</v>
      </c>
      <c r="S766" s="72">
        <f>IF(AND(ABS('Back-End'!B$81-L766)&lt;=0.0005,'Back-End'!B$84),'Back-End'!B$82,0)</f>
        <v>0</v>
      </c>
      <c r="T766" s="72">
        <v>0</v>
      </c>
    </row>
    <row r="767" spans="12:20" x14ac:dyDescent="0.25">
      <c r="L767" s="94">
        <f>L766</f>
        <v>0.38100000000000028</v>
      </c>
      <c r="M767" s="81">
        <f>IF(L767&lt;'Slider Control'!M$13,'Slider Control'!P$13,L767*'Slider Control'!R$13)</f>
        <v>0.91440000000000066</v>
      </c>
      <c r="N767" s="95">
        <f>IF(L767&lt;'Slider Control'!M$13,0,IF(L767&lt;'Slider Control'!N$13,L767*'Slider Control'!S$13+'Slider Control'!T$13,'Slider Control'!Q$13))</f>
        <v>0.93085714285714416</v>
      </c>
      <c r="O767" s="96" t="e">
        <f t="shared" si="26"/>
        <v>#N/A</v>
      </c>
      <c r="P767" s="72">
        <f>IF(AND(ABS('Back-End'!B$26-L767)&lt;=0.0005,'Back-End'!B$25),'Back-End'!B$21,0)</f>
        <v>0</v>
      </c>
      <c r="Q767" s="72">
        <f>IF(AND(ABS('Back-End'!B$32-L767)&lt;=0.0005,'Back-End'!B$38),N767,0)</f>
        <v>0</v>
      </c>
      <c r="R767" s="72">
        <f>IF(AND(ABS('Back-End'!B$56-L766)&lt;=0.0005,'Back-End'!B$57),'Back-End'!B$55,IF(AND(ABS('Back-End'!B$69-L766)&lt;=0.0005,'Back-End'!B$58),'Back-End'!B$68+0.0001,0))</f>
        <v>0</v>
      </c>
      <c r="S767" s="72">
        <f>IF(AND(ABS('Back-End'!B$81-L767)&lt;=0.0005,'Back-End'!B$84),'Back-End'!B$83,0)</f>
        <v>0</v>
      </c>
      <c r="T767" s="72">
        <v>0</v>
      </c>
    </row>
    <row r="768" spans="12:20" x14ac:dyDescent="0.25">
      <c r="L768" s="94">
        <f>L767+0.001</f>
        <v>0.38200000000000028</v>
      </c>
      <c r="M768" s="81">
        <f>IF(L768&lt;'Slider Control'!M$13,'Slider Control'!P$13,L768*'Slider Control'!R$13)</f>
        <v>0.91680000000000061</v>
      </c>
      <c r="N768" s="95">
        <f>IF(L768&lt;'Slider Control'!M$13,0,IF(L768&lt;'Slider Control'!N$13,L768*'Slider Control'!S$13+'Slider Control'!T$13,'Slider Control'!Q$13))</f>
        <v>0.93600000000000128</v>
      </c>
      <c r="O768" s="96" t="e">
        <f t="shared" si="26"/>
        <v>#N/A</v>
      </c>
      <c r="P768" s="72">
        <f>IF(AND(ABS('Back-End'!B$26-L768)&lt;=0.0005,'Back-End'!B$25),0.001,0)</f>
        <v>0</v>
      </c>
      <c r="Q768" s="72">
        <f>IF(AND(ABS('Back-End'!B$32-L768)&lt;=0.0005,'Back-End'!B$38),M768,0)</f>
        <v>0</v>
      </c>
      <c r="R768" s="72">
        <f>IF(AND(ABS('Back-End'!B$56-L768)&lt;=0.0005,'Back-End'!B$57),'Back-End'!B$54,IF(AND(ABS('Back-End'!B$69-L768)&lt;=0.0005,'Back-End'!B$58),'Back-End'!B$67,0))</f>
        <v>0</v>
      </c>
      <c r="S768" s="72">
        <f>IF(AND(ABS('Back-End'!B$81-L768)&lt;=0.0005,'Back-End'!B$84),'Back-End'!B$82,0)</f>
        <v>0</v>
      </c>
      <c r="T768" s="72">
        <v>0</v>
      </c>
    </row>
    <row r="769" spans="12:20" x14ac:dyDescent="0.25">
      <c r="L769" s="94">
        <f>L768</f>
        <v>0.38200000000000028</v>
      </c>
      <c r="M769" s="81">
        <f>IF(L769&lt;'Slider Control'!M$13,'Slider Control'!P$13,L769*'Slider Control'!R$13)</f>
        <v>0.91680000000000061</v>
      </c>
      <c r="N769" s="95">
        <f>IF(L769&lt;'Slider Control'!M$13,0,IF(L769&lt;'Slider Control'!N$13,L769*'Slider Control'!S$13+'Slider Control'!T$13,'Slider Control'!Q$13))</f>
        <v>0.93600000000000128</v>
      </c>
      <c r="O769" s="96" t="e">
        <f t="shared" si="26"/>
        <v>#N/A</v>
      </c>
      <c r="P769" s="72">
        <f>IF(AND(ABS('Back-End'!B$26-L769)&lt;=0.0005,'Back-End'!B$25),'Back-End'!B$21,0)</f>
        <v>0</v>
      </c>
      <c r="Q769" s="72">
        <f>IF(AND(ABS('Back-End'!B$32-L769)&lt;=0.0005,'Back-End'!B$38),N769,0)</f>
        <v>0</v>
      </c>
      <c r="R769" s="72">
        <f>IF(AND(ABS('Back-End'!B$56-L768)&lt;=0.0005,'Back-End'!B$57),'Back-End'!B$55,IF(AND(ABS('Back-End'!B$69-L768)&lt;=0.0005,'Back-End'!B$58),'Back-End'!B$68+0.0001,0))</f>
        <v>0</v>
      </c>
      <c r="S769" s="72">
        <f>IF(AND(ABS('Back-End'!B$81-L769)&lt;=0.0005,'Back-End'!B$84),'Back-End'!B$83,0)</f>
        <v>0</v>
      </c>
      <c r="T769" s="72">
        <v>0</v>
      </c>
    </row>
    <row r="770" spans="12:20" x14ac:dyDescent="0.25">
      <c r="L770" s="94">
        <f>L769+0.001</f>
        <v>0.38300000000000028</v>
      </c>
      <c r="M770" s="81">
        <f>IF(L770&lt;'Slider Control'!M$13,'Slider Control'!P$13,L770*'Slider Control'!R$13)</f>
        <v>0.91920000000000068</v>
      </c>
      <c r="N770" s="95">
        <f>IF(L770&lt;'Slider Control'!M$13,0,IF(L770&lt;'Slider Control'!N$13,L770*'Slider Control'!S$13+'Slider Control'!T$13,'Slider Control'!Q$13))</f>
        <v>0.94114285714285861</v>
      </c>
      <c r="O770" s="96" t="e">
        <f t="shared" si="26"/>
        <v>#N/A</v>
      </c>
      <c r="P770" s="72">
        <f>IF(AND(ABS('Back-End'!B$26-L770)&lt;=0.0005,'Back-End'!B$25),0.001,0)</f>
        <v>0</v>
      </c>
      <c r="Q770" s="72">
        <f>IF(AND(ABS('Back-End'!B$32-L770)&lt;=0.0005,'Back-End'!B$38),M770,0)</f>
        <v>0</v>
      </c>
      <c r="R770" s="72">
        <f>IF(AND(ABS('Back-End'!B$56-L770)&lt;=0.0005,'Back-End'!B$57),'Back-End'!B$54,IF(AND(ABS('Back-End'!B$69-L770)&lt;=0.0005,'Back-End'!B$58),'Back-End'!B$67,0))</f>
        <v>0</v>
      </c>
      <c r="S770" s="72">
        <f>IF(AND(ABS('Back-End'!B$81-L770)&lt;=0.0005,'Back-End'!B$84),'Back-End'!B$82,0)</f>
        <v>0</v>
      </c>
      <c r="T770" s="72">
        <v>0</v>
      </c>
    </row>
    <row r="771" spans="12:20" x14ac:dyDescent="0.25">
      <c r="L771" s="94">
        <f>L770</f>
        <v>0.38300000000000028</v>
      </c>
      <c r="M771" s="81">
        <f>IF(L771&lt;'Slider Control'!M$13,'Slider Control'!P$13,L771*'Slider Control'!R$13)</f>
        <v>0.91920000000000068</v>
      </c>
      <c r="N771" s="95">
        <f>IF(L771&lt;'Slider Control'!M$13,0,IF(L771&lt;'Slider Control'!N$13,L771*'Slider Control'!S$13+'Slider Control'!T$13,'Slider Control'!Q$13))</f>
        <v>0.94114285714285861</v>
      </c>
      <c r="O771" s="96" t="e">
        <f t="shared" si="26"/>
        <v>#N/A</v>
      </c>
      <c r="P771" s="72">
        <f>IF(AND(ABS('Back-End'!B$26-L771)&lt;=0.0005,'Back-End'!B$25),'Back-End'!B$21,0)</f>
        <v>0</v>
      </c>
      <c r="Q771" s="72">
        <f>IF(AND(ABS('Back-End'!B$32-L771)&lt;=0.0005,'Back-End'!B$38),N771,0)</f>
        <v>0</v>
      </c>
      <c r="R771" s="72">
        <f>IF(AND(ABS('Back-End'!B$56-L770)&lt;=0.0005,'Back-End'!B$57),'Back-End'!B$55,IF(AND(ABS('Back-End'!B$69-L770)&lt;=0.0005,'Back-End'!B$58),'Back-End'!B$68+0.0001,0))</f>
        <v>0</v>
      </c>
      <c r="S771" s="72">
        <f>IF(AND(ABS('Back-End'!B$81-L771)&lt;=0.0005,'Back-End'!B$84),'Back-End'!B$83,0)</f>
        <v>0</v>
      </c>
      <c r="T771" s="72">
        <v>0</v>
      </c>
    </row>
    <row r="772" spans="12:20" x14ac:dyDescent="0.25">
      <c r="L772" s="94">
        <f>L771+0.001</f>
        <v>0.38400000000000029</v>
      </c>
      <c r="M772" s="81">
        <f>IF(L772&lt;'Slider Control'!M$13,'Slider Control'!P$13,L772*'Slider Control'!R$13)</f>
        <v>0.92160000000000064</v>
      </c>
      <c r="N772" s="95">
        <f>IF(L772&lt;'Slider Control'!M$13,0,IF(L772&lt;'Slider Control'!N$13,L772*'Slider Control'!S$13+'Slider Control'!T$13,'Slider Control'!Q$13))</f>
        <v>0.94628571428571573</v>
      </c>
      <c r="O772" s="96" t="e">
        <f t="shared" ref="O772:O835" si="27">IF(SUM(P772:T772)=0,NA(),SUM(P772:T772))</f>
        <v>#N/A</v>
      </c>
      <c r="P772" s="72">
        <f>IF(AND(ABS('Back-End'!B$26-L772)&lt;=0.0005,'Back-End'!B$25),0.001,0)</f>
        <v>0</v>
      </c>
      <c r="Q772" s="72">
        <f>IF(AND(ABS('Back-End'!B$32-L772)&lt;=0.0005,'Back-End'!B$38),M772,0)</f>
        <v>0</v>
      </c>
      <c r="R772" s="72">
        <f>IF(AND(ABS('Back-End'!B$56-L772)&lt;=0.0005,'Back-End'!B$57),'Back-End'!B$54,IF(AND(ABS('Back-End'!B$69-L772)&lt;=0.0005,'Back-End'!B$58),'Back-End'!B$67,0))</f>
        <v>0</v>
      </c>
      <c r="S772" s="72">
        <f>IF(AND(ABS('Back-End'!B$81-L772)&lt;=0.0005,'Back-End'!B$84),'Back-End'!B$82,0)</f>
        <v>0</v>
      </c>
      <c r="T772" s="72">
        <v>0</v>
      </c>
    </row>
    <row r="773" spans="12:20" x14ac:dyDescent="0.25">
      <c r="L773" s="94">
        <f>L772</f>
        <v>0.38400000000000029</v>
      </c>
      <c r="M773" s="81">
        <f>IF(L773&lt;'Slider Control'!M$13,'Slider Control'!P$13,L773*'Slider Control'!R$13)</f>
        <v>0.92160000000000064</v>
      </c>
      <c r="N773" s="95">
        <f>IF(L773&lt;'Slider Control'!M$13,0,IF(L773&lt;'Slider Control'!N$13,L773*'Slider Control'!S$13+'Slider Control'!T$13,'Slider Control'!Q$13))</f>
        <v>0.94628571428571573</v>
      </c>
      <c r="O773" s="96" t="e">
        <f t="shared" si="27"/>
        <v>#N/A</v>
      </c>
      <c r="P773" s="72">
        <f>IF(AND(ABS('Back-End'!B$26-L773)&lt;=0.0005,'Back-End'!B$25),'Back-End'!B$21,0)</f>
        <v>0</v>
      </c>
      <c r="Q773" s="72">
        <f>IF(AND(ABS('Back-End'!B$32-L773)&lt;=0.0005,'Back-End'!B$38),N773,0)</f>
        <v>0</v>
      </c>
      <c r="R773" s="72">
        <f>IF(AND(ABS('Back-End'!B$56-L772)&lt;=0.0005,'Back-End'!B$57),'Back-End'!B$55,IF(AND(ABS('Back-End'!B$69-L772)&lt;=0.0005,'Back-End'!B$58),'Back-End'!B$68+0.0001,0))</f>
        <v>0</v>
      </c>
      <c r="S773" s="72">
        <f>IF(AND(ABS('Back-End'!B$81-L773)&lt;=0.0005,'Back-End'!B$84),'Back-End'!B$83,0)</f>
        <v>0</v>
      </c>
      <c r="T773" s="72">
        <v>0</v>
      </c>
    </row>
    <row r="774" spans="12:20" x14ac:dyDescent="0.25">
      <c r="L774" s="94">
        <f>L773+0.001</f>
        <v>0.38500000000000029</v>
      </c>
      <c r="M774" s="81">
        <f>IF(L774&lt;'Slider Control'!M$13,'Slider Control'!P$13,L774*'Slider Control'!R$13)</f>
        <v>0.9240000000000006</v>
      </c>
      <c r="N774" s="95">
        <f>IF(L774&lt;'Slider Control'!M$13,0,IF(L774&lt;'Slider Control'!N$13,L774*'Slider Control'!S$13+'Slider Control'!T$13,'Slider Control'!Q$13))</f>
        <v>0.95142857142857284</v>
      </c>
      <c r="O774" s="96" t="e">
        <f t="shared" si="27"/>
        <v>#N/A</v>
      </c>
      <c r="P774" s="72">
        <f>IF(AND(ABS('Back-End'!B$26-L774)&lt;=0.0005,'Back-End'!B$25),0.001,0)</f>
        <v>0</v>
      </c>
      <c r="Q774" s="72">
        <f>IF(AND(ABS('Back-End'!B$32-L774)&lt;=0.0005,'Back-End'!B$38),M774,0)</f>
        <v>0</v>
      </c>
      <c r="R774" s="72">
        <f>IF(AND(ABS('Back-End'!B$56-L774)&lt;=0.0005,'Back-End'!B$57),'Back-End'!B$54,IF(AND(ABS('Back-End'!B$69-L774)&lt;=0.0005,'Back-End'!B$58),'Back-End'!B$67,0))</f>
        <v>0</v>
      </c>
      <c r="S774" s="72">
        <f>IF(AND(ABS('Back-End'!B$81-L774)&lt;=0.0005,'Back-End'!B$84),'Back-End'!B$82,0)</f>
        <v>0</v>
      </c>
      <c r="T774" s="72">
        <v>0</v>
      </c>
    </row>
    <row r="775" spans="12:20" x14ac:dyDescent="0.25">
      <c r="L775" s="94">
        <f>L774</f>
        <v>0.38500000000000029</v>
      </c>
      <c r="M775" s="81">
        <f>IF(L775&lt;'Slider Control'!M$13,'Slider Control'!P$13,L775*'Slider Control'!R$13)</f>
        <v>0.9240000000000006</v>
      </c>
      <c r="N775" s="95">
        <f>IF(L775&lt;'Slider Control'!M$13,0,IF(L775&lt;'Slider Control'!N$13,L775*'Slider Control'!S$13+'Slider Control'!T$13,'Slider Control'!Q$13))</f>
        <v>0.95142857142857284</v>
      </c>
      <c r="O775" s="96" t="e">
        <f t="shared" si="27"/>
        <v>#N/A</v>
      </c>
      <c r="P775" s="72">
        <f>IF(AND(ABS('Back-End'!B$26-L775)&lt;=0.0005,'Back-End'!B$25),'Back-End'!B$21,0)</f>
        <v>0</v>
      </c>
      <c r="Q775" s="72">
        <f>IF(AND(ABS('Back-End'!B$32-L775)&lt;=0.0005,'Back-End'!B$38),N775,0)</f>
        <v>0</v>
      </c>
      <c r="R775" s="72">
        <f>IF(AND(ABS('Back-End'!B$56-L774)&lt;=0.0005,'Back-End'!B$57),'Back-End'!B$55,IF(AND(ABS('Back-End'!B$69-L774)&lt;=0.0005,'Back-End'!B$58),'Back-End'!B$68+0.0001,0))</f>
        <v>0</v>
      </c>
      <c r="S775" s="72">
        <f>IF(AND(ABS('Back-End'!B$81-L775)&lt;=0.0005,'Back-End'!B$84),'Back-End'!B$83,0)</f>
        <v>0</v>
      </c>
      <c r="T775" s="72">
        <v>0</v>
      </c>
    </row>
    <row r="776" spans="12:20" x14ac:dyDescent="0.25">
      <c r="L776" s="94">
        <f>L775+0.001</f>
        <v>0.38600000000000029</v>
      </c>
      <c r="M776" s="81">
        <f>IF(L776&lt;'Slider Control'!M$13,'Slider Control'!P$13,L776*'Slider Control'!R$13)</f>
        <v>0.92640000000000067</v>
      </c>
      <c r="N776" s="95">
        <f>IF(L776&lt;'Slider Control'!M$13,0,IF(L776&lt;'Slider Control'!N$13,L776*'Slider Control'!S$13+'Slider Control'!T$13,'Slider Control'!Q$13))</f>
        <v>0.95657142857142996</v>
      </c>
      <c r="O776" s="96" t="e">
        <f t="shared" si="27"/>
        <v>#N/A</v>
      </c>
      <c r="P776" s="72">
        <f>IF(AND(ABS('Back-End'!B$26-L776)&lt;=0.0005,'Back-End'!B$25),0.001,0)</f>
        <v>0</v>
      </c>
      <c r="Q776" s="72">
        <f>IF(AND(ABS('Back-End'!B$32-L776)&lt;=0.0005,'Back-End'!B$38),M776,0)</f>
        <v>0</v>
      </c>
      <c r="R776" s="72">
        <f>IF(AND(ABS('Back-End'!B$56-L776)&lt;=0.0005,'Back-End'!B$57),'Back-End'!B$54,IF(AND(ABS('Back-End'!B$69-L776)&lt;=0.0005,'Back-End'!B$58),'Back-End'!B$67,0))</f>
        <v>0</v>
      </c>
      <c r="S776" s="72">
        <f>IF(AND(ABS('Back-End'!B$81-L776)&lt;=0.0005,'Back-End'!B$84),'Back-End'!B$82,0)</f>
        <v>0</v>
      </c>
      <c r="T776" s="72">
        <v>0</v>
      </c>
    </row>
    <row r="777" spans="12:20" x14ac:dyDescent="0.25">
      <c r="L777" s="94">
        <f>L776</f>
        <v>0.38600000000000029</v>
      </c>
      <c r="M777" s="81">
        <f>IF(L777&lt;'Slider Control'!M$13,'Slider Control'!P$13,L777*'Slider Control'!R$13)</f>
        <v>0.92640000000000067</v>
      </c>
      <c r="N777" s="95">
        <f>IF(L777&lt;'Slider Control'!M$13,0,IF(L777&lt;'Slider Control'!N$13,L777*'Slider Control'!S$13+'Slider Control'!T$13,'Slider Control'!Q$13))</f>
        <v>0.95657142857142996</v>
      </c>
      <c r="O777" s="96" t="e">
        <f t="shared" si="27"/>
        <v>#N/A</v>
      </c>
      <c r="P777" s="72">
        <f>IF(AND(ABS('Back-End'!B$26-L777)&lt;=0.0005,'Back-End'!B$25),'Back-End'!B$21,0)</f>
        <v>0</v>
      </c>
      <c r="Q777" s="72">
        <f>IF(AND(ABS('Back-End'!B$32-L777)&lt;=0.0005,'Back-End'!B$38),N777,0)</f>
        <v>0</v>
      </c>
      <c r="R777" s="72">
        <f>IF(AND(ABS('Back-End'!B$56-L776)&lt;=0.0005,'Back-End'!B$57),'Back-End'!B$55,IF(AND(ABS('Back-End'!B$69-L776)&lt;=0.0005,'Back-End'!B$58),'Back-End'!B$68+0.0001,0))</f>
        <v>0</v>
      </c>
      <c r="S777" s="72">
        <f>IF(AND(ABS('Back-End'!B$81-L777)&lt;=0.0005,'Back-End'!B$84),'Back-End'!B$83,0)</f>
        <v>0</v>
      </c>
      <c r="T777" s="72">
        <v>0</v>
      </c>
    </row>
    <row r="778" spans="12:20" x14ac:dyDescent="0.25">
      <c r="L778" s="94">
        <f>L777+0.001</f>
        <v>0.38700000000000029</v>
      </c>
      <c r="M778" s="81">
        <f>IF(L778&lt;'Slider Control'!M$13,'Slider Control'!P$13,L778*'Slider Control'!R$13)</f>
        <v>0.92880000000000063</v>
      </c>
      <c r="N778" s="95">
        <f>IF(L778&lt;'Slider Control'!M$13,0,IF(L778&lt;'Slider Control'!N$13,L778*'Slider Control'!S$13+'Slider Control'!T$13,'Slider Control'!Q$13))</f>
        <v>0.96171428571428708</v>
      </c>
      <c r="O778" s="96" t="e">
        <f t="shared" si="27"/>
        <v>#N/A</v>
      </c>
      <c r="P778" s="72">
        <f>IF(AND(ABS('Back-End'!B$26-L778)&lt;=0.0005,'Back-End'!B$25),0.001,0)</f>
        <v>0</v>
      </c>
      <c r="Q778" s="72">
        <f>IF(AND(ABS('Back-End'!B$32-L778)&lt;=0.0005,'Back-End'!B$38),M778,0)</f>
        <v>0</v>
      </c>
      <c r="R778" s="72">
        <f>IF(AND(ABS('Back-End'!B$56-L778)&lt;=0.0005,'Back-End'!B$57),'Back-End'!B$54,IF(AND(ABS('Back-End'!B$69-L778)&lt;=0.0005,'Back-End'!B$58),'Back-End'!B$67,0))</f>
        <v>0</v>
      </c>
      <c r="S778" s="72">
        <f>IF(AND(ABS('Back-End'!B$81-L778)&lt;=0.0005,'Back-End'!B$84),'Back-End'!B$82,0)</f>
        <v>0</v>
      </c>
      <c r="T778" s="72">
        <v>0</v>
      </c>
    </row>
    <row r="779" spans="12:20" x14ac:dyDescent="0.25">
      <c r="L779" s="94">
        <f>L778</f>
        <v>0.38700000000000029</v>
      </c>
      <c r="M779" s="81">
        <f>IF(L779&lt;'Slider Control'!M$13,'Slider Control'!P$13,L779*'Slider Control'!R$13)</f>
        <v>0.92880000000000063</v>
      </c>
      <c r="N779" s="95">
        <f>IF(L779&lt;'Slider Control'!M$13,0,IF(L779&lt;'Slider Control'!N$13,L779*'Slider Control'!S$13+'Slider Control'!T$13,'Slider Control'!Q$13))</f>
        <v>0.96171428571428708</v>
      </c>
      <c r="O779" s="96" t="e">
        <f t="shared" si="27"/>
        <v>#N/A</v>
      </c>
      <c r="P779" s="72">
        <f>IF(AND(ABS('Back-End'!B$26-L779)&lt;=0.0005,'Back-End'!B$25),'Back-End'!B$21,0)</f>
        <v>0</v>
      </c>
      <c r="Q779" s="72">
        <f>IF(AND(ABS('Back-End'!B$32-L779)&lt;=0.0005,'Back-End'!B$38),N779,0)</f>
        <v>0</v>
      </c>
      <c r="R779" s="72">
        <f>IF(AND(ABS('Back-End'!B$56-L778)&lt;=0.0005,'Back-End'!B$57),'Back-End'!B$55,IF(AND(ABS('Back-End'!B$69-L778)&lt;=0.0005,'Back-End'!B$58),'Back-End'!B$68+0.0001,0))</f>
        <v>0</v>
      </c>
      <c r="S779" s="72">
        <f>IF(AND(ABS('Back-End'!B$81-L779)&lt;=0.0005,'Back-End'!B$84),'Back-End'!B$83,0)</f>
        <v>0</v>
      </c>
      <c r="T779" s="72">
        <v>0</v>
      </c>
    </row>
    <row r="780" spans="12:20" x14ac:dyDescent="0.25">
      <c r="L780" s="94">
        <f>L779+0.001</f>
        <v>0.38800000000000029</v>
      </c>
      <c r="M780" s="81">
        <f>IF(L780&lt;'Slider Control'!M$13,'Slider Control'!P$13,L780*'Slider Control'!R$13)</f>
        <v>0.93120000000000069</v>
      </c>
      <c r="N780" s="95">
        <f>IF(L780&lt;'Slider Control'!M$13,0,IF(L780&lt;'Slider Control'!N$13,L780*'Slider Control'!S$13+'Slider Control'!T$13,'Slider Control'!Q$13))</f>
        <v>0.96685714285714419</v>
      </c>
      <c r="O780" s="96" t="e">
        <f t="shared" si="27"/>
        <v>#N/A</v>
      </c>
      <c r="P780" s="72">
        <f>IF(AND(ABS('Back-End'!B$26-L780)&lt;=0.0005,'Back-End'!B$25),0.001,0)</f>
        <v>0</v>
      </c>
      <c r="Q780" s="72">
        <f>IF(AND(ABS('Back-End'!B$32-L780)&lt;=0.0005,'Back-End'!B$38),M780,0)</f>
        <v>0</v>
      </c>
      <c r="R780" s="72">
        <f>IF(AND(ABS('Back-End'!B$56-L780)&lt;=0.0005,'Back-End'!B$57),'Back-End'!B$54,IF(AND(ABS('Back-End'!B$69-L780)&lt;=0.0005,'Back-End'!B$58),'Back-End'!B$67,0))</f>
        <v>0</v>
      </c>
      <c r="S780" s="72">
        <f>IF(AND(ABS('Back-End'!B$81-L780)&lt;=0.0005,'Back-End'!B$84),'Back-End'!B$82,0)</f>
        <v>0</v>
      </c>
      <c r="T780" s="72">
        <v>0</v>
      </c>
    </row>
    <row r="781" spans="12:20" x14ac:dyDescent="0.25">
      <c r="L781" s="94">
        <f>L780</f>
        <v>0.38800000000000029</v>
      </c>
      <c r="M781" s="81">
        <f>IF(L781&lt;'Slider Control'!M$13,'Slider Control'!P$13,L781*'Slider Control'!R$13)</f>
        <v>0.93120000000000069</v>
      </c>
      <c r="N781" s="95">
        <f>IF(L781&lt;'Slider Control'!M$13,0,IF(L781&lt;'Slider Control'!N$13,L781*'Slider Control'!S$13+'Slider Control'!T$13,'Slider Control'!Q$13))</f>
        <v>0.96685714285714419</v>
      </c>
      <c r="O781" s="96" t="e">
        <f t="shared" si="27"/>
        <v>#N/A</v>
      </c>
      <c r="P781" s="72">
        <f>IF(AND(ABS('Back-End'!B$26-L781)&lt;=0.0005,'Back-End'!B$25),'Back-End'!B$21,0)</f>
        <v>0</v>
      </c>
      <c r="Q781" s="72">
        <f>IF(AND(ABS('Back-End'!B$32-L781)&lt;=0.0005,'Back-End'!B$38),N781,0)</f>
        <v>0</v>
      </c>
      <c r="R781" s="72">
        <f>IF(AND(ABS('Back-End'!B$56-L780)&lt;=0.0005,'Back-End'!B$57),'Back-End'!B$55,IF(AND(ABS('Back-End'!B$69-L780)&lt;=0.0005,'Back-End'!B$58),'Back-End'!B$68+0.0001,0))</f>
        <v>0</v>
      </c>
      <c r="S781" s="72">
        <f>IF(AND(ABS('Back-End'!B$81-L781)&lt;=0.0005,'Back-End'!B$84),'Back-End'!B$83,0)</f>
        <v>0</v>
      </c>
      <c r="T781" s="72">
        <v>0</v>
      </c>
    </row>
    <row r="782" spans="12:20" x14ac:dyDescent="0.25">
      <c r="L782" s="94">
        <f>L781+0.001</f>
        <v>0.38900000000000029</v>
      </c>
      <c r="M782" s="81">
        <f>IF(L782&lt;'Slider Control'!M$13,'Slider Control'!P$13,L782*'Slider Control'!R$13)</f>
        <v>0.93360000000000065</v>
      </c>
      <c r="N782" s="95">
        <f>IF(L782&lt;'Slider Control'!M$13,0,IF(L782&lt;'Slider Control'!N$13,L782*'Slider Control'!S$13+'Slider Control'!T$13,'Slider Control'!Q$13))</f>
        <v>0.97200000000000131</v>
      </c>
      <c r="O782" s="96" t="e">
        <f t="shared" si="27"/>
        <v>#N/A</v>
      </c>
      <c r="P782" s="72">
        <f>IF(AND(ABS('Back-End'!B$26-L782)&lt;=0.0005,'Back-End'!B$25),0.001,0)</f>
        <v>0</v>
      </c>
      <c r="Q782" s="72">
        <f>IF(AND(ABS('Back-End'!B$32-L782)&lt;=0.0005,'Back-End'!B$38),M782,0)</f>
        <v>0</v>
      </c>
      <c r="R782" s="72">
        <f>IF(AND(ABS('Back-End'!B$56-L782)&lt;=0.0005,'Back-End'!B$57),'Back-End'!B$54,IF(AND(ABS('Back-End'!B$69-L782)&lt;=0.0005,'Back-End'!B$58),'Back-End'!B$67,0))</f>
        <v>0</v>
      </c>
      <c r="S782" s="72">
        <f>IF(AND(ABS('Back-End'!B$81-L782)&lt;=0.0005,'Back-End'!B$84),'Back-End'!B$82,0)</f>
        <v>0</v>
      </c>
      <c r="T782" s="72">
        <v>0</v>
      </c>
    </row>
    <row r="783" spans="12:20" x14ac:dyDescent="0.25">
      <c r="L783" s="94">
        <f>L782</f>
        <v>0.38900000000000029</v>
      </c>
      <c r="M783" s="81">
        <f>IF(L783&lt;'Slider Control'!M$13,'Slider Control'!P$13,L783*'Slider Control'!R$13)</f>
        <v>0.93360000000000065</v>
      </c>
      <c r="N783" s="95">
        <f>IF(L783&lt;'Slider Control'!M$13,0,IF(L783&lt;'Slider Control'!N$13,L783*'Slider Control'!S$13+'Slider Control'!T$13,'Slider Control'!Q$13))</f>
        <v>0.97200000000000131</v>
      </c>
      <c r="O783" s="96" t="e">
        <f t="shared" si="27"/>
        <v>#N/A</v>
      </c>
      <c r="P783" s="72">
        <f>IF(AND(ABS('Back-End'!B$26-L783)&lt;=0.0005,'Back-End'!B$25),'Back-End'!B$21,0)</f>
        <v>0</v>
      </c>
      <c r="Q783" s="72">
        <f>IF(AND(ABS('Back-End'!B$32-L783)&lt;=0.0005,'Back-End'!B$38),N783,0)</f>
        <v>0</v>
      </c>
      <c r="R783" s="72">
        <f>IF(AND(ABS('Back-End'!B$56-L782)&lt;=0.0005,'Back-End'!B$57),'Back-End'!B$55,IF(AND(ABS('Back-End'!B$69-L782)&lt;=0.0005,'Back-End'!B$58),'Back-End'!B$68+0.0001,0))</f>
        <v>0</v>
      </c>
      <c r="S783" s="72">
        <f>IF(AND(ABS('Back-End'!B$81-L783)&lt;=0.0005,'Back-End'!B$84),'Back-End'!B$83,0)</f>
        <v>0</v>
      </c>
      <c r="T783" s="72">
        <v>0</v>
      </c>
    </row>
    <row r="784" spans="12:20" x14ac:dyDescent="0.25">
      <c r="L784" s="94">
        <f>L783+0.001</f>
        <v>0.39000000000000029</v>
      </c>
      <c r="M784" s="81">
        <f>IF(L784&lt;'Slider Control'!M$13,'Slider Control'!P$13,L784*'Slider Control'!R$13)</f>
        <v>0.93600000000000061</v>
      </c>
      <c r="N784" s="95">
        <f>IF(L784&lt;'Slider Control'!M$13,0,IF(L784&lt;'Slider Control'!N$13,L784*'Slider Control'!S$13+'Slider Control'!T$13,'Slider Control'!Q$13))</f>
        <v>0.97714285714285865</v>
      </c>
      <c r="O784" s="96" t="e">
        <f t="shared" si="27"/>
        <v>#N/A</v>
      </c>
      <c r="P784" s="72">
        <f>IF(AND(ABS('Back-End'!B$26-L784)&lt;=0.0005,'Back-End'!B$25),0.001,0)</f>
        <v>0</v>
      </c>
      <c r="Q784" s="72">
        <f>IF(AND(ABS('Back-End'!B$32-L784)&lt;=0.0005,'Back-End'!B$38),M784,0)</f>
        <v>0</v>
      </c>
      <c r="R784" s="72">
        <f>IF(AND(ABS('Back-End'!B$56-L784)&lt;=0.0005,'Back-End'!B$57),'Back-End'!B$54,IF(AND(ABS('Back-End'!B$69-L784)&lt;=0.0005,'Back-End'!B$58),'Back-End'!B$67,0))</f>
        <v>0</v>
      </c>
      <c r="S784" s="72">
        <f>IF(AND(ABS('Back-End'!B$81-L784)&lt;=0.0005,'Back-End'!B$84),'Back-End'!B$82,0)</f>
        <v>0</v>
      </c>
      <c r="T784" s="72">
        <v>0</v>
      </c>
    </row>
    <row r="785" spans="12:20" x14ac:dyDescent="0.25">
      <c r="L785" s="94">
        <f>L784</f>
        <v>0.39000000000000029</v>
      </c>
      <c r="M785" s="81">
        <f>IF(L785&lt;'Slider Control'!M$13,'Slider Control'!P$13,L785*'Slider Control'!R$13)</f>
        <v>0.93600000000000061</v>
      </c>
      <c r="N785" s="95">
        <f>IF(L785&lt;'Slider Control'!M$13,0,IF(L785&lt;'Slider Control'!N$13,L785*'Slider Control'!S$13+'Slider Control'!T$13,'Slider Control'!Q$13))</f>
        <v>0.97714285714285865</v>
      </c>
      <c r="O785" s="96" t="e">
        <f t="shared" si="27"/>
        <v>#N/A</v>
      </c>
      <c r="P785" s="72">
        <f>IF(AND(ABS('Back-End'!B$26-L785)&lt;=0.0005,'Back-End'!B$25),'Back-End'!B$21,0)</f>
        <v>0</v>
      </c>
      <c r="Q785" s="72">
        <f>IF(AND(ABS('Back-End'!B$32-L785)&lt;=0.0005,'Back-End'!B$38),N785,0)</f>
        <v>0</v>
      </c>
      <c r="R785" s="72">
        <f>IF(AND(ABS('Back-End'!B$56-L784)&lt;=0.0005,'Back-End'!B$57),'Back-End'!B$55,IF(AND(ABS('Back-End'!B$69-L784)&lt;=0.0005,'Back-End'!B$58),'Back-End'!B$68+0.0001,0))</f>
        <v>0</v>
      </c>
      <c r="S785" s="72">
        <f>IF(AND(ABS('Back-End'!B$81-L785)&lt;=0.0005,'Back-End'!B$84),'Back-End'!B$83,0)</f>
        <v>0</v>
      </c>
      <c r="T785" s="72">
        <v>0</v>
      </c>
    </row>
    <row r="786" spans="12:20" x14ac:dyDescent="0.25">
      <c r="L786" s="94">
        <f>L785+0.001</f>
        <v>0.39100000000000029</v>
      </c>
      <c r="M786" s="81">
        <f>IF(L786&lt;'Slider Control'!M$13,'Slider Control'!P$13,L786*'Slider Control'!R$13)</f>
        <v>0.93840000000000068</v>
      </c>
      <c r="N786" s="95">
        <f>IF(L786&lt;'Slider Control'!M$13,0,IF(L786&lt;'Slider Control'!N$13,L786*'Slider Control'!S$13+'Slider Control'!T$13,'Slider Control'!Q$13))</f>
        <v>0.98228571428571554</v>
      </c>
      <c r="O786" s="96" t="e">
        <f t="shared" si="27"/>
        <v>#N/A</v>
      </c>
      <c r="P786" s="72">
        <f>IF(AND(ABS('Back-End'!B$26-L786)&lt;=0.0005,'Back-End'!B$25),0.001,0)</f>
        <v>0</v>
      </c>
      <c r="Q786" s="72">
        <f>IF(AND(ABS('Back-End'!B$32-L786)&lt;=0.0005,'Back-End'!B$38),M786,0)</f>
        <v>0</v>
      </c>
      <c r="R786" s="72">
        <f>IF(AND(ABS('Back-End'!B$56-L786)&lt;=0.0005,'Back-End'!B$57),'Back-End'!B$54,IF(AND(ABS('Back-End'!B$69-L786)&lt;=0.0005,'Back-End'!B$58),'Back-End'!B$67,0))</f>
        <v>0</v>
      </c>
      <c r="S786" s="72">
        <f>IF(AND(ABS('Back-End'!B$81-L786)&lt;=0.0005,'Back-End'!B$84),'Back-End'!B$82,0)</f>
        <v>0</v>
      </c>
      <c r="T786" s="72">
        <v>0</v>
      </c>
    </row>
    <row r="787" spans="12:20" x14ac:dyDescent="0.25">
      <c r="L787" s="94">
        <f>L786</f>
        <v>0.39100000000000029</v>
      </c>
      <c r="M787" s="81">
        <f>IF(L787&lt;'Slider Control'!M$13,'Slider Control'!P$13,L787*'Slider Control'!R$13)</f>
        <v>0.93840000000000068</v>
      </c>
      <c r="N787" s="95">
        <f>IF(L787&lt;'Slider Control'!M$13,0,IF(L787&lt;'Slider Control'!N$13,L787*'Slider Control'!S$13+'Slider Control'!T$13,'Slider Control'!Q$13))</f>
        <v>0.98228571428571554</v>
      </c>
      <c r="O787" s="96" t="e">
        <f t="shared" si="27"/>
        <v>#N/A</v>
      </c>
      <c r="P787" s="72">
        <f>IF(AND(ABS('Back-End'!B$26-L787)&lt;=0.0005,'Back-End'!B$25),'Back-End'!B$21,0)</f>
        <v>0</v>
      </c>
      <c r="Q787" s="72">
        <f>IF(AND(ABS('Back-End'!B$32-L787)&lt;=0.0005,'Back-End'!B$38),N787,0)</f>
        <v>0</v>
      </c>
      <c r="R787" s="72">
        <f>IF(AND(ABS('Back-End'!B$56-L786)&lt;=0.0005,'Back-End'!B$57),'Back-End'!B$55,IF(AND(ABS('Back-End'!B$69-L786)&lt;=0.0005,'Back-End'!B$58),'Back-End'!B$68+0.0001,0))</f>
        <v>0</v>
      </c>
      <c r="S787" s="72">
        <f>IF(AND(ABS('Back-End'!B$81-L787)&lt;=0.0005,'Back-End'!B$84),'Back-End'!B$83,0)</f>
        <v>0</v>
      </c>
      <c r="T787" s="72">
        <v>0</v>
      </c>
    </row>
    <row r="788" spans="12:20" x14ac:dyDescent="0.25">
      <c r="L788" s="94">
        <f>L787+0.001</f>
        <v>0.39200000000000029</v>
      </c>
      <c r="M788" s="81">
        <f>IF(L788&lt;'Slider Control'!M$13,'Slider Control'!P$13,L788*'Slider Control'!R$13)</f>
        <v>0.94080000000000064</v>
      </c>
      <c r="N788" s="95">
        <f>IF(L788&lt;'Slider Control'!M$13,0,IF(L788&lt;'Slider Control'!N$13,L788*'Slider Control'!S$13+'Slider Control'!T$13,'Slider Control'!Q$13))</f>
        <v>0.98742857142857288</v>
      </c>
      <c r="O788" s="96" t="e">
        <f t="shared" si="27"/>
        <v>#N/A</v>
      </c>
      <c r="P788" s="72">
        <f>IF(AND(ABS('Back-End'!B$26-L788)&lt;=0.0005,'Back-End'!B$25),0.001,0)</f>
        <v>0</v>
      </c>
      <c r="Q788" s="72">
        <f>IF(AND(ABS('Back-End'!B$32-L788)&lt;=0.0005,'Back-End'!B$38),M788,0)</f>
        <v>0</v>
      </c>
      <c r="R788" s="72">
        <f>IF(AND(ABS('Back-End'!B$56-L788)&lt;=0.0005,'Back-End'!B$57),'Back-End'!B$54,IF(AND(ABS('Back-End'!B$69-L788)&lt;=0.0005,'Back-End'!B$58),'Back-End'!B$67,0))</f>
        <v>0</v>
      </c>
      <c r="S788" s="72">
        <f>IF(AND(ABS('Back-End'!B$81-L788)&lt;=0.0005,'Back-End'!B$84),'Back-End'!B$82,0)</f>
        <v>0</v>
      </c>
      <c r="T788" s="72">
        <v>0</v>
      </c>
    </row>
    <row r="789" spans="12:20" x14ac:dyDescent="0.25">
      <c r="L789" s="94">
        <f>L788</f>
        <v>0.39200000000000029</v>
      </c>
      <c r="M789" s="81">
        <f>IF(L789&lt;'Slider Control'!M$13,'Slider Control'!P$13,L789*'Slider Control'!R$13)</f>
        <v>0.94080000000000064</v>
      </c>
      <c r="N789" s="95">
        <f>IF(L789&lt;'Slider Control'!M$13,0,IF(L789&lt;'Slider Control'!N$13,L789*'Slider Control'!S$13+'Slider Control'!T$13,'Slider Control'!Q$13))</f>
        <v>0.98742857142857288</v>
      </c>
      <c r="O789" s="96" t="e">
        <f t="shared" si="27"/>
        <v>#N/A</v>
      </c>
      <c r="P789" s="72">
        <f>IF(AND(ABS('Back-End'!B$26-L789)&lt;=0.0005,'Back-End'!B$25),'Back-End'!B$21,0)</f>
        <v>0</v>
      </c>
      <c r="Q789" s="72">
        <f>IF(AND(ABS('Back-End'!B$32-L789)&lt;=0.0005,'Back-End'!B$38),N789,0)</f>
        <v>0</v>
      </c>
      <c r="R789" s="72">
        <f>IF(AND(ABS('Back-End'!B$56-L788)&lt;=0.0005,'Back-End'!B$57),'Back-End'!B$55,IF(AND(ABS('Back-End'!B$69-L788)&lt;=0.0005,'Back-End'!B$58),'Back-End'!B$68+0.0001,0))</f>
        <v>0</v>
      </c>
      <c r="S789" s="72">
        <f>IF(AND(ABS('Back-End'!B$81-L789)&lt;=0.0005,'Back-End'!B$84),'Back-End'!B$83,0)</f>
        <v>0</v>
      </c>
      <c r="T789" s="72">
        <v>0</v>
      </c>
    </row>
    <row r="790" spans="12:20" x14ac:dyDescent="0.25">
      <c r="L790" s="94">
        <f>L789+0.001</f>
        <v>0.39300000000000029</v>
      </c>
      <c r="M790" s="81">
        <f>IF(L790&lt;'Slider Control'!M$13,'Slider Control'!P$13,L790*'Slider Control'!R$13)</f>
        <v>0.9432000000000007</v>
      </c>
      <c r="N790" s="95">
        <f>IF(L790&lt;'Slider Control'!M$13,0,IF(L790&lt;'Slider Control'!N$13,L790*'Slider Control'!S$13+'Slider Control'!T$13,'Slider Control'!Q$13))</f>
        <v>0.99257142857142977</v>
      </c>
      <c r="O790" s="96" t="e">
        <f t="shared" si="27"/>
        <v>#N/A</v>
      </c>
      <c r="P790" s="72">
        <f>IF(AND(ABS('Back-End'!B$26-L790)&lt;=0.0005,'Back-End'!B$25),0.001,0)</f>
        <v>0</v>
      </c>
      <c r="Q790" s="72">
        <f>IF(AND(ABS('Back-End'!B$32-L790)&lt;=0.0005,'Back-End'!B$38),M790,0)</f>
        <v>0</v>
      </c>
      <c r="R790" s="72">
        <f>IF(AND(ABS('Back-End'!B$56-L790)&lt;=0.0005,'Back-End'!B$57),'Back-End'!B$54,IF(AND(ABS('Back-End'!B$69-L790)&lt;=0.0005,'Back-End'!B$58),'Back-End'!B$67,0))</f>
        <v>0</v>
      </c>
      <c r="S790" s="72">
        <f>IF(AND(ABS('Back-End'!B$81-L790)&lt;=0.0005,'Back-End'!B$84),'Back-End'!B$82,0)</f>
        <v>0</v>
      </c>
      <c r="T790" s="72">
        <v>0</v>
      </c>
    </row>
    <row r="791" spans="12:20" x14ac:dyDescent="0.25">
      <c r="L791" s="94">
        <f>L790</f>
        <v>0.39300000000000029</v>
      </c>
      <c r="M791" s="81">
        <f>IF(L791&lt;'Slider Control'!M$13,'Slider Control'!P$13,L791*'Slider Control'!R$13)</f>
        <v>0.9432000000000007</v>
      </c>
      <c r="N791" s="95">
        <f>IF(L791&lt;'Slider Control'!M$13,0,IF(L791&lt;'Slider Control'!N$13,L791*'Slider Control'!S$13+'Slider Control'!T$13,'Slider Control'!Q$13))</f>
        <v>0.99257142857142977</v>
      </c>
      <c r="O791" s="96" t="e">
        <f t="shared" si="27"/>
        <v>#N/A</v>
      </c>
      <c r="P791" s="72">
        <f>IF(AND(ABS('Back-End'!B$26-L791)&lt;=0.0005,'Back-End'!B$25),'Back-End'!B$21,0)</f>
        <v>0</v>
      </c>
      <c r="Q791" s="72">
        <f>IF(AND(ABS('Back-End'!B$32-L791)&lt;=0.0005,'Back-End'!B$38),N791,0)</f>
        <v>0</v>
      </c>
      <c r="R791" s="72">
        <f>IF(AND(ABS('Back-End'!B$56-L790)&lt;=0.0005,'Back-End'!B$57),'Back-End'!B$55,IF(AND(ABS('Back-End'!B$69-L790)&lt;=0.0005,'Back-End'!B$58),'Back-End'!B$68+0.0001,0))</f>
        <v>0</v>
      </c>
      <c r="S791" s="72">
        <f>IF(AND(ABS('Back-End'!B$81-L791)&lt;=0.0005,'Back-End'!B$84),'Back-End'!B$83,0)</f>
        <v>0</v>
      </c>
      <c r="T791" s="72">
        <v>0</v>
      </c>
    </row>
    <row r="792" spans="12:20" x14ac:dyDescent="0.25">
      <c r="L792" s="94">
        <f>L791+0.001</f>
        <v>0.39400000000000029</v>
      </c>
      <c r="M792" s="81">
        <f>IF(L792&lt;'Slider Control'!M$13,'Slider Control'!P$13,L792*'Slider Control'!R$13)</f>
        <v>0.94560000000000066</v>
      </c>
      <c r="N792" s="95">
        <f>IF(L792&lt;'Slider Control'!M$13,0,IF(L792&lt;'Slider Control'!N$13,L792*'Slider Control'!S$13+'Slider Control'!T$13,'Slider Control'!Q$13))</f>
        <v>0.99771428571428711</v>
      </c>
      <c r="O792" s="96" t="e">
        <f t="shared" si="27"/>
        <v>#N/A</v>
      </c>
      <c r="P792" s="72">
        <f>IF(AND(ABS('Back-End'!B$26-L792)&lt;=0.0005,'Back-End'!B$25),0.001,0)</f>
        <v>0</v>
      </c>
      <c r="Q792" s="72">
        <f>IF(AND(ABS('Back-End'!B$32-L792)&lt;=0.0005,'Back-End'!B$38),M792,0)</f>
        <v>0</v>
      </c>
      <c r="R792" s="72">
        <f>IF(AND(ABS('Back-End'!B$56-L792)&lt;=0.0005,'Back-End'!B$57),'Back-End'!B$54,IF(AND(ABS('Back-End'!B$69-L792)&lt;=0.0005,'Back-End'!B$58),'Back-End'!B$67,0))</f>
        <v>0</v>
      </c>
      <c r="S792" s="72">
        <f>IF(AND(ABS('Back-End'!B$81-L792)&lt;=0.0005,'Back-End'!B$84),'Back-End'!B$82,0)</f>
        <v>0</v>
      </c>
      <c r="T792" s="72">
        <v>0</v>
      </c>
    </row>
    <row r="793" spans="12:20" x14ac:dyDescent="0.25">
      <c r="L793" s="94">
        <f>L792</f>
        <v>0.39400000000000029</v>
      </c>
      <c r="M793" s="81">
        <f>IF(L793&lt;'Slider Control'!M$13,'Slider Control'!P$13,L793*'Slider Control'!R$13)</f>
        <v>0.94560000000000066</v>
      </c>
      <c r="N793" s="95">
        <f>IF(L793&lt;'Slider Control'!M$13,0,IF(L793&lt;'Slider Control'!N$13,L793*'Slider Control'!S$13+'Slider Control'!T$13,'Slider Control'!Q$13))</f>
        <v>0.99771428571428711</v>
      </c>
      <c r="O793" s="96" t="e">
        <f t="shared" si="27"/>
        <v>#N/A</v>
      </c>
      <c r="P793" s="72">
        <f>IF(AND(ABS('Back-End'!B$26-L793)&lt;=0.0005,'Back-End'!B$25),'Back-End'!B$21,0)</f>
        <v>0</v>
      </c>
      <c r="Q793" s="72">
        <f>IF(AND(ABS('Back-End'!B$32-L793)&lt;=0.0005,'Back-End'!B$38),N793,0)</f>
        <v>0</v>
      </c>
      <c r="R793" s="72">
        <f>IF(AND(ABS('Back-End'!B$56-L792)&lt;=0.0005,'Back-End'!B$57),'Back-End'!B$55,IF(AND(ABS('Back-End'!B$69-L792)&lt;=0.0005,'Back-End'!B$58),'Back-End'!B$68+0.0001,0))</f>
        <v>0</v>
      </c>
      <c r="S793" s="72">
        <f>IF(AND(ABS('Back-End'!B$81-L793)&lt;=0.0005,'Back-End'!B$84),'Back-End'!B$83,0)</f>
        <v>0</v>
      </c>
      <c r="T793" s="72">
        <v>0</v>
      </c>
    </row>
    <row r="794" spans="12:20" x14ac:dyDescent="0.25">
      <c r="L794" s="94">
        <f>L793+0.001</f>
        <v>0.3950000000000003</v>
      </c>
      <c r="M794" s="81">
        <f>IF(L794&lt;'Slider Control'!M$13,'Slider Control'!P$13,L794*'Slider Control'!R$13)</f>
        <v>0.94800000000000062</v>
      </c>
      <c r="N794" s="95">
        <f>IF(L794&lt;'Slider Control'!M$13,0,IF(L794&lt;'Slider Control'!N$13,L794*'Slider Control'!S$13+'Slider Control'!T$13,'Slider Control'!Q$13))</f>
        <v>1.0028571428571444</v>
      </c>
      <c r="O794" s="96" t="e">
        <f t="shared" si="27"/>
        <v>#N/A</v>
      </c>
      <c r="P794" s="72">
        <f>IF(AND(ABS('Back-End'!B$26-L794)&lt;=0.0005,'Back-End'!B$25),0.001,0)</f>
        <v>0</v>
      </c>
      <c r="Q794" s="72">
        <f>IF(AND(ABS('Back-End'!B$32-L794)&lt;=0.0005,'Back-End'!B$38),M794,0)</f>
        <v>0</v>
      </c>
      <c r="R794" s="72">
        <f>IF(AND(ABS('Back-End'!B$56-L794)&lt;=0.0005,'Back-End'!B$57),'Back-End'!B$54,IF(AND(ABS('Back-End'!B$69-L794)&lt;=0.0005,'Back-End'!B$58),'Back-End'!B$67,0))</f>
        <v>0</v>
      </c>
      <c r="S794" s="72">
        <f>IF(AND(ABS('Back-End'!B$81-L794)&lt;=0.0005,'Back-End'!B$84),'Back-End'!B$82,0)</f>
        <v>0</v>
      </c>
      <c r="T794" s="72">
        <v>0</v>
      </c>
    </row>
    <row r="795" spans="12:20" x14ac:dyDescent="0.25">
      <c r="L795" s="94">
        <f>L794</f>
        <v>0.3950000000000003</v>
      </c>
      <c r="M795" s="81">
        <f>IF(L795&lt;'Slider Control'!M$13,'Slider Control'!P$13,L795*'Slider Control'!R$13)</f>
        <v>0.94800000000000062</v>
      </c>
      <c r="N795" s="95">
        <f>IF(L795&lt;'Slider Control'!M$13,0,IF(L795&lt;'Slider Control'!N$13,L795*'Slider Control'!S$13+'Slider Control'!T$13,'Slider Control'!Q$13))</f>
        <v>1.0028571428571444</v>
      </c>
      <c r="O795" s="96" t="e">
        <f t="shared" si="27"/>
        <v>#N/A</v>
      </c>
      <c r="P795" s="72">
        <f>IF(AND(ABS('Back-End'!B$26-L795)&lt;=0.0005,'Back-End'!B$25),'Back-End'!B$21,0)</f>
        <v>0</v>
      </c>
      <c r="Q795" s="72">
        <f>IF(AND(ABS('Back-End'!B$32-L795)&lt;=0.0005,'Back-End'!B$38),N795,0)</f>
        <v>0</v>
      </c>
      <c r="R795" s="72">
        <f>IF(AND(ABS('Back-End'!B$56-L794)&lt;=0.0005,'Back-End'!B$57),'Back-End'!B$55,IF(AND(ABS('Back-End'!B$69-L794)&lt;=0.0005,'Back-End'!B$58),'Back-End'!B$68+0.0001,0))</f>
        <v>0</v>
      </c>
      <c r="S795" s="72">
        <f>IF(AND(ABS('Back-End'!B$81-L795)&lt;=0.0005,'Back-End'!B$84),'Back-End'!B$83,0)</f>
        <v>0</v>
      </c>
      <c r="T795" s="72">
        <v>0</v>
      </c>
    </row>
    <row r="796" spans="12:20" x14ac:dyDescent="0.25">
      <c r="L796" s="94">
        <f>L795+0.001</f>
        <v>0.3960000000000003</v>
      </c>
      <c r="M796" s="81">
        <f>IF(L796&lt;'Slider Control'!M$13,'Slider Control'!P$13,L796*'Slider Control'!R$13)</f>
        <v>0.95040000000000069</v>
      </c>
      <c r="N796" s="95">
        <f>IF(L796&lt;'Slider Control'!M$13,0,IF(L796&lt;'Slider Control'!N$13,L796*'Slider Control'!S$13+'Slider Control'!T$13,'Slider Control'!Q$13))</f>
        <v>1.0080000000000013</v>
      </c>
      <c r="O796" s="96" t="e">
        <f t="shared" si="27"/>
        <v>#N/A</v>
      </c>
      <c r="P796" s="72">
        <f>IF(AND(ABS('Back-End'!B$26-L796)&lt;=0.0005,'Back-End'!B$25),0.001,0)</f>
        <v>0</v>
      </c>
      <c r="Q796" s="72">
        <f>IF(AND(ABS('Back-End'!B$32-L796)&lt;=0.0005,'Back-End'!B$38),M796,0)</f>
        <v>0</v>
      </c>
      <c r="R796" s="72">
        <f>IF(AND(ABS('Back-End'!B$56-L796)&lt;=0.0005,'Back-End'!B$57),'Back-End'!B$54,IF(AND(ABS('Back-End'!B$69-L796)&lt;=0.0005,'Back-End'!B$58),'Back-End'!B$67,0))</f>
        <v>0</v>
      </c>
      <c r="S796" s="72">
        <f>IF(AND(ABS('Back-End'!B$81-L796)&lt;=0.0005,'Back-End'!B$84),'Back-End'!B$82,0)</f>
        <v>0</v>
      </c>
      <c r="T796" s="72">
        <v>0</v>
      </c>
    </row>
    <row r="797" spans="12:20" x14ac:dyDescent="0.25">
      <c r="L797" s="94">
        <f>L796</f>
        <v>0.3960000000000003</v>
      </c>
      <c r="M797" s="81">
        <f>IF(L797&lt;'Slider Control'!M$13,'Slider Control'!P$13,L797*'Slider Control'!R$13)</f>
        <v>0.95040000000000069</v>
      </c>
      <c r="N797" s="95">
        <f>IF(L797&lt;'Slider Control'!M$13,0,IF(L797&lt;'Slider Control'!N$13,L797*'Slider Control'!S$13+'Slider Control'!T$13,'Slider Control'!Q$13))</f>
        <v>1.0080000000000013</v>
      </c>
      <c r="O797" s="96" t="e">
        <f t="shared" si="27"/>
        <v>#N/A</v>
      </c>
      <c r="P797" s="72">
        <f>IF(AND(ABS('Back-End'!B$26-L797)&lt;=0.0005,'Back-End'!B$25),'Back-End'!B$21,0)</f>
        <v>0</v>
      </c>
      <c r="Q797" s="72">
        <f>IF(AND(ABS('Back-End'!B$32-L797)&lt;=0.0005,'Back-End'!B$38),N797,0)</f>
        <v>0</v>
      </c>
      <c r="R797" s="72">
        <f>IF(AND(ABS('Back-End'!B$56-L796)&lt;=0.0005,'Back-End'!B$57),'Back-End'!B$55,IF(AND(ABS('Back-End'!B$69-L796)&lt;=0.0005,'Back-End'!B$58),'Back-End'!B$68+0.0001,0))</f>
        <v>0</v>
      </c>
      <c r="S797" s="72">
        <f>IF(AND(ABS('Back-End'!B$81-L797)&lt;=0.0005,'Back-End'!B$84),'Back-End'!B$83,0)</f>
        <v>0</v>
      </c>
      <c r="T797" s="72">
        <v>0</v>
      </c>
    </row>
    <row r="798" spans="12:20" x14ac:dyDescent="0.25">
      <c r="L798" s="94">
        <f>L797+0.001</f>
        <v>0.3970000000000003</v>
      </c>
      <c r="M798" s="81">
        <f>IF(L798&lt;'Slider Control'!M$13,'Slider Control'!P$13,L798*'Slider Control'!R$13)</f>
        <v>0.95280000000000065</v>
      </c>
      <c r="N798" s="95">
        <f>IF(L798&lt;'Slider Control'!M$13,0,IF(L798&lt;'Slider Control'!N$13,L798*'Slider Control'!S$13+'Slider Control'!T$13,'Slider Control'!Q$13))</f>
        <v>1.0131428571428587</v>
      </c>
      <c r="O798" s="96" t="e">
        <f t="shared" si="27"/>
        <v>#N/A</v>
      </c>
      <c r="P798" s="72">
        <f>IF(AND(ABS('Back-End'!B$26-L798)&lt;=0.0005,'Back-End'!B$25),0.001,0)</f>
        <v>0</v>
      </c>
      <c r="Q798" s="72">
        <f>IF(AND(ABS('Back-End'!B$32-L798)&lt;=0.0005,'Back-End'!B$38),M798,0)</f>
        <v>0</v>
      </c>
      <c r="R798" s="72">
        <f>IF(AND(ABS('Back-End'!B$56-L798)&lt;=0.0005,'Back-End'!B$57),'Back-End'!B$54,IF(AND(ABS('Back-End'!B$69-L798)&lt;=0.0005,'Back-End'!B$58),'Back-End'!B$67,0))</f>
        <v>0</v>
      </c>
      <c r="S798" s="72">
        <f>IF(AND(ABS('Back-End'!B$81-L798)&lt;=0.0005,'Back-End'!B$84),'Back-End'!B$82,0)</f>
        <v>0</v>
      </c>
      <c r="T798" s="72">
        <v>0</v>
      </c>
    </row>
    <row r="799" spans="12:20" x14ac:dyDescent="0.25">
      <c r="L799" s="94">
        <f>L798</f>
        <v>0.3970000000000003</v>
      </c>
      <c r="M799" s="81">
        <f>IF(L799&lt;'Slider Control'!M$13,'Slider Control'!P$13,L799*'Slider Control'!R$13)</f>
        <v>0.95280000000000065</v>
      </c>
      <c r="N799" s="95">
        <f>IF(L799&lt;'Slider Control'!M$13,0,IF(L799&lt;'Slider Control'!N$13,L799*'Slider Control'!S$13+'Slider Control'!T$13,'Slider Control'!Q$13))</f>
        <v>1.0131428571428587</v>
      </c>
      <c r="O799" s="96" t="e">
        <f t="shared" si="27"/>
        <v>#N/A</v>
      </c>
      <c r="P799" s="72">
        <f>IF(AND(ABS('Back-End'!B$26-L799)&lt;=0.0005,'Back-End'!B$25),'Back-End'!B$21,0)</f>
        <v>0</v>
      </c>
      <c r="Q799" s="72">
        <f>IF(AND(ABS('Back-End'!B$32-L799)&lt;=0.0005,'Back-End'!B$38),N799,0)</f>
        <v>0</v>
      </c>
      <c r="R799" s="72">
        <f>IF(AND(ABS('Back-End'!B$56-L798)&lt;=0.0005,'Back-End'!B$57),'Back-End'!B$55,IF(AND(ABS('Back-End'!B$69-L798)&lt;=0.0005,'Back-End'!B$58),'Back-End'!B$68+0.0001,0))</f>
        <v>0</v>
      </c>
      <c r="S799" s="72">
        <f>IF(AND(ABS('Back-End'!B$81-L799)&lt;=0.0005,'Back-End'!B$84),'Back-End'!B$83,0)</f>
        <v>0</v>
      </c>
      <c r="T799" s="72">
        <v>0</v>
      </c>
    </row>
    <row r="800" spans="12:20" x14ac:dyDescent="0.25">
      <c r="L800" s="94">
        <f>L799+0.001</f>
        <v>0.3980000000000003</v>
      </c>
      <c r="M800" s="81">
        <f>IF(L800&lt;'Slider Control'!M$13,'Slider Control'!P$13,L800*'Slider Control'!R$13)</f>
        <v>0.95520000000000072</v>
      </c>
      <c r="N800" s="95">
        <f>IF(L800&lt;'Slider Control'!M$13,0,IF(L800&lt;'Slider Control'!N$13,L800*'Slider Control'!S$13+'Slider Control'!T$13,'Slider Control'!Q$13))</f>
        <v>1.0182857142857156</v>
      </c>
      <c r="O800" s="96" t="e">
        <f t="shared" si="27"/>
        <v>#N/A</v>
      </c>
      <c r="P800" s="72">
        <f>IF(AND(ABS('Back-End'!B$26-L800)&lt;=0.0005,'Back-End'!B$25),0.001,0)</f>
        <v>0</v>
      </c>
      <c r="Q800" s="72">
        <f>IF(AND(ABS('Back-End'!B$32-L800)&lt;=0.0005,'Back-End'!B$38),M800,0)</f>
        <v>0</v>
      </c>
      <c r="R800" s="72">
        <f>IF(AND(ABS('Back-End'!B$56-L800)&lt;=0.0005,'Back-End'!B$57),'Back-End'!B$54,IF(AND(ABS('Back-End'!B$69-L800)&lt;=0.0005,'Back-End'!B$58),'Back-End'!B$67,0))</f>
        <v>0</v>
      </c>
      <c r="S800" s="72">
        <f>IF(AND(ABS('Back-End'!B$81-L800)&lt;=0.0005,'Back-End'!B$84),'Back-End'!B$82,0)</f>
        <v>0</v>
      </c>
      <c r="T800" s="72">
        <v>0</v>
      </c>
    </row>
    <row r="801" spans="12:20" x14ac:dyDescent="0.25">
      <c r="L801" s="94">
        <f>L800</f>
        <v>0.3980000000000003</v>
      </c>
      <c r="M801" s="81">
        <f>IF(L801&lt;'Slider Control'!M$13,'Slider Control'!P$13,L801*'Slider Control'!R$13)</f>
        <v>0.95520000000000072</v>
      </c>
      <c r="N801" s="95">
        <f>IF(L801&lt;'Slider Control'!M$13,0,IF(L801&lt;'Slider Control'!N$13,L801*'Slider Control'!S$13+'Slider Control'!T$13,'Slider Control'!Q$13))</f>
        <v>1.0182857142857156</v>
      </c>
      <c r="O801" s="96" t="e">
        <f t="shared" si="27"/>
        <v>#N/A</v>
      </c>
      <c r="P801" s="72">
        <f>IF(AND(ABS('Back-End'!B$26-L801)&lt;=0.0005,'Back-End'!B$25),'Back-End'!B$21,0)</f>
        <v>0</v>
      </c>
      <c r="Q801" s="72">
        <f>IF(AND(ABS('Back-End'!B$32-L801)&lt;=0.0005,'Back-End'!B$38),N801,0)</f>
        <v>0</v>
      </c>
      <c r="R801" s="72">
        <f>IF(AND(ABS('Back-End'!B$56-L800)&lt;=0.0005,'Back-End'!B$57),'Back-End'!B$55,IF(AND(ABS('Back-End'!B$69-L800)&lt;=0.0005,'Back-End'!B$58),'Back-End'!B$68+0.0001,0))</f>
        <v>0</v>
      </c>
      <c r="S801" s="72">
        <f>IF(AND(ABS('Back-End'!B$81-L801)&lt;=0.0005,'Back-End'!B$84),'Back-End'!B$83,0)</f>
        <v>0</v>
      </c>
      <c r="T801" s="72">
        <v>0</v>
      </c>
    </row>
    <row r="802" spans="12:20" x14ac:dyDescent="0.25">
      <c r="L802" s="94">
        <f>L801+0.001</f>
        <v>0.3990000000000003</v>
      </c>
      <c r="M802" s="81">
        <f>IF(L802&lt;'Slider Control'!M$13,'Slider Control'!P$13,L802*'Slider Control'!R$13)</f>
        <v>0.95760000000000067</v>
      </c>
      <c r="N802" s="95">
        <f>IF(L802&lt;'Slider Control'!M$13,0,IF(L802&lt;'Slider Control'!N$13,L802*'Slider Control'!S$13+'Slider Control'!T$13,'Slider Control'!Q$13))</f>
        <v>1.0234285714285729</v>
      </c>
      <c r="O802" s="96" t="e">
        <f t="shared" si="27"/>
        <v>#N/A</v>
      </c>
      <c r="P802" s="72">
        <f>IF(AND(ABS('Back-End'!B$26-L802)&lt;=0.0005,'Back-End'!B$25),0.001,0)</f>
        <v>0</v>
      </c>
      <c r="Q802" s="72">
        <f>IF(AND(ABS('Back-End'!B$32-L802)&lt;=0.0005,'Back-End'!B$38),M802,0)</f>
        <v>0</v>
      </c>
      <c r="R802" s="72">
        <f>IF(AND(ABS('Back-End'!B$56-L802)&lt;=0.0005,'Back-End'!B$57),'Back-End'!B$54,IF(AND(ABS('Back-End'!B$69-L802)&lt;=0.0005,'Back-End'!B$58),'Back-End'!B$67,0))</f>
        <v>0</v>
      </c>
      <c r="S802" s="72">
        <f>IF(AND(ABS('Back-End'!B$81-L802)&lt;=0.0005,'Back-End'!B$84),'Back-End'!B$82,0)</f>
        <v>0</v>
      </c>
      <c r="T802" s="72">
        <v>0</v>
      </c>
    </row>
    <row r="803" spans="12:20" x14ac:dyDescent="0.25">
      <c r="L803" s="94">
        <f>L802</f>
        <v>0.3990000000000003</v>
      </c>
      <c r="M803" s="81">
        <f>IF(L803&lt;'Slider Control'!M$13,'Slider Control'!P$13,L803*'Slider Control'!R$13)</f>
        <v>0.95760000000000067</v>
      </c>
      <c r="N803" s="95">
        <f>IF(L803&lt;'Slider Control'!M$13,0,IF(L803&lt;'Slider Control'!N$13,L803*'Slider Control'!S$13+'Slider Control'!T$13,'Slider Control'!Q$13))</f>
        <v>1.0234285714285729</v>
      </c>
      <c r="O803" s="96" t="e">
        <f t="shared" si="27"/>
        <v>#N/A</v>
      </c>
      <c r="P803" s="72">
        <f>IF(AND(ABS('Back-End'!B$26-L803)&lt;=0.0005,'Back-End'!B$25),'Back-End'!B$21,0)</f>
        <v>0</v>
      </c>
      <c r="Q803" s="72">
        <f>IF(AND(ABS('Back-End'!B$32-L803)&lt;=0.0005,'Back-End'!B$38),N803,0)</f>
        <v>0</v>
      </c>
      <c r="R803" s="72">
        <f>IF(AND(ABS('Back-End'!B$56-L802)&lt;=0.0005,'Back-End'!B$57),'Back-End'!B$55,IF(AND(ABS('Back-End'!B$69-L802)&lt;=0.0005,'Back-End'!B$58),'Back-End'!B$68+0.0001,0))</f>
        <v>0</v>
      </c>
      <c r="S803" s="72">
        <f>IF(AND(ABS('Back-End'!B$81-L803)&lt;=0.0005,'Back-End'!B$84),'Back-End'!B$83,0)</f>
        <v>0</v>
      </c>
      <c r="T803" s="72">
        <v>0</v>
      </c>
    </row>
    <row r="804" spans="12:20" x14ac:dyDescent="0.25">
      <c r="L804" s="94">
        <f>L803+0.001</f>
        <v>0.4000000000000003</v>
      </c>
      <c r="M804" s="81">
        <f>IF(L804&lt;'Slider Control'!M$13,'Slider Control'!P$13,L804*'Slider Control'!R$13)</f>
        <v>0.96000000000000063</v>
      </c>
      <c r="N804" s="95">
        <f>IF(L804&lt;'Slider Control'!M$13,0,IF(L804&lt;'Slider Control'!N$13,L804*'Slider Control'!S$13+'Slider Control'!T$13,'Slider Control'!Q$13))</f>
        <v>1.0285714285714298</v>
      </c>
      <c r="O804" s="96" t="e">
        <f t="shared" si="27"/>
        <v>#N/A</v>
      </c>
      <c r="P804" s="72">
        <f>IF(AND(ABS('Back-End'!B$26-L804)&lt;=0.0005,'Back-End'!B$25),0.001,0)</f>
        <v>0</v>
      </c>
      <c r="Q804" s="72">
        <f>IF(AND(ABS('Back-End'!B$32-L804)&lt;=0.0005,'Back-End'!B$38),M804,0)</f>
        <v>0</v>
      </c>
      <c r="R804" s="72">
        <f>IF(AND(ABS('Back-End'!B$56-L804)&lt;=0.0005,'Back-End'!B$57),'Back-End'!B$54,IF(AND(ABS('Back-End'!B$69-L804)&lt;=0.0005,'Back-End'!B$58),'Back-End'!B$67,0))</f>
        <v>0</v>
      </c>
      <c r="S804" s="72">
        <f>IF(AND(ABS('Back-End'!B$81-L804)&lt;=0.0005,'Back-End'!B$84),'Back-End'!B$82,0)</f>
        <v>0</v>
      </c>
      <c r="T804" s="72">
        <v>0</v>
      </c>
    </row>
    <row r="805" spans="12:20" x14ac:dyDescent="0.25">
      <c r="L805" s="94">
        <f>L804</f>
        <v>0.4000000000000003</v>
      </c>
      <c r="M805" s="81">
        <f>IF(L805&lt;'Slider Control'!M$13,'Slider Control'!P$13,L805*'Slider Control'!R$13)</f>
        <v>0.96000000000000063</v>
      </c>
      <c r="N805" s="95">
        <f>IF(L805&lt;'Slider Control'!M$13,0,IF(L805&lt;'Slider Control'!N$13,L805*'Slider Control'!S$13+'Slider Control'!T$13,'Slider Control'!Q$13))</f>
        <v>1.0285714285714298</v>
      </c>
      <c r="O805" s="96" t="e">
        <f t="shared" si="27"/>
        <v>#N/A</v>
      </c>
      <c r="P805" s="72">
        <f>IF(AND(ABS('Back-End'!B$26-L805)&lt;=0.0005,'Back-End'!B$25),'Back-End'!B$21,0)</f>
        <v>0</v>
      </c>
      <c r="Q805" s="72">
        <f>IF(AND(ABS('Back-End'!B$32-L805)&lt;=0.0005,'Back-End'!B$38),N805,0)</f>
        <v>0</v>
      </c>
      <c r="R805" s="72">
        <f>IF(AND(ABS('Back-End'!B$56-L804)&lt;=0.0005,'Back-End'!B$57),'Back-End'!B$55,IF(AND(ABS('Back-End'!B$69-L804)&lt;=0.0005,'Back-End'!B$58),'Back-End'!B$68+0.0001,0))</f>
        <v>0</v>
      </c>
      <c r="S805" s="72">
        <f>IF(AND(ABS('Back-End'!B$81-L805)&lt;=0.0005,'Back-End'!B$84),'Back-End'!B$83,0)</f>
        <v>0</v>
      </c>
      <c r="T805" s="72">
        <v>0</v>
      </c>
    </row>
    <row r="806" spans="12:20" x14ac:dyDescent="0.25">
      <c r="L806" s="94">
        <f>L805+0.001</f>
        <v>0.4010000000000003</v>
      </c>
      <c r="M806" s="81">
        <f>IF(L806&lt;'Slider Control'!M$13,'Slider Control'!P$13,L806*'Slider Control'!R$13)</f>
        <v>0.9624000000000007</v>
      </c>
      <c r="N806" s="95">
        <f>IF(L806&lt;'Slider Control'!M$13,0,IF(L806&lt;'Slider Control'!N$13,L806*'Slider Control'!S$13+'Slider Control'!T$13,'Slider Control'!Q$13))</f>
        <v>1.0337142857142871</v>
      </c>
      <c r="O806" s="96" t="e">
        <f t="shared" si="27"/>
        <v>#N/A</v>
      </c>
      <c r="P806" s="72">
        <f>IF(AND(ABS('Back-End'!B$26-L806)&lt;=0.0005,'Back-End'!B$25),0.001,0)</f>
        <v>0</v>
      </c>
      <c r="Q806" s="72">
        <f>IF(AND(ABS('Back-End'!B$32-L806)&lt;=0.0005,'Back-End'!B$38),M806,0)</f>
        <v>0</v>
      </c>
      <c r="R806" s="72">
        <f>IF(AND(ABS('Back-End'!B$56-L806)&lt;=0.0005,'Back-End'!B$57),'Back-End'!B$54,IF(AND(ABS('Back-End'!B$69-L806)&lt;=0.0005,'Back-End'!B$58),'Back-End'!B$67,0))</f>
        <v>0</v>
      </c>
      <c r="S806" s="72">
        <f>IF(AND(ABS('Back-End'!B$81-L806)&lt;=0.0005,'Back-End'!B$84),'Back-End'!B$82,0)</f>
        <v>0</v>
      </c>
      <c r="T806" s="72">
        <v>0</v>
      </c>
    </row>
    <row r="807" spans="12:20" x14ac:dyDescent="0.25">
      <c r="L807" s="94">
        <f>L806</f>
        <v>0.4010000000000003</v>
      </c>
      <c r="M807" s="81">
        <f>IF(L807&lt;'Slider Control'!M$13,'Slider Control'!P$13,L807*'Slider Control'!R$13)</f>
        <v>0.9624000000000007</v>
      </c>
      <c r="N807" s="95">
        <f>IF(L807&lt;'Slider Control'!M$13,0,IF(L807&lt;'Slider Control'!N$13,L807*'Slider Control'!S$13+'Slider Control'!T$13,'Slider Control'!Q$13))</f>
        <v>1.0337142857142871</v>
      </c>
      <c r="O807" s="96" t="e">
        <f t="shared" si="27"/>
        <v>#N/A</v>
      </c>
      <c r="P807" s="72">
        <f>IF(AND(ABS('Back-End'!B$26-L807)&lt;=0.0005,'Back-End'!B$25),'Back-End'!B$21,0)</f>
        <v>0</v>
      </c>
      <c r="Q807" s="72">
        <f>IF(AND(ABS('Back-End'!B$32-L807)&lt;=0.0005,'Back-End'!B$38),N807,0)</f>
        <v>0</v>
      </c>
      <c r="R807" s="72">
        <f>IF(AND(ABS('Back-End'!B$56-L806)&lt;=0.0005,'Back-End'!B$57),'Back-End'!B$55,IF(AND(ABS('Back-End'!B$69-L806)&lt;=0.0005,'Back-End'!B$58),'Back-End'!B$68+0.0001,0))</f>
        <v>0</v>
      </c>
      <c r="S807" s="72">
        <f>IF(AND(ABS('Back-End'!B$81-L807)&lt;=0.0005,'Back-End'!B$84),'Back-End'!B$83,0)</f>
        <v>0</v>
      </c>
      <c r="T807" s="72">
        <v>0</v>
      </c>
    </row>
    <row r="808" spans="12:20" x14ac:dyDescent="0.25">
      <c r="L808" s="94">
        <f>L807+0.001</f>
        <v>0.4020000000000003</v>
      </c>
      <c r="M808" s="81">
        <f>IF(L808&lt;'Slider Control'!M$13,'Slider Control'!P$13,L808*'Slider Control'!R$13)</f>
        <v>0.96480000000000066</v>
      </c>
      <c r="N808" s="95">
        <f>IF(L808&lt;'Slider Control'!M$13,0,IF(L808&lt;'Slider Control'!N$13,L808*'Slider Control'!S$13+'Slider Control'!T$13,'Slider Control'!Q$13))</f>
        <v>1.0388571428571445</v>
      </c>
      <c r="O808" s="96" t="e">
        <f t="shared" si="27"/>
        <v>#N/A</v>
      </c>
      <c r="P808" s="72">
        <f>IF(AND(ABS('Back-End'!B$26-L808)&lt;=0.0005,'Back-End'!B$25),0.001,0)</f>
        <v>0</v>
      </c>
      <c r="Q808" s="72">
        <f>IF(AND(ABS('Back-End'!B$32-L808)&lt;=0.0005,'Back-End'!B$38),M808,0)</f>
        <v>0</v>
      </c>
      <c r="R808" s="72">
        <f>IF(AND(ABS('Back-End'!B$56-L808)&lt;=0.0005,'Back-End'!B$57),'Back-End'!B$54,IF(AND(ABS('Back-End'!B$69-L808)&lt;=0.0005,'Back-End'!B$58),'Back-End'!B$67,0))</f>
        <v>0</v>
      </c>
      <c r="S808" s="72">
        <f>IF(AND(ABS('Back-End'!B$81-L808)&lt;=0.0005,'Back-End'!B$84),'Back-End'!B$82,0)</f>
        <v>0</v>
      </c>
      <c r="T808" s="72">
        <v>0</v>
      </c>
    </row>
    <row r="809" spans="12:20" x14ac:dyDescent="0.25">
      <c r="L809" s="94">
        <f>L808</f>
        <v>0.4020000000000003</v>
      </c>
      <c r="M809" s="81">
        <f>IF(L809&lt;'Slider Control'!M$13,'Slider Control'!P$13,L809*'Slider Control'!R$13)</f>
        <v>0.96480000000000066</v>
      </c>
      <c r="N809" s="95">
        <f>IF(L809&lt;'Slider Control'!M$13,0,IF(L809&lt;'Slider Control'!N$13,L809*'Slider Control'!S$13+'Slider Control'!T$13,'Slider Control'!Q$13))</f>
        <v>1.0388571428571445</v>
      </c>
      <c r="O809" s="96" t="e">
        <f t="shared" si="27"/>
        <v>#N/A</v>
      </c>
      <c r="P809" s="72">
        <f>IF(AND(ABS('Back-End'!B$26-L809)&lt;=0.0005,'Back-End'!B$25),'Back-End'!B$21,0)</f>
        <v>0</v>
      </c>
      <c r="Q809" s="72">
        <f>IF(AND(ABS('Back-End'!B$32-L809)&lt;=0.0005,'Back-End'!B$38),N809,0)</f>
        <v>0</v>
      </c>
      <c r="R809" s="72">
        <f>IF(AND(ABS('Back-End'!B$56-L808)&lt;=0.0005,'Back-End'!B$57),'Back-End'!B$55,IF(AND(ABS('Back-End'!B$69-L808)&lt;=0.0005,'Back-End'!B$58),'Back-End'!B$68+0.0001,0))</f>
        <v>0</v>
      </c>
      <c r="S809" s="72">
        <f>IF(AND(ABS('Back-End'!B$81-L809)&lt;=0.0005,'Back-End'!B$84),'Back-End'!B$83,0)</f>
        <v>0</v>
      </c>
      <c r="T809" s="72">
        <v>0</v>
      </c>
    </row>
    <row r="810" spans="12:20" x14ac:dyDescent="0.25">
      <c r="L810" s="94">
        <f>L809+0.001</f>
        <v>0.4030000000000003</v>
      </c>
      <c r="M810" s="81">
        <f>IF(L810&lt;'Slider Control'!M$13,'Slider Control'!P$13,L810*'Slider Control'!R$13)</f>
        <v>0.96720000000000073</v>
      </c>
      <c r="N810" s="95">
        <f>IF(L810&lt;'Slider Control'!M$13,0,IF(L810&lt;'Slider Control'!N$13,L810*'Slider Control'!S$13+'Slider Control'!T$13,'Slider Control'!Q$13))</f>
        <v>1.0440000000000014</v>
      </c>
      <c r="O810" s="96" t="e">
        <f t="shared" si="27"/>
        <v>#N/A</v>
      </c>
      <c r="P810" s="72">
        <f>IF(AND(ABS('Back-End'!B$26-L810)&lt;=0.0005,'Back-End'!B$25),0.001,0)</f>
        <v>0</v>
      </c>
      <c r="Q810" s="72">
        <f>IF(AND(ABS('Back-End'!B$32-L810)&lt;=0.0005,'Back-End'!B$38),M810,0)</f>
        <v>0</v>
      </c>
      <c r="R810" s="72">
        <f>IF(AND(ABS('Back-End'!B$56-L810)&lt;=0.0005,'Back-End'!B$57),'Back-End'!B$54,IF(AND(ABS('Back-End'!B$69-L810)&lt;=0.0005,'Back-End'!B$58),'Back-End'!B$67,0))</f>
        <v>0</v>
      </c>
      <c r="S810" s="72">
        <f>IF(AND(ABS('Back-End'!B$81-L810)&lt;=0.0005,'Back-End'!B$84),'Back-End'!B$82,0)</f>
        <v>0</v>
      </c>
      <c r="T810" s="72">
        <v>0</v>
      </c>
    </row>
    <row r="811" spans="12:20" x14ac:dyDescent="0.25">
      <c r="L811" s="94">
        <f>L810</f>
        <v>0.4030000000000003</v>
      </c>
      <c r="M811" s="81">
        <f>IF(L811&lt;'Slider Control'!M$13,'Slider Control'!P$13,L811*'Slider Control'!R$13)</f>
        <v>0.96720000000000073</v>
      </c>
      <c r="N811" s="95">
        <f>IF(L811&lt;'Slider Control'!M$13,0,IF(L811&lt;'Slider Control'!N$13,L811*'Slider Control'!S$13+'Slider Control'!T$13,'Slider Control'!Q$13))</f>
        <v>1.0440000000000014</v>
      </c>
      <c r="O811" s="96" t="e">
        <f t="shared" si="27"/>
        <v>#N/A</v>
      </c>
      <c r="P811" s="72">
        <f>IF(AND(ABS('Back-End'!B$26-L811)&lt;=0.0005,'Back-End'!B$25),'Back-End'!B$21,0)</f>
        <v>0</v>
      </c>
      <c r="Q811" s="72">
        <f>IF(AND(ABS('Back-End'!B$32-L811)&lt;=0.0005,'Back-End'!B$38),N811,0)</f>
        <v>0</v>
      </c>
      <c r="R811" s="72">
        <f>IF(AND(ABS('Back-End'!B$56-L810)&lt;=0.0005,'Back-End'!B$57),'Back-End'!B$55,IF(AND(ABS('Back-End'!B$69-L810)&lt;=0.0005,'Back-End'!B$58),'Back-End'!B$68+0.0001,0))</f>
        <v>0</v>
      </c>
      <c r="S811" s="72">
        <f>IF(AND(ABS('Back-End'!B$81-L811)&lt;=0.0005,'Back-End'!B$84),'Back-End'!B$83,0)</f>
        <v>0</v>
      </c>
      <c r="T811" s="72">
        <v>0</v>
      </c>
    </row>
    <row r="812" spans="12:20" x14ac:dyDescent="0.25">
      <c r="L812" s="94">
        <f>L811+0.001</f>
        <v>0.4040000000000003</v>
      </c>
      <c r="M812" s="81">
        <f>IF(L812&lt;'Slider Control'!M$13,'Slider Control'!P$13,L812*'Slider Control'!R$13)</f>
        <v>0.96960000000000068</v>
      </c>
      <c r="N812" s="95">
        <f>IF(L812&lt;'Slider Control'!M$13,0,IF(L812&lt;'Slider Control'!N$13,L812*'Slider Control'!S$13+'Slider Control'!T$13,'Slider Control'!Q$13))</f>
        <v>1.0491428571428587</v>
      </c>
      <c r="O812" s="96" t="e">
        <f t="shared" si="27"/>
        <v>#N/A</v>
      </c>
      <c r="P812" s="72">
        <f>IF(AND(ABS('Back-End'!B$26-L812)&lt;=0.0005,'Back-End'!B$25),0.001,0)</f>
        <v>0</v>
      </c>
      <c r="Q812" s="72">
        <f>IF(AND(ABS('Back-End'!B$32-L812)&lt;=0.0005,'Back-End'!B$38),M812,0)</f>
        <v>0</v>
      </c>
      <c r="R812" s="72">
        <f>IF(AND(ABS('Back-End'!B$56-L812)&lt;=0.0005,'Back-End'!B$57),'Back-End'!B$54,IF(AND(ABS('Back-End'!B$69-L812)&lt;=0.0005,'Back-End'!B$58),'Back-End'!B$67,0))</f>
        <v>0</v>
      </c>
      <c r="S812" s="72">
        <f>IF(AND(ABS('Back-End'!B$81-L812)&lt;=0.0005,'Back-End'!B$84),'Back-End'!B$82,0)</f>
        <v>0</v>
      </c>
      <c r="T812" s="72">
        <v>0</v>
      </c>
    </row>
    <row r="813" spans="12:20" x14ac:dyDescent="0.25">
      <c r="L813" s="94">
        <f>L812</f>
        <v>0.4040000000000003</v>
      </c>
      <c r="M813" s="81">
        <f>IF(L813&lt;'Slider Control'!M$13,'Slider Control'!P$13,L813*'Slider Control'!R$13)</f>
        <v>0.96960000000000068</v>
      </c>
      <c r="N813" s="95">
        <f>IF(L813&lt;'Slider Control'!M$13,0,IF(L813&lt;'Slider Control'!N$13,L813*'Slider Control'!S$13+'Slider Control'!T$13,'Slider Control'!Q$13))</f>
        <v>1.0491428571428587</v>
      </c>
      <c r="O813" s="96" t="e">
        <f t="shared" si="27"/>
        <v>#N/A</v>
      </c>
      <c r="P813" s="72">
        <f>IF(AND(ABS('Back-End'!B$26-L813)&lt;=0.0005,'Back-End'!B$25),'Back-End'!B$21,0)</f>
        <v>0</v>
      </c>
      <c r="Q813" s="72">
        <f>IF(AND(ABS('Back-End'!B$32-L813)&lt;=0.0005,'Back-End'!B$38),N813,0)</f>
        <v>0</v>
      </c>
      <c r="R813" s="72">
        <f>IF(AND(ABS('Back-End'!B$56-L812)&lt;=0.0005,'Back-End'!B$57),'Back-End'!B$55,IF(AND(ABS('Back-End'!B$69-L812)&lt;=0.0005,'Back-End'!B$58),'Back-End'!B$68+0.0001,0))</f>
        <v>0</v>
      </c>
      <c r="S813" s="72">
        <f>IF(AND(ABS('Back-End'!B$81-L813)&lt;=0.0005,'Back-End'!B$84),'Back-End'!B$83,0)</f>
        <v>0</v>
      </c>
      <c r="T813" s="72">
        <v>0</v>
      </c>
    </row>
    <row r="814" spans="12:20" x14ac:dyDescent="0.25">
      <c r="L814" s="94">
        <f>L813+0.001</f>
        <v>0.4050000000000003</v>
      </c>
      <c r="M814" s="81">
        <f>IF(L814&lt;'Slider Control'!M$13,'Slider Control'!P$13,L814*'Slider Control'!R$13)</f>
        <v>0.97200000000000064</v>
      </c>
      <c r="N814" s="95">
        <f>IF(L814&lt;'Slider Control'!M$13,0,IF(L814&lt;'Slider Control'!N$13,L814*'Slider Control'!S$13+'Slider Control'!T$13,'Slider Control'!Q$13))</f>
        <v>1.0542857142857156</v>
      </c>
      <c r="O814" s="96" t="e">
        <f t="shared" si="27"/>
        <v>#N/A</v>
      </c>
      <c r="P814" s="72">
        <f>IF(AND(ABS('Back-End'!B$26-L814)&lt;=0.0005,'Back-End'!B$25),0.001,0)</f>
        <v>0</v>
      </c>
      <c r="Q814" s="72">
        <f>IF(AND(ABS('Back-End'!B$32-L814)&lt;=0.0005,'Back-End'!B$38),M814,0)</f>
        <v>0</v>
      </c>
      <c r="R814" s="72">
        <f>IF(AND(ABS('Back-End'!B$56-L814)&lt;=0.0005,'Back-End'!B$57),'Back-End'!B$54,IF(AND(ABS('Back-End'!B$69-L814)&lt;=0.0005,'Back-End'!B$58),'Back-End'!B$67,0))</f>
        <v>0</v>
      </c>
      <c r="S814" s="72">
        <f>IF(AND(ABS('Back-End'!B$81-L814)&lt;=0.0005,'Back-End'!B$84),'Back-End'!B$82,0)</f>
        <v>0</v>
      </c>
      <c r="T814" s="72">
        <v>0</v>
      </c>
    </row>
    <row r="815" spans="12:20" x14ac:dyDescent="0.25">
      <c r="L815" s="94">
        <f>L814</f>
        <v>0.4050000000000003</v>
      </c>
      <c r="M815" s="81">
        <f>IF(L815&lt;'Slider Control'!M$13,'Slider Control'!P$13,L815*'Slider Control'!R$13)</f>
        <v>0.97200000000000064</v>
      </c>
      <c r="N815" s="95">
        <f>IF(L815&lt;'Slider Control'!M$13,0,IF(L815&lt;'Slider Control'!N$13,L815*'Slider Control'!S$13+'Slider Control'!T$13,'Slider Control'!Q$13))</f>
        <v>1.0542857142857156</v>
      </c>
      <c r="O815" s="96" t="e">
        <f t="shared" si="27"/>
        <v>#N/A</v>
      </c>
      <c r="P815" s="72">
        <f>IF(AND(ABS('Back-End'!B$26-L815)&lt;=0.0005,'Back-End'!B$25),'Back-End'!B$21,0)</f>
        <v>0</v>
      </c>
      <c r="Q815" s="72">
        <f>IF(AND(ABS('Back-End'!B$32-L815)&lt;=0.0005,'Back-End'!B$38),N815,0)</f>
        <v>0</v>
      </c>
      <c r="R815" s="72">
        <f>IF(AND(ABS('Back-End'!B$56-L814)&lt;=0.0005,'Back-End'!B$57),'Back-End'!B$55,IF(AND(ABS('Back-End'!B$69-L814)&lt;=0.0005,'Back-End'!B$58),'Back-End'!B$68+0.0001,0))</f>
        <v>0</v>
      </c>
      <c r="S815" s="72">
        <f>IF(AND(ABS('Back-End'!B$81-L815)&lt;=0.0005,'Back-End'!B$84),'Back-End'!B$83,0)</f>
        <v>0</v>
      </c>
      <c r="T815" s="72">
        <v>0</v>
      </c>
    </row>
    <row r="816" spans="12:20" x14ac:dyDescent="0.25">
      <c r="L816" s="94">
        <f>L815+0.001</f>
        <v>0.40600000000000031</v>
      </c>
      <c r="M816" s="81">
        <f>IF(L816&lt;'Slider Control'!M$13,'Slider Control'!P$13,L816*'Slider Control'!R$13)</f>
        <v>0.97440000000000071</v>
      </c>
      <c r="N816" s="95">
        <f>IF(L816&lt;'Slider Control'!M$13,0,IF(L816&lt;'Slider Control'!N$13,L816*'Slider Control'!S$13+'Slider Control'!T$13,'Slider Control'!Q$13))</f>
        <v>1.0594285714285729</v>
      </c>
      <c r="O816" s="96" t="e">
        <f t="shared" si="27"/>
        <v>#N/A</v>
      </c>
      <c r="P816" s="72">
        <f>IF(AND(ABS('Back-End'!B$26-L816)&lt;=0.0005,'Back-End'!B$25),0.001,0)</f>
        <v>0</v>
      </c>
      <c r="Q816" s="72">
        <f>IF(AND(ABS('Back-End'!B$32-L816)&lt;=0.0005,'Back-End'!B$38),M816,0)</f>
        <v>0</v>
      </c>
      <c r="R816" s="72">
        <f>IF(AND(ABS('Back-End'!B$56-L816)&lt;=0.0005,'Back-End'!B$57),'Back-End'!B$54,IF(AND(ABS('Back-End'!B$69-L816)&lt;=0.0005,'Back-End'!B$58),'Back-End'!B$67,0))</f>
        <v>0</v>
      </c>
      <c r="S816" s="72">
        <f>IF(AND(ABS('Back-End'!B$81-L816)&lt;=0.0005,'Back-End'!B$84),'Back-End'!B$82,0)</f>
        <v>0</v>
      </c>
      <c r="T816" s="72">
        <v>0</v>
      </c>
    </row>
    <row r="817" spans="12:20" x14ac:dyDescent="0.25">
      <c r="L817" s="94">
        <f>L816</f>
        <v>0.40600000000000031</v>
      </c>
      <c r="M817" s="81">
        <f>IF(L817&lt;'Slider Control'!M$13,'Slider Control'!P$13,L817*'Slider Control'!R$13)</f>
        <v>0.97440000000000071</v>
      </c>
      <c r="N817" s="95">
        <f>IF(L817&lt;'Slider Control'!M$13,0,IF(L817&lt;'Slider Control'!N$13,L817*'Slider Control'!S$13+'Slider Control'!T$13,'Slider Control'!Q$13))</f>
        <v>1.0594285714285729</v>
      </c>
      <c r="O817" s="96" t="e">
        <f t="shared" si="27"/>
        <v>#N/A</v>
      </c>
      <c r="P817" s="72">
        <f>IF(AND(ABS('Back-End'!B$26-L817)&lt;=0.0005,'Back-End'!B$25),'Back-End'!B$21,0)</f>
        <v>0</v>
      </c>
      <c r="Q817" s="72">
        <f>IF(AND(ABS('Back-End'!B$32-L817)&lt;=0.0005,'Back-End'!B$38),N817,0)</f>
        <v>0</v>
      </c>
      <c r="R817" s="72">
        <f>IF(AND(ABS('Back-End'!B$56-L816)&lt;=0.0005,'Back-End'!B$57),'Back-End'!B$55,IF(AND(ABS('Back-End'!B$69-L816)&lt;=0.0005,'Back-End'!B$58),'Back-End'!B$68+0.0001,0))</f>
        <v>0</v>
      </c>
      <c r="S817" s="72">
        <f>IF(AND(ABS('Back-End'!B$81-L817)&lt;=0.0005,'Back-End'!B$84),'Back-End'!B$83,0)</f>
        <v>0</v>
      </c>
      <c r="T817" s="72">
        <v>0</v>
      </c>
    </row>
    <row r="818" spans="12:20" x14ac:dyDescent="0.25">
      <c r="L818" s="94">
        <f>L817+0.001</f>
        <v>0.40700000000000031</v>
      </c>
      <c r="M818" s="81">
        <f>IF(L818&lt;'Slider Control'!M$13,'Slider Control'!P$13,L818*'Slider Control'!R$13)</f>
        <v>0.97680000000000067</v>
      </c>
      <c r="N818" s="95">
        <f>IF(L818&lt;'Slider Control'!M$13,0,IF(L818&lt;'Slider Control'!N$13,L818*'Slider Control'!S$13+'Slider Control'!T$13,'Slider Control'!Q$13))</f>
        <v>1.0645714285714298</v>
      </c>
      <c r="O818" s="96" t="e">
        <f t="shared" si="27"/>
        <v>#N/A</v>
      </c>
      <c r="P818" s="72">
        <f>IF(AND(ABS('Back-End'!B$26-L818)&lt;=0.0005,'Back-End'!B$25),0.001,0)</f>
        <v>0</v>
      </c>
      <c r="Q818" s="72">
        <f>IF(AND(ABS('Back-End'!B$32-L818)&lt;=0.0005,'Back-End'!B$38),M818,0)</f>
        <v>0</v>
      </c>
      <c r="R818" s="72">
        <f>IF(AND(ABS('Back-End'!B$56-L818)&lt;=0.0005,'Back-End'!B$57),'Back-End'!B$54,IF(AND(ABS('Back-End'!B$69-L818)&lt;=0.0005,'Back-End'!B$58),'Back-End'!B$67,0))</f>
        <v>0</v>
      </c>
      <c r="S818" s="72">
        <f>IF(AND(ABS('Back-End'!B$81-L818)&lt;=0.0005,'Back-End'!B$84),'Back-End'!B$82,0)</f>
        <v>0</v>
      </c>
      <c r="T818" s="72">
        <v>0</v>
      </c>
    </row>
    <row r="819" spans="12:20" x14ac:dyDescent="0.25">
      <c r="L819" s="94">
        <f>L818</f>
        <v>0.40700000000000031</v>
      </c>
      <c r="M819" s="81">
        <f>IF(L819&lt;'Slider Control'!M$13,'Slider Control'!P$13,L819*'Slider Control'!R$13)</f>
        <v>0.97680000000000067</v>
      </c>
      <c r="N819" s="95">
        <f>IF(L819&lt;'Slider Control'!M$13,0,IF(L819&lt;'Slider Control'!N$13,L819*'Slider Control'!S$13+'Slider Control'!T$13,'Slider Control'!Q$13))</f>
        <v>1.0645714285714298</v>
      </c>
      <c r="O819" s="96" t="e">
        <f t="shared" si="27"/>
        <v>#N/A</v>
      </c>
      <c r="P819" s="72">
        <f>IF(AND(ABS('Back-End'!B$26-L819)&lt;=0.0005,'Back-End'!B$25),'Back-End'!B$21,0)</f>
        <v>0</v>
      </c>
      <c r="Q819" s="72">
        <f>IF(AND(ABS('Back-End'!B$32-L819)&lt;=0.0005,'Back-End'!B$38),N819,0)</f>
        <v>0</v>
      </c>
      <c r="R819" s="72">
        <f>IF(AND(ABS('Back-End'!B$56-L818)&lt;=0.0005,'Back-End'!B$57),'Back-End'!B$55,IF(AND(ABS('Back-End'!B$69-L818)&lt;=0.0005,'Back-End'!B$58),'Back-End'!B$68+0.0001,0))</f>
        <v>0</v>
      </c>
      <c r="S819" s="72">
        <f>IF(AND(ABS('Back-End'!B$81-L819)&lt;=0.0005,'Back-End'!B$84),'Back-End'!B$83,0)</f>
        <v>0</v>
      </c>
      <c r="T819" s="72">
        <v>0</v>
      </c>
    </row>
    <row r="820" spans="12:20" x14ac:dyDescent="0.25">
      <c r="L820" s="94">
        <f>L819+0.001</f>
        <v>0.40800000000000031</v>
      </c>
      <c r="M820" s="81">
        <f>IF(L820&lt;'Slider Control'!M$13,'Slider Control'!P$13,L820*'Slider Control'!R$13)</f>
        <v>0.97920000000000074</v>
      </c>
      <c r="N820" s="95">
        <f>IF(L820&lt;'Slider Control'!M$13,0,IF(L820&lt;'Slider Control'!N$13,L820*'Slider Control'!S$13+'Slider Control'!T$13,'Slider Control'!Q$13))</f>
        <v>1.0697142857142872</v>
      </c>
      <c r="O820" s="96" t="e">
        <f t="shared" si="27"/>
        <v>#N/A</v>
      </c>
      <c r="P820" s="72">
        <f>IF(AND(ABS('Back-End'!B$26-L820)&lt;=0.0005,'Back-End'!B$25),0.001,0)</f>
        <v>0</v>
      </c>
      <c r="Q820" s="72">
        <f>IF(AND(ABS('Back-End'!B$32-L820)&lt;=0.0005,'Back-End'!B$38),M820,0)</f>
        <v>0</v>
      </c>
      <c r="R820" s="72">
        <f>IF(AND(ABS('Back-End'!B$56-L820)&lt;=0.0005,'Back-End'!B$57),'Back-End'!B$54,IF(AND(ABS('Back-End'!B$69-L820)&lt;=0.0005,'Back-End'!B$58),'Back-End'!B$67,0))</f>
        <v>0</v>
      </c>
      <c r="S820" s="72">
        <f>IF(AND(ABS('Back-End'!B$81-L820)&lt;=0.0005,'Back-End'!B$84),'Back-End'!B$82,0)</f>
        <v>0</v>
      </c>
      <c r="T820" s="72">
        <v>0</v>
      </c>
    </row>
    <row r="821" spans="12:20" x14ac:dyDescent="0.25">
      <c r="L821" s="94">
        <f>L820</f>
        <v>0.40800000000000031</v>
      </c>
      <c r="M821" s="81">
        <f>IF(L821&lt;'Slider Control'!M$13,'Slider Control'!P$13,L821*'Slider Control'!R$13)</f>
        <v>0.97920000000000074</v>
      </c>
      <c r="N821" s="95">
        <f>IF(L821&lt;'Slider Control'!M$13,0,IF(L821&lt;'Slider Control'!N$13,L821*'Slider Control'!S$13+'Slider Control'!T$13,'Slider Control'!Q$13))</f>
        <v>1.0697142857142872</v>
      </c>
      <c r="O821" s="96" t="e">
        <f t="shared" si="27"/>
        <v>#N/A</v>
      </c>
      <c r="P821" s="72">
        <f>IF(AND(ABS('Back-End'!B$26-L821)&lt;=0.0005,'Back-End'!B$25),'Back-End'!B$21,0)</f>
        <v>0</v>
      </c>
      <c r="Q821" s="72">
        <f>IF(AND(ABS('Back-End'!B$32-L821)&lt;=0.0005,'Back-End'!B$38),N821,0)</f>
        <v>0</v>
      </c>
      <c r="R821" s="72">
        <f>IF(AND(ABS('Back-End'!B$56-L820)&lt;=0.0005,'Back-End'!B$57),'Back-End'!B$55,IF(AND(ABS('Back-End'!B$69-L820)&lt;=0.0005,'Back-End'!B$58),'Back-End'!B$68+0.0001,0))</f>
        <v>0</v>
      </c>
      <c r="S821" s="72">
        <f>IF(AND(ABS('Back-End'!B$81-L821)&lt;=0.0005,'Back-End'!B$84),'Back-End'!B$83,0)</f>
        <v>0</v>
      </c>
      <c r="T821" s="72">
        <v>0</v>
      </c>
    </row>
    <row r="822" spans="12:20" x14ac:dyDescent="0.25">
      <c r="L822" s="94">
        <f>L821+0.001</f>
        <v>0.40900000000000031</v>
      </c>
      <c r="M822" s="81">
        <f>IF(L822&lt;'Slider Control'!M$13,'Slider Control'!P$13,L822*'Slider Control'!R$13)</f>
        <v>0.98160000000000069</v>
      </c>
      <c r="N822" s="95">
        <f>IF(L822&lt;'Slider Control'!M$13,0,IF(L822&lt;'Slider Control'!N$13,L822*'Slider Control'!S$13+'Slider Control'!T$13,'Slider Control'!Q$13))</f>
        <v>1.0748571428571445</v>
      </c>
      <c r="O822" s="96" t="e">
        <f t="shared" si="27"/>
        <v>#N/A</v>
      </c>
      <c r="P822" s="72">
        <f>IF(AND(ABS('Back-End'!B$26-L822)&lt;=0.0005,'Back-End'!B$25),0.001,0)</f>
        <v>0</v>
      </c>
      <c r="Q822" s="72">
        <f>IF(AND(ABS('Back-End'!B$32-L822)&lt;=0.0005,'Back-End'!B$38),M822,0)</f>
        <v>0</v>
      </c>
      <c r="R822" s="72">
        <f>IF(AND(ABS('Back-End'!B$56-L822)&lt;=0.0005,'Back-End'!B$57),'Back-End'!B$54,IF(AND(ABS('Back-End'!B$69-L822)&lt;=0.0005,'Back-End'!B$58),'Back-End'!B$67,0))</f>
        <v>0</v>
      </c>
      <c r="S822" s="72">
        <f>IF(AND(ABS('Back-End'!B$81-L822)&lt;=0.0005,'Back-End'!B$84),'Back-End'!B$82,0)</f>
        <v>0</v>
      </c>
      <c r="T822" s="72">
        <v>0</v>
      </c>
    </row>
    <row r="823" spans="12:20" x14ac:dyDescent="0.25">
      <c r="L823" s="94">
        <f>L822</f>
        <v>0.40900000000000031</v>
      </c>
      <c r="M823" s="81">
        <f>IF(L823&lt;'Slider Control'!M$13,'Slider Control'!P$13,L823*'Slider Control'!R$13)</f>
        <v>0.98160000000000069</v>
      </c>
      <c r="N823" s="95">
        <f>IF(L823&lt;'Slider Control'!M$13,0,IF(L823&lt;'Slider Control'!N$13,L823*'Slider Control'!S$13+'Slider Control'!T$13,'Slider Control'!Q$13))</f>
        <v>1.0748571428571445</v>
      </c>
      <c r="O823" s="96" t="e">
        <f t="shared" si="27"/>
        <v>#N/A</v>
      </c>
      <c r="P823" s="72">
        <f>IF(AND(ABS('Back-End'!B$26-L823)&lt;=0.0005,'Back-End'!B$25),'Back-End'!B$21,0)</f>
        <v>0</v>
      </c>
      <c r="Q823" s="72">
        <f>IF(AND(ABS('Back-End'!B$32-L823)&lt;=0.0005,'Back-End'!B$38),N823,0)</f>
        <v>0</v>
      </c>
      <c r="R823" s="72">
        <f>IF(AND(ABS('Back-End'!B$56-L822)&lt;=0.0005,'Back-End'!B$57),'Back-End'!B$55,IF(AND(ABS('Back-End'!B$69-L822)&lt;=0.0005,'Back-End'!B$58),'Back-End'!B$68+0.0001,0))</f>
        <v>0</v>
      </c>
      <c r="S823" s="72">
        <f>IF(AND(ABS('Back-End'!B$81-L823)&lt;=0.0005,'Back-End'!B$84),'Back-End'!B$83,0)</f>
        <v>0</v>
      </c>
      <c r="T823" s="72">
        <v>0</v>
      </c>
    </row>
    <row r="824" spans="12:20" x14ac:dyDescent="0.25">
      <c r="L824" s="94">
        <f>L823+0.001</f>
        <v>0.41000000000000031</v>
      </c>
      <c r="M824" s="81">
        <f>IF(L824&lt;'Slider Control'!M$13,'Slider Control'!P$13,L824*'Slider Control'!R$13)</f>
        <v>0.98400000000000065</v>
      </c>
      <c r="N824" s="95">
        <f>IF(L824&lt;'Slider Control'!M$13,0,IF(L824&lt;'Slider Control'!N$13,L824*'Slider Control'!S$13+'Slider Control'!T$13,'Slider Control'!Q$13))</f>
        <v>1.0800000000000014</v>
      </c>
      <c r="O824" s="96" t="e">
        <f t="shared" si="27"/>
        <v>#N/A</v>
      </c>
      <c r="P824" s="72">
        <f>IF(AND(ABS('Back-End'!B$26-L824)&lt;=0.0005,'Back-End'!B$25),0.001,0)</f>
        <v>0</v>
      </c>
      <c r="Q824" s="72">
        <f>IF(AND(ABS('Back-End'!B$32-L824)&lt;=0.0005,'Back-End'!B$38),M824,0)</f>
        <v>0</v>
      </c>
      <c r="R824" s="72">
        <f>IF(AND(ABS('Back-End'!B$56-L824)&lt;=0.0005,'Back-End'!B$57),'Back-End'!B$54,IF(AND(ABS('Back-End'!B$69-L824)&lt;=0.0005,'Back-End'!B$58),'Back-End'!B$67,0))</f>
        <v>0</v>
      </c>
      <c r="S824" s="72">
        <f>IF(AND(ABS('Back-End'!B$81-L824)&lt;=0.0005,'Back-End'!B$84),'Back-End'!B$82,0)</f>
        <v>0</v>
      </c>
      <c r="T824" s="72">
        <v>0</v>
      </c>
    </row>
    <row r="825" spans="12:20" x14ac:dyDescent="0.25">
      <c r="L825" s="94">
        <f>L824</f>
        <v>0.41000000000000031</v>
      </c>
      <c r="M825" s="81">
        <f>IF(L825&lt;'Slider Control'!M$13,'Slider Control'!P$13,L825*'Slider Control'!R$13)</f>
        <v>0.98400000000000065</v>
      </c>
      <c r="N825" s="95">
        <f>IF(L825&lt;'Slider Control'!M$13,0,IF(L825&lt;'Slider Control'!N$13,L825*'Slider Control'!S$13+'Slider Control'!T$13,'Slider Control'!Q$13))</f>
        <v>1.0800000000000014</v>
      </c>
      <c r="O825" s="96" t="e">
        <f t="shared" si="27"/>
        <v>#N/A</v>
      </c>
      <c r="P825" s="72">
        <f>IF(AND(ABS('Back-End'!B$26-L825)&lt;=0.0005,'Back-End'!B$25),'Back-End'!B$21,0)</f>
        <v>0</v>
      </c>
      <c r="Q825" s="72">
        <f>IF(AND(ABS('Back-End'!B$32-L825)&lt;=0.0005,'Back-End'!B$38),N825,0)</f>
        <v>0</v>
      </c>
      <c r="R825" s="72">
        <f>IF(AND(ABS('Back-End'!B$56-L824)&lt;=0.0005,'Back-End'!B$57),'Back-End'!B$55,IF(AND(ABS('Back-End'!B$69-L824)&lt;=0.0005,'Back-End'!B$58),'Back-End'!B$68+0.0001,0))</f>
        <v>0</v>
      </c>
      <c r="S825" s="72">
        <f>IF(AND(ABS('Back-End'!B$81-L825)&lt;=0.0005,'Back-End'!B$84),'Back-End'!B$83,0)</f>
        <v>0</v>
      </c>
      <c r="T825" s="72">
        <v>0</v>
      </c>
    </row>
    <row r="826" spans="12:20" x14ac:dyDescent="0.25">
      <c r="L826" s="94">
        <f>L825+0.001</f>
        <v>0.41100000000000031</v>
      </c>
      <c r="M826" s="81">
        <f>IF(L826&lt;'Slider Control'!M$13,'Slider Control'!P$13,L826*'Slider Control'!R$13)</f>
        <v>0.98640000000000072</v>
      </c>
      <c r="N826" s="95">
        <f>IF(L826&lt;'Slider Control'!M$13,0,IF(L826&lt;'Slider Control'!N$13,L826*'Slider Control'!S$13+'Slider Control'!T$13,'Slider Control'!Q$13))</f>
        <v>1.0851428571428587</v>
      </c>
      <c r="O826" s="96" t="e">
        <f t="shared" si="27"/>
        <v>#N/A</v>
      </c>
      <c r="P826" s="72">
        <f>IF(AND(ABS('Back-End'!B$26-L826)&lt;=0.0005,'Back-End'!B$25),0.001,0)</f>
        <v>0</v>
      </c>
      <c r="Q826" s="72">
        <f>IF(AND(ABS('Back-End'!B$32-L826)&lt;=0.0005,'Back-End'!B$38),M826,0)</f>
        <v>0</v>
      </c>
      <c r="R826" s="72">
        <f>IF(AND(ABS('Back-End'!B$56-L826)&lt;=0.0005,'Back-End'!B$57),'Back-End'!B$54,IF(AND(ABS('Back-End'!B$69-L826)&lt;=0.0005,'Back-End'!B$58),'Back-End'!B$67,0))</f>
        <v>0</v>
      </c>
      <c r="S826" s="72">
        <f>IF(AND(ABS('Back-End'!B$81-L826)&lt;=0.0005,'Back-End'!B$84),'Back-End'!B$82,0)</f>
        <v>0</v>
      </c>
      <c r="T826" s="72">
        <v>0</v>
      </c>
    </row>
    <row r="827" spans="12:20" x14ac:dyDescent="0.25">
      <c r="L827" s="94">
        <f>L826</f>
        <v>0.41100000000000031</v>
      </c>
      <c r="M827" s="81">
        <f>IF(L827&lt;'Slider Control'!M$13,'Slider Control'!P$13,L827*'Slider Control'!R$13)</f>
        <v>0.98640000000000072</v>
      </c>
      <c r="N827" s="95">
        <f>IF(L827&lt;'Slider Control'!M$13,0,IF(L827&lt;'Slider Control'!N$13,L827*'Slider Control'!S$13+'Slider Control'!T$13,'Slider Control'!Q$13))</f>
        <v>1.0851428571428587</v>
      </c>
      <c r="O827" s="96" t="e">
        <f t="shared" si="27"/>
        <v>#N/A</v>
      </c>
      <c r="P827" s="72">
        <f>IF(AND(ABS('Back-End'!B$26-L827)&lt;=0.0005,'Back-End'!B$25),'Back-End'!B$21,0)</f>
        <v>0</v>
      </c>
      <c r="Q827" s="72">
        <f>IF(AND(ABS('Back-End'!B$32-L827)&lt;=0.0005,'Back-End'!B$38),N827,0)</f>
        <v>0</v>
      </c>
      <c r="R827" s="72">
        <f>IF(AND(ABS('Back-End'!B$56-L826)&lt;=0.0005,'Back-End'!B$57),'Back-End'!B$55,IF(AND(ABS('Back-End'!B$69-L826)&lt;=0.0005,'Back-End'!B$58),'Back-End'!B$68+0.0001,0))</f>
        <v>0</v>
      </c>
      <c r="S827" s="72">
        <f>IF(AND(ABS('Back-End'!B$81-L827)&lt;=0.0005,'Back-End'!B$84),'Back-End'!B$83,0)</f>
        <v>0</v>
      </c>
      <c r="T827" s="72">
        <v>0</v>
      </c>
    </row>
    <row r="828" spans="12:20" x14ac:dyDescent="0.25">
      <c r="L828" s="94">
        <f>L827+0.001</f>
        <v>0.41200000000000031</v>
      </c>
      <c r="M828" s="81">
        <f>IF(L828&lt;'Slider Control'!M$13,'Slider Control'!P$13,L828*'Slider Control'!R$13)</f>
        <v>0.98880000000000068</v>
      </c>
      <c r="N828" s="95">
        <f>IF(L828&lt;'Slider Control'!M$13,0,IF(L828&lt;'Slider Control'!N$13,L828*'Slider Control'!S$13+'Slider Control'!T$13,'Slider Control'!Q$13))</f>
        <v>1.0902857142857156</v>
      </c>
      <c r="O828" s="96" t="e">
        <f t="shared" si="27"/>
        <v>#N/A</v>
      </c>
      <c r="P828" s="72">
        <f>IF(AND(ABS('Back-End'!B$26-L828)&lt;=0.0005,'Back-End'!B$25),0.001,0)</f>
        <v>0</v>
      </c>
      <c r="Q828" s="72">
        <f>IF(AND(ABS('Back-End'!B$32-L828)&lt;=0.0005,'Back-End'!B$38),M828,0)</f>
        <v>0</v>
      </c>
      <c r="R828" s="72">
        <f>IF(AND(ABS('Back-End'!B$56-L828)&lt;=0.0005,'Back-End'!B$57),'Back-End'!B$54,IF(AND(ABS('Back-End'!B$69-L828)&lt;=0.0005,'Back-End'!B$58),'Back-End'!B$67,0))</f>
        <v>0</v>
      </c>
      <c r="S828" s="72">
        <f>IF(AND(ABS('Back-End'!B$81-L828)&lt;=0.0005,'Back-End'!B$84),'Back-End'!B$82,0)</f>
        <v>0</v>
      </c>
      <c r="T828" s="72">
        <v>0</v>
      </c>
    </row>
    <row r="829" spans="12:20" x14ac:dyDescent="0.25">
      <c r="L829" s="94">
        <f>L828</f>
        <v>0.41200000000000031</v>
      </c>
      <c r="M829" s="81">
        <f>IF(L829&lt;'Slider Control'!M$13,'Slider Control'!P$13,L829*'Slider Control'!R$13)</f>
        <v>0.98880000000000068</v>
      </c>
      <c r="N829" s="95">
        <f>IF(L829&lt;'Slider Control'!M$13,0,IF(L829&lt;'Slider Control'!N$13,L829*'Slider Control'!S$13+'Slider Control'!T$13,'Slider Control'!Q$13))</f>
        <v>1.0902857142857156</v>
      </c>
      <c r="O829" s="96" t="e">
        <f t="shared" si="27"/>
        <v>#N/A</v>
      </c>
      <c r="P829" s="72">
        <f>IF(AND(ABS('Back-End'!B$26-L829)&lt;=0.0005,'Back-End'!B$25),'Back-End'!B$21,0)</f>
        <v>0</v>
      </c>
      <c r="Q829" s="72">
        <f>IF(AND(ABS('Back-End'!B$32-L829)&lt;=0.0005,'Back-End'!B$38),N829,0)</f>
        <v>0</v>
      </c>
      <c r="R829" s="72">
        <f>IF(AND(ABS('Back-End'!B$56-L828)&lt;=0.0005,'Back-End'!B$57),'Back-End'!B$55,IF(AND(ABS('Back-End'!B$69-L828)&lt;=0.0005,'Back-End'!B$58),'Back-End'!B$68+0.0001,0))</f>
        <v>0</v>
      </c>
      <c r="S829" s="72">
        <f>IF(AND(ABS('Back-End'!B$81-L829)&lt;=0.0005,'Back-End'!B$84),'Back-End'!B$83,0)</f>
        <v>0</v>
      </c>
      <c r="T829" s="72">
        <v>0</v>
      </c>
    </row>
    <row r="830" spans="12:20" x14ac:dyDescent="0.25">
      <c r="L830" s="94">
        <f>L829+0.001</f>
        <v>0.41300000000000031</v>
      </c>
      <c r="M830" s="81">
        <f>IF(L830&lt;'Slider Control'!M$13,'Slider Control'!P$13,L830*'Slider Control'!R$13)</f>
        <v>0.99120000000000075</v>
      </c>
      <c r="N830" s="95">
        <f>IF(L830&lt;'Slider Control'!M$13,0,IF(L830&lt;'Slider Control'!N$13,L830*'Slider Control'!S$13+'Slider Control'!T$13,'Slider Control'!Q$13))</f>
        <v>1.095428571428573</v>
      </c>
      <c r="O830" s="96" t="e">
        <f t="shared" si="27"/>
        <v>#N/A</v>
      </c>
      <c r="P830" s="72">
        <f>IF(AND(ABS('Back-End'!B$26-L830)&lt;=0.0005,'Back-End'!B$25),0.001,0)</f>
        <v>0</v>
      </c>
      <c r="Q830" s="72">
        <f>IF(AND(ABS('Back-End'!B$32-L830)&lt;=0.0005,'Back-End'!B$38),M830,0)</f>
        <v>0</v>
      </c>
      <c r="R830" s="72">
        <f>IF(AND(ABS('Back-End'!B$56-L830)&lt;=0.0005,'Back-End'!B$57),'Back-End'!B$54,IF(AND(ABS('Back-End'!B$69-L830)&lt;=0.0005,'Back-End'!B$58),'Back-End'!B$67,0))</f>
        <v>0</v>
      </c>
      <c r="S830" s="72">
        <f>IF(AND(ABS('Back-End'!B$81-L830)&lt;=0.0005,'Back-End'!B$84),'Back-End'!B$82,0)</f>
        <v>0</v>
      </c>
      <c r="T830" s="72">
        <v>0</v>
      </c>
    </row>
    <row r="831" spans="12:20" x14ac:dyDescent="0.25">
      <c r="L831" s="94">
        <f>L830</f>
        <v>0.41300000000000031</v>
      </c>
      <c r="M831" s="81">
        <f>IF(L831&lt;'Slider Control'!M$13,'Slider Control'!P$13,L831*'Slider Control'!R$13)</f>
        <v>0.99120000000000075</v>
      </c>
      <c r="N831" s="95">
        <f>IF(L831&lt;'Slider Control'!M$13,0,IF(L831&lt;'Slider Control'!N$13,L831*'Slider Control'!S$13+'Slider Control'!T$13,'Slider Control'!Q$13))</f>
        <v>1.095428571428573</v>
      </c>
      <c r="O831" s="96" t="e">
        <f t="shared" si="27"/>
        <v>#N/A</v>
      </c>
      <c r="P831" s="72">
        <f>IF(AND(ABS('Back-End'!B$26-L831)&lt;=0.0005,'Back-End'!B$25),'Back-End'!B$21,0)</f>
        <v>0</v>
      </c>
      <c r="Q831" s="72">
        <f>IF(AND(ABS('Back-End'!B$32-L831)&lt;=0.0005,'Back-End'!B$38),N831,0)</f>
        <v>0</v>
      </c>
      <c r="R831" s="72">
        <f>IF(AND(ABS('Back-End'!B$56-L830)&lt;=0.0005,'Back-End'!B$57),'Back-End'!B$55,IF(AND(ABS('Back-End'!B$69-L830)&lt;=0.0005,'Back-End'!B$58),'Back-End'!B$68+0.0001,0))</f>
        <v>0</v>
      </c>
      <c r="S831" s="72">
        <f>IF(AND(ABS('Back-End'!B$81-L831)&lt;=0.0005,'Back-End'!B$84),'Back-End'!B$83,0)</f>
        <v>0</v>
      </c>
      <c r="T831" s="72">
        <v>0</v>
      </c>
    </row>
    <row r="832" spans="12:20" x14ac:dyDescent="0.25">
      <c r="L832" s="94">
        <f>L831+0.001</f>
        <v>0.41400000000000031</v>
      </c>
      <c r="M832" s="81">
        <f>IF(L832&lt;'Slider Control'!M$13,'Slider Control'!P$13,L832*'Slider Control'!R$13)</f>
        <v>0.9936000000000007</v>
      </c>
      <c r="N832" s="95">
        <f>IF(L832&lt;'Slider Control'!M$13,0,IF(L832&lt;'Slider Control'!N$13,L832*'Slider Control'!S$13+'Slider Control'!T$13,'Slider Control'!Q$13))</f>
        <v>1.1005714285714299</v>
      </c>
      <c r="O832" s="96" t="e">
        <f t="shared" si="27"/>
        <v>#N/A</v>
      </c>
      <c r="P832" s="72">
        <f>IF(AND(ABS('Back-End'!B$26-L832)&lt;=0.0005,'Back-End'!B$25),0.001,0)</f>
        <v>0</v>
      </c>
      <c r="Q832" s="72">
        <f>IF(AND(ABS('Back-End'!B$32-L832)&lt;=0.0005,'Back-End'!B$38),M832,0)</f>
        <v>0</v>
      </c>
      <c r="R832" s="72">
        <f>IF(AND(ABS('Back-End'!B$56-L832)&lt;=0.0005,'Back-End'!B$57),'Back-End'!B$54,IF(AND(ABS('Back-End'!B$69-L832)&lt;=0.0005,'Back-End'!B$58),'Back-End'!B$67,0))</f>
        <v>0</v>
      </c>
      <c r="S832" s="72">
        <f>IF(AND(ABS('Back-End'!B$81-L832)&lt;=0.0005,'Back-End'!B$84),'Back-End'!B$82,0)</f>
        <v>0</v>
      </c>
      <c r="T832" s="72">
        <v>0</v>
      </c>
    </row>
    <row r="833" spans="12:20" x14ac:dyDescent="0.25">
      <c r="L833" s="94">
        <f>L832</f>
        <v>0.41400000000000031</v>
      </c>
      <c r="M833" s="81">
        <f>IF(L833&lt;'Slider Control'!M$13,'Slider Control'!P$13,L833*'Slider Control'!R$13)</f>
        <v>0.9936000000000007</v>
      </c>
      <c r="N833" s="95">
        <f>IF(L833&lt;'Slider Control'!M$13,0,IF(L833&lt;'Slider Control'!N$13,L833*'Slider Control'!S$13+'Slider Control'!T$13,'Slider Control'!Q$13))</f>
        <v>1.1005714285714299</v>
      </c>
      <c r="O833" s="96" t="e">
        <f t="shared" si="27"/>
        <v>#N/A</v>
      </c>
      <c r="P833" s="72">
        <f>IF(AND(ABS('Back-End'!B$26-L833)&lt;=0.0005,'Back-End'!B$25),'Back-End'!B$21,0)</f>
        <v>0</v>
      </c>
      <c r="Q833" s="72">
        <f>IF(AND(ABS('Back-End'!B$32-L833)&lt;=0.0005,'Back-End'!B$38),N833,0)</f>
        <v>0</v>
      </c>
      <c r="R833" s="72">
        <f>IF(AND(ABS('Back-End'!B$56-L832)&lt;=0.0005,'Back-End'!B$57),'Back-End'!B$55,IF(AND(ABS('Back-End'!B$69-L832)&lt;=0.0005,'Back-End'!B$58),'Back-End'!B$68+0.0001,0))</f>
        <v>0</v>
      </c>
      <c r="S833" s="72">
        <f>IF(AND(ABS('Back-End'!B$81-L833)&lt;=0.0005,'Back-End'!B$84),'Back-End'!B$83,0)</f>
        <v>0</v>
      </c>
      <c r="T833" s="72">
        <v>0</v>
      </c>
    </row>
    <row r="834" spans="12:20" x14ac:dyDescent="0.25">
      <c r="L834" s="94">
        <f>L833+0.001</f>
        <v>0.41500000000000031</v>
      </c>
      <c r="M834" s="81">
        <f>IF(L834&lt;'Slider Control'!M$13,'Slider Control'!P$13,L834*'Slider Control'!R$13)</f>
        <v>0.99600000000000066</v>
      </c>
      <c r="N834" s="95">
        <f>IF(L834&lt;'Slider Control'!M$13,0,IF(L834&lt;'Slider Control'!N$13,L834*'Slider Control'!S$13+'Slider Control'!T$13,'Slider Control'!Q$13))</f>
        <v>1.1057142857142872</v>
      </c>
      <c r="O834" s="96" t="e">
        <f t="shared" si="27"/>
        <v>#N/A</v>
      </c>
      <c r="P834" s="72">
        <f>IF(AND(ABS('Back-End'!B$26-L834)&lt;=0.0005,'Back-End'!B$25),0.001,0)</f>
        <v>0</v>
      </c>
      <c r="Q834" s="72">
        <f>IF(AND(ABS('Back-End'!B$32-L834)&lt;=0.0005,'Back-End'!B$38),M834,0)</f>
        <v>0</v>
      </c>
      <c r="R834" s="72">
        <f>IF(AND(ABS('Back-End'!B$56-L834)&lt;=0.0005,'Back-End'!B$57),'Back-End'!B$54,IF(AND(ABS('Back-End'!B$69-L834)&lt;=0.0005,'Back-End'!B$58),'Back-End'!B$67,0))</f>
        <v>0</v>
      </c>
      <c r="S834" s="72">
        <f>IF(AND(ABS('Back-End'!B$81-L834)&lt;=0.0005,'Back-End'!B$84),'Back-End'!B$82,0)</f>
        <v>0</v>
      </c>
      <c r="T834" s="72">
        <v>0</v>
      </c>
    </row>
    <row r="835" spans="12:20" x14ac:dyDescent="0.25">
      <c r="L835" s="94">
        <f>L834</f>
        <v>0.41500000000000031</v>
      </c>
      <c r="M835" s="81">
        <f>IF(L835&lt;'Slider Control'!M$13,'Slider Control'!P$13,L835*'Slider Control'!R$13)</f>
        <v>0.99600000000000066</v>
      </c>
      <c r="N835" s="95">
        <f>IF(L835&lt;'Slider Control'!M$13,0,IF(L835&lt;'Slider Control'!N$13,L835*'Slider Control'!S$13+'Slider Control'!T$13,'Slider Control'!Q$13))</f>
        <v>1.1057142857142872</v>
      </c>
      <c r="O835" s="96" t="e">
        <f t="shared" si="27"/>
        <v>#N/A</v>
      </c>
      <c r="P835" s="72">
        <f>IF(AND(ABS('Back-End'!B$26-L835)&lt;=0.0005,'Back-End'!B$25),'Back-End'!B$21,0)</f>
        <v>0</v>
      </c>
      <c r="Q835" s="72">
        <f>IF(AND(ABS('Back-End'!B$32-L835)&lt;=0.0005,'Back-End'!B$38),N835,0)</f>
        <v>0</v>
      </c>
      <c r="R835" s="72">
        <f>IF(AND(ABS('Back-End'!B$56-L834)&lt;=0.0005,'Back-End'!B$57),'Back-End'!B$55,IF(AND(ABS('Back-End'!B$69-L834)&lt;=0.0005,'Back-End'!B$58),'Back-End'!B$68+0.0001,0))</f>
        <v>0</v>
      </c>
      <c r="S835" s="72">
        <f>IF(AND(ABS('Back-End'!B$81-L835)&lt;=0.0005,'Back-End'!B$84),'Back-End'!B$83,0)</f>
        <v>0</v>
      </c>
      <c r="T835" s="72">
        <v>0</v>
      </c>
    </row>
    <row r="836" spans="12:20" x14ac:dyDescent="0.25">
      <c r="L836" s="94">
        <f>L835+0.001</f>
        <v>0.41600000000000031</v>
      </c>
      <c r="M836" s="81">
        <f>IF(L836&lt;'Slider Control'!M$13,'Slider Control'!P$13,L836*'Slider Control'!R$13)</f>
        <v>0.99840000000000073</v>
      </c>
      <c r="N836" s="95">
        <f>IF(L836&lt;'Slider Control'!M$13,0,IF(L836&lt;'Slider Control'!N$13,L836*'Slider Control'!S$13+'Slider Control'!T$13,'Slider Control'!Q$13))</f>
        <v>1.1108571428571445</v>
      </c>
      <c r="O836" s="96" t="e">
        <f t="shared" ref="O836:O899" si="28">IF(SUM(P836:T836)=0,NA(),SUM(P836:T836))</f>
        <v>#N/A</v>
      </c>
      <c r="P836" s="72">
        <f>IF(AND(ABS('Back-End'!B$26-L836)&lt;=0.0005,'Back-End'!B$25),0.001,0)</f>
        <v>0</v>
      </c>
      <c r="Q836" s="72">
        <f>IF(AND(ABS('Back-End'!B$32-L836)&lt;=0.0005,'Back-End'!B$38),M836,0)</f>
        <v>0</v>
      </c>
      <c r="R836" s="72">
        <f>IF(AND(ABS('Back-End'!B$56-L836)&lt;=0.0005,'Back-End'!B$57),'Back-End'!B$54,IF(AND(ABS('Back-End'!B$69-L836)&lt;=0.0005,'Back-End'!B$58),'Back-End'!B$67,0))</f>
        <v>0</v>
      </c>
      <c r="S836" s="72">
        <f>IF(AND(ABS('Back-End'!B$81-L836)&lt;=0.0005,'Back-End'!B$84),'Back-End'!B$82,0)</f>
        <v>0</v>
      </c>
      <c r="T836" s="72">
        <v>0</v>
      </c>
    </row>
    <row r="837" spans="12:20" x14ac:dyDescent="0.25">
      <c r="L837" s="94">
        <f>L836</f>
        <v>0.41600000000000031</v>
      </c>
      <c r="M837" s="81">
        <f>IF(L837&lt;'Slider Control'!M$13,'Slider Control'!P$13,L837*'Slider Control'!R$13)</f>
        <v>0.99840000000000073</v>
      </c>
      <c r="N837" s="95">
        <f>IF(L837&lt;'Slider Control'!M$13,0,IF(L837&lt;'Slider Control'!N$13,L837*'Slider Control'!S$13+'Slider Control'!T$13,'Slider Control'!Q$13))</f>
        <v>1.1108571428571445</v>
      </c>
      <c r="O837" s="96" t="e">
        <f t="shared" si="28"/>
        <v>#N/A</v>
      </c>
      <c r="P837" s="72">
        <f>IF(AND(ABS('Back-End'!B$26-L837)&lt;=0.0005,'Back-End'!B$25),'Back-End'!B$21,0)</f>
        <v>0</v>
      </c>
      <c r="Q837" s="72">
        <f>IF(AND(ABS('Back-End'!B$32-L837)&lt;=0.0005,'Back-End'!B$38),N837,0)</f>
        <v>0</v>
      </c>
      <c r="R837" s="72">
        <f>IF(AND(ABS('Back-End'!B$56-L836)&lt;=0.0005,'Back-End'!B$57),'Back-End'!B$55,IF(AND(ABS('Back-End'!B$69-L836)&lt;=0.0005,'Back-End'!B$58),'Back-End'!B$68+0.0001,0))</f>
        <v>0</v>
      </c>
      <c r="S837" s="72">
        <f>IF(AND(ABS('Back-End'!B$81-L837)&lt;=0.0005,'Back-End'!B$84),'Back-End'!B$83,0)</f>
        <v>0</v>
      </c>
      <c r="T837" s="72">
        <v>0</v>
      </c>
    </row>
    <row r="838" spans="12:20" x14ac:dyDescent="0.25">
      <c r="L838" s="94">
        <f>L837+0.001</f>
        <v>0.41700000000000031</v>
      </c>
      <c r="M838" s="81">
        <f>IF(L838&lt;'Slider Control'!M$13,'Slider Control'!P$13,L838*'Slider Control'!R$13)</f>
        <v>1.0008000000000008</v>
      </c>
      <c r="N838" s="95">
        <f>IF(L838&lt;'Slider Control'!M$13,0,IF(L838&lt;'Slider Control'!N$13,L838*'Slider Control'!S$13+'Slider Control'!T$13,'Slider Control'!Q$13))</f>
        <v>1.1160000000000014</v>
      </c>
      <c r="O838" s="96" t="e">
        <f t="shared" si="28"/>
        <v>#N/A</v>
      </c>
      <c r="P838" s="72">
        <f>IF(AND(ABS('Back-End'!B$26-L838)&lt;=0.0005,'Back-End'!B$25),0.001,0)</f>
        <v>0</v>
      </c>
      <c r="Q838" s="72">
        <f>IF(AND(ABS('Back-End'!B$32-L838)&lt;=0.0005,'Back-End'!B$38),M838,0)</f>
        <v>0</v>
      </c>
      <c r="R838" s="72">
        <f>IF(AND(ABS('Back-End'!B$56-L838)&lt;=0.0005,'Back-End'!B$57),'Back-End'!B$54,IF(AND(ABS('Back-End'!B$69-L838)&lt;=0.0005,'Back-End'!B$58),'Back-End'!B$67,0))</f>
        <v>0</v>
      </c>
      <c r="S838" s="72">
        <f>IF(AND(ABS('Back-End'!B$81-L838)&lt;=0.0005,'Back-End'!B$84),'Back-End'!B$82,0)</f>
        <v>0</v>
      </c>
      <c r="T838" s="72">
        <v>0</v>
      </c>
    </row>
    <row r="839" spans="12:20" x14ac:dyDescent="0.25">
      <c r="L839" s="94">
        <f>L838</f>
        <v>0.41700000000000031</v>
      </c>
      <c r="M839" s="81">
        <f>IF(L839&lt;'Slider Control'!M$13,'Slider Control'!P$13,L839*'Slider Control'!R$13)</f>
        <v>1.0008000000000008</v>
      </c>
      <c r="N839" s="95">
        <f>IF(L839&lt;'Slider Control'!M$13,0,IF(L839&lt;'Slider Control'!N$13,L839*'Slider Control'!S$13+'Slider Control'!T$13,'Slider Control'!Q$13))</f>
        <v>1.1160000000000014</v>
      </c>
      <c r="O839" s="96" t="e">
        <f t="shared" si="28"/>
        <v>#N/A</v>
      </c>
      <c r="P839" s="72">
        <f>IF(AND(ABS('Back-End'!B$26-L839)&lt;=0.0005,'Back-End'!B$25),'Back-End'!B$21,0)</f>
        <v>0</v>
      </c>
      <c r="Q839" s="72">
        <f>IF(AND(ABS('Back-End'!B$32-L839)&lt;=0.0005,'Back-End'!B$38),N839,0)</f>
        <v>0</v>
      </c>
      <c r="R839" s="72">
        <f>IF(AND(ABS('Back-End'!B$56-L838)&lt;=0.0005,'Back-End'!B$57),'Back-End'!B$55,IF(AND(ABS('Back-End'!B$69-L838)&lt;=0.0005,'Back-End'!B$58),'Back-End'!B$68+0.0001,0))</f>
        <v>0</v>
      </c>
      <c r="S839" s="72">
        <f>IF(AND(ABS('Back-End'!B$81-L839)&lt;=0.0005,'Back-End'!B$84),'Back-End'!B$83,0)</f>
        <v>0</v>
      </c>
      <c r="T839" s="72">
        <v>0</v>
      </c>
    </row>
    <row r="840" spans="12:20" x14ac:dyDescent="0.25">
      <c r="L840" s="94">
        <f>L839+0.001</f>
        <v>0.41800000000000032</v>
      </c>
      <c r="M840" s="81">
        <f>IF(L840&lt;'Slider Control'!M$13,'Slider Control'!P$13,L840*'Slider Control'!R$13)</f>
        <v>1.0032000000000008</v>
      </c>
      <c r="N840" s="95">
        <f>IF(L840&lt;'Slider Control'!M$13,0,IF(L840&lt;'Slider Control'!N$13,L840*'Slider Control'!S$13+'Slider Control'!T$13,'Slider Control'!Q$13))</f>
        <v>1.1211428571428588</v>
      </c>
      <c r="O840" s="96" t="e">
        <f t="shared" si="28"/>
        <v>#N/A</v>
      </c>
      <c r="P840" s="72">
        <f>IF(AND(ABS('Back-End'!B$26-L840)&lt;=0.0005,'Back-End'!B$25),0.001,0)</f>
        <v>0</v>
      </c>
      <c r="Q840" s="72">
        <f>IF(AND(ABS('Back-End'!B$32-L840)&lt;=0.0005,'Back-End'!B$38),M840,0)</f>
        <v>0</v>
      </c>
      <c r="R840" s="72">
        <f>IF(AND(ABS('Back-End'!B$56-L840)&lt;=0.0005,'Back-End'!B$57),'Back-End'!B$54,IF(AND(ABS('Back-End'!B$69-L840)&lt;=0.0005,'Back-End'!B$58),'Back-End'!B$67,0))</f>
        <v>0</v>
      </c>
      <c r="S840" s="72">
        <f>IF(AND(ABS('Back-End'!B$81-L840)&lt;=0.0005,'Back-End'!B$84),'Back-End'!B$82,0)</f>
        <v>0</v>
      </c>
      <c r="T840" s="72">
        <v>0</v>
      </c>
    </row>
    <row r="841" spans="12:20" x14ac:dyDescent="0.25">
      <c r="L841" s="94">
        <f>L840</f>
        <v>0.41800000000000032</v>
      </c>
      <c r="M841" s="81">
        <f>IF(L841&lt;'Slider Control'!M$13,'Slider Control'!P$13,L841*'Slider Control'!R$13)</f>
        <v>1.0032000000000008</v>
      </c>
      <c r="N841" s="95">
        <f>IF(L841&lt;'Slider Control'!M$13,0,IF(L841&lt;'Slider Control'!N$13,L841*'Slider Control'!S$13+'Slider Control'!T$13,'Slider Control'!Q$13))</f>
        <v>1.1211428571428588</v>
      </c>
      <c r="O841" s="96" t="e">
        <f t="shared" si="28"/>
        <v>#N/A</v>
      </c>
      <c r="P841" s="72">
        <f>IF(AND(ABS('Back-End'!B$26-L841)&lt;=0.0005,'Back-End'!B$25),'Back-End'!B$21,0)</f>
        <v>0</v>
      </c>
      <c r="Q841" s="72">
        <f>IF(AND(ABS('Back-End'!B$32-L841)&lt;=0.0005,'Back-End'!B$38),N841,0)</f>
        <v>0</v>
      </c>
      <c r="R841" s="72">
        <f>IF(AND(ABS('Back-End'!B$56-L840)&lt;=0.0005,'Back-End'!B$57),'Back-End'!B$55,IF(AND(ABS('Back-End'!B$69-L840)&lt;=0.0005,'Back-End'!B$58),'Back-End'!B$68+0.0001,0))</f>
        <v>0</v>
      </c>
      <c r="S841" s="72">
        <f>IF(AND(ABS('Back-End'!B$81-L841)&lt;=0.0005,'Back-End'!B$84),'Back-End'!B$83,0)</f>
        <v>0</v>
      </c>
      <c r="T841" s="72">
        <v>0</v>
      </c>
    </row>
    <row r="842" spans="12:20" x14ac:dyDescent="0.25">
      <c r="L842" s="94">
        <f>L841+0.001</f>
        <v>0.41900000000000032</v>
      </c>
      <c r="M842" s="81">
        <f>IF(L842&lt;'Slider Control'!M$13,'Slider Control'!P$13,L842*'Slider Control'!R$13)</f>
        <v>1.0056000000000007</v>
      </c>
      <c r="N842" s="95">
        <f>IF(L842&lt;'Slider Control'!M$13,0,IF(L842&lt;'Slider Control'!N$13,L842*'Slider Control'!S$13+'Slider Control'!T$13,'Slider Control'!Q$13))</f>
        <v>1.1262857142857157</v>
      </c>
      <c r="O842" s="96" t="e">
        <f t="shared" si="28"/>
        <v>#N/A</v>
      </c>
      <c r="P842" s="72">
        <f>IF(AND(ABS('Back-End'!B$26-L842)&lt;=0.0005,'Back-End'!B$25),0.001,0)</f>
        <v>0</v>
      </c>
      <c r="Q842" s="72">
        <f>IF(AND(ABS('Back-End'!B$32-L842)&lt;=0.0005,'Back-End'!B$38),M842,0)</f>
        <v>0</v>
      </c>
      <c r="R842" s="72">
        <f>IF(AND(ABS('Back-End'!B$56-L842)&lt;=0.0005,'Back-End'!B$57),'Back-End'!B$54,IF(AND(ABS('Back-End'!B$69-L842)&lt;=0.0005,'Back-End'!B$58),'Back-End'!B$67,0))</f>
        <v>0</v>
      </c>
      <c r="S842" s="72">
        <f>IF(AND(ABS('Back-End'!B$81-L842)&lt;=0.0005,'Back-End'!B$84),'Back-End'!B$82,0)</f>
        <v>0</v>
      </c>
      <c r="T842" s="72">
        <v>0</v>
      </c>
    </row>
    <row r="843" spans="12:20" x14ac:dyDescent="0.25">
      <c r="L843" s="94">
        <f>L842</f>
        <v>0.41900000000000032</v>
      </c>
      <c r="M843" s="81">
        <f>IF(L843&lt;'Slider Control'!M$13,'Slider Control'!P$13,L843*'Slider Control'!R$13)</f>
        <v>1.0056000000000007</v>
      </c>
      <c r="N843" s="95">
        <f>IF(L843&lt;'Slider Control'!M$13,0,IF(L843&lt;'Slider Control'!N$13,L843*'Slider Control'!S$13+'Slider Control'!T$13,'Slider Control'!Q$13))</f>
        <v>1.1262857142857157</v>
      </c>
      <c r="O843" s="96" t="e">
        <f t="shared" si="28"/>
        <v>#N/A</v>
      </c>
      <c r="P843" s="72">
        <f>IF(AND(ABS('Back-End'!B$26-L843)&lt;=0.0005,'Back-End'!B$25),'Back-End'!B$21,0)</f>
        <v>0</v>
      </c>
      <c r="Q843" s="72">
        <f>IF(AND(ABS('Back-End'!B$32-L843)&lt;=0.0005,'Back-End'!B$38),N843,0)</f>
        <v>0</v>
      </c>
      <c r="R843" s="72">
        <f>IF(AND(ABS('Back-End'!B$56-L842)&lt;=0.0005,'Back-End'!B$57),'Back-End'!B$55,IF(AND(ABS('Back-End'!B$69-L842)&lt;=0.0005,'Back-End'!B$58),'Back-End'!B$68+0.0001,0))</f>
        <v>0</v>
      </c>
      <c r="S843" s="72">
        <f>IF(AND(ABS('Back-End'!B$81-L843)&lt;=0.0005,'Back-End'!B$84),'Back-End'!B$83,0)</f>
        <v>0</v>
      </c>
      <c r="T843" s="72">
        <v>0</v>
      </c>
    </row>
    <row r="844" spans="12:20" x14ac:dyDescent="0.25">
      <c r="L844" s="94">
        <f>L843+0.001</f>
        <v>0.42000000000000032</v>
      </c>
      <c r="M844" s="81">
        <f>IF(L844&lt;'Slider Control'!M$13,'Slider Control'!P$13,L844*'Slider Control'!R$13)</f>
        <v>1.0080000000000007</v>
      </c>
      <c r="N844" s="95">
        <f>IF(L844&lt;'Slider Control'!M$13,0,IF(L844&lt;'Slider Control'!N$13,L844*'Slider Control'!S$13+'Slider Control'!T$13,'Slider Control'!Q$13))</f>
        <v>1.131428571428573</v>
      </c>
      <c r="O844" s="96" t="e">
        <f t="shared" si="28"/>
        <v>#N/A</v>
      </c>
      <c r="P844" s="72">
        <f>IF(AND(ABS('Back-End'!B$26-L844)&lt;=0.0005,'Back-End'!B$25),0.001,0)</f>
        <v>0</v>
      </c>
      <c r="Q844" s="72">
        <f>IF(AND(ABS('Back-End'!B$32-L844)&lt;=0.0005,'Back-End'!B$38),M844,0)</f>
        <v>0</v>
      </c>
      <c r="R844" s="72">
        <f>IF(AND(ABS('Back-End'!B$56-L844)&lt;=0.0005,'Back-End'!B$57),'Back-End'!B$54,IF(AND(ABS('Back-End'!B$69-L844)&lt;=0.0005,'Back-End'!B$58),'Back-End'!B$67,0))</f>
        <v>0</v>
      </c>
      <c r="S844" s="72">
        <f>IF(AND(ABS('Back-End'!B$81-L844)&lt;=0.0005,'Back-End'!B$84),'Back-End'!B$82,0)</f>
        <v>0</v>
      </c>
      <c r="T844" s="72">
        <v>0</v>
      </c>
    </row>
    <row r="845" spans="12:20" x14ac:dyDescent="0.25">
      <c r="L845" s="94">
        <f>L844</f>
        <v>0.42000000000000032</v>
      </c>
      <c r="M845" s="81">
        <f>IF(L845&lt;'Slider Control'!M$13,'Slider Control'!P$13,L845*'Slider Control'!R$13)</f>
        <v>1.0080000000000007</v>
      </c>
      <c r="N845" s="95">
        <f>IF(L845&lt;'Slider Control'!M$13,0,IF(L845&lt;'Slider Control'!N$13,L845*'Slider Control'!S$13+'Slider Control'!T$13,'Slider Control'!Q$13))</f>
        <v>1.131428571428573</v>
      </c>
      <c r="O845" s="96" t="e">
        <f t="shared" si="28"/>
        <v>#N/A</v>
      </c>
      <c r="P845" s="72">
        <f>IF(AND(ABS('Back-End'!B$26-L845)&lt;=0.0005,'Back-End'!B$25),'Back-End'!B$21,0)</f>
        <v>0</v>
      </c>
      <c r="Q845" s="72">
        <f>IF(AND(ABS('Back-End'!B$32-L845)&lt;=0.0005,'Back-End'!B$38),N845,0)</f>
        <v>0</v>
      </c>
      <c r="R845" s="72">
        <f>IF(AND(ABS('Back-End'!B$56-L844)&lt;=0.0005,'Back-End'!B$57),'Back-End'!B$55,IF(AND(ABS('Back-End'!B$69-L844)&lt;=0.0005,'Back-End'!B$58),'Back-End'!B$68+0.0001,0))</f>
        <v>0</v>
      </c>
      <c r="S845" s="72">
        <f>IF(AND(ABS('Back-End'!B$81-L845)&lt;=0.0005,'Back-End'!B$84),'Back-End'!B$83,0)</f>
        <v>0</v>
      </c>
      <c r="T845" s="72">
        <v>0</v>
      </c>
    </row>
    <row r="846" spans="12:20" x14ac:dyDescent="0.25">
      <c r="L846" s="94">
        <f>L845+0.001</f>
        <v>0.42100000000000032</v>
      </c>
      <c r="M846" s="81">
        <f>IF(L846&lt;'Slider Control'!M$13,'Slider Control'!P$13,L846*'Slider Control'!R$13)</f>
        <v>1.0104000000000006</v>
      </c>
      <c r="N846" s="95">
        <f>IF(L846&lt;'Slider Control'!M$13,0,IF(L846&lt;'Slider Control'!N$13,L846*'Slider Control'!S$13+'Slider Control'!T$13,'Slider Control'!Q$13))</f>
        <v>1.1365714285714299</v>
      </c>
      <c r="O846" s="96" t="e">
        <f t="shared" si="28"/>
        <v>#N/A</v>
      </c>
      <c r="P846" s="72">
        <f>IF(AND(ABS('Back-End'!B$26-L846)&lt;=0.0005,'Back-End'!B$25),0.001,0)</f>
        <v>0</v>
      </c>
      <c r="Q846" s="72">
        <f>IF(AND(ABS('Back-End'!B$32-L846)&lt;=0.0005,'Back-End'!B$38),M846,0)</f>
        <v>0</v>
      </c>
      <c r="R846" s="72">
        <f>IF(AND(ABS('Back-End'!B$56-L846)&lt;=0.0005,'Back-End'!B$57),'Back-End'!B$54,IF(AND(ABS('Back-End'!B$69-L846)&lt;=0.0005,'Back-End'!B$58),'Back-End'!B$67,0))</f>
        <v>0</v>
      </c>
      <c r="S846" s="72">
        <f>IF(AND(ABS('Back-End'!B$81-L846)&lt;=0.0005,'Back-End'!B$84),'Back-End'!B$82,0)</f>
        <v>0</v>
      </c>
      <c r="T846" s="72">
        <v>0</v>
      </c>
    </row>
    <row r="847" spans="12:20" x14ac:dyDescent="0.25">
      <c r="L847" s="94">
        <f>L846</f>
        <v>0.42100000000000032</v>
      </c>
      <c r="M847" s="81">
        <f>IF(L847&lt;'Slider Control'!M$13,'Slider Control'!P$13,L847*'Slider Control'!R$13)</f>
        <v>1.0104000000000006</v>
      </c>
      <c r="N847" s="95">
        <f>IF(L847&lt;'Slider Control'!M$13,0,IF(L847&lt;'Slider Control'!N$13,L847*'Slider Control'!S$13+'Slider Control'!T$13,'Slider Control'!Q$13))</f>
        <v>1.1365714285714299</v>
      </c>
      <c r="O847" s="96" t="e">
        <f t="shared" si="28"/>
        <v>#N/A</v>
      </c>
      <c r="P847" s="72">
        <f>IF(AND(ABS('Back-End'!B$26-L847)&lt;=0.0005,'Back-End'!B$25),'Back-End'!B$21,0)</f>
        <v>0</v>
      </c>
      <c r="Q847" s="72">
        <f>IF(AND(ABS('Back-End'!B$32-L847)&lt;=0.0005,'Back-End'!B$38),N847,0)</f>
        <v>0</v>
      </c>
      <c r="R847" s="72">
        <f>IF(AND(ABS('Back-End'!B$56-L846)&lt;=0.0005,'Back-End'!B$57),'Back-End'!B$55,IF(AND(ABS('Back-End'!B$69-L846)&lt;=0.0005,'Back-End'!B$58),'Back-End'!B$68+0.0001,0))</f>
        <v>0</v>
      </c>
      <c r="S847" s="72">
        <f>IF(AND(ABS('Back-End'!B$81-L847)&lt;=0.0005,'Back-End'!B$84),'Back-End'!B$83,0)</f>
        <v>0</v>
      </c>
      <c r="T847" s="72">
        <v>0</v>
      </c>
    </row>
    <row r="848" spans="12:20" x14ac:dyDescent="0.25">
      <c r="L848" s="94">
        <f>L847+0.001</f>
        <v>0.42200000000000032</v>
      </c>
      <c r="M848" s="81">
        <f>IF(L848&lt;'Slider Control'!M$13,'Slider Control'!P$13,L848*'Slider Control'!R$13)</f>
        <v>1.0128000000000008</v>
      </c>
      <c r="N848" s="95">
        <f>IF(L848&lt;'Slider Control'!M$13,0,IF(L848&lt;'Slider Control'!N$13,L848*'Slider Control'!S$13+'Slider Control'!T$13,'Slider Control'!Q$13))</f>
        <v>1.1417142857142872</v>
      </c>
      <c r="O848" s="96" t="e">
        <f t="shared" si="28"/>
        <v>#N/A</v>
      </c>
      <c r="P848" s="72">
        <f>IF(AND(ABS('Back-End'!B$26-L848)&lt;=0.0005,'Back-End'!B$25),0.001,0)</f>
        <v>0</v>
      </c>
      <c r="Q848" s="72">
        <f>IF(AND(ABS('Back-End'!B$32-L848)&lt;=0.0005,'Back-End'!B$38),M848,0)</f>
        <v>0</v>
      </c>
      <c r="R848" s="72">
        <f>IF(AND(ABS('Back-End'!B$56-L848)&lt;=0.0005,'Back-End'!B$57),'Back-End'!B$54,IF(AND(ABS('Back-End'!B$69-L848)&lt;=0.0005,'Back-End'!B$58),'Back-End'!B$67,0))</f>
        <v>0</v>
      </c>
      <c r="S848" s="72">
        <f>IF(AND(ABS('Back-End'!B$81-L848)&lt;=0.0005,'Back-End'!B$84),'Back-End'!B$82,0)</f>
        <v>0</v>
      </c>
      <c r="T848" s="72">
        <v>0</v>
      </c>
    </row>
    <row r="849" spans="12:20" x14ac:dyDescent="0.25">
      <c r="L849" s="94">
        <f>L848</f>
        <v>0.42200000000000032</v>
      </c>
      <c r="M849" s="81">
        <f>IF(L849&lt;'Slider Control'!M$13,'Slider Control'!P$13,L849*'Slider Control'!R$13)</f>
        <v>1.0128000000000008</v>
      </c>
      <c r="N849" s="95">
        <f>IF(L849&lt;'Slider Control'!M$13,0,IF(L849&lt;'Slider Control'!N$13,L849*'Slider Control'!S$13+'Slider Control'!T$13,'Slider Control'!Q$13))</f>
        <v>1.1417142857142872</v>
      </c>
      <c r="O849" s="96" t="e">
        <f t="shared" si="28"/>
        <v>#N/A</v>
      </c>
      <c r="P849" s="72">
        <f>IF(AND(ABS('Back-End'!B$26-L849)&lt;=0.0005,'Back-End'!B$25),'Back-End'!B$21,0)</f>
        <v>0</v>
      </c>
      <c r="Q849" s="72">
        <f>IF(AND(ABS('Back-End'!B$32-L849)&lt;=0.0005,'Back-End'!B$38),N849,0)</f>
        <v>0</v>
      </c>
      <c r="R849" s="72">
        <f>IF(AND(ABS('Back-End'!B$56-L848)&lt;=0.0005,'Back-End'!B$57),'Back-End'!B$55,IF(AND(ABS('Back-End'!B$69-L848)&lt;=0.0005,'Back-End'!B$58),'Back-End'!B$68+0.0001,0))</f>
        <v>0</v>
      </c>
      <c r="S849" s="72">
        <f>IF(AND(ABS('Back-End'!B$81-L849)&lt;=0.0005,'Back-End'!B$84),'Back-End'!B$83,0)</f>
        <v>0</v>
      </c>
      <c r="T849" s="72">
        <v>0</v>
      </c>
    </row>
    <row r="850" spans="12:20" x14ac:dyDescent="0.25">
      <c r="L850" s="94">
        <f>L849+0.001</f>
        <v>0.42300000000000032</v>
      </c>
      <c r="M850" s="81">
        <f>IF(L850&lt;'Slider Control'!M$13,'Slider Control'!P$13,L850*'Slider Control'!R$13)</f>
        <v>1.0152000000000008</v>
      </c>
      <c r="N850" s="95">
        <f>IF(L850&lt;'Slider Control'!M$13,0,IF(L850&lt;'Slider Control'!N$13,L850*'Slider Control'!S$13+'Slider Control'!T$13,'Slider Control'!Q$13))</f>
        <v>1.1468571428571446</v>
      </c>
      <c r="O850" s="96" t="e">
        <f t="shared" si="28"/>
        <v>#N/A</v>
      </c>
      <c r="P850" s="72">
        <f>IF(AND(ABS('Back-End'!B$26-L850)&lt;=0.0005,'Back-End'!B$25),0.001,0)</f>
        <v>0</v>
      </c>
      <c r="Q850" s="72">
        <f>IF(AND(ABS('Back-End'!B$32-L850)&lt;=0.0005,'Back-End'!B$38),M850,0)</f>
        <v>0</v>
      </c>
      <c r="R850" s="72">
        <f>IF(AND(ABS('Back-End'!B$56-L850)&lt;=0.0005,'Back-End'!B$57),'Back-End'!B$54,IF(AND(ABS('Back-End'!B$69-L850)&lt;=0.0005,'Back-End'!B$58),'Back-End'!B$67,0))</f>
        <v>0</v>
      </c>
      <c r="S850" s="72">
        <f>IF(AND(ABS('Back-End'!B$81-L850)&lt;=0.0005,'Back-End'!B$84),'Back-End'!B$82,0)</f>
        <v>0</v>
      </c>
      <c r="T850" s="72">
        <v>0</v>
      </c>
    </row>
    <row r="851" spans="12:20" x14ac:dyDescent="0.25">
      <c r="L851" s="94">
        <f>L850</f>
        <v>0.42300000000000032</v>
      </c>
      <c r="M851" s="81">
        <f>IF(L851&lt;'Slider Control'!M$13,'Slider Control'!P$13,L851*'Slider Control'!R$13)</f>
        <v>1.0152000000000008</v>
      </c>
      <c r="N851" s="95">
        <f>IF(L851&lt;'Slider Control'!M$13,0,IF(L851&lt;'Slider Control'!N$13,L851*'Slider Control'!S$13+'Slider Control'!T$13,'Slider Control'!Q$13))</f>
        <v>1.1468571428571446</v>
      </c>
      <c r="O851" s="96" t="e">
        <f t="shared" si="28"/>
        <v>#N/A</v>
      </c>
      <c r="P851" s="72">
        <f>IF(AND(ABS('Back-End'!B$26-L851)&lt;=0.0005,'Back-End'!B$25),'Back-End'!B$21,0)</f>
        <v>0</v>
      </c>
      <c r="Q851" s="72">
        <f>IF(AND(ABS('Back-End'!B$32-L851)&lt;=0.0005,'Back-End'!B$38),N851,0)</f>
        <v>0</v>
      </c>
      <c r="R851" s="72">
        <f>IF(AND(ABS('Back-End'!B$56-L850)&lt;=0.0005,'Back-End'!B$57),'Back-End'!B$55,IF(AND(ABS('Back-End'!B$69-L850)&lt;=0.0005,'Back-End'!B$58),'Back-End'!B$68+0.0001,0))</f>
        <v>0</v>
      </c>
      <c r="S851" s="72">
        <f>IF(AND(ABS('Back-End'!B$81-L851)&lt;=0.0005,'Back-End'!B$84),'Back-End'!B$83,0)</f>
        <v>0</v>
      </c>
      <c r="T851" s="72">
        <v>0</v>
      </c>
    </row>
    <row r="852" spans="12:20" x14ac:dyDescent="0.25">
      <c r="L852" s="94">
        <f>L851+0.001</f>
        <v>0.42400000000000032</v>
      </c>
      <c r="M852" s="81">
        <f>IF(L852&lt;'Slider Control'!M$13,'Slider Control'!P$13,L852*'Slider Control'!R$13)</f>
        <v>1.0176000000000007</v>
      </c>
      <c r="N852" s="95">
        <f>IF(L852&lt;'Slider Control'!M$13,0,IF(L852&lt;'Slider Control'!N$13,L852*'Slider Control'!S$13+'Slider Control'!T$13,'Slider Control'!Q$13))</f>
        <v>1.1520000000000015</v>
      </c>
      <c r="O852" s="96" t="e">
        <f t="shared" si="28"/>
        <v>#N/A</v>
      </c>
      <c r="P852" s="72">
        <f>IF(AND(ABS('Back-End'!B$26-L852)&lt;=0.0005,'Back-End'!B$25),0.001,0)</f>
        <v>0</v>
      </c>
      <c r="Q852" s="72">
        <f>IF(AND(ABS('Back-End'!B$32-L852)&lt;=0.0005,'Back-End'!B$38),M852,0)</f>
        <v>0</v>
      </c>
      <c r="R852" s="72">
        <f>IF(AND(ABS('Back-End'!B$56-L852)&lt;=0.0005,'Back-End'!B$57),'Back-End'!B$54,IF(AND(ABS('Back-End'!B$69-L852)&lt;=0.0005,'Back-End'!B$58),'Back-End'!B$67,0))</f>
        <v>0</v>
      </c>
      <c r="S852" s="72">
        <f>IF(AND(ABS('Back-End'!B$81-L852)&lt;=0.0005,'Back-End'!B$84),'Back-End'!B$82,0)</f>
        <v>0</v>
      </c>
      <c r="T852" s="72">
        <v>0</v>
      </c>
    </row>
    <row r="853" spans="12:20" x14ac:dyDescent="0.25">
      <c r="L853" s="94">
        <f>L852</f>
        <v>0.42400000000000032</v>
      </c>
      <c r="M853" s="81">
        <f>IF(L853&lt;'Slider Control'!M$13,'Slider Control'!P$13,L853*'Slider Control'!R$13)</f>
        <v>1.0176000000000007</v>
      </c>
      <c r="N853" s="95">
        <f>IF(L853&lt;'Slider Control'!M$13,0,IF(L853&lt;'Slider Control'!N$13,L853*'Slider Control'!S$13+'Slider Control'!T$13,'Slider Control'!Q$13))</f>
        <v>1.1520000000000015</v>
      </c>
      <c r="O853" s="96" t="e">
        <f t="shared" si="28"/>
        <v>#N/A</v>
      </c>
      <c r="P853" s="72">
        <f>IF(AND(ABS('Back-End'!B$26-L853)&lt;=0.0005,'Back-End'!B$25),'Back-End'!B$21,0)</f>
        <v>0</v>
      </c>
      <c r="Q853" s="72">
        <f>IF(AND(ABS('Back-End'!B$32-L853)&lt;=0.0005,'Back-End'!B$38),N853,0)</f>
        <v>0</v>
      </c>
      <c r="R853" s="72">
        <f>IF(AND(ABS('Back-End'!B$56-L852)&lt;=0.0005,'Back-End'!B$57),'Back-End'!B$55,IF(AND(ABS('Back-End'!B$69-L852)&lt;=0.0005,'Back-End'!B$58),'Back-End'!B$68+0.0001,0))</f>
        <v>0</v>
      </c>
      <c r="S853" s="72">
        <f>IF(AND(ABS('Back-End'!B$81-L853)&lt;=0.0005,'Back-End'!B$84),'Back-End'!B$83,0)</f>
        <v>0</v>
      </c>
      <c r="T853" s="72">
        <v>0</v>
      </c>
    </row>
    <row r="854" spans="12:20" x14ac:dyDescent="0.25">
      <c r="L854" s="94">
        <f>L853+0.001</f>
        <v>0.42500000000000032</v>
      </c>
      <c r="M854" s="81">
        <f>IF(L854&lt;'Slider Control'!M$13,'Slider Control'!P$13,L854*'Slider Control'!R$13)</f>
        <v>1.0200000000000007</v>
      </c>
      <c r="N854" s="95">
        <f>IF(L854&lt;'Slider Control'!M$13,0,IF(L854&lt;'Slider Control'!N$13,L854*'Slider Control'!S$13+'Slider Control'!T$13,'Slider Control'!Q$13))</f>
        <v>1.1571428571428588</v>
      </c>
      <c r="O854" s="96" t="e">
        <f t="shared" si="28"/>
        <v>#N/A</v>
      </c>
      <c r="P854" s="72">
        <f>IF(AND(ABS('Back-End'!B$26-L854)&lt;=0.0005,'Back-End'!B$25),0.001,0)</f>
        <v>0</v>
      </c>
      <c r="Q854" s="72">
        <f>IF(AND(ABS('Back-End'!B$32-L854)&lt;=0.0005,'Back-End'!B$38),M854,0)</f>
        <v>0</v>
      </c>
      <c r="R854" s="72">
        <f>IF(AND(ABS('Back-End'!B$56-L854)&lt;=0.0005,'Back-End'!B$57),'Back-End'!B$54,IF(AND(ABS('Back-End'!B$69-L854)&lt;=0.0005,'Back-End'!B$58),'Back-End'!B$67,0))</f>
        <v>0</v>
      </c>
      <c r="S854" s="72">
        <f>IF(AND(ABS('Back-End'!B$81-L854)&lt;=0.0005,'Back-End'!B$84),'Back-End'!B$82,0)</f>
        <v>0</v>
      </c>
      <c r="T854" s="72">
        <v>0</v>
      </c>
    </row>
    <row r="855" spans="12:20" x14ac:dyDescent="0.25">
      <c r="L855" s="94">
        <f>L854</f>
        <v>0.42500000000000032</v>
      </c>
      <c r="M855" s="81">
        <f>IF(L855&lt;'Slider Control'!M$13,'Slider Control'!P$13,L855*'Slider Control'!R$13)</f>
        <v>1.0200000000000007</v>
      </c>
      <c r="N855" s="95">
        <f>IF(L855&lt;'Slider Control'!M$13,0,IF(L855&lt;'Slider Control'!N$13,L855*'Slider Control'!S$13+'Slider Control'!T$13,'Slider Control'!Q$13))</f>
        <v>1.1571428571428588</v>
      </c>
      <c r="O855" s="96" t="e">
        <f t="shared" si="28"/>
        <v>#N/A</v>
      </c>
      <c r="P855" s="72">
        <f>IF(AND(ABS('Back-End'!B$26-L855)&lt;=0.0005,'Back-End'!B$25),'Back-End'!B$21,0)</f>
        <v>0</v>
      </c>
      <c r="Q855" s="72">
        <f>IF(AND(ABS('Back-End'!B$32-L855)&lt;=0.0005,'Back-End'!B$38),N855,0)</f>
        <v>0</v>
      </c>
      <c r="R855" s="72">
        <f>IF(AND(ABS('Back-End'!B$56-L854)&lt;=0.0005,'Back-End'!B$57),'Back-End'!B$55,IF(AND(ABS('Back-End'!B$69-L854)&lt;=0.0005,'Back-End'!B$58),'Back-End'!B$68+0.0001,0))</f>
        <v>0</v>
      </c>
      <c r="S855" s="72">
        <f>IF(AND(ABS('Back-End'!B$81-L855)&lt;=0.0005,'Back-End'!B$84),'Back-End'!B$83,0)</f>
        <v>0</v>
      </c>
      <c r="T855" s="72">
        <v>0</v>
      </c>
    </row>
    <row r="856" spans="12:20" x14ac:dyDescent="0.25">
      <c r="L856" s="94">
        <f>L855+0.001</f>
        <v>0.42600000000000032</v>
      </c>
      <c r="M856" s="81">
        <f>IF(L856&lt;'Slider Control'!M$13,'Slider Control'!P$13,L856*'Slider Control'!R$13)</f>
        <v>1.0224000000000006</v>
      </c>
      <c r="N856" s="95">
        <f>IF(L856&lt;'Slider Control'!M$13,0,IF(L856&lt;'Slider Control'!N$13,L856*'Slider Control'!S$13+'Slider Control'!T$13,'Slider Control'!Q$13))</f>
        <v>1.1622857142857157</v>
      </c>
      <c r="O856" s="96" t="e">
        <f t="shared" si="28"/>
        <v>#N/A</v>
      </c>
      <c r="P856" s="72">
        <f>IF(AND(ABS('Back-End'!B$26-L856)&lt;=0.0005,'Back-End'!B$25),0.001,0)</f>
        <v>0</v>
      </c>
      <c r="Q856" s="72">
        <f>IF(AND(ABS('Back-End'!B$32-L856)&lt;=0.0005,'Back-End'!B$38),M856,0)</f>
        <v>0</v>
      </c>
      <c r="R856" s="72">
        <f>IF(AND(ABS('Back-End'!B$56-L856)&lt;=0.0005,'Back-End'!B$57),'Back-End'!B$54,IF(AND(ABS('Back-End'!B$69-L856)&lt;=0.0005,'Back-End'!B$58),'Back-End'!B$67,0))</f>
        <v>0</v>
      </c>
      <c r="S856" s="72">
        <f>IF(AND(ABS('Back-End'!B$81-L856)&lt;=0.0005,'Back-End'!B$84),'Back-End'!B$82,0)</f>
        <v>0</v>
      </c>
      <c r="T856" s="72">
        <v>0</v>
      </c>
    </row>
    <row r="857" spans="12:20" x14ac:dyDescent="0.25">
      <c r="L857" s="94">
        <f>L856</f>
        <v>0.42600000000000032</v>
      </c>
      <c r="M857" s="81">
        <f>IF(L857&lt;'Slider Control'!M$13,'Slider Control'!P$13,L857*'Slider Control'!R$13)</f>
        <v>1.0224000000000006</v>
      </c>
      <c r="N857" s="95">
        <f>IF(L857&lt;'Slider Control'!M$13,0,IF(L857&lt;'Slider Control'!N$13,L857*'Slider Control'!S$13+'Slider Control'!T$13,'Slider Control'!Q$13))</f>
        <v>1.1622857142857157</v>
      </c>
      <c r="O857" s="96" t="e">
        <f t="shared" si="28"/>
        <v>#N/A</v>
      </c>
      <c r="P857" s="72">
        <f>IF(AND(ABS('Back-End'!B$26-L857)&lt;=0.0005,'Back-End'!B$25),'Back-End'!B$21,0)</f>
        <v>0</v>
      </c>
      <c r="Q857" s="72">
        <f>IF(AND(ABS('Back-End'!B$32-L857)&lt;=0.0005,'Back-End'!B$38),N857,0)</f>
        <v>0</v>
      </c>
      <c r="R857" s="72">
        <f>IF(AND(ABS('Back-End'!B$56-L856)&lt;=0.0005,'Back-End'!B$57),'Back-End'!B$55,IF(AND(ABS('Back-End'!B$69-L856)&lt;=0.0005,'Back-End'!B$58),'Back-End'!B$68+0.0001,0))</f>
        <v>0</v>
      </c>
      <c r="S857" s="72">
        <f>IF(AND(ABS('Back-End'!B$81-L857)&lt;=0.0005,'Back-End'!B$84),'Back-End'!B$83,0)</f>
        <v>0</v>
      </c>
      <c r="T857" s="72">
        <v>0</v>
      </c>
    </row>
    <row r="858" spans="12:20" x14ac:dyDescent="0.25">
      <c r="L858" s="94">
        <f>L857+0.001</f>
        <v>0.42700000000000032</v>
      </c>
      <c r="M858" s="81">
        <f>IF(L858&lt;'Slider Control'!M$13,'Slider Control'!P$13,L858*'Slider Control'!R$13)</f>
        <v>1.0248000000000008</v>
      </c>
      <c r="N858" s="95">
        <f>IF(L858&lt;'Slider Control'!M$13,0,IF(L858&lt;'Slider Control'!N$13,L858*'Slider Control'!S$13+'Slider Control'!T$13,'Slider Control'!Q$13))</f>
        <v>1.167428571428573</v>
      </c>
      <c r="O858" s="96" t="e">
        <f t="shared" si="28"/>
        <v>#N/A</v>
      </c>
      <c r="P858" s="72">
        <f>IF(AND(ABS('Back-End'!B$26-L858)&lt;=0.0005,'Back-End'!B$25),0.001,0)</f>
        <v>0</v>
      </c>
      <c r="Q858" s="72">
        <f>IF(AND(ABS('Back-End'!B$32-L858)&lt;=0.0005,'Back-End'!B$38),M858,0)</f>
        <v>0</v>
      </c>
      <c r="R858" s="72">
        <f>IF(AND(ABS('Back-End'!B$56-L858)&lt;=0.0005,'Back-End'!B$57),'Back-End'!B$54,IF(AND(ABS('Back-End'!B$69-L858)&lt;=0.0005,'Back-End'!B$58),'Back-End'!B$67,0))</f>
        <v>0</v>
      </c>
      <c r="S858" s="72">
        <f>IF(AND(ABS('Back-End'!B$81-L858)&lt;=0.0005,'Back-End'!B$84),'Back-End'!B$82,0)</f>
        <v>0</v>
      </c>
      <c r="T858" s="72">
        <v>0</v>
      </c>
    </row>
    <row r="859" spans="12:20" x14ac:dyDescent="0.25">
      <c r="L859" s="94">
        <f>L858</f>
        <v>0.42700000000000032</v>
      </c>
      <c r="M859" s="81">
        <f>IF(L859&lt;'Slider Control'!M$13,'Slider Control'!P$13,L859*'Slider Control'!R$13)</f>
        <v>1.0248000000000008</v>
      </c>
      <c r="N859" s="95">
        <f>IF(L859&lt;'Slider Control'!M$13,0,IF(L859&lt;'Slider Control'!N$13,L859*'Slider Control'!S$13+'Slider Control'!T$13,'Slider Control'!Q$13))</f>
        <v>1.167428571428573</v>
      </c>
      <c r="O859" s="96" t="e">
        <f t="shared" si="28"/>
        <v>#N/A</v>
      </c>
      <c r="P859" s="72">
        <f>IF(AND(ABS('Back-End'!B$26-L859)&lt;=0.0005,'Back-End'!B$25),'Back-End'!B$21,0)</f>
        <v>0</v>
      </c>
      <c r="Q859" s="72">
        <f>IF(AND(ABS('Back-End'!B$32-L859)&lt;=0.0005,'Back-End'!B$38),N859,0)</f>
        <v>0</v>
      </c>
      <c r="R859" s="72">
        <f>IF(AND(ABS('Back-End'!B$56-L858)&lt;=0.0005,'Back-End'!B$57),'Back-End'!B$55,IF(AND(ABS('Back-End'!B$69-L858)&lt;=0.0005,'Back-End'!B$58),'Back-End'!B$68+0.0001,0))</f>
        <v>0</v>
      </c>
      <c r="S859" s="72">
        <f>IF(AND(ABS('Back-End'!B$81-L859)&lt;=0.0005,'Back-End'!B$84),'Back-End'!B$83,0)</f>
        <v>0</v>
      </c>
      <c r="T859" s="72">
        <v>0</v>
      </c>
    </row>
    <row r="860" spans="12:20" x14ac:dyDescent="0.25">
      <c r="L860" s="94">
        <f>L859+0.001</f>
        <v>0.42800000000000032</v>
      </c>
      <c r="M860" s="81">
        <f>IF(L860&lt;'Slider Control'!M$13,'Slider Control'!P$13,L860*'Slider Control'!R$13)</f>
        <v>1.0272000000000008</v>
      </c>
      <c r="N860" s="95">
        <f>IF(L860&lt;'Slider Control'!M$13,0,IF(L860&lt;'Slider Control'!N$13,L860*'Slider Control'!S$13+'Slider Control'!T$13,'Slider Control'!Q$13))</f>
        <v>1.1725714285714299</v>
      </c>
      <c r="O860" s="96" t="e">
        <f t="shared" si="28"/>
        <v>#N/A</v>
      </c>
      <c r="P860" s="72">
        <f>IF(AND(ABS('Back-End'!B$26-L860)&lt;=0.0005,'Back-End'!B$25),0.001,0)</f>
        <v>0</v>
      </c>
      <c r="Q860" s="72">
        <f>IF(AND(ABS('Back-End'!B$32-L860)&lt;=0.0005,'Back-End'!B$38),M860,0)</f>
        <v>0</v>
      </c>
      <c r="R860" s="72">
        <f>IF(AND(ABS('Back-End'!B$56-L860)&lt;=0.0005,'Back-End'!B$57),'Back-End'!B$54,IF(AND(ABS('Back-End'!B$69-L860)&lt;=0.0005,'Back-End'!B$58),'Back-End'!B$67,0))</f>
        <v>0</v>
      </c>
      <c r="S860" s="72">
        <f>IF(AND(ABS('Back-End'!B$81-L860)&lt;=0.0005,'Back-End'!B$84),'Back-End'!B$82,0)</f>
        <v>0</v>
      </c>
      <c r="T860" s="72">
        <v>0</v>
      </c>
    </row>
    <row r="861" spans="12:20" x14ac:dyDescent="0.25">
      <c r="L861" s="94">
        <f>L860</f>
        <v>0.42800000000000032</v>
      </c>
      <c r="M861" s="81">
        <f>IF(L861&lt;'Slider Control'!M$13,'Slider Control'!P$13,L861*'Slider Control'!R$13)</f>
        <v>1.0272000000000008</v>
      </c>
      <c r="N861" s="95">
        <f>IF(L861&lt;'Slider Control'!M$13,0,IF(L861&lt;'Slider Control'!N$13,L861*'Slider Control'!S$13+'Slider Control'!T$13,'Slider Control'!Q$13))</f>
        <v>1.1725714285714299</v>
      </c>
      <c r="O861" s="96" t="e">
        <f t="shared" si="28"/>
        <v>#N/A</v>
      </c>
      <c r="P861" s="72">
        <f>IF(AND(ABS('Back-End'!B$26-L861)&lt;=0.0005,'Back-End'!B$25),'Back-End'!B$21,0)</f>
        <v>0</v>
      </c>
      <c r="Q861" s="72">
        <f>IF(AND(ABS('Back-End'!B$32-L861)&lt;=0.0005,'Back-End'!B$38),N861,0)</f>
        <v>0</v>
      </c>
      <c r="R861" s="72">
        <f>IF(AND(ABS('Back-End'!B$56-L860)&lt;=0.0005,'Back-End'!B$57),'Back-End'!B$55,IF(AND(ABS('Back-End'!B$69-L860)&lt;=0.0005,'Back-End'!B$58),'Back-End'!B$68+0.0001,0))</f>
        <v>0</v>
      </c>
      <c r="S861" s="72">
        <f>IF(AND(ABS('Back-End'!B$81-L861)&lt;=0.0005,'Back-End'!B$84),'Back-End'!B$83,0)</f>
        <v>0</v>
      </c>
      <c r="T861" s="72">
        <v>0</v>
      </c>
    </row>
    <row r="862" spans="12:20" x14ac:dyDescent="0.25">
      <c r="L862" s="94">
        <f>L861+0.001</f>
        <v>0.42900000000000033</v>
      </c>
      <c r="M862" s="81">
        <f>IF(L862&lt;'Slider Control'!M$13,'Slider Control'!P$13,L862*'Slider Control'!R$13)</f>
        <v>1.0296000000000007</v>
      </c>
      <c r="N862" s="95">
        <f>IF(L862&lt;'Slider Control'!M$13,0,IF(L862&lt;'Slider Control'!N$13,L862*'Slider Control'!S$13+'Slider Control'!T$13,'Slider Control'!Q$13))</f>
        <v>1.1777142857142873</v>
      </c>
      <c r="O862" s="96" t="e">
        <f t="shared" si="28"/>
        <v>#N/A</v>
      </c>
      <c r="P862" s="72">
        <f>IF(AND(ABS('Back-End'!B$26-L862)&lt;=0.0005,'Back-End'!B$25),0.001,0)</f>
        <v>0</v>
      </c>
      <c r="Q862" s="72">
        <f>IF(AND(ABS('Back-End'!B$32-L862)&lt;=0.0005,'Back-End'!B$38),M862,0)</f>
        <v>0</v>
      </c>
      <c r="R862" s="72">
        <f>IF(AND(ABS('Back-End'!B$56-L862)&lt;=0.0005,'Back-End'!B$57),'Back-End'!B$54,IF(AND(ABS('Back-End'!B$69-L862)&lt;=0.0005,'Back-End'!B$58),'Back-End'!B$67,0))</f>
        <v>0</v>
      </c>
      <c r="S862" s="72">
        <f>IF(AND(ABS('Back-End'!B$81-L862)&lt;=0.0005,'Back-End'!B$84),'Back-End'!B$82,0)</f>
        <v>0</v>
      </c>
      <c r="T862" s="72">
        <v>0</v>
      </c>
    </row>
    <row r="863" spans="12:20" x14ac:dyDescent="0.25">
      <c r="L863" s="94">
        <f>L862</f>
        <v>0.42900000000000033</v>
      </c>
      <c r="M863" s="81">
        <f>IF(L863&lt;'Slider Control'!M$13,'Slider Control'!P$13,L863*'Slider Control'!R$13)</f>
        <v>1.0296000000000007</v>
      </c>
      <c r="N863" s="95">
        <f>IF(L863&lt;'Slider Control'!M$13,0,IF(L863&lt;'Slider Control'!N$13,L863*'Slider Control'!S$13+'Slider Control'!T$13,'Slider Control'!Q$13))</f>
        <v>1.1777142857142873</v>
      </c>
      <c r="O863" s="96" t="e">
        <f t="shared" si="28"/>
        <v>#N/A</v>
      </c>
      <c r="P863" s="72">
        <f>IF(AND(ABS('Back-End'!B$26-L863)&lt;=0.0005,'Back-End'!B$25),'Back-End'!B$21,0)</f>
        <v>0</v>
      </c>
      <c r="Q863" s="72">
        <f>IF(AND(ABS('Back-End'!B$32-L863)&lt;=0.0005,'Back-End'!B$38),N863,0)</f>
        <v>0</v>
      </c>
      <c r="R863" s="72">
        <f>IF(AND(ABS('Back-End'!B$56-L862)&lt;=0.0005,'Back-End'!B$57),'Back-End'!B$55,IF(AND(ABS('Back-End'!B$69-L862)&lt;=0.0005,'Back-End'!B$58),'Back-End'!B$68+0.0001,0))</f>
        <v>0</v>
      </c>
      <c r="S863" s="72">
        <f>IF(AND(ABS('Back-End'!B$81-L863)&lt;=0.0005,'Back-End'!B$84),'Back-End'!B$83,0)</f>
        <v>0</v>
      </c>
      <c r="T863" s="72">
        <v>0</v>
      </c>
    </row>
    <row r="864" spans="12:20" x14ac:dyDescent="0.25">
      <c r="L864" s="94">
        <f>L863+0.001</f>
        <v>0.43000000000000033</v>
      </c>
      <c r="M864" s="81">
        <f>IF(L864&lt;'Slider Control'!M$13,'Slider Control'!P$13,L864*'Slider Control'!R$13)</f>
        <v>1.0320000000000007</v>
      </c>
      <c r="N864" s="95">
        <f>IF(L864&lt;'Slider Control'!M$13,0,IF(L864&lt;'Slider Control'!N$13,L864*'Slider Control'!S$13+'Slider Control'!T$13,'Slider Control'!Q$13))</f>
        <v>1.1828571428571446</v>
      </c>
      <c r="O864" s="96" t="e">
        <f t="shared" si="28"/>
        <v>#N/A</v>
      </c>
      <c r="P864" s="72">
        <f>IF(AND(ABS('Back-End'!B$26-L864)&lt;=0.0005,'Back-End'!B$25),0.001,0)</f>
        <v>0</v>
      </c>
      <c r="Q864" s="72">
        <f>IF(AND(ABS('Back-End'!B$32-L864)&lt;=0.0005,'Back-End'!B$38),M864,0)</f>
        <v>0</v>
      </c>
      <c r="R864" s="72">
        <f>IF(AND(ABS('Back-End'!B$56-L864)&lt;=0.0005,'Back-End'!B$57),'Back-End'!B$54,IF(AND(ABS('Back-End'!B$69-L864)&lt;=0.0005,'Back-End'!B$58),'Back-End'!B$67,0))</f>
        <v>0</v>
      </c>
      <c r="S864" s="72">
        <f>IF(AND(ABS('Back-End'!B$81-L864)&lt;=0.0005,'Back-End'!B$84),'Back-End'!B$82,0)</f>
        <v>0</v>
      </c>
      <c r="T864" s="72">
        <v>0</v>
      </c>
    </row>
    <row r="865" spans="12:20" x14ac:dyDescent="0.25">
      <c r="L865" s="94">
        <f>L864</f>
        <v>0.43000000000000033</v>
      </c>
      <c r="M865" s="81">
        <f>IF(L865&lt;'Slider Control'!M$13,'Slider Control'!P$13,L865*'Slider Control'!R$13)</f>
        <v>1.0320000000000007</v>
      </c>
      <c r="N865" s="95">
        <f>IF(L865&lt;'Slider Control'!M$13,0,IF(L865&lt;'Slider Control'!N$13,L865*'Slider Control'!S$13+'Slider Control'!T$13,'Slider Control'!Q$13))</f>
        <v>1.1828571428571446</v>
      </c>
      <c r="O865" s="96" t="e">
        <f t="shared" si="28"/>
        <v>#N/A</v>
      </c>
      <c r="P865" s="72">
        <f>IF(AND(ABS('Back-End'!B$26-L865)&lt;=0.0005,'Back-End'!B$25),'Back-End'!B$21,0)</f>
        <v>0</v>
      </c>
      <c r="Q865" s="72">
        <f>IF(AND(ABS('Back-End'!B$32-L865)&lt;=0.0005,'Back-End'!B$38),N865,0)</f>
        <v>0</v>
      </c>
      <c r="R865" s="72">
        <f>IF(AND(ABS('Back-End'!B$56-L864)&lt;=0.0005,'Back-End'!B$57),'Back-End'!B$55,IF(AND(ABS('Back-End'!B$69-L864)&lt;=0.0005,'Back-End'!B$58),'Back-End'!B$68+0.0001,0))</f>
        <v>0</v>
      </c>
      <c r="S865" s="72">
        <f>IF(AND(ABS('Back-End'!B$81-L865)&lt;=0.0005,'Back-End'!B$84),'Back-End'!B$83,0)</f>
        <v>0</v>
      </c>
      <c r="T865" s="72">
        <v>0</v>
      </c>
    </row>
    <row r="866" spans="12:20" x14ac:dyDescent="0.25">
      <c r="L866" s="94">
        <f>L865+0.001</f>
        <v>0.43100000000000033</v>
      </c>
      <c r="M866" s="81">
        <f>IF(L866&lt;'Slider Control'!M$13,'Slider Control'!P$13,L866*'Slider Control'!R$13)</f>
        <v>1.0344000000000007</v>
      </c>
      <c r="N866" s="95">
        <f>IF(L866&lt;'Slider Control'!M$13,0,IF(L866&lt;'Slider Control'!N$13,L866*'Slider Control'!S$13+'Slider Control'!T$13,'Slider Control'!Q$13))</f>
        <v>1.1880000000000015</v>
      </c>
      <c r="O866" s="96" t="e">
        <f t="shared" si="28"/>
        <v>#N/A</v>
      </c>
      <c r="P866" s="72">
        <f>IF(AND(ABS('Back-End'!B$26-L866)&lt;=0.0005,'Back-End'!B$25),0.001,0)</f>
        <v>0</v>
      </c>
      <c r="Q866" s="72">
        <f>IF(AND(ABS('Back-End'!B$32-L866)&lt;=0.0005,'Back-End'!B$38),M866,0)</f>
        <v>0</v>
      </c>
      <c r="R866" s="72">
        <f>IF(AND(ABS('Back-End'!B$56-L866)&lt;=0.0005,'Back-End'!B$57),'Back-End'!B$54,IF(AND(ABS('Back-End'!B$69-L866)&lt;=0.0005,'Back-End'!B$58),'Back-End'!B$67,0))</f>
        <v>0</v>
      </c>
      <c r="S866" s="72">
        <f>IF(AND(ABS('Back-End'!B$81-L866)&lt;=0.0005,'Back-End'!B$84),'Back-End'!B$82,0)</f>
        <v>0</v>
      </c>
      <c r="T866" s="72">
        <v>0</v>
      </c>
    </row>
    <row r="867" spans="12:20" x14ac:dyDescent="0.25">
      <c r="L867" s="94">
        <f>L866</f>
        <v>0.43100000000000033</v>
      </c>
      <c r="M867" s="81">
        <f>IF(L867&lt;'Slider Control'!M$13,'Slider Control'!P$13,L867*'Slider Control'!R$13)</f>
        <v>1.0344000000000007</v>
      </c>
      <c r="N867" s="95">
        <f>IF(L867&lt;'Slider Control'!M$13,0,IF(L867&lt;'Slider Control'!N$13,L867*'Slider Control'!S$13+'Slider Control'!T$13,'Slider Control'!Q$13))</f>
        <v>1.1880000000000015</v>
      </c>
      <c r="O867" s="96" t="e">
        <f t="shared" si="28"/>
        <v>#N/A</v>
      </c>
      <c r="P867" s="72">
        <f>IF(AND(ABS('Back-End'!B$26-L867)&lt;=0.0005,'Back-End'!B$25),'Back-End'!B$21,0)</f>
        <v>0</v>
      </c>
      <c r="Q867" s="72">
        <f>IF(AND(ABS('Back-End'!B$32-L867)&lt;=0.0005,'Back-End'!B$38),N867,0)</f>
        <v>0</v>
      </c>
      <c r="R867" s="72">
        <f>IF(AND(ABS('Back-End'!B$56-L866)&lt;=0.0005,'Back-End'!B$57),'Back-End'!B$55,IF(AND(ABS('Back-End'!B$69-L866)&lt;=0.0005,'Back-End'!B$58),'Back-End'!B$68+0.0001,0))</f>
        <v>0</v>
      </c>
      <c r="S867" s="72">
        <f>IF(AND(ABS('Back-End'!B$81-L867)&lt;=0.0005,'Back-End'!B$84),'Back-End'!B$83,0)</f>
        <v>0</v>
      </c>
      <c r="T867" s="72">
        <v>0</v>
      </c>
    </row>
    <row r="868" spans="12:20" x14ac:dyDescent="0.25">
      <c r="L868" s="94">
        <f>L867+0.001</f>
        <v>0.43200000000000033</v>
      </c>
      <c r="M868" s="81">
        <f>IF(L868&lt;'Slider Control'!M$13,'Slider Control'!P$13,L868*'Slider Control'!R$13)</f>
        <v>1.0368000000000008</v>
      </c>
      <c r="N868" s="95">
        <f>IF(L868&lt;'Slider Control'!M$13,0,IF(L868&lt;'Slider Control'!N$13,L868*'Slider Control'!S$13+'Slider Control'!T$13,'Slider Control'!Q$13))</f>
        <v>1.1931428571428588</v>
      </c>
      <c r="O868" s="96" t="e">
        <f t="shared" si="28"/>
        <v>#N/A</v>
      </c>
      <c r="P868" s="72">
        <f>IF(AND(ABS('Back-End'!B$26-L868)&lt;=0.0005,'Back-End'!B$25),0.001,0)</f>
        <v>0</v>
      </c>
      <c r="Q868" s="72">
        <f>IF(AND(ABS('Back-End'!B$32-L868)&lt;=0.0005,'Back-End'!B$38),M868,0)</f>
        <v>0</v>
      </c>
      <c r="R868" s="72">
        <f>IF(AND(ABS('Back-End'!B$56-L868)&lt;=0.0005,'Back-End'!B$57),'Back-End'!B$54,IF(AND(ABS('Back-End'!B$69-L868)&lt;=0.0005,'Back-End'!B$58),'Back-End'!B$67,0))</f>
        <v>0</v>
      </c>
      <c r="S868" s="72">
        <f>IF(AND(ABS('Back-End'!B$81-L868)&lt;=0.0005,'Back-End'!B$84),'Back-End'!B$82,0)</f>
        <v>0</v>
      </c>
      <c r="T868" s="72">
        <v>0</v>
      </c>
    </row>
    <row r="869" spans="12:20" x14ac:dyDescent="0.25">
      <c r="L869" s="94">
        <f>L868</f>
        <v>0.43200000000000033</v>
      </c>
      <c r="M869" s="81">
        <f>IF(L869&lt;'Slider Control'!M$13,'Slider Control'!P$13,L869*'Slider Control'!R$13)</f>
        <v>1.0368000000000008</v>
      </c>
      <c r="N869" s="95">
        <f>IF(L869&lt;'Slider Control'!M$13,0,IF(L869&lt;'Slider Control'!N$13,L869*'Slider Control'!S$13+'Slider Control'!T$13,'Slider Control'!Q$13))</f>
        <v>1.1931428571428588</v>
      </c>
      <c r="O869" s="96" t="e">
        <f t="shared" si="28"/>
        <v>#N/A</v>
      </c>
      <c r="P869" s="72">
        <f>IF(AND(ABS('Back-End'!B$26-L869)&lt;=0.0005,'Back-End'!B$25),'Back-End'!B$21,0)</f>
        <v>0</v>
      </c>
      <c r="Q869" s="72">
        <f>IF(AND(ABS('Back-End'!B$32-L869)&lt;=0.0005,'Back-End'!B$38),N869,0)</f>
        <v>0</v>
      </c>
      <c r="R869" s="72">
        <f>IF(AND(ABS('Back-End'!B$56-L868)&lt;=0.0005,'Back-End'!B$57),'Back-End'!B$55,IF(AND(ABS('Back-End'!B$69-L868)&lt;=0.0005,'Back-End'!B$58),'Back-End'!B$68+0.0001,0))</f>
        <v>0</v>
      </c>
      <c r="S869" s="72">
        <f>IF(AND(ABS('Back-End'!B$81-L869)&lt;=0.0005,'Back-End'!B$84),'Back-End'!B$83,0)</f>
        <v>0</v>
      </c>
      <c r="T869" s="72">
        <v>0</v>
      </c>
    </row>
    <row r="870" spans="12:20" x14ac:dyDescent="0.25">
      <c r="L870" s="94">
        <f>L869+0.001</f>
        <v>0.43300000000000033</v>
      </c>
      <c r="M870" s="81">
        <f>IF(L870&lt;'Slider Control'!M$13,'Slider Control'!P$13,L870*'Slider Control'!R$13)</f>
        <v>1.0392000000000008</v>
      </c>
      <c r="N870" s="95">
        <f>IF(L870&lt;'Slider Control'!M$13,0,IF(L870&lt;'Slider Control'!N$13,L870*'Slider Control'!S$13+'Slider Control'!T$13,'Slider Control'!Q$13))</f>
        <v>1.1982857142857157</v>
      </c>
      <c r="O870" s="96" t="e">
        <f t="shared" si="28"/>
        <v>#N/A</v>
      </c>
      <c r="P870" s="72">
        <f>IF(AND(ABS('Back-End'!B$26-L870)&lt;=0.0005,'Back-End'!B$25),0.001,0)</f>
        <v>0</v>
      </c>
      <c r="Q870" s="72">
        <f>IF(AND(ABS('Back-End'!B$32-L870)&lt;=0.0005,'Back-End'!B$38),M870,0)</f>
        <v>0</v>
      </c>
      <c r="R870" s="72">
        <f>IF(AND(ABS('Back-End'!B$56-L870)&lt;=0.0005,'Back-End'!B$57),'Back-End'!B$54,IF(AND(ABS('Back-End'!B$69-L870)&lt;=0.0005,'Back-End'!B$58),'Back-End'!B$67,0))</f>
        <v>0</v>
      </c>
      <c r="S870" s="72">
        <f>IF(AND(ABS('Back-End'!B$81-L870)&lt;=0.0005,'Back-End'!B$84),'Back-End'!B$82,0)</f>
        <v>0</v>
      </c>
      <c r="T870" s="72">
        <v>0</v>
      </c>
    </row>
    <row r="871" spans="12:20" x14ac:dyDescent="0.25">
      <c r="L871" s="94">
        <f>L870</f>
        <v>0.43300000000000033</v>
      </c>
      <c r="M871" s="81">
        <f>IF(L871&lt;'Slider Control'!M$13,'Slider Control'!P$13,L871*'Slider Control'!R$13)</f>
        <v>1.0392000000000008</v>
      </c>
      <c r="N871" s="95">
        <f>IF(L871&lt;'Slider Control'!M$13,0,IF(L871&lt;'Slider Control'!N$13,L871*'Slider Control'!S$13+'Slider Control'!T$13,'Slider Control'!Q$13))</f>
        <v>1.1982857142857157</v>
      </c>
      <c r="O871" s="96" t="e">
        <f t="shared" si="28"/>
        <v>#N/A</v>
      </c>
      <c r="P871" s="72">
        <f>IF(AND(ABS('Back-End'!B$26-L871)&lt;=0.0005,'Back-End'!B$25),'Back-End'!B$21,0)</f>
        <v>0</v>
      </c>
      <c r="Q871" s="72">
        <f>IF(AND(ABS('Back-End'!B$32-L871)&lt;=0.0005,'Back-End'!B$38),N871,0)</f>
        <v>0</v>
      </c>
      <c r="R871" s="72">
        <f>IF(AND(ABS('Back-End'!B$56-L870)&lt;=0.0005,'Back-End'!B$57),'Back-End'!B$55,IF(AND(ABS('Back-End'!B$69-L870)&lt;=0.0005,'Back-End'!B$58),'Back-End'!B$68+0.0001,0))</f>
        <v>0</v>
      </c>
      <c r="S871" s="72">
        <f>IF(AND(ABS('Back-End'!B$81-L871)&lt;=0.0005,'Back-End'!B$84),'Back-End'!B$83,0)</f>
        <v>0</v>
      </c>
      <c r="T871" s="72">
        <v>0</v>
      </c>
    </row>
    <row r="872" spans="12:20" x14ac:dyDescent="0.25">
      <c r="L872" s="94">
        <f>L871+0.001</f>
        <v>0.43400000000000033</v>
      </c>
      <c r="M872" s="81">
        <f>IF(L872&lt;'Slider Control'!M$13,'Slider Control'!P$13,L872*'Slider Control'!R$13)</f>
        <v>1.0416000000000007</v>
      </c>
      <c r="N872" s="95">
        <f>IF(L872&lt;'Slider Control'!M$13,0,IF(L872&lt;'Slider Control'!N$13,L872*'Slider Control'!S$13+'Slider Control'!T$13,'Slider Control'!Q$13))</f>
        <v>1.2034285714285731</v>
      </c>
      <c r="O872" s="96" t="e">
        <f t="shared" si="28"/>
        <v>#N/A</v>
      </c>
      <c r="P872" s="72">
        <f>IF(AND(ABS('Back-End'!B$26-L872)&lt;=0.0005,'Back-End'!B$25),0.001,0)</f>
        <v>0</v>
      </c>
      <c r="Q872" s="72">
        <f>IF(AND(ABS('Back-End'!B$32-L872)&lt;=0.0005,'Back-End'!B$38),M872,0)</f>
        <v>0</v>
      </c>
      <c r="R872" s="72">
        <f>IF(AND(ABS('Back-End'!B$56-L872)&lt;=0.0005,'Back-End'!B$57),'Back-End'!B$54,IF(AND(ABS('Back-End'!B$69-L872)&lt;=0.0005,'Back-End'!B$58),'Back-End'!B$67,0))</f>
        <v>0</v>
      </c>
      <c r="S872" s="72">
        <f>IF(AND(ABS('Back-End'!B$81-L872)&lt;=0.0005,'Back-End'!B$84),'Back-End'!B$82,0)</f>
        <v>0</v>
      </c>
      <c r="T872" s="72">
        <v>0</v>
      </c>
    </row>
    <row r="873" spans="12:20" x14ac:dyDescent="0.25">
      <c r="L873" s="94">
        <f>L872</f>
        <v>0.43400000000000033</v>
      </c>
      <c r="M873" s="81">
        <f>IF(L873&lt;'Slider Control'!M$13,'Slider Control'!P$13,L873*'Slider Control'!R$13)</f>
        <v>1.0416000000000007</v>
      </c>
      <c r="N873" s="95">
        <f>IF(L873&lt;'Slider Control'!M$13,0,IF(L873&lt;'Slider Control'!N$13,L873*'Slider Control'!S$13+'Slider Control'!T$13,'Slider Control'!Q$13))</f>
        <v>1.2034285714285731</v>
      </c>
      <c r="O873" s="96" t="e">
        <f t="shared" si="28"/>
        <v>#N/A</v>
      </c>
      <c r="P873" s="72">
        <f>IF(AND(ABS('Back-End'!B$26-L873)&lt;=0.0005,'Back-End'!B$25),'Back-End'!B$21,0)</f>
        <v>0</v>
      </c>
      <c r="Q873" s="72">
        <f>IF(AND(ABS('Back-End'!B$32-L873)&lt;=0.0005,'Back-End'!B$38),N873,0)</f>
        <v>0</v>
      </c>
      <c r="R873" s="72">
        <f>IF(AND(ABS('Back-End'!B$56-L872)&lt;=0.0005,'Back-End'!B$57),'Back-End'!B$55,IF(AND(ABS('Back-End'!B$69-L872)&lt;=0.0005,'Back-End'!B$58),'Back-End'!B$68+0.0001,0))</f>
        <v>0</v>
      </c>
      <c r="S873" s="72">
        <f>IF(AND(ABS('Back-End'!B$81-L873)&lt;=0.0005,'Back-End'!B$84),'Back-End'!B$83,0)</f>
        <v>0</v>
      </c>
      <c r="T873" s="72">
        <v>0</v>
      </c>
    </row>
    <row r="874" spans="12:20" x14ac:dyDescent="0.25">
      <c r="L874" s="94">
        <f>L873+0.001</f>
        <v>0.43500000000000033</v>
      </c>
      <c r="M874" s="81">
        <f>IF(L874&lt;'Slider Control'!M$13,'Slider Control'!P$13,L874*'Slider Control'!R$13)</f>
        <v>1.0440000000000007</v>
      </c>
      <c r="N874" s="95">
        <f>IF(L874&lt;'Slider Control'!M$13,0,IF(L874&lt;'Slider Control'!N$13,L874*'Slider Control'!S$13+'Slider Control'!T$13,'Slider Control'!Q$13))</f>
        <v>1.20857142857143</v>
      </c>
      <c r="O874" s="96" t="e">
        <f t="shared" si="28"/>
        <v>#N/A</v>
      </c>
      <c r="P874" s="72">
        <f>IF(AND(ABS('Back-End'!B$26-L874)&lt;=0.0005,'Back-End'!B$25),0.001,0)</f>
        <v>0</v>
      </c>
      <c r="Q874" s="72">
        <f>IF(AND(ABS('Back-End'!B$32-L874)&lt;=0.0005,'Back-End'!B$38),M874,0)</f>
        <v>0</v>
      </c>
      <c r="R874" s="72">
        <f>IF(AND(ABS('Back-End'!B$56-L874)&lt;=0.0005,'Back-End'!B$57),'Back-End'!B$54,IF(AND(ABS('Back-End'!B$69-L874)&lt;=0.0005,'Back-End'!B$58),'Back-End'!B$67,0))</f>
        <v>0</v>
      </c>
      <c r="S874" s="72">
        <f>IF(AND(ABS('Back-End'!B$81-L874)&lt;=0.0005,'Back-End'!B$84),'Back-End'!B$82,0)</f>
        <v>0</v>
      </c>
      <c r="T874" s="72">
        <v>0</v>
      </c>
    </row>
    <row r="875" spans="12:20" x14ac:dyDescent="0.25">
      <c r="L875" s="94">
        <f>L874</f>
        <v>0.43500000000000033</v>
      </c>
      <c r="M875" s="81">
        <f>IF(L875&lt;'Slider Control'!M$13,'Slider Control'!P$13,L875*'Slider Control'!R$13)</f>
        <v>1.0440000000000007</v>
      </c>
      <c r="N875" s="95">
        <f>IF(L875&lt;'Slider Control'!M$13,0,IF(L875&lt;'Slider Control'!N$13,L875*'Slider Control'!S$13+'Slider Control'!T$13,'Slider Control'!Q$13))</f>
        <v>1.20857142857143</v>
      </c>
      <c r="O875" s="96" t="e">
        <f t="shared" si="28"/>
        <v>#N/A</v>
      </c>
      <c r="P875" s="72">
        <f>IF(AND(ABS('Back-End'!B$26-L875)&lt;=0.0005,'Back-End'!B$25),'Back-End'!B$21,0)</f>
        <v>0</v>
      </c>
      <c r="Q875" s="72">
        <f>IF(AND(ABS('Back-End'!B$32-L875)&lt;=0.0005,'Back-End'!B$38),N875,0)</f>
        <v>0</v>
      </c>
      <c r="R875" s="72">
        <f>IF(AND(ABS('Back-End'!B$56-L874)&lt;=0.0005,'Back-End'!B$57),'Back-End'!B$55,IF(AND(ABS('Back-End'!B$69-L874)&lt;=0.0005,'Back-End'!B$58),'Back-End'!B$68+0.0001,0))</f>
        <v>0</v>
      </c>
      <c r="S875" s="72">
        <f>IF(AND(ABS('Back-End'!B$81-L875)&lt;=0.0005,'Back-End'!B$84),'Back-End'!B$83,0)</f>
        <v>0</v>
      </c>
      <c r="T875" s="72">
        <v>0</v>
      </c>
    </row>
    <row r="876" spans="12:20" x14ac:dyDescent="0.25">
      <c r="L876" s="94">
        <f>L875+0.001</f>
        <v>0.43600000000000033</v>
      </c>
      <c r="M876" s="81">
        <f>IF(L876&lt;'Slider Control'!M$13,'Slider Control'!P$13,L876*'Slider Control'!R$13)</f>
        <v>1.0464000000000007</v>
      </c>
      <c r="N876" s="95">
        <f>IF(L876&lt;'Slider Control'!M$13,0,IF(L876&lt;'Slider Control'!N$13,L876*'Slider Control'!S$13+'Slider Control'!T$13,'Slider Control'!Q$13))</f>
        <v>1.2137142857142873</v>
      </c>
      <c r="O876" s="96" t="e">
        <f t="shared" si="28"/>
        <v>#N/A</v>
      </c>
      <c r="P876" s="72">
        <f>IF(AND(ABS('Back-End'!B$26-L876)&lt;=0.0005,'Back-End'!B$25),0.001,0)</f>
        <v>0</v>
      </c>
      <c r="Q876" s="72">
        <f>IF(AND(ABS('Back-End'!B$32-L876)&lt;=0.0005,'Back-End'!B$38),M876,0)</f>
        <v>0</v>
      </c>
      <c r="R876" s="72">
        <f>IF(AND(ABS('Back-End'!B$56-L876)&lt;=0.0005,'Back-End'!B$57),'Back-End'!B$54,IF(AND(ABS('Back-End'!B$69-L876)&lt;=0.0005,'Back-End'!B$58),'Back-End'!B$67,0))</f>
        <v>0</v>
      </c>
      <c r="S876" s="72">
        <f>IF(AND(ABS('Back-End'!B$81-L876)&lt;=0.0005,'Back-End'!B$84),'Back-End'!B$82,0)</f>
        <v>0</v>
      </c>
      <c r="T876" s="72">
        <v>0</v>
      </c>
    </row>
    <row r="877" spans="12:20" x14ac:dyDescent="0.25">
      <c r="L877" s="94">
        <f>L876</f>
        <v>0.43600000000000033</v>
      </c>
      <c r="M877" s="81">
        <f>IF(L877&lt;'Slider Control'!M$13,'Slider Control'!P$13,L877*'Slider Control'!R$13)</f>
        <v>1.0464000000000007</v>
      </c>
      <c r="N877" s="95">
        <f>IF(L877&lt;'Slider Control'!M$13,0,IF(L877&lt;'Slider Control'!N$13,L877*'Slider Control'!S$13+'Slider Control'!T$13,'Slider Control'!Q$13))</f>
        <v>1.2137142857142873</v>
      </c>
      <c r="O877" s="96" t="e">
        <f t="shared" si="28"/>
        <v>#N/A</v>
      </c>
      <c r="P877" s="72">
        <f>IF(AND(ABS('Back-End'!B$26-L877)&lt;=0.0005,'Back-End'!B$25),'Back-End'!B$21,0)</f>
        <v>0</v>
      </c>
      <c r="Q877" s="72">
        <f>IF(AND(ABS('Back-End'!B$32-L877)&lt;=0.0005,'Back-End'!B$38),N877,0)</f>
        <v>0</v>
      </c>
      <c r="R877" s="72">
        <f>IF(AND(ABS('Back-End'!B$56-L876)&lt;=0.0005,'Back-End'!B$57),'Back-End'!B$55,IF(AND(ABS('Back-End'!B$69-L876)&lt;=0.0005,'Back-End'!B$58),'Back-End'!B$68+0.0001,0))</f>
        <v>0</v>
      </c>
      <c r="S877" s="72">
        <f>IF(AND(ABS('Back-End'!B$81-L877)&lt;=0.0005,'Back-End'!B$84),'Back-End'!B$83,0)</f>
        <v>0</v>
      </c>
      <c r="T877" s="72">
        <v>0</v>
      </c>
    </row>
    <row r="878" spans="12:20" x14ac:dyDescent="0.25">
      <c r="L878" s="94">
        <f>L877+0.001</f>
        <v>0.43700000000000033</v>
      </c>
      <c r="M878" s="81">
        <f>IF(L878&lt;'Slider Control'!M$13,'Slider Control'!P$13,L878*'Slider Control'!R$13)</f>
        <v>1.0488000000000008</v>
      </c>
      <c r="N878" s="95">
        <f>IF(L878&lt;'Slider Control'!M$13,0,IF(L878&lt;'Slider Control'!N$13,L878*'Slider Control'!S$13+'Slider Control'!T$13,'Slider Control'!Q$13))</f>
        <v>1.2188571428571446</v>
      </c>
      <c r="O878" s="96" t="e">
        <f t="shared" si="28"/>
        <v>#N/A</v>
      </c>
      <c r="P878" s="72">
        <f>IF(AND(ABS('Back-End'!B$26-L878)&lt;=0.0005,'Back-End'!B$25),0.001,0)</f>
        <v>0</v>
      </c>
      <c r="Q878" s="72">
        <f>IF(AND(ABS('Back-End'!B$32-L878)&lt;=0.0005,'Back-End'!B$38),M878,0)</f>
        <v>0</v>
      </c>
      <c r="R878" s="72">
        <f>IF(AND(ABS('Back-End'!B$56-L878)&lt;=0.0005,'Back-End'!B$57),'Back-End'!B$54,IF(AND(ABS('Back-End'!B$69-L878)&lt;=0.0005,'Back-End'!B$58),'Back-End'!B$67,0))</f>
        <v>0</v>
      </c>
      <c r="S878" s="72">
        <f>IF(AND(ABS('Back-End'!B$81-L878)&lt;=0.0005,'Back-End'!B$84),'Back-End'!B$82,0)</f>
        <v>0</v>
      </c>
      <c r="T878" s="72">
        <v>0</v>
      </c>
    </row>
    <row r="879" spans="12:20" x14ac:dyDescent="0.25">
      <c r="L879" s="94">
        <f>L878</f>
        <v>0.43700000000000033</v>
      </c>
      <c r="M879" s="81">
        <f>IF(L879&lt;'Slider Control'!M$13,'Slider Control'!P$13,L879*'Slider Control'!R$13)</f>
        <v>1.0488000000000008</v>
      </c>
      <c r="N879" s="95">
        <f>IF(L879&lt;'Slider Control'!M$13,0,IF(L879&lt;'Slider Control'!N$13,L879*'Slider Control'!S$13+'Slider Control'!T$13,'Slider Control'!Q$13))</f>
        <v>1.2188571428571446</v>
      </c>
      <c r="O879" s="96" t="e">
        <f t="shared" si="28"/>
        <v>#N/A</v>
      </c>
      <c r="P879" s="72">
        <f>IF(AND(ABS('Back-End'!B$26-L879)&lt;=0.0005,'Back-End'!B$25),'Back-End'!B$21,0)</f>
        <v>0</v>
      </c>
      <c r="Q879" s="72">
        <f>IF(AND(ABS('Back-End'!B$32-L879)&lt;=0.0005,'Back-End'!B$38),N879,0)</f>
        <v>0</v>
      </c>
      <c r="R879" s="72">
        <f>IF(AND(ABS('Back-End'!B$56-L878)&lt;=0.0005,'Back-End'!B$57),'Back-End'!B$55,IF(AND(ABS('Back-End'!B$69-L878)&lt;=0.0005,'Back-End'!B$58),'Back-End'!B$68+0.0001,0))</f>
        <v>0</v>
      </c>
      <c r="S879" s="72">
        <f>IF(AND(ABS('Back-End'!B$81-L879)&lt;=0.0005,'Back-End'!B$84),'Back-End'!B$83,0)</f>
        <v>0</v>
      </c>
      <c r="T879" s="72">
        <v>0</v>
      </c>
    </row>
    <row r="880" spans="12:20" x14ac:dyDescent="0.25">
      <c r="L880" s="94">
        <f>L879+0.001</f>
        <v>0.43800000000000033</v>
      </c>
      <c r="M880" s="81">
        <f>IF(L880&lt;'Slider Control'!M$13,'Slider Control'!P$13,L880*'Slider Control'!R$13)</f>
        <v>1.0512000000000008</v>
      </c>
      <c r="N880" s="95">
        <f>IF(L880&lt;'Slider Control'!M$13,0,IF(L880&lt;'Slider Control'!N$13,L880*'Slider Control'!S$13+'Slider Control'!T$13,'Slider Control'!Q$13))</f>
        <v>1.2240000000000015</v>
      </c>
      <c r="O880" s="96" t="e">
        <f t="shared" si="28"/>
        <v>#N/A</v>
      </c>
      <c r="P880" s="72">
        <f>IF(AND(ABS('Back-End'!B$26-L880)&lt;=0.0005,'Back-End'!B$25),0.001,0)</f>
        <v>0</v>
      </c>
      <c r="Q880" s="72">
        <f>IF(AND(ABS('Back-End'!B$32-L880)&lt;=0.0005,'Back-End'!B$38),M880,0)</f>
        <v>0</v>
      </c>
      <c r="R880" s="72">
        <f>IF(AND(ABS('Back-End'!B$56-L880)&lt;=0.0005,'Back-End'!B$57),'Back-End'!B$54,IF(AND(ABS('Back-End'!B$69-L880)&lt;=0.0005,'Back-End'!B$58),'Back-End'!B$67,0))</f>
        <v>0</v>
      </c>
      <c r="S880" s="72">
        <f>IF(AND(ABS('Back-End'!B$81-L880)&lt;=0.0005,'Back-End'!B$84),'Back-End'!B$82,0)</f>
        <v>0</v>
      </c>
      <c r="T880" s="72">
        <v>0</v>
      </c>
    </row>
    <row r="881" spans="12:20" x14ac:dyDescent="0.25">
      <c r="L881" s="94">
        <f>L880</f>
        <v>0.43800000000000033</v>
      </c>
      <c r="M881" s="81">
        <f>IF(L881&lt;'Slider Control'!M$13,'Slider Control'!P$13,L881*'Slider Control'!R$13)</f>
        <v>1.0512000000000008</v>
      </c>
      <c r="N881" s="95">
        <f>IF(L881&lt;'Slider Control'!M$13,0,IF(L881&lt;'Slider Control'!N$13,L881*'Slider Control'!S$13+'Slider Control'!T$13,'Slider Control'!Q$13))</f>
        <v>1.2240000000000015</v>
      </c>
      <c r="O881" s="96" t="e">
        <f t="shared" si="28"/>
        <v>#N/A</v>
      </c>
      <c r="P881" s="72">
        <f>IF(AND(ABS('Back-End'!B$26-L881)&lt;=0.0005,'Back-End'!B$25),'Back-End'!B$21,0)</f>
        <v>0</v>
      </c>
      <c r="Q881" s="72">
        <f>IF(AND(ABS('Back-End'!B$32-L881)&lt;=0.0005,'Back-End'!B$38),N881,0)</f>
        <v>0</v>
      </c>
      <c r="R881" s="72">
        <f>IF(AND(ABS('Back-End'!B$56-L880)&lt;=0.0005,'Back-End'!B$57),'Back-End'!B$55,IF(AND(ABS('Back-End'!B$69-L880)&lt;=0.0005,'Back-End'!B$58),'Back-End'!B$68+0.0001,0))</f>
        <v>0</v>
      </c>
      <c r="S881" s="72">
        <f>IF(AND(ABS('Back-End'!B$81-L881)&lt;=0.0005,'Back-End'!B$84),'Back-End'!B$83,0)</f>
        <v>0</v>
      </c>
      <c r="T881" s="72">
        <v>0</v>
      </c>
    </row>
    <row r="882" spans="12:20" x14ac:dyDescent="0.25">
      <c r="L882" s="94">
        <f>L881+0.001</f>
        <v>0.43900000000000033</v>
      </c>
      <c r="M882" s="81">
        <f>IF(L882&lt;'Slider Control'!M$13,'Slider Control'!P$13,L882*'Slider Control'!R$13)</f>
        <v>1.0536000000000008</v>
      </c>
      <c r="N882" s="95">
        <f>IF(L882&lt;'Slider Control'!M$13,0,IF(L882&lt;'Slider Control'!N$13,L882*'Slider Control'!S$13+'Slider Control'!T$13,'Slider Control'!Q$13))</f>
        <v>1.2291428571428589</v>
      </c>
      <c r="O882" s="96" t="e">
        <f t="shared" si="28"/>
        <v>#N/A</v>
      </c>
      <c r="P882" s="72">
        <f>IF(AND(ABS('Back-End'!B$26-L882)&lt;=0.0005,'Back-End'!B$25),0.001,0)</f>
        <v>0</v>
      </c>
      <c r="Q882" s="72">
        <f>IF(AND(ABS('Back-End'!B$32-L882)&lt;=0.0005,'Back-End'!B$38),M882,0)</f>
        <v>0</v>
      </c>
      <c r="R882" s="72">
        <f>IF(AND(ABS('Back-End'!B$56-L882)&lt;=0.0005,'Back-End'!B$57),'Back-End'!B$54,IF(AND(ABS('Back-End'!B$69-L882)&lt;=0.0005,'Back-End'!B$58),'Back-End'!B$67,0))</f>
        <v>0</v>
      </c>
      <c r="S882" s="72">
        <f>IF(AND(ABS('Back-End'!B$81-L882)&lt;=0.0005,'Back-End'!B$84),'Back-End'!B$82,0)</f>
        <v>0</v>
      </c>
      <c r="T882" s="72">
        <v>0</v>
      </c>
    </row>
    <row r="883" spans="12:20" x14ac:dyDescent="0.25">
      <c r="L883" s="94">
        <f>L882</f>
        <v>0.43900000000000033</v>
      </c>
      <c r="M883" s="81">
        <f>IF(L883&lt;'Slider Control'!M$13,'Slider Control'!P$13,L883*'Slider Control'!R$13)</f>
        <v>1.0536000000000008</v>
      </c>
      <c r="N883" s="95">
        <f>IF(L883&lt;'Slider Control'!M$13,0,IF(L883&lt;'Slider Control'!N$13,L883*'Slider Control'!S$13+'Slider Control'!T$13,'Slider Control'!Q$13))</f>
        <v>1.2291428571428589</v>
      </c>
      <c r="O883" s="96" t="e">
        <f t="shared" si="28"/>
        <v>#N/A</v>
      </c>
      <c r="P883" s="72">
        <f>IF(AND(ABS('Back-End'!B$26-L883)&lt;=0.0005,'Back-End'!B$25),'Back-End'!B$21,0)</f>
        <v>0</v>
      </c>
      <c r="Q883" s="72">
        <f>IF(AND(ABS('Back-End'!B$32-L883)&lt;=0.0005,'Back-End'!B$38),N883,0)</f>
        <v>0</v>
      </c>
      <c r="R883" s="72">
        <f>IF(AND(ABS('Back-End'!B$56-L882)&lt;=0.0005,'Back-End'!B$57),'Back-End'!B$55,IF(AND(ABS('Back-End'!B$69-L882)&lt;=0.0005,'Back-End'!B$58),'Back-End'!B$68+0.0001,0))</f>
        <v>0</v>
      </c>
      <c r="S883" s="72">
        <f>IF(AND(ABS('Back-End'!B$81-L883)&lt;=0.0005,'Back-End'!B$84),'Back-End'!B$83,0)</f>
        <v>0</v>
      </c>
      <c r="T883" s="72">
        <v>0</v>
      </c>
    </row>
    <row r="884" spans="12:20" x14ac:dyDescent="0.25">
      <c r="L884" s="94">
        <f>L883+0.001</f>
        <v>0.44000000000000034</v>
      </c>
      <c r="M884" s="81">
        <f>IF(L884&lt;'Slider Control'!M$13,'Slider Control'!P$13,L884*'Slider Control'!R$13)</f>
        <v>1.0560000000000007</v>
      </c>
      <c r="N884" s="95">
        <f>IF(L884&lt;'Slider Control'!M$13,0,IF(L884&lt;'Slider Control'!N$13,L884*'Slider Control'!S$13+'Slider Control'!T$13,'Slider Control'!Q$13))</f>
        <v>1.2342857142857158</v>
      </c>
      <c r="O884" s="96" t="e">
        <f t="shared" si="28"/>
        <v>#N/A</v>
      </c>
      <c r="P884" s="72">
        <f>IF(AND(ABS('Back-End'!B$26-L884)&lt;=0.0005,'Back-End'!B$25),0.001,0)</f>
        <v>0</v>
      </c>
      <c r="Q884" s="72">
        <f>IF(AND(ABS('Back-End'!B$32-L884)&lt;=0.0005,'Back-End'!B$38),M884,0)</f>
        <v>0</v>
      </c>
      <c r="R884" s="72">
        <f>IF(AND(ABS('Back-End'!B$56-L884)&lt;=0.0005,'Back-End'!B$57),'Back-End'!B$54,IF(AND(ABS('Back-End'!B$69-L884)&lt;=0.0005,'Back-End'!B$58),'Back-End'!B$67,0))</f>
        <v>0</v>
      </c>
      <c r="S884" s="72">
        <f>IF(AND(ABS('Back-End'!B$81-L884)&lt;=0.0005,'Back-End'!B$84),'Back-End'!B$82,0)</f>
        <v>0</v>
      </c>
      <c r="T884" s="72">
        <v>0</v>
      </c>
    </row>
    <row r="885" spans="12:20" x14ac:dyDescent="0.25">
      <c r="L885" s="94">
        <f>L884</f>
        <v>0.44000000000000034</v>
      </c>
      <c r="M885" s="81">
        <f>IF(L885&lt;'Slider Control'!M$13,'Slider Control'!P$13,L885*'Slider Control'!R$13)</f>
        <v>1.0560000000000007</v>
      </c>
      <c r="N885" s="95">
        <f>IF(L885&lt;'Slider Control'!M$13,0,IF(L885&lt;'Slider Control'!N$13,L885*'Slider Control'!S$13+'Slider Control'!T$13,'Slider Control'!Q$13))</f>
        <v>1.2342857142857158</v>
      </c>
      <c r="O885" s="96" t="e">
        <f t="shared" si="28"/>
        <v>#N/A</v>
      </c>
      <c r="P885" s="72">
        <f>IF(AND(ABS('Back-End'!B$26-L885)&lt;=0.0005,'Back-End'!B$25),'Back-End'!B$21,0)</f>
        <v>0</v>
      </c>
      <c r="Q885" s="72">
        <f>IF(AND(ABS('Back-End'!B$32-L885)&lt;=0.0005,'Back-End'!B$38),N885,0)</f>
        <v>0</v>
      </c>
      <c r="R885" s="72">
        <f>IF(AND(ABS('Back-End'!B$56-L884)&lt;=0.0005,'Back-End'!B$57),'Back-End'!B$55,IF(AND(ABS('Back-End'!B$69-L884)&lt;=0.0005,'Back-End'!B$58),'Back-End'!B$68+0.0001,0))</f>
        <v>0</v>
      </c>
      <c r="S885" s="72">
        <f>IF(AND(ABS('Back-End'!B$81-L885)&lt;=0.0005,'Back-End'!B$84),'Back-End'!B$83,0)</f>
        <v>0</v>
      </c>
      <c r="T885" s="72">
        <v>0</v>
      </c>
    </row>
    <row r="886" spans="12:20" x14ac:dyDescent="0.25">
      <c r="L886" s="94">
        <f>L885+0.001</f>
        <v>0.44100000000000034</v>
      </c>
      <c r="M886" s="81">
        <f>IF(L886&lt;'Slider Control'!M$13,'Slider Control'!P$13,L886*'Slider Control'!R$13)</f>
        <v>1.0584000000000007</v>
      </c>
      <c r="N886" s="95">
        <f>IF(L886&lt;'Slider Control'!M$13,0,IF(L886&lt;'Slider Control'!N$13,L886*'Slider Control'!S$13+'Slider Control'!T$13,'Slider Control'!Q$13))</f>
        <v>1.2394285714285731</v>
      </c>
      <c r="O886" s="96" t="e">
        <f t="shared" si="28"/>
        <v>#N/A</v>
      </c>
      <c r="P886" s="72">
        <f>IF(AND(ABS('Back-End'!B$26-L886)&lt;=0.0005,'Back-End'!B$25),0.001,0)</f>
        <v>0</v>
      </c>
      <c r="Q886" s="72">
        <f>IF(AND(ABS('Back-End'!B$32-L886)&lt;=0.0005,'Back-End'!B$38),M886,0)</f>
        <v>0</v>
      </c>
      <c r="R886" s="72">
        <f>IF(AND(ABS('Back-End'!B$56-L886)&lt;=0.0005,'Back-End'!B$57),'Back-End'!B$54,IF(AND(ABS('Back-End'!B$69-L886)&lt;=0.0005,'Back-End'!B$58),'Back-End'!B$67,0))</f>
        <v>0</v>
      </c>
      <c r="S886" s="72">
        <f>IF(AND(ABS('Back-End'!B$81-L886)&lt;=0.0005,'Back-End'!B$84),'Back-End'!B$82,0)</f>
        <v>0</v>
      </c>
      <c r="T886" s="72">
        <v>0</v>
      </c>
    </row>
    <row r="887" spans="12:20" x14ac:dyDescent="0.25">
      <c r="L887" s="94">
        <f>L886</f>
        <v>0.44100000000000034</v>
      </c>
      <c r="M887" s="81">
        <f>IF(L887&lt;'Slider Control'!M$13,'Slider Control'!P$13,L887*'Slider Control'!R$13)</f>
        <v>1.0584000000000007</v>
      </c>
      <c r="N887" s="95">
        <f>IF(L887&lt;'Slider Control'!M$13,0,IF(L887&lt;'Slider Control'!N$13,L887*'Slider Control'!S$13+'Slider Control'!T$13,'Slider Control'!Q$13))</f>
        <v>1.2394285714285731</v>
      </c>
      <c r="O887" s="96" t="e">
        <f t="shared" si="28"/>
        <v>#N/A</v>
      </c>
      <c r="P887" s="72">
        <f>IF(AND(ABS('Back-End'!B$26-L887)&lt;=0.0005,'Back-End'!B$25),'Back-End'!B$21,0)</f>
        <v>0</v>
      </c>
      <c r="Q887" s="72">
        <f>IF(AND(ABS('Back-End'!B$32-L887)&lt;=0.0005,'Back-End'!B$38),N887,0)</f>
        <v>0</v>
      </c>
      <c r="R887" s="72">
        <f>IF(AND(ABS('Back-End'!B$56-L886)&lt;=0.0005,'Back-End'!B$57),'Back-End'!B$55,IF(AND(ABS('Back-End'!B$69-L886)&lt;=0.0005,'Back-End'!B$58),'Back-End'!B$68+0.0001,0))</f>
        <v>0</v>
      </c>
      <c r="S887" s="72">
        <f>IF(AND(ABS('Back-End'!B$81-L887)&lt;=0.0005,'Back-End'!B$84),'Back-End'!B$83,0)</f>
        <v>0</v>
      </c>
      <c r="T887" s="72">
        <v>0</v>
      </c>
    </row>
    <row r="888" spans="12:20" x14ac:dyDescent="0.25">
      <c r="L888" s="94">
        <f>L887+0.001</f>
        <v>0.44200000000000034</v>
      </c>
      <c r="M888" s="81">
        <f>IF(L888&lt;'Slider Control'!M$13,'Slider Control'!P$13,L888*'Slider Control'!R$13)</f>
        <v>1.0608000000000009</v>
      </c>
      <c r="N888" s="95">
        <f>IF(L888&lt;'Slider Control'!M$13,0,IF(L888&lt;'Slider Control'!N$13,L888*'Slider Control'!S$13+'Slider Control'!T$13,'Slider Control'!Q$13))</f>
        <v>1.24457142857143</v>
      </c>
      <c r="O888" s="96" t="e">
        <f t="shared" si="28"/>
        <v>#N/A</v>
      </c>
      <c r="P888" s="72">
        <f>IF(AND(ABS('Back-End'!B$26-L888)&lt;=0.0005,'Back-End'!B$25),0.001,0)</f>
        <v>0</v>
      </c>
      <c r="Q888" s="72">
        <f>IF(AND(ABS('Back-End'!B$32-L888)&lt;=0.0005,'Back-End'!B$38),M888,0)</f>
        <v>0</v>
      </c>
      <c r="R888" s="72">
        <f>IF(AND(ABS('Back-End'!B$56-L888)&lt;=0.0005,'Back-End'!B$57),'Back-End'!B$54,IF(AND(ABS('Back-End'!B$69-L888)&lt;=0.0005,'Back-End'!B$58),'Back-End'!B$67,0))</f>
        <v>0</v>
      </c>
      <c r="S888" s="72">
        <f>IF(AND(ABS('Back-End'!B$81-L888)&lt;=0.0005,'Back-End'!B$84),'Back-End'!B$82,0)</f>
        <v>0</v>
      </c>
      <c r="T888" s="72">
        <v>0</v>
      </c>
    </row>
    <row r="889" spans="12:20" x14ac:dyDescent="0.25">
      <c r="L889" s="94">
        <f>L888</f>
        <v>0.44200000000000034</v>
      </c>
      <c r="M889" s="81">
        <f>IF(L889&lt;'Slider Control'!M$13,'Slider Control'!P$13,L889*'Slider Control'!R$13)</f>
        <v>1.0608000000000009</v>
      </c>
      <c r="N889" s="95">
        <f>IF(L889&lt;'Slider Control'!M$13,0,IF(L889&lt;'Slider Control'!N$13,L889*'Slider Control'!S$13+'Slider Control'!T$13,'Slider Control'!Q$13))</f>
        <v>1.24457142857143</v>
      </c>
      <c r="O889" s="96" t="e">
        <f t="shared" si="28"/>
        <v>#N/A</v>
      </c>
      <c r="P889" s="72">
        <f>IF(AND(ABS('Back-End'!B$26-L889)&lt;=0.0005,'Back-End'!B$25),'Back-End'!B$21,0)</f>
        <v>0</v>
      </c>
      <c r="Q889" s="72">
        <f>IF(AND(ABS('Back-End'!B$32-L889)&lt;=0.0005,'Back-End'!B$38),N889,0)</f>
        <v>0</v>
      </c>
      <c r="R889" s="72">
        <f>IF(AND(ABS('Back-End'!B$56-L888)&lt;=0.0005,'Back-End'!B$57),'Back-End'!B$55,IF(AND(ABS('Back-End'!B$69-L888)&lt;=0.0005,'Back-End'!B$58),'Back-End'!B$68+0.0001,0))</f>
        <v>0</v>
      </c>
      <c r="S889" s="72">
        <f>IF(AND(ABS('Back-End'!B$81-L889)&lt;=0.0005,'Back-End'!B$84),'Back-End'!B$83,0)</f>
        <v>0</v>
      </c>
      <c r="T889" s="72">
        <v>0</v>
      </c>
    </row>
    <row r="890" spans="12:20" x14ac:dyDescent="0.25">
      <c r="L890" s="94">
        <f>L889+0.001</f>
        <v>0.44300000000000034</v>
      </c>
      <c r="M890" s="81">
        <f>IF(L890&lt;'Slider Control'!M$13,'Slider Control'!P$13,L890*'Slider Control'!R$13)</f>
        <v>1.0632000000000008</v>
      </c>
      <c r="N890" s="95">
        <f>IF(L890&lt;'Slider Control'!M$13,0,IF(L890&lt;'Slider Control'!N$13,L890*'Slider Control'!S$13+'Slider Control'!T$13,'Slider Control'!Q$13))</f>
        <v>1.2497142857142873</v>
      </c>
      <c r="O890" s="96" t="e">
        <f t="shared" si="28"/>
        <v>#N/A</v>
      </c>
      <c r="P890" s="72">
        <f>IF(AND(ABS('Back-End'!B$26-L890)&lt;=0.0005,'Back-End'!B$25),0.001,0)</f>
        <v>0</v>
      </c>
      <c r="Q890" s="72">
        <f>IF(AND(ABS('Back-End'!B$32-L890)&lt;=0.0005,'Back-End'!B$38),M890,0)</f>
        <v>0</v>
      </c>
      <c r="R890" s="72">
        <f>IF(AND(ABS('Back-End'!B$56-L890)&lt;=0.0005,'Back-End'!B$57),'Back-End'!B$54,IF(AND(ABS('Back-End'!B$69-L890)&lt;=0.0005,'Back-End'!B$58),'Back-End'!B$67,0))</f>
        <v>0</v>
      </c>
      <c r="S890" s="72">
        <f>IF(AND(ABS('Back-End'!B$81-L890)&lt;=0.0005,'Back-End'!B$84),'Back-End'!B$82,0)</f>
        <v>0</v>
      </c>
      <c r="T890" s="72">
        <v>0</v>
      </c>
    </row>
    <row r="891" spans="12:20" x14ac:dyDescent="0.25">
      <c r="L891" s="94">
        <f>L890</f>
        <v>0.44300000000000034</v>
      </c>
      <c r="M891" s="81">
        <f>IF(L891&lt;'Slider Control'!M$13,'Slider Control'!P$13,L891*'Slider Control'!R$13)</f>
        <v>1.0632000000000008</v>
      </c>
      <c r="N891" s="95">
        <f>IF(L891&lt;'Slider Control'!M$13,0,IF(L891&lt;'Slider Control'!N$13,L891*'Slider Control'!S$13+'Slider Control'!T$13,'Slider Control'!Q$13))</f>
        <v>1.2497142857142873</v>
      </c>
      <c r="O891" s="96" t="e">
        <f t="shared" si="28"/>
        <v>#N/A</v>
      </c>
      <c r="P891" s="72">
        <f>IF(AND(ABS('Back-End'!B$26-L891)&lt;=0.0005,'Back-End'!B$25),'Back-End'!B$21,0)</f>
        <v>0</v>
      </c>
      <c r="Q891" s="72">
        <f>IF(AND(ABS('Back-End'!B$32-L891)&lt;=0.0005,'Back-End'!B$38),N891,0)</f>
        <v>0</v>
      </c>
      <c r="R891" s="72">
        <f>IF(AND(ABS('Back-End'!B$56-L890)&lt;=0.0005,'Back-End'!B$57),'Back-End'!B$55,IF(AND(ABS('Back-End'!B$69-L890)&lt;=0.0005,'Back-End'!B$58),'Back-End'!B$68+0.0001,0))</f>
        <v>0</v>
      </c>
      <c r="S891" s="72">
        <f>IF(AND(ABS('Back-End'!B$81-L891)&lt;=0.0005,'Back-End'!B$84),'Back-End'!B$83,0)</f>
        <v>0</v>
      </c>
      <c r="T891" s="72">
        <v>0</v>
      </c>
    </row>
    <row r="892" spans="12:20" x14ac:dyDescent="0.25">
      <c r="L892" s="94">
        <f>L891+0.001</f>
        <v>0.44400000000000034</v>
      </c>
      <c r="M892" s="81">
        <f>IF(L892&lt;'Slider Control'!M$13,'Slider Control'!P$13,L892*'Slider Control'!R$13)</f>
        <v>1.0656000000000008</v>
      </c>
      <c r="N892" s="95">
        <f>IF(L892&lt;'Slider Control'!M$13,0,IF(L892&lt;'Slider Control'!N$13,L892*'Slider Control'!S$13+'Slider Control'!T$13,'Slider Control'!Q$13))</f>
        <v>1.2548571428571447</v>
      </c>
      <c r="O892" s="96" t="e">
        <f t="shared" si="28"/>
        <v>#N/A</v>
      </c>
      <c r="P892" s="72">
        <f>IF(AND(ABS('Back-End'!B$26-L892)&lt;=0.0005,'Back-End'!B$25),0.001,0)</f>
        <v>0</v>
      </c>
      <c r="Q892" s="72">
        <f>IF(AND(ABS('Back-End'!B$32-L892)&lt;=0.0005,'Back-End'!B$38),M892,0)</f>
        <v>0</v>
      </c>
      <c r="R892" s="72">
        <f>IF(AND(ABS('Back-End'!B$56-L892)&lt;=0.0005,'Back-End'!B$57),'Back-End'!B$54,IF(AND(ABS('Back-End'!B$69-L892)&lt;=0.0005,'Back-End'!B$58),'Back-End'!B$67,0))</f>
        <v>0</v>
      </c>
      <c r="S892" s="72">
        <f>IF(AND(ABS('Back-End'!B$81-L892)&lt;=0.0005,'Back-End'!B$84),'Back-End'!B$82,0)</f>
        <v>0</v>
      </c>
      <c r="T892" s="72">
        <v>0</v>
      </c>
    </row>
    <row r="893" spans="12:20" x14ac:dyDescent="0.25">
      <c r="L893" s="94">
        <f>L892</f>
        <v>0.44400000000000034</v>
      </c>
      <c r="M893" s="81">
        <f>IF(L893&lt;'Slider Control'!M$13,'Slider Control'!P$13,L893*'Slider Control'!R$13)</f>
        <v>1.0656000000000008</v>
      </c>
      <c r="N893" s="95">
        <f>IF(L893&lt;'Slider Control'!M$13,0,IF(L893&lt;'Slider Control'!N$13,L893*'Slider Control'!S$13+'Slider Control'!T$13,'Slider Control'!Q$13))</f>
        <v>1.2548571428571447</v>
      </c>
      <c r="O893" s="96" t="e">
        <f t="shared" si="28"/>
        <v>#N/A</v>
      </c>
      <c r="P893" s="72">
        <f>IF(AND(ABS('Back-End'!B$26-L893)&lt;=0.0005,'Back-End'!B$25),'Back-End'!B$21,0)</f>
        <v>0</v>
      </c>
      <c r="Q893" s="72">
        <f>IF(AND(ABS('Back-End'!B$32-L893)&lt;=0.0005,'Back-End'!B$38),N893,0)</f>
        <v>0</v>
      </c>
      <c r="R893" s="72">
        <f>IF(AND(ABS('Back-End'!B$56-L892)&lt;=0.0005,'Back-End'!B$57),'Back-End'!B$55,IF(AND(ABS('Back-End'!B$69-L892)&lt;=0.0005,'Back-End'!B$58),'Back-End'!B$68+0.0001,0))</f>
        <v>0</v>
      </c>
      <c r="S893" s="72">
        <f>IF(AND(ABS('Back-End'!B$81-L893)&lt;=0.0005,'Back-End'!B$84),'Back-End'!B$83,0)</f>
        <v>0</v>
      </c>
      <c r="T893" s="72">
        <v>0</v>
      </c>
    </row>
    <row r="894" spans="12:20" x14ac:dyDescent="0.25">
      <c r="L894" s="94">
        <f>L893+0.001</f>
        <v>0.44500000000000034</v>
      </c>
      <c r="M894" s="81">
        <f>IF(L894&lt;'Slider Control'!M$13,'Slider Control'!P$13,L894*'Slider Control'!R$13)</f>
        <v>1.0680000000000007</v>
      </c>
      <c r="N894" s="95">
        <f>IF(L894&lt;'Slider Control'!M$13,0,IF(L894&lt;'Slider Control'!N$13,L894*'Slider Control'!S$13+'Slider Control'!T$13,'Slider Control'!Q$13))</f>
        <v>1.2600000000000016</v>
      </c>
      <c r="O894" s="96" t="e">
        <f t="shared" si="28"/>
        <v>#N/A</v>
      </c>
      <c r="P894" s="72">
        <f>IF(AND(ABS('Back-End'!B$26-L894)&lt;=0.0005,'Back-End'!B$25),0.001,0)</f>
        <v>0</v>
      </c>
      <c r="Q894" s="72">
        <f>IF(AND(ABS('Back-End'!B$32-L894)&lt;=0.0005,'Back-End'!B$38),M894,0)</f>
        <v>0</v>
      </c>
      <c r="R894" s="72">
        <f>IF(AND(ABS('Back-End'!B$56-L894)&lt;=0.0005,'Back-End'!B$57),'Back-End'!B$54,IF(AND(ABS('Back-End'!B$69-L894)&lt;=0.0005,'Back-End'!B$58),'Back-End'!B$67,0))</f>
        <v>0</v>
      </c>
      <c r="S894" s="72">
        <f>IF(AND(ABS('Back-End'!B$81-L894)&lt;=0.0005,'Back-End'!B$84),'Back-End'!B$82,0)</f>
        <v>0</v>
      </c>
      <c r="T894" s="72">
        <v>0</v>
      </c>
    </row>
    <row r="895" spans="12:20" x14ac:dyDescent="0.25">
      <c r="L895" s="94">
        <f>L894</f>
        <v>0.44500000000000034</v>
      </c>
      <c r="M895" s="81">
        <f>IF(L895&lt;'Slider Control'!M$13,'Slider Control'!P$13,L895*'Slider Control'!R$13)</f>
        <v>1.0680000000000007</v>
      </c>
      <c r="N895" s="95">
        <f>IF(L895&lt;'Slider Control'!M$13,0,IF(L895&lt;'Slider Control'!N$13,L895*'Slider Control'!S$13+'Slider Control'!T$13,'Slider Control'!Q$13))</f>
        <v>1.2600000000000016</v>
      </c>
      <c r="O895" s="96" t="e">
        <f t="shared" si="28"/>
        <v>#N/A</v>
      </c>
      <c r="P895" s="72">
        <f>IF(AND(ABS('Back-End'!B$26-L895)&lt;=0.0005,'Back-End'!B$25),'Back-End'!B$21,0)</f>
        <v>0</v>
      </c>
      <c r="Q895" s="72">
        <f>IF(AND(ABS('Back-End'!B$32-L895)&lt;=0.0005,'Back-End'!B$38),N895,0)</f>
        <v>0</v>
      </c>
      <c r="R895" s="72">
        <f>IF(AND(ABS('Back-End'!B$56-L894)&lt;=0.0005,'Back-End'!B$57),'Back-End'!B$55,IF(AND(ABS('Back-End'!B$69-L894)&lt;=0.0005,'Back-End'!B$58),'Back-End'!B$68+0.0001,0))</f>
        <v>0</v>
      </c>
      <c r="S895" s="72">
        <f>IF(AND(ABS('Back-End'!B$81-L895)&lt;=0.0005,'Back-End'!B$84),'Back-End'!B$83,0)</f>
        <v>0</v>
      </c>
      <c r="T895" s="72">
        <v>0</v>
      </c>
    </row>
    <row r="896" spans="12:20" x14ac:dyDescent="0.25">
      <c r="L896" s="94">
        <f>L895+0.001</f>
        <v>0.44600000000000034</v>
      </c>
      <c r="M896" s="81">
        <f>IF(L896&lt;'Slider Control'!M$13,'Slider Control'!P$13,L896*'Slider Control'!R$13)</f>
        <v>1.0704000000000007</v>
      </c>
      <c r="N896" s="95">
        <f>IF(L896&lt;'Slider Control'!M$13,0,IF(L896&lt;'Slider Control'!N$13,L896*'Slider Control'!S$13+'Slider Control'!T$13,'Slider Control'!Q$13))</f>
        <v>1.2651428571428589</v>
      </c>
      <c r="O896" s="96" t="e">
        <f t="shared" si="28"/>
        <v>#N/A</v>
      </c>
      <c r="P896" s="72">
        <f>IF(AND(ABS('Back-End'!B$26-L896)&lt;=0.0005,'Back-End'!B$25),0.001,0)</f>
        <v>0</v>
      </c>
      <c r="Q896" s="72">
        <f>IF(AND(ABS('Back-End'!B$32-L896)&lt;=0.0005,'Back-End'!B$38),M896,0)</f>
        <v>0</v>
      </c>
      <c r="R896" s="72">
        <f>IF(AND(ABS('Back-End'!B$56-L896)&lt;=0.0005,'Back-End'!B$57),'Back-End'!B$54,IF(AND(ABS('Back-End'!B$69-L896)&lt;=0.0005,'Back-End'!B$58),'Back-End'!B$67,0))</f>
        <v>0</v>
      </c>
      <c r="S896" s="72">
        <f>IF(AND(ABS('Back-End'!B$81-L896)&lt;=0.0005,'Back-End'!B$84),'Back-End'!B$82,0)</f>
        <v>0</v>
      </c>
      <c r="T896" s="72">
        <v>0</v>
      </c>
    </row>
    <row r="897" spans="12:20" x14ac:dyDescent="0.25">
      <c r="L897" s="94">
        <f>L896</f>
        <v>0.44600000000000034</v>
      </c>
      <c r="M897" s="81">
        <f>IF(L897&lt;'Slider Control'!M$13,'Slider Control'!P$13,L897*'Slider Control'!R$13)</f>
        <v>1.0704000000000007</v>
      </c>
      <c r="N897" s="95">
        <f>IF(L897&lt;'Slider Control'!M$13,0,IF(L897&lt;'Slider Control'!N$13,L897*'Slider Control'!S$13+'Slider Control'!T$13,'Slider Control'!Q$13))</f>
        <v>1.2651428571428589</v>
      </c>
      <c r="O897" s="96" t="e">
        <f t="shared" si="28"/>
        <v>#N/A</v>
      </c>
      <c r="P897" s="72">
        <f>IF(AND(ABS('Back-End'!B$26-L897)&lt;=0.0005,'Back-End'!B$25),'Back-End'!B$21,0)</f>
        <v>0</v>
      </c>
      <c r="Q897" s="72">
        <f>IF(AND(ABS('Back-End'!B$32-L897)&lt;=0.0005,'Back-End'!B$38),N897,0)</f>
        <v>0</v>
      </c>
      <c r="R897" s="72">
        <f>IF(AND(ABS('Back-End'!B$56-L896)&lt;=0.0005,'Back-End'!B$57),'Back-End'!B$55,IF(AND(ABS('Back-End'!B$69-L896)&lt;=0.0005,'Back-End'!B$58),'Back-End'!B$68+0.0001,0))</f>
        <v>0</v>
      </c>
      <c r="S897" s="72">
        <f>IF(AND(ABS('Back-End'!B$81-L897)&lt;=0.0005,'Back-End'!B$84),'Back-End'!B$83,0)</f>
        <v>0</v>
      </c>
      <c r="T897" s="72">
        <v>0</v>
      </c>
    </row>
    <row r="898" spans="12:20" x14ac:dyDescent="0.25">
      <c r="L898" s="94">
        <f>L897+0.001</f>
        <v>0.44700000000000034</v>
      </c>
      <c r="M898" s="81">
        <f>IF(L898&lt;'Slider Control'!M$13,'Slider Control'!P$13,L898*'Slider Control'!R$13)</f>
        <v>1.0728000000000009</v>
      </c>
      <c r="N898" s="95">
        <f>IF(L898&lt;'Slider Control'!M$13,0,IF(L898&lt;'Slider Control'!N$13,L898*'Slider Control'!S$13+'Slider Control'!T$13,'Slider Control'!Q$13))</f>
        <v>1.2702857142857158</v>
      </c>
      <c r="O898" s="96" t="e">
        <f t="shared" si="28"/>
        <v>#N/A</v>
      </c>
      <c r="P898" s="72">
        <f>IF(AND(ABS('Back-End'!B$26-L898)&lt;=0.0005,'Back-End'!B$25),0.001,0)</f>
        <v>0</v>
      </c>
      <c r="Q898" s="72">
        <f>IF(AND(ABS('Back-End'!B$32-L898)&lt;=0.0005,'Back-End'!B$38),M898,0)</f>
        <v>0</v>
      </c>
      <c r="R898" s="72">
        <f>IF(AND(ABS('Back-End'!B$56-L898)&lt;=0.0005,'Back-End'!B$57),'Back-End'!B$54,IF(AND(ABS('Back-End'!B$69-L898)&lt;=0.0005,'Back-End'!B$58),'Back-End'!B$67,0))</f>
        <v>0</v>
      </c>
      <c r="S898" s="72">
        <f>IF(AND(ABS('Back-End'!B$81-L898)&lt;=0.0005,'Back-End'!B$84),'Back-End'!B$82,0)</f>
        <v>0</v>
      </c>
      <c r="T898" s="72">
        <v>0</v>
      </c>
    </row>
    <row r="899" spans="12:20" x14ac:dyDescent="0.25">
      <c r="L899" s="94">
        <f>L898</f>
        <v>0.44700000000000034</v>
      </c>
      <c r="M899" s="81">
        <f>IF(L899&lt;'Slider Control'!M$13,'Slider Control'!P$13,L899*'Slider Control'!R$13)</f>
        <v>1.0728000000000009</v>
      </c>
      <c r="N899" s="95">
        <f>IF(L899&lt;'Slider Control'!M$13,0,IF(L899&lt;'Slider Control'!N$13,L899*'Slider Control'!S$13+'Slider Control'!T$13,'Slider Control'!Q$13))</f>
        <v>1.2702857142857158</v>
      </c>
      <c r="O899" s="96" t="e">
        <f t="shared" si="28"/>
        <v>#N/A</v>
      </c>
      <c r="P899" s="72">
        <f>IF(AND(ABS('Back-End'!B$26-L899)&lt;=0.0005,'Back-End'!B$25),'Back-End'!B$21,0)</f>
        <v>0</v>
      </c>
      <c r="Q899" s="72">
        <f>IF(AND(ABS('Back-End'!B$32-L899)&lt;=0.0005,'Back-End'!B$38),N899,0)</f>
        <v>0</v>
      </c>
      <c r="R899" s="72">
        <f>IF(AND(ABS('Back-End'!B$56-L898)&lt;=0.0005,'Back-End'!B$57),'Back-End'!B$55,IF(AND(ABS('Back-End'!B$69-L898)&lt;=0.0005,'Back-End'!B$58),'Back-End'!B$68+0.0001,0))</f>
        <v>0</v>
      </c>
      <c r="S899" s="72">
        <f>IF(AND(ABS('Back-End'!B$81-L899)&lt;=0.0005,'Back-End'!B$84),'Back-End'!B$83,0)</f>
        <v>0</v>
      </c>
      <c r="T899" s="72">
        <v>0</v>
      </c>
    </row>
    <row r="900" spans="12:20" x14ac:dyDescent="0.25">
      <c r="L900" s="94">
        <f>L899+0.001</f>
        <v>0.44800000000000034</v>
      </c>
      <c r="M900" s="81">
        <f>IF(L900&lt;'Slider Control'!M$13,'Slider Control'!P$13,L900*'Slider Control'!R$13)</f>
        <v>1.0752000000000008</v>
      </c>
      <c r="N900" s="95">
        <f>IF(L900&lt;'Slider Control'!M$13,0,IF(L900&lt;'Slider Control'!N$13,L900*'Slider Control'!S$13+'Slider Control'!T$13,'Slider Control'!Q$13))</f>
        <v>1.2754285714285731</v>
      </c>
      <c r="O900" s="96" t="e">
        <f t="shared" ref="O900:O963" si="29">IF(SUM(P900:T900)=0,NA(),SUM(P900:T900))</f>
        <v>#N/A</v>
      </c>
      <c r="P900" s="72">
        <f>IF(AND(ABS('Back-End'!B$26-L900)&lt;=0.0005,'Back-End'!B$25),0.001,0)</f>
        <v>0</v>
      </c>
      <c r="Q900" s="72">
        <f>IF(AND(ABS('Back-End'!B$32-L900)&lt;=0.0005,'Back-End'!B$38),M900,0)</f>
        <v>0</v>
      </c>
      <c r="R900" s="72">
        <f>IF(AND(ABS('Back-End'!B$56-L900)&lt;=0.0005,'Back-End'!B$57),'Back-End'!B$54,IF(AND(ABS('Back-End'!B$69-L900)&lt;=0.0005,'Back-End'!B$58),'Back-End'!B$67,0))</f>
        <v>0</v>
      </c>
      <c r="S900" s="72">
        <f>IF(AND(ABS('Back-End'!B$81-L900)&lt;=0.0005,'Back-End'!B$84),'Back-End'!B$82,0)</f>
        <v>0</v>
      </c>
      <c r="T900" s="72">
        <v>0</v>
      </c>
    </row>
    <row r="901" spans="12:20" x14ac:dyDescent="0.25">
      <c r="L901" s="94">
        <f>L900</f>
        <v>0.44800000000000034</v>
      </c>
      <c r="M901" s="81">
        <f>IF(L901&lt;'Slider Control'!M$13,'Slider Control'!P$13,L901*'Slider Control'!R$13)</f>
        <v>1.0752000000000008</v>
      </c>
      <c r="N901" s="95">
        <f>IF(L901&lt;'Slider Control'!M$13,0,IF(L901&lt;'Slider Control'!N$13,L901*'Slider Control'!S$13+'Slider Control'!T$13,'Slider Control'!Q$13))</f>
        <v>1.2754285714285731</v>
      </c>
      <c r="O901" s="96" t="e">
        <f t="shared" si="29"/>
        <v>#N/A</v>
      </c>
      <c r="P901" s="72">
        <f>IF(AND(ABS('Back-End'!B$26-L901)&lt;=0.0005,'Back-End'!B$25),'Back-End'!B$21,0)</f>
        <v>0</v>
      </c>
      <c r="Q901" s="72">
        <f>IF(AND(ABS('Back-End'!B$32-L901)&lt;=0.0005,'Back-End'!B$38),N901,0)</f>
        <v>0</v>
      </c>
      <c r="R901" s="72">
        <f>IF(AND(ABS('Back-End'!B$56-L900)&lt;=0.0005,'Back-End'!B$57),'Back-End'!B$55,IF(AND(ABS('Back-End'!B$69-L900)&lt;=0.0005,'Back-End'!B$58),'Back-End'!B$68+0.0001,0))</f>
        <v>0</v>
      </c>
      <c r="S901" s="72">
        <f>IF(AND(ABS('Back-End'!B$81-L901)&lt;=0.0005,'Back-End'!B$84),'Back-End'!B$83,0)</f>
        <v>0</v>
      </c>
      <c r="T901" s="72">
        <v>0</v>
      </c>
    </row>
    <row r="902" spans="12:20" x14ac:dyDescent="0.25">
      <c r="L902" s="94">
        <f>L901+0.001</f>
        <v>0.44900000000000034</v>
      </c>
      <c r="M902" s="81">
        <f>IF(L902&lt;'Slider Control'!M$13,'Slider Control'!P$13,L902*'Slider Control'!R$13)</f>
        <v>1.0776000000000008</v>
      </c>
      <c r="N902" s="95">
        <f>IF(L902&lt;'Slider Control'!M$13,0,IF(L902&lt;'Slider Control'!N$13,L902*'Slider Control'!S$13+'Slider Control'!T$13,'Slider Control'!Q$13))</f>
        <v>1.28057142857143</v>
      </c>
      <c r="O902" s="96" t="e">
        <f t="shared" si="29"/>
        <v>#N/A</v>
      </c>
      <c r="P902" s="72">
        <f>IF(AND(ABS('Back-End'!B$26-L902)&lt;=0.0005,'Back-End'!B$25),0.001,0)</f>
        <v>0</v>
      </c>
      <c r="Q902" s="72">
        <f>IF(AND(ABS('Back-End'!B$32-L902)&lt;=0.0005,'Back-End'!B$38),M902,0)</f>
        <v>0</v>
      </c>
      <c r="R902" s="72">
        <f>IF(AND(ABS('Back-End'!B$56-L902)&lt;=0.0005,'Back-End'!B$57),'Back-End'!B$54,IF(AND(ABS('Back-End'!B$69-L902)&lt;=0.0005,'Back-End'!B$58),'Back-End'!B$67,0))</f>
        <v>0</v>
      </c>
      <c r="S902" s="72">
        <f>IF(AND(ABS('Back-End'!B$81-L902)&lt;=0.0005,'Back-End'!B$84),'Back-End'!B$82,0)</f>
        <v>0</v>
      </c>
      <c r="T902" s="72">
        <v>0</v>
      </c>
    </row>
    <row r="903" spans="12:20" x14ac:dyDescent="0.25">
      <c r="L903" s="94">
        <f>L902</f>
        <v>0.44900000000000034</v>
      </c>
      <c r="M903" s="81">
        <f>IF(L903&lt;'Slider Control'!M$13,'Slider Control'!P$13,L903*'Slider Control'!R$13)</f>
        <v>1.0776000000000008</v>
      </c>
      <c r="N903" s="95">
        <f>IF(L903&lt;'Slider Control'!M$13,0,IF(L903&lt;'Slider Control'!N$13,L903*'Slider Control'!S$13+'Slider Control'!T$13,'Slider Control'!Q$13))</f>
        <v>1.28057142857143</v>
      </c>
      <c r="O903" s="96" t="e">
        <f t="shared" si="29"/>
        <v>#N/A</v>
      </c>
      <c r="P903" s="72">
        <f>IF(AND(ABS('Back-End'!B$26-L903)&lt;=0.0005,'Back-End'!B$25),'Back-End'!B$21,0)</f>
        <v>0</v>
      </c>
      <c r="Q903" s="72">
        <f>IF(AND(ABS('Back-End'!B$32-L903)&lt;=0.0005,'Back-End'!B$38),N903,0)</f>
        <v>0</v>
      </c>
      <c r="R903" s="72">
        <f>IF(AND(ABS('Back-End'!B$56-L902)&lt;=0.0005,'Back-End'!B$57),'Back-End'!B$55,IF(AND(ABS('Back-End'!B$69-L902)&lt;=0.0005,'Back-End'!B$58),'Back-End'!B$68+0.0001,0))</f>
        <v>0</v>
      </c>
      <c r="S903" s="72">
        <f>IF(AND(ABS('Back-End'!B$81-L903)&lt;=0.0005,'Back-End'!B$84),'Back-End'!B$83,0)</f>
        <v>0</v>
      </c>
      <c r="T903" s="72">
        <v>0</v>
      </c>
    </row>
    <row r="904" spans="12:20" x14ac:dyDescent="0.25">
      <c r="L904" s="94">
        <f>L903+0.001</f>
        <v>0.45000000000000034</v>
      </c>
      <c r="M904" s="81">
        <f>IF(L904&lt;'Slider Control'!M$13,'Slider Control'!P$13,L904*'Slider Control'!R$13)</f>
        <v>1.0800000000000007</v>
      </c>
      <c r="N904" s="95">
        <f>IF(L904&lt;'Slider Control'!M$13,0,IF(L904&lt;'Slider Control'!N$13,L904*'Slider Control'!S$13+'Slider Control'!T$13,'Slider Control'!Q$13))</f>
        <v>1.2857142857142874</v>
      </c>
      <c r="O904" s="96" t="e">
        <f t="shared" si="29"/>
        <v>#N/A</v>
      </c>
      <c r="P904" s="72">
        <f>IF(AND(ABS('Back-End'!B$26-L904)&lt;=0.0005,'Back-End'!B$25),0.001,0)</f>
        <v>0</v>
      </c>
      <c r="Q904" s="72">
        <f>IF(AND(ABS('Back-End'!B$32-L904)&lt;=0.0005,'Back-End'!B$38),M904,0)</f>
        <v>0</v>
      </c>
      <c r="R904" s="72">
        <f>IF(AND(ABS('Back-End'!B$56-L904)&lt;=0.0005,'Back-End'!B$57),'Back-End'!B$54,IF(AND(ABS('Back-End'!B$69-L904)&lt;=0.0005,'Back-End'!B$58),'Back-End'!B$67,0))</f>
        <v>0</v>
      </c>
      <c r="S904" s="72">
        <f>IF(AND(ABS('Back-End'!B$81-L904)&lt;=0.0005,'Back-End'!B$84),'Back-End'!B$82,0)</f>
        <v>0</v>
      </c>
      <c r="T904" s="72">
        <v>0</v>
      </c>
    </row>
    <row r="905" spans="12:20" x14ac:dyDescent="0.25">
      <c r="L905" s="94">
        <f>L904</f>
        <v>0.45000000000000034</v>
      </c>
      <c r="M905" s="81">
        <f>IF(L905&lt;'Slider Control'!M$13,'Slider Control'!P$13,L905*'Slider Control'!R$13)</f>
        <v>1.0800000000000007</v>
      </c>
      <c r="N905" s="95">
        <f>IF(L905&lt;'Slider Control'!M$13,0,IF(L905&lt;'Slider Control'!N$13,L905*'Slider Control'!S$13+'Slider Control'!T$13,'Slider Control'!Q$13))</f>
        <v>1.2857142857142874</v>
      </c>
      <c r="O905" s="96" t="e">
        <f t="shared" si="29"/>
        <v>#N/A</v>
      </c>
      <c r="P905" s="72">
        <f>IF(AND(ABS('Back-End'!B$26-L905)&lt;=0.0005,'Back-End'!B$25),'Back-End'!B$21,0)</f>
        <v>0</v>
      </c>
      <c r="Q905" s="72">
        <f>IF(AND(ABS('Back-End'!B$32-L905)&lt;=0.0005,'Back-End'!B$38),N905,0)</f>
        <v>0</v>
      </c>
      <c r="R905" s="72">
        <f>IF(AND(ABS('Back-End'!B$56-L904)&lt;=0.0005,'Back-End'!B$57),'Back-End'!B$55,IF(AND(ABS('Back-End'!B$69-L904)&lt;=0.0005,'Back-End'!B$58),'Back-End'!B$68+0.0001,0))</f>
        <v>0</v>
      </c>
      <c r="S905" s="72">
        <f>IF(AND(ABS('Back-End'!B$81-L905)&lt;=0.0005,'Back-End'!B$84),'Back-End'!B$83,0)</f>
        <v>0</v>
      </c>
      <c r="T905" s="72">
        <v>0</v>
      </c>
    </row>
    <row r="906" spans="12:20" x14ac:dyDescent="0.25">
      <c r="L906" s="94">
        <f>L905+0.001</f>
        <v>0.45100000000000035</v>
      </c>
      <c r="M906" s="81">
        <f>IF(L906&lt;'Slider Control'!M$13,'Slider Control'!P$13,L906*'Slider Control'!R$13)</f>
        <v>1.0824000000000007</v>
      </c>
      <c r="N906" s="95">
        <f>IF(L906&lt;'Slider Control'!M$13,0,IF(L906&lt;'Slider Control'!N$13,L906*'Slider Control'!S$13+'Slider Control'!T$13,'Slider Control'!Q$13))</f>
        <v>1.2908571428571447</v>
      </c>
      <c r="O906" s="96" t="e">
        <f t="shared" si="29"/>
        <v>#N/A</v>
      </c>
      <c r="P906" s="72">
        <f>IF(AND(ABS('Back-End'!B$26-L906)&lt;=0.0005,'Back-End'!B$25),0.001,0)</f>
        <v>0</v>
      </c>
      <c r="Q906" s="72">
        <f>IF(AND(ABS('Back-End'!B$32-L906)&lt;=0.0005,'Back-End'!B$38),M906,0)</f>
        <v>0</v>
      </c>
      <c r="R906" s="72">
        <f>IF(AND(ABS('Back-End'!B$56-L906)&lt;=0.0005,'Back-End'!B$57),'Back-End'!B$54,IF(AND(ABS('Back-End'!B$69-L906)&lt;=0.0005,'Back-End'!B$58),'Back-End'!B$67,0))</f>
        <v>0</v>
      </c>
      <c r="S906" s="72">
        <f>IF(AND(ABS('Back-End'!B$81-L906)&lt;=0.0005,'Back-End'!B$84),'Back-End'!B$82,0)</f>
        <v>0</v>
      </c>
      <c r="T906" s="72">
        <v>0</v>
      </c>
    </row>
    <row r="907" spans="12:20" x14ac:dyDescent="0.25">
      <c r="L907" s="94">
        <f>L906</f>
        <v>0.45100000000000035</v>
      </c>
      <c r="M907" s="81">
        <f>IF(L907&lt;'Slider Control'!M$13,'Slider Control'!P$13,L907*'Slider Control'!R$13)</f>
        <v>1.0824000000000007</v>
      </c>
      <c r="N907" s="95">
        <f>IF(L907&lt;'Slider Control'!M$13,0,IF(L907&lt;'Slider Control'!N$13,L907*'Slider Control'!S$13+'Slider Control'!T$13,'Slider Control'!Q$13))</f>
        <v>1.2908571428571447</v>
      </c>
      <c r="O907" s="96" t="e">
        <f t="shared" si="29"/>
        <v>#N/A</v>
      </c>
      <c r="P907" s="72">
        <f>IF(AND(ABS('Back-End'!B$26-L907)&lt;=0.0005,'Back-End'!B$25),'Back-End'!B$21,0)</f>
        <v>0</v>
      </c>
      <c r="Q907" s="72">
        <f>IF(AND(ABS('Back-End'!B$32-L907)&lt;=0.0005,'Back-End'!B$38),N907,0)</f>
        <v>0</v>
      </c>
      <c r="R907" s="72">
        <f>IF(AND(ABS('Back-End'!B$56-L906)&lt;=0.0005,'Back-End'!B$57),'Back-End'!B$55,IF(AND(ABS('Back-End'!B$69-L906)&lt;=0.0005,'Back-End'!B$58),'Back-End'!B$68+0.0001,0))</f>
        <v>0</v>
      </c>
      <c r="S907" s="72">
        <f>IF(AND(ABS('Back-End'!B$81-L907)&lt;=0.0005,'Back-End'!B$84),'Back-End'!B$83,0)</f>
        <v>0</v>
      </c>
      <c r="T907" s="72">
        <v>0</v>
      </c>
    </row>
    <row r="908" spans="12:20" x14ac:dyDescent="0.25">
      <c r="L908" s="94">
        <f>L907+0.001</f>
        <v>0.45200000000000035</v>
      </c>
      <c r="M908" s="81">
        <f>IF(L908&lt;'Slider Control'!M$13,'Slider Control'!P$13,L908*'Slider Control'!R$13)</f>
        <v>1.0848000000000009</v>
      </c>
      <c r="N908" s="95">
        <f>IF(L908&lt;'Slider Control'!M$13,0,IF(L908&lt;'Slider Control'!N$13,L908*'Slider Control'!S$13+'Slider Control'!T$13,'Slider Control'!Q$13))</f>
        <v>1.2960000000000016</v>
      </c>
      <c r="O908" s="96" t="e">
        <f t="shared" si="29"/>
        <v>#N/A</v>
      </c>
      <c r="P908" s="72">
        <f>IF(AND(ABS('Back-End'!B$26-L908)&lt;=0.0005,'Back-End'!B$25),0.001,0)</f>
        <v>0</v>
      </c>
      <c r="Q908" s="72">
        <f>IF(AND(ABS('Back-End'!B$32-L908)&lt;=0.0005,'Back-End'!B$38),M908,0)</f>
        <v>0</v>
      </c>
      <c r="R908" s="72">
        <f>IF(AND(ABS('Back-End'!B$56-L908)&lt;=0.0005,'Back-End'!B$57),'Back-End'!B$54,IF(AND(ABS('Back-End'!B$69-L908)&lt;=0.0005,'Back-End'!B$58),'Back-End'!B$67,0))</f>
        <v>0</v>
      </c>
      <c r="S908" s="72">
        <f>IF(AND(ABS('Back-End'!B$81-L908)&lt;=0.0005,'Back-End'!B$84),'Back-End'!B$82,0)</f>
        <v>0</v>
      </c>
      <c r="T908" s="72">
        <v>0</v>
      </c>
    </row>
    <row r="909" spans="12:20" x14ac:dyDescent="0.25">
      <c r="L909" s="94">
        <f>L908</f>
        <v>0.45200000000000035</v>
      </c>
      <c r="M909" s="81">
        <f>IF(L909&lt;'Slider Control'!M$13,'Slider Control'!P$13,L909*'Slider Control'!R$13)</f>
        <v>1.0848000000000009</v>
      </c>
      <c r="N909" s="95">
        <f>IF(L909&lt;'Slider Control'!M$13,0,IF(L909&lt;'Slider Control'!N$13,L909*'Slider Control'!S$13+'Slider Control'!T$13,'Slider Control'!Q$13))</f>
        <v>1.2960000000000016</v>
      </c>
      <c r="O909" s="96" t="e">
        <f t="shared" si="29"/>
        <v>#N/A</v>
      </c>
      <c r="P909" s="72">
        <f>IF(AND(ABS('Back-End'!B$26-L909)&lt;=0.0005,'Back-End'!B$25),'Back-End'!B$21,0)</f>
        <v>0</v>
      </c>
      <c r="Q909" s="72">
        <f>IF(AND(ABS('Back-End'!B$32-L909)&lt;=0.0005,'Back-End'!B$38),N909,0)</f>
        <v>0</v>
      </c>
      <c r="R909" s="72">
        <f>IF(AND(ABS('Back-End'!B$56-L908)&lt;=0.0005,'Back-End'!B$57),'Back-End'!B$55,IF(AND(ABS('Back-End'!B$69-L908)&lt;=0.0005,'Back-End'!B$58),'Back-End'!B$68+0.0001,0))</f>
        <v>0</v>
      </c>
      <c r="S909" s="72">
        <f>IF(AND(ABS('Back-End'!B$81-L909)&lt;=0.0005,'Back-End'!B$84),'Back-End'!B$83,0)</f>
        <v>0</v>
      </c>
      <c r="T909" s="72">
        <v>0</v>
      </c>
    </row>
    <row r="910" spans="12:20" x14ac:dyDescent="0.25">
      <c r="L910" s="94">
        <f>L909+0.001</f>
        <v>0.45300000000000035</v>
      </c>
      <c r="M910" s="81">
        <f>IF(L910&lt;'Slider Control'!M$13,'Slider Control'!P$13,L910*'Slider Control'!R$13)</f>
        <v>1.0872000000000008</v>
      </c>
      <c r="N910" s="95">
        <f>IF(L910&lt;'Slider Control'!M$13,0,IF(L910&lt;'Slider Control'!N$13,L910*'Slider Control'!S$13+'Slider Control'!T$13,'Slider Control'!Q$13))</f>
        <v>1.3011428571428589</v>
      </c>
      <c r="O910" s="96" t="e">
        <f t="shared" si="29"/>
        <v>#N/A</v>
      </c>
      <c r="P910" s="72">
        <f>IF(AND(ABS('Back-End'!B$26-L910)&lt;=0.0005,'Back-End'!B$25),0.001,0)</f>
        <v>0</v>
      </c>
      <c r="Q910" s="72">
        <f>IF(AND(ABS('Back-End'!B$32-L910)&lt;=0.0005,'Back-End'!B$38),M910,0)</f>
        <v>0</v>
      </c>
      <c r="R910" s="72">
        <f>IF(AND(ABS('Back-End'!B$56-L910)&lt;=0.0005,'Back-End'!B$57),'Back-End'!B$54,IF(AND(ABS('Back-End'!B$69-L910)&lt;=0.0005,'Back-End'!B$58),'Back-End'!B$67,0))</f>
        <v>0</v>
      </c>
      <c r="S910" s="72">
        <f>IF(AND(ABS('Back-End'!B$81-L910)&lt;=0.0005,'Back-End'!B$84),'Back-End'!B$82,0)</f>
        <v>0</v>
      </c>
      <c r="T910" s="72">
        <v>0</v>
      </c>
    </row>
    <row r="911" spans="12:20" x14ac:dyDescent="0.25">
      <c r="L911" s="94">
        <f>L910</f>
        <v>0.45300000000000035</v>
      </c>
      <c r="M911" s="81">
        <f>IF(L911&lt;'Slider Control'!M$13,'Slider Control'!P$13,L911*'Slider Control'!R$13)</f>
        <v>1.0872000000000008</v>
      </c>
      <c r="N911" s="95">
        <f>IF(L911&lt;'Slider Control'!M$13,0,IF(L911&lt;'Slider Control'!N$13,L911*'Slider Control'!S$13+'Slider Control'!T$13,'Slider Control'!Q$13))</f>
        <v>1.3011428571428589</v>
      </c>
      <c r="O911" s="96" t="e">
        <f t="shared" si="29"/>
        <v>#N/A</v>
      </c>
      <c r="P911" s="72">
        <f>IF(AND(ABS('Back-End'!B$26-L911)&lt;=0.0005,'Back-End'!B$25),'Back-End'!B$21,0)</f>
        <v>0</v>
      </c>
      <c r="Q911" s="72">
        <f>IF(AND(ABS('Back-End'!B$32-L911)&lt;=0.0005,'Back-End'!B$38),N911,0)</f>
        <v>0</v>
      </c>
      <c r="R911" s="72">
        <f>IF(AND(ABS('Back-End'!B$56-L910)&lt;=0.0005,'Back-End'!B$57),'Back-End'!B$55,IF(AND(ABS('Back-End'!B$69-L910)&lt;=0.0005,'Back-End'!B$58),'Back-End'!B$68+0.0001,0))</f>
        <v>0</v>
      </c>
      <c r="S911" s="72">
        <f>IF(AND(ABS('Back-End'!B$81-L911)&lt;=0.0005,'Back-End'!B$84),'Back-End'!B$83,0)</f>
        <v>0</v>
      </c>
      <c r="T911" s="72">
        <v>0</v>
      </c>
    </row>
    <row r="912" spans="12:20" x14ac:dyDescent="0.25">
      <c r="L912" s="94">
        <f>L911+0.001</f>
        <v>0.45400000000000035</v>
      </c>
      <c r="M912" s="81">
        <f>IF(L912&lt;'Slider Control'!M$13,'Slider Control'!P$13,L912*'Slider Control'!R$13)</f>
        <v>1.0896000000000008</v>
      </c>
      <c r="N912" s="95">
        <f>IF(L912&lt;'Slider Control'!M$13,0,IF(L912&lt;'Slider Control'!N$13,L912*'Slider Control'!S$13+'Slider Control'!T$13,'Slider Control'!Q$13))</f>
        <v>1.3062857142857158</v>
      </c>
      <c r="O912" s="96" t="e">
        <f t="shared" si="29"/>
        <v>#N/A</v>
      </c>
      <c r="P912" s="72">
        <f>IF(AND(ABS('Back-End'!B$26-L912)&lt;=0.0005,'Back-End'!B$25),0.001,0)</f>
        <v>0</v>
      </c>
      <c r="Q912" s="72">
        <f>IF(AND(ABS('Back-End'!B$32-L912)&lt;=0.0005,'Back-End'!B$38),M912,0)</f>
        <v>0</v>
      </c>
      <c r="R912" s="72">
        <f>IF(AND(ABS('Back-End'!B$56-L912)&lt;=0.0005,'Back-End'!B$57),'Back-End'!B$54,IF(AND(ABS('Back-End'!B$69-L912)&lt;=0.0005,'Back-End'!B$58),'Back-End'!B$67,0))</f>
        <v>0</v>
      </c>
      <c r="S912" s="72">
        <f>IF(AND(ABS('Back-End'!B$81-L912)&lt;=0.0005,'Back-End'!B$84),'Back-End'!B$82,0)</f>
        <v>0</v>
      </c>
      <c r="T912" s="72">
        <v>0</v>
      </c>
    </row>
    <row r="913" spans="12:20" x14ac:dyDescent="0.25">
      <c r="L913" s="94">
        <f>L912</f>
        <v>0.45400000000000035</v>
      </c>
      <c r="M913" s="81">
        <f>IF(L913&lt;'Slider Control'!M$13,'Slider Control'!P$13,L913*'Slider Control'!R$13)</f>
        <v>1.0896000000000008</v>
      </c>
      <c r="N913" s="95">
        <f>IF(L913&lt;'Slider Control'!M$13,0,IF(L913&lt;'Slider Control'!N$13,L913*'Slider Control'!S$13+'Slider Control'!T$13,'Slider Control'!Q$13))</f>
        <v>1.3062857142857158</v>
      </c>
      <c r="O913" s="96" t="e">
        <f t="shared" si="29"/>
        <v>#N/A</v>
      </c>
      <c r="P913" s="72">
        <f>IF(AND(ABS('Back-End'!B$26-L913)&lt;=0.0005,'Back-End'!B$25),'Back-End'!B$21,0)</f>
        <v>0</v>
      </c>
      <c r="Q913" s="72">
        <f>IF(AND(ABS('Back-End'!B$32-L913)&lt;=0.0005,'Back-End'!B$38),N913,0)</f>
        <v>0</v>
      </c>
      <c r="R913" s="72">
        <f>IF(AND(ABS('Back-End'!B$56-L912)&lt;=0.0005,'Back-End'!B$57),'Back-End'!B$55,IF(AND(ABS('Back-End'!B$69-L912)&lt;=0.0005,'Back-End'!B$58),'Back-End'!B$68+0.0001,0))</f>
        <v>0</v>
      </c>
      <c r="S913" s="72">
        <f>IF(AND(ABS('Back-End'!B$81-L913)&lt;=0.0005,'Back-End'!B$84),'Back-End'!B$83,0)</f>
        <v>0</v>
      </c>
      <c r="T913" s="72">
        <v>0</v>
      </c>
    </row>
    <row r="914" spans="12:20" x14ac:dyDescent="0.25">
      <c r="L914" s="94">
        <f>L913+0.001</f>
        <v>0.45500000000000035</v>
      </c>
      <c r="M914" s="81">
        <f>IF(L914&lt;'Slider Control'!M$13,'Slider Control'!P$13,L914*'Slider Control'!R$13)</f>
        <v>1.0920000000000007</v>
      </c>
      <c r="N914" s="95">
        <f>IF(L914&lt;'Slider Control'!M$13,0,IF(L914&lt;'Slider Control'!N$13,L914*'Slider Control'!S$13+'Slider Control'!T$13,'Slider Control'!Q$13))</f>
        <v>1.3114285714285732</v>
      </c>
      <c r="O914" s="96" t="e">
        <f t="shared" si="29"/>
        <v>#N/A</v>
      </c>
      <c r="P914" s="72">
        <f>IF(AND(ABS('Back-End'!B$26-L914)&lt;=0.0005,'Back-End'!B$25),0.001,0)</f>
        <v>0</v>
      </c>
      <c r="Q914" s="72">
        <f>IF(AND(ABS('Back-End'!B$32-L914)&lt;=0.0005,'Back-End'!B$38),M914,0)</f>
        <v>0</v>
      </c>
      <c r="R914" s="72">
        <f>IF(AND(ABS('Back-End'!B$56-L914)&lt;=0.0005,'Back-End'!B$57),'Back-End'!B$54,IF(AND(ABS('Back-End'!B$69-L914)&lt;=0.0005,'Back-End'!B$58),'Back-End'!B$67,0))</f>
        <v>0</v>
      </c>
      <c r="S914" s="72">
        <f>IF(AND(ABS('Back-End'!B$81-L914)&lt;=0.0005,'Back-End'!B$84),'Back-End'!B$82,0)</f>
        <v>0</v>
      </c>
      <c r="T914" s="72">
        <v>0</v>
      </c>
    </row>
    <row r="915" spans="12:20" x14ac:dyDescent="0.25">
      <c r="L915" s="94">
        <f>L914</f>
        <v>0.45500000000000035</v>
      </c>
      <c r="M915" s="81">
        <f>IF(L915&lt;'Slider Control'!M$13,'Slider Control'!P$13,L915*'Slider Control'!R$13)</f>
        <v>1.0920000000000007</v>
      </c>
      <c r="N915" s="95">
        <f>IF(L915&lt;'Slider Control'!M$13,0,IF(L915&lt;'Slider Control'!N$13,L915*'Slider Control'!S$13+'Slider Control'!T$13,'Slider Control'!Q$13))</f>
        <v>1.3114285714285732</v>
      </c>
      <c r="O915" s="96" t="e">
        <f t="shared" si="29"/>
        <v>#N/A</v>
      </c>
      <c r="P915" s="72">
        <f>IF(AND(ABS('Back-End'!B$26-L915)&lt;=0.0005,'Back-End'!B$25),'Back-End'!B$21,0)</f>
        <v>0</v>
      </c>
      <c r="Q915" s="72">
        <f>IF(AND(ABS('Back-End'!B$32-L915)&lt;=0.0005,'Back-End'!B$38),N915,0)</f>
        <v>0</v>
      </c>
      <c r="R915" s="72">
        <f>IF(AND(ABS('Back-End'!B$56-L914)&lt;=0.0005,'Back-End'!B$57),'Back-End'!B$55,IF(AND(ABS('Back-End'!B$69-L914)&lt;=0.0005,'Back-End'!B$58),'Back-End'!B$68+0.0001,0))</f>
        <v>0</v>
      </c>
      <c r="S915" s="72">
        <f>IF(AND(ABS('Back-End'!B$81-L915)&lt;=0.0005,'Back-End'!B$84),'Back-End'!B$83,0)</f>
        <v>0</v>
      </c>
      <c r="T915" s="72">
        <v>0</v>
      </c>
    </row>
    <row r="916" spans="12:20" x14ac:dyDescent="0.25">
      <c r="L916" s="94">
        <f>L915+0.001</f>
        <v>0.45600000000000035</v>
      </c>
      <c r="M916" s="81">
        <f>IF(L916&lt;'Slider Control'!M$13,'Slider Control'!P$13,L916*'Slider Control'!R$13)</f>
        <v>1.0944000000000007</v>
      </c>
      <c r="N916" s="95">
        <f>IF(L916&lt;'Slider Control'!M$13,0,IF(L916&lt;'Slider Control'!N$13,L916*'Slider Control'!S$13+'Slider Control'!T$13,'Slider Control'!Q$13))</f>
        <v>1.3165714285714301</v>
      </c>
      <c r="O916" s="96" t="e">
        <f t="shared" si="29"/>
        <v>#N/A</v>
      </c>
      <c r="P916" s="72">
        <f>IF(AND(ABS('Back-End'!B$26-L916)&lt;=0.0005,'Back-End'!B$25),0.001,0)</f>
        <v>0</v>
      </c>
      <c r="Q916" s="72">
        <f>IF(AND(ABS('Back-End'!B$32-L916)&lt;=0.0005,'Back-End'!B$38),M916,0)</f>
        <v>0</v>
      </c>
      <c r="R916" s="72">
        <f>IF(AND(ABS('Back-End'!B$56-L916)&lt;=0.0005,'Back-End'!B$57),'Back-End'!B$54,IF(AND(ABS('Back-End'!B$69-L916)&lt;=0.0005,'Back-End'!B$58),'Back-End'!B$67,0))</f>
        <v>0</v>
      </c>
      <c r="S916" s="72">
        <f>IF(AND(ABS('Back-End'!B$81-L916)&lt;=0.0005,'Back-End'!B$84),'Back-End'!B$82,0)</f>
        <v>0</v>
      </c>
      <c r="T916" s="72">
        <v>0</v>
      </c>
    </row>
    <row r="917" spans="12:20" x14ac:dyDescent="0.25">
      <c r="L917" s="94">
        <f>L916</f>
        <v>0.45600000000000035</v>
      </c>
      <c r="M917" s="81">
        <f>IF(L917&lt;'Slider Control'!M$13,'Slider Control'!P$13,L917*'Slider Control'!R$13)</f>
        <v>1.0944000000000007</v>
      </c>
      <c r="N917" s="95">
        <f>IF(L917&lt;'Slider Control'!M$13,0,IF(L917&lt;'Slider Control'!N$13,L917*'Slider Control'!S$13+'Slider Control'!T$13,'Slider Control'!Q$13))</f>
        <v>1.3165714285714301</v>
      </c>
      <c r="O917" s="96" t="e">
        <f t="shared" si="29"/>
        <v>#N/A</v>
      </c>
      <c r="P917" s="72">
        <f>IF(AND(ABS('Back-End'!B$26-L917)&lt;=0.0005,'Back-End'!B$25),'Back-End'!B$21,0)</f>
        <v>0</v>
      </c>
      <c r="Q917" s="72">
        <f>IF(AND(ABS('Back-End'!B$32-L917)&lt;=0.0005,'Back-End'!B$38),N917,0)</f>
        <v>0</v>
      </c>
      <c r="R917" s="72">
        <f>IF(AND(ABS('Back-End'!B$56-L916)&lt;=0.0005,'Back-End'!B$57),'Back-End'!B$55,IF(AND(ABS('Back-End'!B$69-L916)&lt;=0.0005,'Back-End'!B$58),'Back-End'!B$68+0.0001,0))</f>
        <v>0</v>
      </c>
      <c r="S917" s="72">
        <f>IF(AND(ABS('Back-End'!B$81-L917)&lt;=0.0005,'Back-End'!B$84),'Back-End'!B$83,0)</f>
        <v>0</v>
      </c>
      <c r="T917" s="72">
        <v>0</v>
      </c>
    </row>
    <row r="918" spans="12:20" x14ac:dyDescent="0.25">
      <c r="L918" s="94">
        <f>L917+0.001</f>
        <v>0.45700000000000035</v>
      </c>
      <c r="M918" s="81">
        <f>IF(L918&lt;'Slider Control'!M$13,'Slider Control'!P$13,L918*'Slider Control'!R$13)</f>
        <v>1.0968000000000009</v>
      </c>
      <c r="N918" s="95">
        <f>IF(L918&lt;'Slider Control'!M$13,0,IF(L918&lt;'Slider Control'!N$13,L918*'Slider Control'!S$13+'Slider Control'!T$13,'Slider Control'!Q$13))</f>
        <v>1.3217142857142874</v>
      </c>
      <c r="O918" s="96" t="e">
        <f t="shared" si="29"/>
        <v>#N/A</v>
      </c>
      <c r="P918" s="72">
        <f>IF(AND(ABS('Back-End'!B$26-L918)&lt;=0.0005,'Back-End'!B$25),0.001,0)</f>
        <v>0</v>
      </c>
      <c r="Q918" s="72">
        <f>IF(AND(ABS('Back-End'!B$32-L918)&lt;=0.0005,'Back-End'!B$38),M918,0)</f>
        <v>0</v>
      </c>
      <c r="R918" s="72">
        <f>IF(AND(ABS('Back-End'!B$56-L918)&lt;=0.0005,'Back-End'!B$57),'Back-End'!B$54,IF(AND(ABS('Back-End'!B$69-L918)&lt;=0.0005,'Back-End'!B$58),'Back-End'!B$67,0))</f>
        <v>0</v>
      </c>
      <c r="S918" s="72">
        <f>IF(AND(ABS('Back-End'!B$81-L918)&lt;=0.0005,'Back-End'!B$84),'Back-End'!B$82,0)</f>
        <v>0</v>
      </c>
      <c r="T918" s="72">
        <v>0</v>
      </c>
    </row>
    <row r="919" spans="12:20" x14ac:dyDescent="0.25">
      <c r="L919" s="94">
        <f>L918</f>
        <v>0.45700000000000035</v>
      </c>
      <c r="M919" s="81">
        <f>IF(L919&lt;'Slider Control'!M$13,'Slider Control'!P$13,L919*'Slider Control'!R$13)</f>
        <v>1.0968000000000009</v>
      </c>
      <c r="N919" s="95">
        <f>IF(L919&lt;'Slider Control'!M$13,0,IF(L919&lt;'Slider Control'!N$13,L919*'Slider Control'!S$13+'Slider Control'!T$13,'Slider Control'!Q$13))</f>
        <v>1.3217142857142874</v>
      </c>
      <c r="O919" s="96" t="e">
        <f t="shared" si="29"/>
        <v>#N/A</v>
      </c>
      <c r="P919" s="72">
        <f>IF(AND(ABS('Back-End'!B$26-L919)&lt;=0.0005,'Back-End'!B$25),'Back-End'!B$21,0)</f>
        <v>0</v>
      </c>
      <c r="Q919" s="72">
        <f>IF(AND(ABS('Back-End'!B$32-L919)&lt;=0.0005,'Back-End'!B$38),N919,0)</f>
        <v>0</v>
      </c>
      <c r="R919" s="72">
        <f>IF(AND(ABS('Back-End'!B$56-L918)&lt;=0.0005,'Back-End'!B$57),'Back-End'!B$55,IF(AND(ABS('Back-End'!B$69-L918)&lt;=0.0005,'Back-End'!B$58),'Back-End'!B$68+0.0001,0))</f>
        <v>0</v>
      </c>
      <c r="S919" s="72">
        <f>IF(AND(ABS('Back-End'!B$81-L919)&lt;=0.0005,'Back-End'!B$84),'Back-End'!B$83,0)</f>
        <v>0</v>
      </c>
      <c r="T919" s="72">
        <v>0</v>
      </c>
    </row>
    <row r="920" spans="12:20" x14ac:dyDescent="0.25">
      <c r="L920" s="94">
        <f>L919+0.001</f>
        <v>0.45800000000000035</v>
      </c>
      <c r="M920" s="81">
        <f>IF(L920&lt;'Slider Control'!M$13,'Slider Control'!P$13,L920*'Slider Control'!R$13)</f>
        <v>1.0992000000000008</v>
      </c>
      <c r="N920" s="95">
        <f>IF(L920&lt;'Slider Control'!M$13,0,IF(L920&lt;'Slider Control'!N$13,L920*'Slider Control'!S$13+'Slider Control'!T$13,'Slider Control'!Q$13))</f>
        <v>1.3268571428571447</v>
      </c>
      <c r="O920" s="96" t="e">
        <f t="shared" si="29"/>
        <v>#N/A</v>
      </c>
      <c r="P920" s="72">
        <f>IF(AND(ABS('Back-End'!B$26-L920)&lt;=0.0005,'Back-End'!B$25),0.001,0)</f>
        <v>0</v>
      </c>
      <c r="Q920" s="72">
        <f>IF(AND(ABS('Back-End'!B$32-L920)&lt;=0.0005,'Back-End'!B$38),M920,0)</f>
        <v>0</v>
      </c>
      <c r="R920" s="72">
        <f>IF(AND(ABS('Back-End'!B$56-L920)&lt;=0.0005,'Back-End'!B$57),'Back-End'!B$54,IF(AND(ABS('Back-End'!B$69-L920)&lt;=0.0005,'Back-End'!B$58),'Back-End'!B$67,0))</f>
        <v>0</v>
      </c>
      <c r="S920" s="72">
        <f>IF(AND(ABS('Back-End'!B$81-L920)&lt;=0.0005,'Back-End'!B$84),'Back-End'!B$82,0)</f>
        <v>0</v>
      </c>
      <c r="T920" s="72">
        <v>0</v>
      </c>
    </row>
    <row r="921" spans="12:20" x14ac:dyDescent="0.25">
      <c r="L921" s="94">
        <f>L920</f>
        <v>0.45800000000000035</v>
      </c>
      <c r="M921" s="81">
        <f>IF(L921&lt;'Slider Control'!M$13,'Slider Control'!P$13,L921*'Slider Control'!R$13)</f>
        <v>1.0992000000000008</v>
      </c>
      <c r="N921" s="95">
        <f>IF(L921&lt;'Slider Control'!M$13,0,IF(L921&lt;'Slider Control'!N$13,L921*'Slider Control'!S$13+'Slider Control'!T$13,'Slider Control'!Q$13))</f>
        <v>1.3268571428571447</v>
      </c>
      <c r="O921" s="96" t="e">
        <f t="shared" si="29"/>
        <v>#N/A</v>
      </c>
      <c r="P921" s="72">
        <f>IF(AND(ABS('Back-End'!B$26-L921)&lt;=0.0005,'Back-End'!B$25),'Back-End'!B$21,0)</f>
        <v>0</v>
      </c>
      <c r="Q921" s="72">
        <f>IF(AND(ABS('Back-End'!B$32-L921)&lt;=0.0005,'Back-End'!B$38),N921,0)</f>
        <v>0</v>
      </c>
      <c r="R921" s="72">
        <f>IF(AND(ABS('Back-End'!B$56-L920)&lt;=0.0005,'Back-End'!B$57),'Back-End'!B$55,IF(AND(ABS('Back-End'!B$69-L920)&lt;=0.0005,'Back-End'!B$58),'Back-End'!B$68+0.0001,0))</f>
        <v>0</v>
      </c>
      <c r="S921" s="72">
        <f>IF(AND(ABS('Back-End'!B$81-L921)&lt;=0.0005,'Back-End'!B$84),'Back-End'!B$83,0)</f>
        <v>0</v>
      </c>
      <c r="T921" s="72">
        <v>0</v>
      </c>
    </row>
    <row r="922" spans="12:20" x14ac:dyDescent="0.25">
      <c r="L922" s="94">
        <f>L921+0.001</f>
        <v>0.45900000000000035</v>
      </c>
      <c r="M922" s="81">
        <f>IF(L922&lt;'Slider Control'!M$13,'Slider Control'!P$13,L922*'Slider Control'!R$13)</f>
        <v>1.1016000000000008</v>
      </c>
      <c r="N922" s="95">
        <f>IF(L922&lt;'Slider Control'!M$13,0,IF(L922&lt;'Slider Control'!N$13,L922*'Slider Control'!S$13+'Slider Control'!T$13,'Slider Control'!Q$13))</f>
        <v>1.3320000000000016</v>
      </c>
      <c r="O922" s="96" t="e">
        <f t="shared" si="29"/>
        <v>#N/A</v>
      </c>
      <c r="P922" s="72">
        <f>IF(AND(ABS('Back-End'!B$26-L922)&lt;=0.0005,'Back-End'!B$25),0.001,0)</f>
        <v>0</v>
      </c>
      <c r="Q922" s="72">
        <f>IF(AND(ABS('Back-End'!B$32-L922)&lt;=0.0005,'Back-End'!B$38),M922,0)</f>
        <v>0</v>
      </c>
      <c r="R922" s="72">
        <f>IF(AND(ABS('Back-End'!B$56-L922)&lt;=0.0005,'Back-End'!B$57),'Back-End'!B$54,IF(AND(ABS('Back-End'!B$69-L922)&lt;=0.0005,'Back-End'!B$58),'Back-End'!B$67,0))</f>
        <v>0</v>
      </c>
      <c r="S922" s="72">
        <f>IF(AND(ABS('Back-End'!B$81-L922)&lt;=0.0005,'Back-End'!B$84),'Back-End'!B$82,0)</f>
        <v>0</v>
      </c>
      <c r="T922" s="72">
        <v>0</v>
      </c>
    </row>
    <row r="923" spans="12:20" x14ac:dyDescent="0.25">
      <c r="L923" s="94">
        <f>L922</f>
        <v>0.45900000000000035</v>
      </c>
      <c r="M923" s="81">
        <f>IF(L923&lt;'Slider Control'!M$13,'Slider Control'!P$13,L923*'Slider Control'!R$13)</f>
        <v>1.1016000000000008</v>
      </c>
      <c r="N923" s="95">
        <f>IF(L923&lt;'Slider Control'!M$13,0,IF(L923&lt;'Slider Control'!N$13,L923*'Slider Control'!S$13+'Slider Control'!T$13,'Slider Control'!Q$13))</f>
        <v>1.3320000000000016</v>
      </c>
      <c r="O923" s="96" t="e">
        <f t="shared" si="29"/>
        <v>#N/A</v>
      </c>
      <c r="P923" s="72">
        <f>IF(AND(ABS('Back-End'!B$26-L923)&lt;=0.0005,'Back-End'!B$25),'Back-End'!B$21,0)</f>
        <v>0</v>
      </c>
      <c r="Q923" s="72">
        <f>IF(AND(ABS('Back-End'!B$32-L923)&lt;=0.0005,'Back-End'!B$38),N923,0)</f>
        <v>0</v>
      </c>
      <c r="R923" s="72">
        <f>IF(AND(ABS('Back-End'!B$56-L922)&lt;=0.0005,'Back-End'!B$57),'Back-End'!B$55,IF(AND(ABS('Back-End'!B$69-L922)&lt;=0.0005,'Back-End'!B$58),'Back-End'!B$68+0.0001,0))</f>
        <v>0</v>
      </c>
      <c r="S923" s="72">
        <f>IF(AND(ABS('Back-End'!B$81-L923)&lt;=0.0005,'Back-End'!B$84),'Back-End'!B$83,0)</f>
        <v>0</v>
      </c>
      <c r="T923" s="72">
        <v>0</v>
      </c>
    </row>
    <row r="924" spans="12:20" x14ac:dyDescent="0.25">
      <c r="L924" s="94">
        <f>L923+0.001</f>
        <v>0.46000000000000035</v>
      </c>
      <c r="M924" s="81">
        <f>IF(L924&lt;'Slider Control'!M$13,'Slider Control'!P$13,L924*'Slider Control'!R$13)</f>
        <v>1.1040000000000008</v>
      </c>
      <c r="N924" s="95">
        <f>IF(L924&lt;'Slider Control'!M$13,0,IF(L924&lt;'Slider Control'!N$13,L924*'Slider Control'!S$13+'Slider Control'!T$13,'Slider Control'!Q$13))</f>
        <v>1.337142857142859</v>
      </c>
      <c r="O924" s="96" t="e">
        <f t="shared" si="29"/>
        <v>#N/A</v>
      </c>
      <c r="P924" s="72">
        <f>IF(AND(ABS('Back-End'!B$26-L924)&lt;=0.0005,'Back-End'!B$25),0.001,0)</f>
        <v>0</v>
      </c>
      <c r="Q924" s="72">
        <f>IF(AND(ABS('Back-End'!B$32-L924)&lt;=0.0005,'Back-End'!B$38),M924,0)</f>
        <v>0</v>
      </c>
      <c r="R924" s="72">
        <f>IF(AND(ABS('Back-End'!B$56-L924)&lt;=0.0005,'Back-End'!B$57),'Back-End'!B$54,IF(AND(ABS('Back-End'!B$69-L924)&lt;=0.0005,'Back-End'!B$58),'Back-End'!B$67,0))</f>
        <v>0</v>
      </c>
      <c r="S924" s="72">
        <f>IF(AND(ABS('Back-End'!B$81-L924)&lt;=0.0005,'Back-End'!B$84),'Back-End'!B$82,0)</f>
        <v>0</v>
      </c>
      <c r="T924" s="72">
        <v>0</v>
      </c>
    </row>
    <row r="925" spans="12:20" x14ac:dyDescent="0.25">
      <c r="L925" s="94">
        <f>L924</f>
        <v>0.46000000000000035</v>
      </c>
      <c r="M925" s="81">
        <f>IF(L925&lt;'Slider Control'!M$13,'Slider Control'!P$13,L925*'Slider Control'!R$13)</f>
        <v>1.1040000000000008</v>
      </c>
      <c r="N925" s="95">
        <f>IF(L925&lt;'Slider Control'!M$13,0,IF(L925&lt;'Slider Control'!N$13,L925*'Slider Control'!S$13+'Slider Control'!T$13,'Slider Control'!Q$13))</f>
        <v>1.337142857142859</v>
      </c>
      <c r="O925" s="96" t="e">
        <f t="shared" si="29"/>
        <v>#N/A</v>
      </c>
      <c r="P925" s="72">
        <f>IF(AND(ABS('Back-End'!B$26-L925)&lt;=0.0005,'Back-End'!B$25),'Back-End'!B$21,0)</f>
        <v>0</v>
      </c>
      <c r="Q925" s="72">
        <f>IF(AND(ABS('Back-End'!B$32-L925)&lt;=0.0005,'Back-End'!B$38),N925,0)</f>
        <v>0</v>
      </c>
      <c r="R925" s="72">
        <f>IF(AND(ABS('Back-End'!B$56-L924)&lt;=0.0005,'Back-End'!B$57),'Back-End'!B$55,IF(AND(ABS('Back-End'!B$69-L924)&lt;=0.0005,'Back-End'!B$58),'Back-End'!B$68+0.0001,0))</f>
        <v>0</v>
      </c>
      <c r="S925" s="72">
        <f>IF(AND(ABS('Back-End'!B$81-L925)&lt;=0.0005,'Back-End'!B$84),'Back-End'!B$83,0)</f>
        <v>0</v>
      </c>
      <c r="T925" s="72">
        <v>0</v>
      </c>
    </row>
    <row r="926" spans="12:20" x14ac:dyDescent="0.25">
      <c r="L926" s="94">
        <f>L925+0.001</f>
        <v>0.46100000000000035</v>
      </c>
      <c r="M926" s="81">
        <f>IF(L926&lt;'Slider Control'!M$13,'Slider Control'!P$13,L926*'Slider Control'!R$13)</f>
        <v>1.1064000000000007</v>
      </c>
      <c r="N926" s="95">
        <f>IF(L926&lt;'Slider Control'!M$13,0,IF(L926&lt;'Slider Control'!N$13,L926*'Slider Control'!S$13+'Slider Control'!T$13,'Slider Control'!Q$13))</f>
        <v>1.3422857142857159</v>
      </c>
      <c r="O926" s="96" t="e">
        <f t="shared" si="29"/>
        <v>#N/A</v>
      </c>
      <c r="P926" s="72">
        <f>IF(AND(ABS('Back-End'!B$26-L926)&lt;=0.0005,'Back-End'!B$25),0.001,0)</f>
        <v>0</v>
      </c>
      <c r="Q926" s="72">
        <f>IF(AND(ABS('Back-End'!B$32-L926)&lt;=0.0005,'Back-End'!B$38),M926,0)</f>
        <v>0</v>
      </c>
      <c r="R926" s="72">
        <f>IF(AND(ABS('Back-End'!B$56-L926)&lt;=0.0005,'Back-End'!B$57),'Back-End'!B$54,IF(AND(ABS('Back-End'!B$69-L926)&lt;=0.0005,'Back-End'!B$58),'Back-End'!B$67,0))</f>
        <v>0</v>
      </c>
      <c r="S926" s="72">
        <f>IF(AND(ABS('Back-End'!B$81-L926)&lt;=0.0005,'Back-End'!B$84),'Back-End'!B$82,0)</f>
        <v>0</v>
      </c>
      <c r="T926" s="72">
        <v>0</v>
      </c>
    </row>
    <row r="927" spans="12:20" x14ac:dyDescent="0.25">
      <c r="L927" s="94">
        <f>L926</f>
        <v>0.46100000000000035</v>
      </c>
      <c r="M927" s="81">
        <f>IF(L927&lt;'Slider Control'!M$13,'Slider Control'!P$13,L927*'Slider Control'!R$13)</f>
        <v>1.1064000000000007</v>
      </c>
      <c r="N927" s="95">
        <f>IF(L927&lt;'Slider Control'!M$13,0,IF(L927&lt;'Slider Control'!N$13,L927*'Slider Control'!S$13+'Slider Control'!T$13,'Slider Control'!Q$13))</f>
        <v>1.3422857142857159</v>
      </c>
      <c r="O927" s="96" t="e">
        <f t="shared" si="29"/>
        <v>#N/A</v>
      </c>
      <c r="P927" s="72">
        <f>IF(AND(ABS('Back-End'!B$26-L927)&lt;=0.0005,'Back-End'!B$25),'Back-End'!B$21,0)</f>
        <v>0</v>
      </c>
      <c r="Q927" s="72">
        <f>IF(AND(ABS('Back-End'!B$32-L927)&lt;=0.0005,'Back-End'!B$38),N927,0)</f>
        <v>0</v>
      </c>
      <c r="R927" s="72">
        <f>IF(AND(ABS('Back-End'!B$56-L926)&lt;=0.0005,'Back-End'!B$57),'Back-End'!B$55,IF(AND(ABS('Back-End'!B$69-L926)&lt;=0.0005,'Back-End'!B$58),'Back-End'!B$68+0.0001,0))</f>
        <v>0</v>
      </c>
      <c r="S927" s="72">
        <f>IF(AND(ABS('Back-End'!B$81-L927)&lt;=0.0005,'Back-End'!B$84),'Back-End'!B$83,0)</f>
        <v>0</v>
      </c>
      <c r="T927" s="72">
        <v>0</v>
      </c>
    </row>
    <row r="928" spans="12:20" x14ac:dyDescent="0.25">
      <c r="L928" s="94">
        <f>L927+0.001</f>
        <v>0.46200000000000035</v>
      </c>
      <c r="M928" s="81">
        <f>IF(L928&lt;'Slider Control'!M$13,'Slider Control'!P$13,L928*'Slider Control'!R$13)</f>
        <v>1.1088000000000009</v>
      </c>
      <c r="N928" s="95">
        <f>IF(L928&lt;'Slider Control'!M$13,0,IF(L928&lt;'Slider Control'!N$13,L928*'Slider Control'!S$13+'Slider Control'!T$13,'Slider Control'!Q$13))</f>
        <v>1.3474285714285732</v>
      </c>
      <c r="O928" s="96" t="e">
        <f t="shared" si="29"/>
        <v>#N/A</v>
      </c>
      <c r="P928" s="72">
        <f>IF(AND(ABS('Back-End'!B$26-L928)&lt;=0.0005,'Back-End'!B$25),0.001,0)</f>
        <v>0</v>
      </c>
      <c r="Q928" s="72">
        <f>IF(AND(ABS('Back-End'!B$32-L928)&lt;=0.0005,'Back-End'!B$38),M928,0)</f>
        <v>0</v>
      </c>
      <c r="R928" s="72">
        <f>IF(AND(ABS('Back-End'!B$56-L928)&lt;=0.0005,'Back-End'!B$57),'Back-End'!B$54,IF(AND(ABS('Back-End'!B$69-L928)&lt;=0.0005,'Back-End'!B$58),'Back-End'!B$67,0))</f>
        <v>0</v>
      </c>
      <c r="S928" s="72">
        <f>IF(AND(ABS('Back-End'!B$81-L928)&lt;=0.0005,'Back-End'!B$84),'Back-End'!B$82,0)</f>
        <v>0</v>
      </c>
      <c r="T928" s="72">
        <v>0</v>
      </c>
    </row>
    <row r="929" spans="12:20" x14ac:dyDescent="0.25">
      <c r="L929" s="94">
        <f>L928</f>
        <v>0.46200000000000035</v>
      </c>
      <c r="M929" s="81">
        <f>IF(L929&lt;'Slider Control'!M$13,'Slider Control'!P$13,L929*'Slider Control'!R$13)</f>
        <v>1.1088000000000009</v>
      </c>
      <c r="N929" s="95">
        <f>IF(L929&lt;'Slider Control'!M$13,0,IF(L929&lt;'Slider Control'!N$13,L929*'Slider Control'!S$13+'Slider Control'!T$13,'Slider Control'!Q$13))</f>
        <v>1.3474285714285732</v>
      </c>
      <c r="O929" s="96" t="e">
        <f t="shared" si="29"/>
        <v>#N/A</v>
      </c>
      <c r="P929" s="72">
        <f>IF(AND(ABS('Back-End'!B$26-L929)&lt;=0.0005,'Back-End'!B$25),'Back-End'!B$21,0)</f>
        <v>0</v>
      </c>
      <c r="Q929" s="72">
        <f>IF(AND(ABS('Back-End'!B$32-L929)&lt;=0.0005,'Back-End'!B$38),N929,0)</f>
        <v>0</v>
      </c>
      <c r="R929" s="72">
        <f>IF(AND(ABS('Back-End'!B$56-L928)&lt;=0.0005,'Back-End'!B$57),'Back-End'!B$55,IF(AND(ABS('Back-End'!B$69-L928)&lt;=0.0005,'Back-End'!B$58),'Back-End'!B$68+0.0001,0))</f>
        <v>0</v>
      </c>
      <c r="S929" s="72">
        <f>IF(AND(ABS('Back-End'!B$81-L929)&lt;=0.0005,'Back-End'!B$84),'Back-End'!B$83,0)</f>
        <v>0</v>
      </c>
      <c r="T929" s="72">
        <v>0</v>
      </c>
    </row>
    <row r="930" spans="12:20" x14ac:dyDescent="0.25">
      <c r="L930" s="94">
        <f>L929+0.001</f>
        <v>0.46300000000000036</v>
      </c>
      <c r="M930" s="81">
        <f>IF(L930&lt;'Slider Control'!M$13,'Slider Control'!P$13,L930*'Slider Control'!R$13)</f>
        <v>1.1112000000000009</v>
      </c>
      <c r="N930" s="95">
        <f>IF(L930&lt;'Slider Control'!M$13,0,IF(L930&lt;'Slider Control'!N$13,L930*'Slider Control'!S$13+'Slider Control'!T$13,'Slider Control'!Q$13))</f>
        <v>1.3525714285714301</v>
      </c>
      <c r="O930" s="96" t="e">
        <f t="shared" si="29"/>
        <v>#N/A</v>
      </c>
      <c r="P930" s="72">
        <f>IF(AND(ABS('Back-End'!B$26-L930)&lt;=0.0005,'Back-End'!B$25),0.001,0)</f>
        <v>0</v>
      </c>
      <c r="Q930" s="72">
        <f>IF(AND(ABS('Back-End'!B$32-L930)&lt;=0.0005,'Back-End'!B$38),M930,0)</f>
        <v>0</v>
      </c>
      <c r="R930" s="72">
        <f>IF(AND(ABS('Back-End'!B$56-L930)&lt;=0.0005,'Back-End'!B$57),'Back-End'!B$54,IF(AND(ABS('Back-End'!B$69-L930)&lt;=0.0005,'Back-End'!B$58),'Back-End'!B$67,0))</f>
        <v>0</v>
      </c>
      <c r="S930" s="72">
        <f>IF(AND(ABS('Back-End'!B$81-L930)&lt;=0.0005,'Back-End'!B$84),'Back-End'!B$82,0)</f>
        <v>0</v>
      </c>
      <c r="T930" s="72">
        <v>0</v>
      </c>
    </row>
    <row r="931" spans="12:20" x14ac:dyDescent="0.25">
      <c r="L931" s="94">
        <f>L930</f>
        <v>0.46300000000000036</v>
      </c>
      <c r="M931" s="81">
        <f>IF(L931&lt;'Slider Control'!M$13,'Slider Control'!P$13,L931*'Slider Control'!R$13)</f>
        <v>1.1112000000000009</v>
      </c>
      <c r="N931" s="95">
        <f>IF(L931&lt;'Slider Control'!M$13,0,IF(L931&lt;'Slider Control'!N$13,L931*'Slider Control'!S$13+'Slider Control'!T$13,'Slider Control'!Q$13))</f>
        <v>1.3525714285714301</v>
      </c>
      <c r="O931" s="96" t="e">
        <f t="shared" si="29"/>
        <v>#N/A</v>
      </c>
      <c r="P931" s="72">
        <f>IF(AND(ABS('Back-End'!B$26-L931)&lt;=0.0005,'Back-End'!B$25),'Back-End'!B$21,0)</f>
        <v>0</v>
      </c>
      <c r="Q931" s="72">
        <f>IF(AND(ABS('Back-End'!B$32-L931)&lt;=0.0005,'Back-End'!B$38),N931,0)</f>
        <v>0</v>
      </c>
      <c r="R931" s="72">
        <f>IF(AND(ABS('Back-End'!B$56-L930)&lt;=0.0005,'Back-End'!B$57),'Back-End'!B$55,IF(AND(ABS('Back-End'!B$69-L930)&lt;=0.0005,'Back-End'!B$58),'Back-End'!B$68+0.0001,0))</f>
        <v>0</v>
      </c>
      <c r="S931" s="72">
        <f>IF(AND(ABS('Back-End'!B$81-L931)&lt;=0.0005,'Back-End'!B$84),'Back-End'!B$83,0)</f>
        <v>0</v>
      </c>
      <c r="T931" s="72">
        <v>0</v>
      </c>
    </row>
    <row r="932" spans="12:20" x14ac:dyDescent="0.25">
      <c r="L932" s="94">
        <f>L931+0.001</f>
        <v>0.46400000000000036</v>
      </c>
      <c r="M932" s="81">
        <f>IF(L932&lt;'Slider Control'!M$13,'Slider Control'!P$13,L932*'Slider Control'!R$13)</f>
        <v>1.1136000000000008</v>
      </c>
      <c r="N932" s="95">
        <f>IF(L932&lt;'Slider Control'!M$13,0,IF(L932&lt;'Slider Control'!N$13,L932*'Slider Control'!S$13+'Slider Control'!T$13,'Slider Control'!Q$13))</f>
        <v>1.3577142857142874</v>
      </c>
      <c r="O932" s="96" t="e">
        <f t="shared" si="29"/>
        <v>#N/A</v>
      </c>
      <c r="P932" s="72">
        <f>IF(AND(ABS('Back-End'!B$26-L932)&lt;=0.0005,'Back-End'!B$25),0.001,0)</f>
        <v>0</v>
      </c>
      <c r="Q932" s="72">
        <f>IF(AND(ABS('Back-End'!B$32-L932)&lt;=0.0005,'Back-End'!B$38),M932,0)</f>
        <v>0</v>
      </c>
      <c r="R932" s="72">
        <f>IF(AND(ABS('Back-End'!B$56-L932)&lt;=0.0005,'Back-End'!B$57),'Back-End'!B$54,IF(AND(ABS('Back-End'!B$69-L932)&lt;=0.0005,'Back-End'!B$58),'Back-End'!B$67,0))</f>
        <v>0</v>
      </c>
      <c r="S932" s="72">
        <f>IF(AND(ABS('Back-End'!B$81-L932)&lt;=0.0005,'Back-End'!B$84),'Back-End'!B$82,0)</f>
        <v>0</v>
      </c>
      <c r="T932" s="72">
        <v>0</v>
      </c>
    </row>
    <row r="933" spans="12:20" x14ac:dyDescent="0.25">
      <c r="L933" s="94">
        <f>L932</f>
        <v>0.46400000000000036</v>
      </c>
      <c r="M933" s="81">
        <f>IF(L933&lt;'Slider Control'!M$13,'Slider Control'!P$13,L933*'Slider Control'!R$13)</f>
        <v>1.1136000000000008</v>
      </c>
      <c r="N933" s="95">
        <f>IF(L933&lt;'Slider Control'!M$13,0,IF(L933&lt;'Slider Control'!N$13,L933*'Slider Control'!S$13+'Slider Control'!T$13,'Slider Control'!Q$13))</f>
        <v>1.3577142857142874</v>
      </c>
      <c r="O933" s="96" t="e">
        <f t="shared" si="29"/>
        <v>#N/A</v>
      </c>
      <c r="P933" s="72">
        <f>IF(AND(ABS('Back-End'!B$26-L933)&lt;=0.0005,'Back-End'!B$25),'Back-End'!B$21,0)</f>
        <v>0</v>
      </c>
      <c r="Q933" s="72">
        <f>IF(AND(ABS('Back-End'!B$32-L933)&lt;=0.0005,'Back-End'!B$38),N933,0)</f>
        <v>0</v>
      </c>
      <c r="R933" s="72">
        <f>IF(AND(ABS('Back-End'!B$56-L932)&lt;=0.0005,'Back-End'!B$57),'Back-End'!B$55,IF(AND(ABS('Back-End'!B$69-L932)&lt;=0.0005,'Back-End'!B$58),'Back-End'!B$68+0.0001,0))</f>
        <v>0</v>
      </c>
      <c r="S933" s="72">
        <f>IF(AND(ABS('Back-End'!B$81-L933)&lt;=0.0005,'Back-End'!B$84),'Back-End'!B$83,0)</f>
        <v>0</v>
      </c>
      <c r="T933" s="72">
        <v>0</v>
      </c>
    </row>
    <row r="934" spans="12:20" x14ac:dyDescent="0.25">
      <c r="L934" s="94">
        <f>L933+0.001</f>
        <v>0.46500000000000036</v>
      </c>
      <c r="M934" s="81">
        <f>IF(L934&lt;'Slider Control'!M$13,'Slider Control'!P$13,L934*'Slider Control'!R$13)</f>
        <v>1.1160000000000008</v>
      </c>
      <c r="N934" s="95">
        <f>IF(L934&lt;'Slider Control'!M$13,0,IF(L934&lt;'Slider Control'!N$13,L934*'Slider Control'!S$13+'Slider Control'!T$13,'Slider Control'!Q$13))</f>
        <v>1.3628571428571448</v>
      </c>
      <c r="O934" s="96" t="e">
        <f t="shared" si="29"/>
        <v>#N/A</v>
      </c>
      <c r="P934" s="72">
        <f>IF(AND(ABS('Back-End'!B$26-L934)&lt;=0.0005,'Back-End'!B$25),0.001,0)</f>
        <v>0</v>
      </c>
      <c r="Q934" s="72">
        <f>IF(AND(ABS('Back-End'!B$32-L934)&lt;=0.0005,'Back-End'!B$38),M934,0)</f>
        <v>0</v>
      </c>
      <c r="R934" s="72">
        <f>IF(AND(ABS('Back-End'!B$56-L934)&lt;=0.0005,'Back-End'!B$57),'Back-End'!B$54,IF(AND(ABS('Back-End'!B$69-L934)&lt;=0.0005,'Back-End'!B$58),'Back-End'!B$67,0))</f>
        <v>0</v>
      </c>
      <c r="S934" s="72">
        <f>IF(AND(ABS('Back-End'!B$81-L934)&lt;=0.0005,'Back-End'!B$84),'Back-End'!B$82,0)</f>
        <v>0</v>
      </c>
      <c r="T934" s="72">
        <v>0</v>
      </c>
    </row>
    <row r="935" spans="12:20" x14ac:dyDescent="0.25">
      <c r="L935" s="94">
        <f>L934</f>
        <v>0.46500000000000036</v>
      </c>
      <c r="M935" s="81">
        <f>IF(L935&lt;'Slider Control'!M$13,'Slider Control'!P$13,L935*'Slider Control'!R$13)</f>
        <v>1.1160000000000008</v>
      </c>
      <c r="N935" s="95">
        <f>IF(L935&lt;'Slider Control'!M$13,0,IF(L935&lt;'Slider Control'!N$13,L935*'Slider Control'!S$13+'Slider Control'!T$13,'Slider Control'!Q$13))</f>
        <v>1.3628571428571448</v>
      </c>
      <c r="O935" s="96" t="e">
        <f t="shared" si="29"/>
        <v>#N/A</v>
      </c>
      <c r="P935" s="72">
        <f>IF(AND(ABS('Back-End'!B$26-L935)&lt;=0.0005,'Back-End'!B$25),'Back-End'!B$21,0)</f>
        <v>0</v>
      </c>
      <c r="Q935" s="72">
        <f>IF(AND(ABS('Back-End'!B$32-L935)&lt;=0.0005,'Back-End'!B$38),N935,0)</f>
        <v>0</v>
      </c>
      <c r="R935" s="72">
        <f>IF(AND(ABS('Back-End'!B$56-L934)&lt;=0.0005,'Back-End'!B$57),'Back-End'!B$55,IF(AND(ABS('Back-End'!B$69-L934)&lt;=0.0005,'Back-End'!B$58),'Back-End'!B$68+0.0001,0))</f>
        <v>0</v>
      </c>
      <c r="S935" s="72">
        <f>IF(AND(ABS('Back-End'!B$81-L935)&lt;=0.0005,'Back-End'!B$84),'Back-End'!B$83,0)</f>
        <v>0</v>
      </c>
      <c r="T935" s="72">
        <v>0</v>
      </c>
    </row>
    <row r="936" spans="12:20" x14ac:dyDescent="0.25">
      <c r="L936" s="94">
        <f>L935+0.001</f>
        <v>0.46600000000000036</v>
      </c>
      <c r="M936" s="81">
        <f>IF(L936&lt;'Slider Control'!M$13,'Slider Control'!P$13,L936*'Slider Control'!R$13)</f>
        <v>1.1184000000000007</v>
      </c>
      <c r="N936" s="95">
        <f>IF(L936&lt;'Slider Control'!M$13,0,IF(L936&lt;'Slider Control'!N$13,L936*'Slider Control'!S$13+'Slider Control'!T$13,'Slider Control'!Q$13))</f>
        <v>1.3680000000000017</v>
      </c>
      <c r="O936" s="96" t="e">
        <f t="shared" si="29"/>
        <v>#N/A</v>
      </c>
      <c r="P936" s="72">
        <f>IF(AND(ABS('Back-End'!B$26-L936)&lt;=0.0005,'Back-End'!B$25),0.001,0)</f>
        <v>0</v>
      </c>
      <c r="Q936" s="72">
        <f>IF(AND(ABS('Back-End'!B$32-L936)&lt;=0.0005,'Back-End'!B$38),M936,0)</f>
        <v>0</v>
      </c>
      <c r="R936" s="72">
        <f>IF(AND(ABS('Back-End'!B$56-L936)&lt;=0.0005,'Back-End'!B$57),'Back-End'!B$54,IF(AND(ABS('Back-End'!B$69-L936)&lt;=0.0005,'Back-End'!B$58),'Back-End'!B$67,0))</f>
        <v>0</v>
      </c>
      <c r="S936" s="72">
        <f>IF(AND(ABS('Back-End'!B$81-L936)&lt;=0.0005,'Back-End'!B$84),'Back-End'!B$82,0)</f>
        <v>0</v>
      </c>
      <c r="T936" s="72">
        <v>0</v>
      </c>
    </row>
    <row r="937" spans="12:20" x14ac:dyDescent="0.25">
      <c r="L937" s="94">
        <f>L936</f>
        <v>0.46600000000000036</v>
      </c>
      <c r="M937" s="81">
        <f>IF(L937&lt;'Slider Control'!M$13,'Slider Control'!P$13,L937*'Slider Control'!R$13)</f>
        <v>1.1184000000000007</v>
      </c>
      <c r="N937" s="95">
        <f>IF(L937&lt;'Slider Control'!M$13,0,IF(L937&lt;'Slider Control'!N$13,L937*'Slider Control'!S$13+'Slider Control'!T$13,'Slider Control'!Q$13))</f>
        <v>1.3680000000000017</v>
      </c>
      <c r="O937" s="96" t="e">
        <f t="shared" si="29"/>
        <v>#N/A</v>
      </c>
      <c r="P937" s="72">
        <f>IF(AND(ABS('Back-End'!B$26-L937)&lt;=0.0005,'Back-End'!B$25),'Back-End'!B$21,0)</f>
        <v>0</v>
      </c>
      <c r="Q937" s="72">
        <f>IF(AND(ABS('Back-End'!B$32-L937)&lt;=0.0005,'Back-End'!B$38),N937,0)</f>
        <v>0</v>
      </c>
      <c r="R937" s="72">
        <f>IF(AND(ABS('Back-End'!B$56-L936)&lt;=0.0005,'Back-End'!B$57),'Back-End'!B$55,IF(AND(ABS('Back-End'!B$69-L936)&lt;=0.0005,'Back-End'!B$58),'Back-End'!B$68+0.0001,0))</f>
        <v>0</v>
      </c>
      <c r="S937" s="72">
        <f>IF(AND(ABS('Back-End'!B$81-L937)&lt;=0.0005,'Back-End'!B$84),'Back-End'!B$83,0)</f>
        <v>0</v>
      </c>
      <c r="T937" s="72">
        <v>0</v>
      </c>
    </row>
    <row r="938" spans="12:20" x14ac:dyDescent="0.25">
      <c r="L938" s="94">
        <f>L937+0.001</f>
        <v>0.46700000000000036</v>
      </c>
      <c r="M938" s="81">
        <f>IF(L938&lt;'Slider Control'!M$13,'Slider Control'!P$13,L938*'Slider Control'!R$13)</f>
        <v>1.1208000000000009</v>
      </c>
      <c r="N938" s="95">
        <f>IF(L938&lt;'Slider Control'!M$13,0,IF(L938&lt;'Slider Control'!N$13,L938*'Slider Control'!S$13+'Slider Control'!T$13,'Slider Control'!Q$13))</f>
        <v>1.373142857142859</v>
      </c>
      <c r="O938" s="96" t="e">
        <f t="shared" si="29"/>
        <v>#N/A</v>
      </c>
      <c r="P938" s="72">
        <f>IF(AND(ABS('Back-End'!B$26-L938)&lt;=0.0005,'Back-End'!B$25),0.001,0)</f>
        <v>0</v>
      </c>
      <c r="Q938" s="72">
        <f>IF(AND(ABS('Back-End'!B$32-L938)&lt;=0.0005,'Back-End'!B$38),M938,0)</f>
        <v>0</v>
      </c>
      <c r="R938" s="72">
        <f>IF(AND(ABS('Back-End'!B$56-L938)&lt;=0.0005,'Back-End'!B$57),'Back-End'!B$54,IF(AND(ABS('Back-End'!B$69-L938)&lt;=0.0005,'Back-End'!B$58),'Back-End'!B$67,0))</f>
        <v>0</v>
      </c>
      <c r="S938" s="72">
        <f>IF(AND(ABS('Back-End'!B$81-L938)&lt;=0.0005,'Back-End'!B$84),'Back-End'!B$82,0)</f>
        <v>0</v>
      </c>
      <c r="T938" s="72">
        <v>0</v>
      </c>
    </row>
    <row r="939" spans="12:20" x14ac:dyDescent="0.25">
      <c r="L939" s="94">
        <f>L938</f>
        <v>0.46700000000000036</v>
      </c>
      <c r="M939" s="81">
        <f>IF(L939&lt;'Slider Control'!M$13,'Slider Control'!P$13,L939*'Slider Control'!R$13)</f>
        <v>1.1208000000000009</v>
      </c>
      <c r="N939" s="95">
        <f>IF(L939&lt;'Slider Control'!M$13,0,IF(L939&lt;'Slider Control'!N$13,L939*'Slider Control'!S$13+'Slider Control'!T$13,'Slider Control'!Q$13))</f>
        <v>1.373142857142859</v>
      </c>
      <c r="O939" s="96" t="e">
        <f t="shared" si="29"/>
        <v>#N/A</v>
      </c>
      <c r="P939" s="72">
        <f>IF(AND(ABS('Back-End'!B$26-L939)&lt;=0.0005,'Back-End'!B$25),'Back-End'!B$21,0)</f>
        <v>0</v>
      </c>
      <c r="Q939" s="72">
        <f>IF(AND(ABS('Back-End'!B$32-L939)&lt;=0.0005,'Back-End'!B$38),N939,0)</f>
        <v>0</v>
      </c>
      <c r="R939" s="72">
        <f>IF(AND(ABS('Back-End'!B$56-L938)&lt;=0.0005,'Back-End'!B$57),'Back-End'!B$55,IF(AND(ABS('Back-End'!B$69-L938)&lt;=0.0005,'Back-End'!B$58),'Back-End'!B$68+0.0001,0))</f>
        <v>0</v>
      </c>
      <c r="S939" s="72">
        <f>IF(AND(ABS('Back-End'!B$81-L939)&lt;=0.0005,'Back-End'!B$84),'Back-End'!B$83,0)</f>
        <v>0</v>
      </c>
      <c r="T939" s="72">
        <v>0</v>
      </c>
    </row>
    <row r="940" spans="12:20" x14ac:dyDescent="0.25">
      <c r="L940" s="94">
        <f>L939+0.001</f>
        <v>0.46800000000000036</v>
      </c>
      <c r="M940" s="81">
        <f>IF(L940&lt;'Slider Control'!M$13,'Slider Control'!P$13,L940*'Slider Control'!R$13)</f>
        <v>1.1232000000000009</v>
      </c>
      <c r="N940" s="95">
        <f>IF(L940&lt;'Slider Control'!M$13,0,IF(L940&lt;'Slider Control'!N$13,L940*'Slider Control'!S$13+'Slider Control'!T$13,'Slider Control'!Q$13))</f>
        <v>1.3782857142857159</v>
      </c>
      <c r="O940" s="96" t="e">
        <f t="shared" si="29"/>
        <v>#N/A</v>
      </c>
      <c r="P940" s="72">
        <f>IF(AND(ABS('Back-End'!B$26-L940)&lt;=0.0005,'Back-End'!B$25),0.001,0)</f>
        <v>0</v>
      </c>
      <c r="Q940" s="72">
        <f>IF(AND(ABS('Back-End'!B$32-L940)&lt;=0.0005,'Back-End'!B$38),M940,0)</f>
        <v>0</v>
      </c>
      <c r="R940" s="72">
        <f>IF(AND(ABS('Back-End'!B$56-L940)&lt;=0.0005,'Back-End'!B$57),'Back-End'!B$54,IF(AND(ABS('Back-End'!B$69-L940)&lt;=0.0005,'Back-End'!B$58),'Back-End'!B$67,0))</f>
        <v>0</v>
      </c>
      <c r="S940" s="72">
        <f>IF(AND(ABS('Back-End'!B$81-L940)&lt;=0.0005,'Back-End'!B$84),'Back-End'!B$82,0)</f>
        <v>0</v>
      </c>
      <c r="T940" s="72">
        <v>0</v>
      </c>
    </row>
    <row r="941" spans="12:20" x14ac:dyDescent="0.25">
      <c r="L941" s="94">
        <f>L940</f>
        <v>0.46800000000000036</v>
      </c>
      <c r="M941" s="81">
        <f>IF(L941&lt;'Slider Control'!M$13,'Slider Control'!P$13,L941*'Slider Control'!R$13)</f>
        <v>1.1232000000000009</v>
      </c>
      <c r="N941" s="95">
        <f>IF(L941&lt;'Slider Control'!M$13,0,IF(L941&lt;'Slider Control'!N$13,L941*'Slider Control'!S$13+'Slider Control'!T$13,'Slider Control'!Q$13))</f>
        <v>1.3782857142857159</v>
      </c>
      <c r="O941" s="96" t="e">
        <f t="shared" si="29"/>
        <v>#N/A</v>
      </c>
      <c r="P941" s="72">
        <f>IF(AND(ABS('Back-End'!B$26-L941)&lt;=0.0005,'Back-End'!B$25),'Back-End'!B$21,0)</f>
        <v>0</v>
      </c>
      <c r="Q941" s="72">
        <f>IF(AND(ABS('Back-End'!B$32-L941)&lt;=0.0005,'Back-End'!B$38),N941,0)</f>
        <v>0</v>
      </c>
      <c r="R941" s="72">
        <f>IF(AND(ABS('Back-End'!B$56-L940)&lt;=0.0005,'Back-End'!B$57),'Back-End'!B$55,IF(AND(ABS('Back-End'!B$69-L940)&lt;=0.0005,'Back-End'!B$58),'Back-End'!B$68+0.0001,0))</f>
        <v>0</v>
      </c>
      <c r="S941" s="72">
        <f>IF(AND(ABS('Back-End'!B$81-L941)&lt;=0.0005,'Back-End'!B$84),'Back-End'!B$83,0)</f>
        <v>0</v>
      </c>
      <c r="T941" s="72">
        <v>0</v>
      </c>
    </row>
    <row r="942" spans="12:20" x14ac:dyDescent="0.25">
      <c r="L942" s="94">
        <f>L941+0.001</f>
        <v>0.46900000000000036</v>
      </c>
      <c r="M942" s="81">
        <f>IF(L942&lt;'Slider Control'!M$13,'Slider Control'!P$13,L942*'Slider Control'!R$13)</f>
        <v>1.1256000000000008</v>
      </c>
      <c r="N942" s="95">
        <f>IF(L942&lt;'Slider Control'!M$13,0,IF(L942&lt;'Slider Control'!N$13,L942*'Slider Control'!S$13+'Slider Control'!T$13,'Slider Control'!Q$13))</f>
        <v>1.3834285714285732</v>
      </c>
      <c r="O942" s="96" t="e">
        <f t="shared" si="29"/>
        <v>#N/A</v>
      </c>
      <c r="P942" s="72">
        <f>IF(AND(ABS('Back-End'!B$26-L942)&lt;=0.0005,'Back-End'!B$25),0.001,0)</f>
        <v>0</v>
      </c>
      <c r="Q942" s="72">
        <f>IF(AND(ABS('Back-End'!B$32-L942)&lt;=0.0005,'Back-End'!B$38),M942,0)</f>
        <v>0</v>
      </c>
      <c r="R942" s="72">
        <f>IF(AND(ABS('Back-End'!B$56-L942)&lt;=0.0005,'Back-End'!B$57),'Back-End'!B$54,IF(AND(ABS('Back-End'!B$69-L942)&lt;=0.0005,'Back-End'!B$58),'Back-End'!B$67,0))</f>
        <v>0</v>
      </c>
      <c r="S942" s="72">
        <f>IF(AND(ABS('Back-End'!B$81-L942)&lt;=0.0005,'Back-End'!B$84),'Back-End'!B$82,0)</f>
        <v>0</v>
      </c>
      <c r="T942" s="72">
        <v>0</v>
      </c>
    </row>
    <row r="943" spans="12:20" x14ac:dyDescent="0.25">
      <c r="L943" s="94">
        <f>L942</f>
        <v>0.46900000000000036</v>
      </c>
      <c r="M943" s="81">
        <f>IF(L943&lt;'Slider Control'!M$13,'Slider Control'!P$13,L943*'Slider Control'!R$13)</f>
        <v>1.1256000000000008</v>
      </c>
      <c r="N943" s="95">
        <f>IF(L943&lt;'Slider Control'!M$13,0,IF(L943&lt;'Slider Control'!N$13,L943*'Slider Control'!S$13+'Slider Control'!T$13,'Slider Control'!Q$13))</f>
        <v>1.3834285714285732</v>
      </c>
      <c r="O943" s="96" t="e">
        <f t="shared" si="29"/>
        <v>#N/A</v>
      </c>
      <c r="P943" s="72">
        <f>IF(AND(ABS('Back-End'!B$26-L943)&lt;=0.0005,'Back-End'!B$25),'Back-End'!B$21,0)</f>
        <v>0</v>
      </c>
      <c r="Q943" s="72">
        <f>IF(AND(ABS('Back-End'!B$32-L943)&lt;=0.0005,'Back-End'!B$38),N943,0)</f>
        <v>0</v>
      </c>
      <c r="R943" s="72">
        <f>IF(AND(ABS('Back-End'!B$56-L942)&lt;=0.0005,'Back-End'!B$57),'Back-End'!B$55,IF(AND(ABS('Back-End'!B$69-L942)&lt;=0.0005,'Back-End'!B$58),'Back-End'!B$68+0.0001,0))</f>
        <v>0</v>
      </c>
      <c r="S943" s="72">
        <f>IF(AND(ABS('Back-End'!B$81-L943)&lt;=0.0005,'Back-End'!B$84),'Back-End'!B$83,0)</f>
        <v>0</v>
      </c>
      <c r="T943" s="72">
        <v>0</v>
      </c>
    </row>
    <row r="944" spans="12:20" x14ac:dyDescent="0.25">
      <c r="L944" s="94">
        <f>L943+0.001</f>
        <v>0.47000000000000036</v>
      </c>
      <c r="M944" s="81">
        <f>IF(L944&lt;'Slider Control'!M$13,'Slider Control'!P$13,L944*'Slider Control'!R$13)</f>
        <v>1.1280000000000008</v>
      </c>
      <c r="N944" s="95">
        <f>IF(L944&lt;'Slider Control'!M$13,0,IF(L944&lt;'Slider Control'!N$13,L944*'Slider Control'!S$13+'Slider Control'!T$13,'Slider Control'!Q$13))</f>
        <v>1.3885714285714301</v>
      </c>
      <c r="O944" s="96" t="e">
        <f t="shared" si="29"/>
        <v>#N/A</v>
      </c>
      <c r="P944" s="72">
        <f>IF(AND(ABS('Back-End'!B$26-L944)&lt;=0.0005,'Back-End'!B$25),0.001,0)</f>
        <v>0</v>
      </c>
      <c r="Q944" s="72">
        <f>IF(AND(ABS('Back-End'!B$32-L944)&lt;=0.0005,'Back-End'!B$38),M944,0)</f>
        <v>0</v>
      </c>
      <c r="R944" s="72">
        <f>IF(AND(ABS('Back-End'!B$56-L944)&lt;=0.0005,'Back-End'!B$57),'Back-End'!B$54,IF(AND(ABS('Back-End'!B$69-L944)&lt;=0.0005,'Back-End'!B$58),'Back-End'!B$67,0))</f>
        <v>0</v>
      </c>
      <c r="S944" s="72">
        <f>IF(AND(ABS('Back-End'!B$81-L944)&lt;=0.0005,'Back-End'!B$84),'Back-End'!B$82,0)</f>
        <v>0</v>
      </c>
      <c r="T944" s="72">
        <v>0</v>
      </c>
    </row>
    <row r="945" spans="12:20" x14ac:dyDescent="0.25">
      <c r="L945" s="94">
        <f>L944</f>
        <v>0.47000000000000036</v>
      </c>
      <c r="M945" s="81">
        <f>IF(L945&lt;'Slider Control'!M$13,'Slider Control'!P$13,L945*'Slider Control'!R$13)</f>
        <v>1.1280000000000008</v>
      </c>
      <c r="N945" s="95">
        <f>IF(L945&lt;'Slider Control'!M$13,0,IF(L945&lt;'Slider Control'!N$13,L945*'Slider Control'!S$13+'Slider Control'!T$13,'Slider Control'!Q$13))</f>
        <v>1.3885714285714301</v>
      </c>
      <c r="O945" s="96" t="e">
        <f t="shared" si="29"/>
        <v>#N/A</v>
      </c>
      <c r="P945" s="72">
        <f>IF(AND(ABS('Back-End'!B$26-L945)&lt;=0.0005,'Back-End'!B$25),'Back-End'!B$21,0)</f>
        <v>0</v>
      </c>
      <c r="Q945" s="72">
        <f>IF(AND(ABS('Back-End'!B$32-L945)&lt;=0.0005,'Back-End'!B$38),N945,0)</f>
        <v>0</v>
      </c>
      <c r="R945" s="72">
        <f>IF(AND(ABS('Back-End'!B$56-L944)&lt;=0.0005,'Back-End'!B$57),'Back-End'!B$55,IF(AND(ABS('Back-End'!B$69-L944)&lt;=0.0005,'Back-End'!B$58),'Back-End'!B$68+0.0001,0))</f>
        <v>0</v>
      </c>
      <c r="S945" s="72">
        <f>IF(AND(ABS('Back-End'!B$81-L945)&lt;=0.0005,'Back-End'!B$84),'Back-End'!B$83,0)</f>
        <v>0</v>
      </c>
      <c r="T945" s="72">
        <v>0</v>
      </c>
    </row>
    <row r="946" spans="12:20" x14ac:dyDescent="0.25">
      <c r="L946" s="94">
        <f>L945+0.001</f>
        <v>0.47100000000000036</v>
      </c>
      <c r="M946" s="81">
        <f>IF(L946&lt;'Slider Control'!M$13,'Slider Control'!P$13,L946*'Slider Control'!R$13)</f>
        <v>1.1304000000000007</v>
      </c>
      <c r="N946" s="95">
        <f>IF(L946&lt;'Slider Control'!M$13,0,IF(L946&lt;'Slider Control'!N$13,L946*'Slider Control'!S$13+'Slider Control'!T$13,'Slider Control'!Q$13))</f>
        <v>1.3937142857142875</v>
      </c>
      <c r="O946" s="96" t="e">
        <f t="shared" si="29"/>
        <v>#N/A</v>
      </c>
      <c r="P946" s="72">
        <f>IF(AND(ABS('Back-End'!B$26-L946)&lt;=0.0005,'Back-End'!B$25),0.001,0)</f>
        <v>0</v>
      </c>
      <c r="Q946" s="72">
        <f>IF(AND(ABS('Back-End'!B$32-L946)&lt;=0.0005,'Back-End'!B$38),M946,0)</f>
        <v>0</v>
      </c>
      <c r="R946" s="72">
        <f>IF(AND(ABS('Back-End'!B$56-L946)&lt;=0.0005,'Back-End'!B$57),'Back-End'!B$54,IF(AND(ABS('Back-End'!B$69-L946)&lt;=0.0005,'Back-End'!B$58),'Back-End'!B$67,0))</f>
        <v>0</v>
      </c>
      <c r="S946" s="72">
        <f>IF(AND(ABS('Back-End'!B$81-L946)&lt;=0.0005,'Back-End'!B$84),'Back-End'!B$82,0)</f>
        <v>0</v>
      </c>
      <c r="T946" s="72">
        <v>0</v>
      </c>
    </row>
    <row r="947" spans="12:20" x14ac:dyDescent="0.25">
      <c r="L947" s="94">
        <f>L946</f>
        <v>0.47100000000000036</v>
      </c>
      <c r="M947" s="81">
        <f>IF(L947&lt;'Slider Control'!M$13,'Slider Control'!P$13,L947*'Slider Control'!R$13)</f>
        <v>1.1304000000000007</v>
      </c>
      <c r="N947" s="95">
        <f>IF(L947&lt;'Slider Control'!M$13,0,IF(L947&lt;'Slider Control'!N$13,L947*'Slider Control'!S$13+'Slider Control'!T$13,'Slider Control'!Q$13))</f>
        <v>1.3937142857142875</v>
      </c>
      <c r="O947" s="96" t="e">
        <f t="shared" si="29"/>
        <v>#N/A</v>
      </c>
      <c r="P947" s="72">
        <f>IF(AND(ABS('Back-End'!B$26-L947)&lt;=0.0005,'Back-End'!B$25),'Back-End'!B$21,0)</f>
        <v>0</v>
      </c>
      <c r="Q947" s="72">
        <f>IF(AND(ABS('Back-End'!B$32-L947)&lt;=0.0005,'Back-End'!B$38),N947,0)</f>
        <v>0</v>
      </c>
      <c r="R947" s="72">
        <f>IF(AND(ABS('Back-End'!B$56-L946)&lt;=0.0005,'Back-End'!B$57),'Back-End'!B$55,IF(AND(ABS('Back-End'!B$69-L946)&lt;=0.0005,'Back-End'!B$58),'Back-End'!B$68+0.0001,0))</f>
        <v>0</v>
      </c>
      <c r="S947" s="72">
        <f>IF(AND(ABS('Back-End'!B$81-L947)&lt;=0.0005,'Back-End'!B$84),'Back-End'!B$83,0)</f>
        <v>0</v>
      </c>
      <c r="T947" s="72">
        <v>0</v>
      </c>
    </row>
    <row r="948" spans="12:20" x14ac:dyDescent="0.25">
      <c r="L948" s="94">
        <f>L947+0.001</f>
        <v>0.47200000000000036</v>
      </c>
      <c r="M948" s="81">
        <f>IF(L948&lt;'Slider Control'!M$13,'Slider Control'!P$13,L948*'Slider Control'!R$13)</f>
        <v>1.1328000000000009</v>
      </c>
      <c r="N948" s="95">
        <f>IF(L948&lt;'Slider Control'!M$13,0,IF(L948&lt;'Slider Control'!N$13,L948*'Slider Control'!S$13+'Slider Control'!T$13,'Slider Control'!Q$13))</f>
        <v>1.3988571428571448</v>
      </c>
      <c r="O948" s="96" t="e">
        <f t="shared" si="29"/>
        <v>#N/A</v>
      </c>
      <c r="P948" s="72">
        <f>IF(AND(ABS('Back-End'!B$26-L948)&lt;=0.0005,'Back-End'!B$25),0.001,0)</f>
        <v>0</v>
      </c>
      <c r="Q948" s="72">
        <f>IF(AND(ABS('Back-End'!B$32-L948)&lt;=0.0005,'Back-End'!B$38),M948,0)</f>
        <v>0</v>
      </c>
      <c r="R948" s="72">
        <f>IF(AND(ABS('Back-End'!B$56-L948)&lt;=0.0005,'Back-End'!B$57),'Back-End'!B$54,IF(AND(ABS('Back-End'!B$69-L948)&lt;=0.0005,'Back-End'!B$58),'Back-End'!B$67,0))</f>
        <v>0</v>
      </c>
      <c r="S948" s="72">
        <f>IF(AND(ABS('Back-End'!B$81-L948)&lt;=0.0005,'Back-End'!B$84),'Back-End'!B$82,0)</f>
        <v>0</v>
      </c>
      <c r="T948" s="72">
        <v>0</v>
      </c>
    </row>
    <row r="949" spans="12:20" x14ac:dyDescent="0.25">
      <c r="L949" s="94">
        <f>L948</f>
        <v>0.47200000000000036</v>
      </c>
      <c r="M949" s="81">
        <f>IF(L949&lt;'Slider Control'!M$13,'Slider Control'!P$13,L949*'Slider Control'!R$13)</f>
        <v>1.1328000000000009</v>
      </c>
      <c r="N949" s="95">
        <f>IF(L949&lt;'Slider Control'!M$13,0,IF(L949&lt;'Slider Control'!N$13,L949*'Slider Control'!S$13+'Slider Control'!T$13,'Slider Control'!Q$13))</f>
        <v>1.3988571428571448</v>
      </c>
      <c r="O949" s="96" t="e">
        <f t="shared" si="29"/>
        <v>#N/A</v>
      </c>
      <c r="P949" s="72">
        <f>IF(AND(ABS('Back-End'!B$26-L949)&lt;=0.0005,'Back-End'!B$25),'Back-End'!B$21,0)</f>
        <v>0</v>
      </c>
      <c r="Q949" s="72">
        <f>IF(AND(ABS('Back-End'!B$32-L949)&lt;=0.0005,'Back-End'!B$38),N949,0)</f>
        <v>0</v>
      </c>
      <c r="R949" s="72">
        <f>IF(AND(ABS('Back-End'!B$56-L948)&lt;=0.0005,'Back-End'!B$57),'Back-End'!B$55,IF(AND(ABS('Back-End'!B$69-L948)&lt;=0.0005,'Back-End'!B$58),'Back-End'!B$68+0.0001,0))</f>
        <v>0</v>
      </c>
      <c r="S949" s="72">
        <f>IF(AND(ABS('Back-End'!B$81-L949)&lt;=0.0005,'Back-End'!B$84),'Back-End'!B$83,0)</f>
        <v>0</v>
      </c>
      <c r="T949" s="72">
        <v>0</v>
      </c>
    </row>
    <row r="950" spans="12:20" x14ac:dyDescent="0.25">
      <c r="L950" s="94">
        <f>L949+0.001</f>
        <v>0.47300000000000036</v>
      </c>
      <c r="M950" s="81">
        <f>IF(L950&lt;'Slider Control'!M$13,'Slider Control'!P$13,L950*'Slider Control'!R$13)</f>
        <v>1.1352000000000009</v>
      </c>
      <c r="N950" s="95">
        <f>IF(L950&lt;'Slider Control'!M$13,0,IF(L950&lt;'Slider Control'!N$13,L950*'Slider Control'!S$13+'Slider Control'!T$13,'Slider Control'!Q$13))</f>
        <v>1.4040000000000017</v>
      </c>
      <c r="O950" s="96" t="e">
        <f t="shared" si="29"/>
        <v>#N/A</v>
      </c>
      <c r="P950" s="72">
        <f>IF(AND(ABS('Back-End'!B$26-L950)&lt;=0.0005,'Back-End'!B$25),0.001,0)</f>
        <v>0</v>
      </c>
      <c r="Q950" s="72">
        <f>IF(AND(ABS('Back-End'!B$32-L950)&lt;=0.0005,'Back-End'!B$38),M950,0)</f>
        <v>0</v>
      </c>
      <c r="R950" s="72">
        <f>IF(AND(ABS('Back-End'!B$56-L950)&lt;=0.0005,'Back-End'!B$57),'Back-End'!B$54,IF(AND(ABS('Back-End'!B$69-L950)&lt;=0.0005,'Back-End'!B$58),'Back-End'!B$67,0))</f>
        <v>0</v>
      </c>
      <c r="S950" s="72">
        <f>IF(AND(ABS('Back-End'!B$81-L950)&lt;=0.0005,'Back-End'!B$84),'Back-End'!B$82,0)</f>
        <v>0</v>
      </c>
      <c r="T950" s="72">
        <v>0</v>
      </c>
    </row>
    <row r="951" spans="12:20" x14ac:dyDescent="0.25">
      <c r="L951" s="94">
        <f>L950</f>
        <v>0.47300000000000036</v>
      </c>
      <c r="M951" s="81">
        <f>IF(L951&lt;'Slider Control'!M$13,'Slider Control'!P$13,L951*'Slider Control'!R$13)</f>
        <v>1.1352000000000009</v>
      </c>
      <c r="N951" s="95">
        <f>IF(L951&lt;'Slider Control'!M$13,0,IF(L951&lt;'Slider Control'!N$13,L951*'Slider Control'!S$13+'Slider Control'!T$13,'Slider Control'!Q$13))</f>
        <v>1.4040000000000017</v>
      </c>
      <c r="O951" s="96" t="e">
        <f t="shared" si="29"/>
        <v>#N/A</v>
      </c>
      <c r="P951" s="72">
        <f>IF(AND(ABS('Back-End'!B$26-L951)&lt;=0.0005,'Back-End'!B$25),'Back-End'!B$21,0)</f>
        <v>0</v>
      </c>
      <c r="Q951" s="72">
        <f>IF(AND(ABS('Back-End'!B$32-L951)&lt;=0.0005,'Back-End'!B$38),N951,0)</f>
        <v>0</v>
      </c>
      <c r="R951" s="72">
        <f>IF(AND(ABS('Back-End'!B$56-L950)&lt;=0.0005,'Back-End'!B$57),'Back-End'!B$55,IF(AND(ABS('Back-End'!B$69-L950)&lt;=0.0005,'Back-End'!B$58),'Back-End'!B$68+0.0001,0))</f>
        <v>0</v>
      </c>
      <c r="S951" s="72">
        <f>IF(AND(ABS('Back-End'!B$81-L951)&lt;=0.0005,'Back-End'!B$84),'Back-End'!B$83,0)</f>
        <v>0</v>
      </c>
      <c r="T951" s="72">
        <v>0</v>
      </c>
    </row>
    <row r="952" spans="12:20" x14ac:dyDescent="0.25">
      <c r="L952" s="94">
        <f>L951+0.001</f>
        <v>0.47400000000000037</v>
      </c>
      <c r="M952" s="81">
        <f>IF(L952&lt;'Slider Control'!M$13,'Slider Control'!P$13,L952*'Slider Control'!R$13)</f>
        <v>1.1376000000000008</v>
      </c>
      <c r="N952" s="95">
        <f>IF(L952&lt;'Slider Control'!M$13,0,IF(L952&lt;'Slider Control'!N$13,L952*'Slider Control'!S$13+'Slider Control'!T$13,'Slider Control'!Q$13))</f>
        <v>1.409142857142859</v>
      </c>
      <c r="O952" s="96" t="e">
        <f t="shared" si="29"/>
        <v>#N/A</v>
      </c>
      <c r="P952" s="72">
        <f>IF(AND(ABS('Back-End'!B$26-L952)&lt;=0.0005,'Back-End'!B$25),0.001,0)</f>
        <v>0</v>
      </c>
      <c r="Q952" s="72">
        <f>IF(AND(ABS('Back-End'!B$32-L952)&lt;=0.0005,'Back-End'!B$38),M952,0)</f>
        <v>0</v>
      </c>
      <c r="R952" s="72">
        <f>IF(AND(ABS('Back-End'!B$56-L952)&lt;=0.0005,'Back-End'!B$57),'Back-End'!B$54,IF(AND(ABS('Back-End'!B$69-L952)&lt;=0.0005,'Back-End'!B$58),'Back-End'!B$67,0))</f>
        <v>0</v>
      </c>
      <c r="S952" s="72">
        <f>IF(AND(ABS('Back-End'!B$81-L952)&lt;=0.0005,'Back-End'!B$84),'Back-End'!B$82,0)</f>
        <v>0</v>
      </c>
      <c r="T952" s="72">
        <v>0</v>
      </c>
    </row>
    <row r="953" spans="12:20" x14ac:dyDescent="0.25">
      <c r="L953" s="94">
        <f>L952</f>
        <v>0.47400000000000037</v>
      </c>
      <c r="M953" s="81">
        <f>IF(L953&lt;'Slider Control'!M$13,'Slider Control'!P$13,L953*'Slider Control'!R$13)</f>
        <v>1.1376000000000008</v>
      </c>
      <c r="N953" s="95">
        <f>IF(L953&lt;'Slider Control'!M$13,0,IF(L953&lt;'Slider Control'!N$13,L953*'Slider Control'!S$13+'Slider Control'!T$13,'Slider Control'!Q$13))</f>
        <v>1.409142857142859</v>
      </c>
      <c r="O953" s="96" t="e">
        <f t="shared" si="29"/>
        <v>#N/A</v>
      </c>
      <c r="P953" s="72">
        <f>IF(AND(ABS('Back-End'!B$26-L953)&lt;=0.0005,'Back-End'!B$25),'Back-End'!B$21,0)</f>
        <v>0</v>
      </c>
      <c r="Q953" s="72">
        <f>IF(AND(ABS('Back-End'!B$32-L953)&lt;=0.0005,'Back-End'!B$38),N953,0)</f>
        <v>0</v>
      </c>
      <c r="R953" s="72">
        <f>IF(AND(ABS('Back-End'!B$56-L952)&lt;=0.0005,'Back-End'!B$57),'Back-End'!B$55,IF(AND(ABS('Back-End'!B$69-L952)&lt;=0.0005,'Back-End'!B$58),'Back-End'!B$68+0.0001,0))</f>
        <v>0</v>
      </c>
      <c r="S953" s="72">
        <f>IF(AND(ABS('Back-End'!B$81-L953)&lt;=0.0005,'Back-End'!B$84),'Back-End'!B$83,0)</f>
        <v>0</v>
      </c>
      <c r="T953" s="72">
        <v>0</v>
      </c>
    </row>
    <row r="954" spans="12:20" x14ac:dyDescent="0.25">
      <c r="L954" s="94">
        <f>L953+0.001</f>
        <v>0.47500000000000037</v>
      </c>
      <c r="M954" s="81">
        <f>IF(L954&lt;'Slider Control'!M$13,'Slider Control'!P$13,L954*'Slider Control'!R$13)</f>
        <v>1.1400000000000008</v>
      </c>
      <c r="N954" s="95">
        <f>IF(L954&lt;'Slider Control'!M$13,0,IF(L954&lt;'Slider Control'!N$13,L954*'Slider Control'!S$13+'Slider Control'!T$13,'Slider Control'!Q$13))</f>
        <v>1.4142857142857159</v>
      </c>
      <c r="O954" s="96" t="e">
        <f t="shared" si="29"/>
        <v>#N/A</v>
      </c>
      <c r="P954" s="72">
        <f>IF(AND(ABS('Back-End'!B$26-L954)&lt;=0.0005,'Back-End'!B$25),0.001,0)</f>
        <v>0</v>
      </c>
      <c r="Q954" s="72">
        <f>IF(AND(ABS('Back-End'!B$32-L954)&lt;=0.0005,'Back-End'!B$38),M954,0)</f>
        <v>0</v>
      </c>
      <c r="R954" s="72">
        <f>IF(AND(ABS('Back-End'!B$56-L954)&lt;=0.0005,'Back-End'!B$57),'Back-End'!B$54,IF(AND(ABS('Back-End'!B$69-L954)&lt;=0.0005,'Back-End'!B$58),'Back-End'!B$67,0))</f>
        <v>0</v>
      </c>
      <c r="S954" s="72">
        <f>IF(AND(ABS('Back-End'!B$81-L954)&lt;=0.0005,'Back-End'!B$84),'Back-End'!B$82,0)</f>
        <v>0</v>
      </c>
      <c r="T954" s="72">
        <v>0</v>
      </c>
    </row>
    <row r="955" spans="12:20" x14ac:dyDescent="0.25">
      <c r="L955" s="94">
        <f>L954</f>
        <v>0.47500000000000037</v>
      </c>
      <c r="M955" s="81">
        <f>IF(L955&lt;'Slider Control'!M$13,'Slider Control'!P$13,L955*'Slider Control'!R$13)</f>
        <v>1.1400000000000008</v>
      </c>
      <c r="N955" s="95">
        <f>IF(L955&lt;'Slider Control'!M$13,0,IF(L955&lt;'Slider Control'!N$13,L955*'Slider Control'!S$13+'Slider Control'!T$13,'Slider Control'!Q$13))</f>
        <v>1.4142857142857159</v>
      </c>
      <c r="O955" s="96" t="e">
        <f t="shared" si="29"/>
        <v>#N/A</v>
      </c>
      <c r="P955" s="72">
        <f>IF(AND(ABS('Back-End'!B$26-L955)&lt;=0.0005,'Back-End'!B$25),'Back-End'!B$21,0)</f>
        <v>0</v>
      </c>
      <c r="Q955" s="72">
        <f>IF(AND(ABS('Back-End'!B$32-L955)&lt;=0.0005,'Back-End'!B$38),N955,0)</f>
        <v>0</v>
      </c>
      <c r="R955" s="72">
        <f>IF(AND(ABS('Back-End'!B$56-L954)&lt;=0.0005,'Back-End'!B$57),'Back-End'!B$55,IF(AND(ABS('Back-End'!B$69-L954)&lt;=0.0005,'Back-End'!B$58),'Back-End'!B$68+0.0001,0))</f>
        <v>0</v>
      </c>
      <c r="S955" s="72">
        <f>IF(AND(ABS('Back-End'!B$81-L955)&lt;=0.0005,'Back-End'!B$84),'Back-End'!B$83,0)</f>
        <v>0</v>
      </c>
      <c r="T955" s="72">
        <v>0</v>
      </c>
    </row>
    <row r="956" spans="12:20" x14ac:dyDescent="0.25">
      <c r="L956" s="94">
        <f>L955+0.001</f>
        <v>0.47600000000000037</v>
      </c>
      <c r="M956" s="81">
        <f>IF(L956&lt;'Slider Control'!M$13,'Slider Control'!P$13,L956*'Slider Control'!R$13)</f>
        <v>1.1424000000000007</v>
      </c>
      <c r="N956" s="95">
        <f>IF(L956&lt;'Slider Control'!M$13,0,IF(L956&lt;'Slider Control'!N$13,L956*'Slider Control'!S$13+'Slider Control'!T$13,'Slider Control'!Q$13))</f>
        <v>1.4194285714285733</v>
      </c>
      <c r="O956" s="96" t="e">
        <f t="shared" si="29"/>
        <v>#N/A</v>
      </c>
      <c r="P956" s="72">
        <f>IF(AND(ABS('Back-End'!B$26-L956)&lt;=0.0005,'Back-End'!B$25),0.001,0)</f>
        <v>0</v>
      </c>
      <c r="Q956" s="72">
        <f>IF(AND(ABS('Back-End'!B$32-L956)&lt;=0.0005,'Back-End'!B$38),M956,0)</f>
        <v>0</v>
      </c>
      <c r="R956" s="72">
        <f>IF(AND(ABS('Back-End'!B$56-L956)&lt;=0.0005,'Back-End'!B$57),'Back-End'!B$54,IF(AND(ABS('Back-End'!B$69-L956)&lt;=0.0005,'Back-End'!B$58),'Back-End'!B$67,0))</f>
        <v>0</v>
      </c>
      <c r="S956" s="72">
        <f>IF(AND(ABS('Back-End'!B$81-L956)&lt;=0.0005,'Back-End'!B$84),'Back-End'!B$82,0)</f>
        <v>0</v>
      </c>
      <c r="T956" s="72">
        <v>0</v>
      </c>
    </row>
    <row r="957" spans="12:20" x14ac:dyDescent="0.25">
      <c r="L957" s="94">
        <f>L956</f>
        <v>0.47600000000000037</v>
      </c>
      <c r="M957" s="81">
        <f>IF(L957&lt;'Slider Control'!M$13,'Slider Control'!P$13,L957*'Slider Control'!R$13)</f>
        <v>1.1424000000000007</v>
      </c>
      <c r="N957" s="95">
        <f>IF(L957&lt;'Slider Control'!M$13,0,IF(L957&lt;'Slider Control'!N$13,L957*'Slider Control'!S$13+'Slider Control'!T$13,'Slider Control'!Q$13))</f>
        <v>1.4194285714285733</v>
      </c>
      <c r="O957" s="96" t="e">
        <f t="shared" si="29"/>
        <v>#N/A</v>
      </c>
      <c r="P957" s="72">
        <f>IF(AND(ABS('Back-End'!B$26-L957)&lt;=0.0005,'Back-End'!B$25),'Back-End'!B$21,0)</f>
        <v>0</v>
      </c>
      <c r="Q957" s="72">
        <f>IF(AND(ABS('Back-End'!B$32-L957)&lt;=0.0005,'Back-End'!B$38),N957,0)</f>
        <v>0</v>
      </c>
      <c r="R957" s="72">
        <f>IF(AND(ABS('Back-End'!B$56-L956)&lt;=0.0005,'Back-End'!B$57),'Back-End'!B$55,IF(AND(ABS('Back-End'!B$69-L956)&lt;=0.0005,'Back-End'!B$58),'Back-End'!B$68+0.0001,0))</f>
        <v>0</v>
      </c>
      <c r="S957" s="72">
        <f>IF(AND(ABS('Back-End'!B$81-L957)&lt;=0.0005,'Back-End'!B$84),'Back-End'!B$83,0)</f>
        <v>0</v>
      </c>
      <c r="T957" s="72">
        <v>0</v>
      </c>
    </row>
    <row r="958" spans="12:20" x14ac:dyDescent="0.25">
      <c r="L958" s="94">
        <f>L957+0.001</f>
        <v>0.47700000000000037</v>
      </c>
      <c r="M958" s="81">
        <f>IF(L958&lt;'Slider Control'!M$13,'Slider Control'!P$13,L958*'Slider Control'!R$13)</f>
        <v>1.1448000000000009</v>
      </c>
      <c r="N958" s="95">
        <f>IF(L958&lt;'Slider Control'!M$13,0,IF(L958&lt;'Slider Control'!N$13,L958*'Slider Control'!S$13+'Slider Control'!T$13,'Slider Control'!Q$13))</f>
        <v>1.4245714285714302</v>
      </c>
      <c r="O958" s="96" t="e">
        <f t="shared" si="29"/>
        <v>#N/A</v>
      </c>
      <c r="P958" s="72">
        <f>IF(AND(ABS('Back-End'!B$26-L958)&lt;=0.0005,'Back-End'!B$25),0.001,0)</f>
        <v>0</v>
      </c>
      <c r="Q958" s="72">
        <f>IF(AND(ABS('Back-End'!B$32-L958)&lt;=0.0005,'Back-End'!B$38),M958,0)</f>
        <v>0</v>
      </c>
      <c r="R958" s="72">
        <f>IF(AND(ABS('Back-End'!B$56-L958)&lt;=0.0005,'Back-End'!B$57),'Back-End'!B$54,IF(AND(ABS('Back-End'!B$69-L958)&lt;=0.0005,'Back-End'!B$58),'Back-End'!B$67,0))</f>
        <v>0</v>
      </c>
      <c r="S958" s="72">
        <f>IF(AND(ABS('Back-End'!B$81-L958)&lt;=0.0005,'Back-End'!B$84),'Back-End'!B$82,0)</f>
        <v>0</v>
      </c>
      <c r="T958" s="72">
        <v>0</v>
      </c>
    </row>
    <row r="959" spans="12:20" x14ac:dyDescent="0.25">
      <c r="L959" s="94">
        <f>L958</f>
        <v>0.47700000000000037</v>
      </c>
      <c r="M959" s="81">
        <f>IF(L959&lt;'Slider Control'!M$13,'Slider Control'!P$13,L959*'Slider Control'!R$13)</f>
        <v>1.1448000000000009</v>
      </c>
      <c r="N959" s="95">
        <f>IF(L959&lt;'Slider Control'!M$13,0,IF(L959&lt;'Slider Control'!N$13,L959*'Slider Control'!S$13+'Slider Control'!T$13,'Slider Control'!Q$13))</f>
        <v>1.4245714285714302</v>
      </c>
      <c r="O959" s="96" t="e">
        <f t="shared" si="29"/>
        <v>#N/A</v>
      </c>
      <c r="P959" s="72">
        <f>IF(AND(ABS('Back-End'!B$26-L959)&lt;=0.0005,'Back-End'!B$25),'Back-End'!B$21,0)</f>
        <v>0</v>
      </c>
      <c r="Q959" s="72">
        <f>IF(AND(ABS('Back-End'!B$32-L959)&lt;=0.0005,'Back-End'!B$38),N959,0)</f>
        <v>0</v>
      </c>
      <c r="R959" s="72">
        <f>IF(AND(ABS('Back-End'!B$56-L958)&lt;=0.0005,'Back-End'!B$57),'Back-End'!B$55,IF(AND(ABS('Back-End'!B$69-L958)&lt;=0.0005,'Back-End'!B$58),'Back-End'!B$68+0.0001,0))</f>
        <v>0</v>
      </c>
      <c r="S959" s="72">
        <f>IF(AND(ABS('Back-End'!B$81-L959)&lt;=0.0005,'Back-End'!B$84),'Back-End'!B$83,0)</f>
        <v>0</v>
      </c>
      <c r="T959" s="72">
        <v>0</v>
      </c>
    </row>
    <row r="960" spans="12:20" x14ac:dyDescent="0.25">
      <c r="L960" s="94">
        <f>L959+0.001</f>
        <v>0.47800000000000037</v>
      </c>
      <c r="M960" s="81">
        <f>IF(L960&lt;'Slider Control'!M$13,'Slider Control'!P$13,L960*'Slider Control'!R$13)</f>
        <v>1.1472000000000009</v>
      </c>
      <c r="N960" s="95">
        <f>IF(L960&lt;'Slider Control'!M$13,0,IF(L960&lt;'Slider Control'!N$13,L960*'Slider Control'!S$13+'Slider Control'!T$13,'Slider Control'!Q$13))</f>
        <v>1.4297142857142875</v>
      </c>
      <c r="O960" s="96" t="e">
        <f t="shared" si="29"/>
        <v>#N/A</v>
      </c>
      <c r="P960" s="72">
        <f>IF(AND(ABS('Back-End'!B$26-L960)&lt;=0.0005,'Back-End'!B$25),0.001,0)</f>
        <v>0</v>
      </c>
      <c r="Q960" s="72">
        <f>IF(AND(ABS('Back-End'!B$32-L960)&lt;=0.0005,'Back-End'!B$38),M960,0)</f>
        <v>0</v>
      </c>
      <c r="R960" s="72">
        <f>IF(AND(ABS('Back-End'!B$56-L960)&lt;=0.0005,'Back-End'!B$57),'Back-End'!B$54,IF(AND(ABS('Back-End'!B$69-L960)&lt;=0.0005,'Back-End'!B$58),'Back-End'!B$67,0))</f>
        <v>0</v>
      </c>
      <c r="S960" s="72">
        <f>IF(AND(ABS('Back-End'!B$81-L960)&lt;=0.0005,'Back-End'!B$84),'Back-End'!B$82,0)</f>
        <v>0</v>
      </c>
      <c r="T960" s="72">
        <v>0</v>
      </c>
    </row>
    <row r="961" spans="12:20" x14ac:dyDescent="0.25">
      <c r="L961" s="94">
        <f>L960</f>
        <v>0.47800000000000037</v>
      </c>
      <c r="M961" s="81">
        <f>IF(L961&lt;'Slider Control'!M$13,'Slider Control'!P$13,L961*'Slider Control'!R$13)</f>
        <v>1.1472000000000009</v>
      </c>
      <c r="N961" s="95">
        <f>IF(L961&lt;'Slider Control'!M$13,0,IF(L961&lt;'Slider Control'!N$13,L961*'Slider Control'!S$13+'Slider Control'!T$13,'Slider Control'!Q$13))</f>
        <v>1.4297142857142875</v>
      </c>
      <c r="O961" s="96" t="e">
        <f t="shared" si="29"/>
        <v>#N/A</v>
      </c>
      <c r="P961" s="72">
        <f>IF(AND(ABS('Back-End'!B$26-L961)&lt;=0.0005,'Back-End'!B$25),'Back-End'!B$21,0)</f>
        <v>0</v>
      </c>
      <c r="Q961" s="72">
        <f>IF(AND(ABS('Back-End'!B$32-L961)&lt;=0.0005,'Back-End'!B$38),N961,0)</f>
        <v>0</v>
      </c>
      <c r="R961" s="72">
        <f>IF(AND(ABS('Back-End'!B$56-L960)&lt;=0.0005,'Back-End'!B$57),'Back-End'!B$55,IF(AND(ABS('Back-End'!B$69-L960)&lt;=0.0005,'Back-End'!B$58),'Back-End'!B$68+0.0001,0))</f>
        <v>0</v>
      </c>
      <c r="S961" s="72">
        <f>IF(AND(ABS('Back-End'!B$81-L961)&lt;=0.0005,'Back-End'!B$84),'Back-End'!B$83,0)</f>
        <v>0</v>
      </c>
      <c r="T961" s="72">
        <v>0</v>
      </c>
    </row>
    <row r="962" spans="12:20" x14ac:dyDescent="0.25">
      <c r="L962" s="94">
        <f>L961+0.001</f>
        <v>0.47900000000000037</v>
      </c>
      <c r="M962" s="81">
        <f>IF(L962&lt;'Slider Control'!M$13,'Slider Control'!P$13,L962*'Slider Control'!R$13)</f>
        <v>1.1496000000000008</v>
      </c>
      <c r="N962" s="95">
        <f>IF(L962&lt;'Slider Control'!M$13,0,IF(L962&lt;'Slider Control'!N$13,L962*'Slider Control'!S$13+'Slider Control'!T$13,'Slider Control'!Q$13))</f>
        <v>1.4348571428571448</v>
      </c>
      <c r="O962" s="96" t="e">
        <f t="shared" si="29"/>
        <v>#N/A</v>
      </c>
      <c r="P962" s="72">
        <f>IF(AND(ABS('Back-End'!B$26-L962)&lt;=0.0005,'Back-End'!B$25),0.001,0)</f>
        <v>0</v>
      </c>
      <c r="Q962" s="72">
        <f>IF(AND(ABS('Back-End'!B$32-L962)&lt;=0.0005,'Back-End'!B$38),M962,0)</f>
        <v>0</v>
      </c>
      <c r="R962" s="72">
        <f>IF(AND(ABS('Back-End'!B$56-L962)&lt;=0.0005,'Back-End'!B$57),'Back-End'!B$54,IF(AND(ABS('Back-End'!B$69-L962)&lt;=0.0005,'Back-End'!B$58),'Back-End'!B$67,0))</f>
        <v>0</v>
      </c>
      <c r="S962" s="72">
        <f>IF(AND(ABS('Back-End'!B$81-L962)&lt;=0.0005,'Back-End'!B$84),'Back-End'!B$82,0)</f>
        <v>0</v>
      </c>
      <c r="T962" s="72">
        <v>0</v>
      </c>
    </row>
    <row r="963" spans="12:20" x14ac:dyDescent="0.25">
      <c r="L963" s="94">
        <f>L962</f>
        <v>0.47900000000000037</v>
      </c>
      <c r="M963" s="81">
        <f>IF(L963&lt;'Slider Control'!M$13,'Slider Control'!P$13,L963*'Slider Control'!R$13)</f>
        <v>1.1496000000000008</v>
      </c>
      <c r="N963" s="95">
        <f>IF(L963&lt;'Slider Control'!M$13,0,IF(L963&lt;'Slider Control'!N$13,L963*'Slider Control'!S$13+'Slider Control'!T$13,'Slider Control'!Q$13))</f>
        <v>1.4348571428571448</v>
      </c>
      <c r="O963" s="96" t="e">
        <f t="shared" si="29"/>
        <v>#N/A</v>
      </c>
      <c r="P963" s="72">
        <f>IF(AND(ABS('Back-End'!B$26-L963)&lt;=0.0005,'Back-End'!B$25),'Back-End'!B$21,0)</f>
        <v>0</v>
      </c>
      <c r="Q963" s="72">
        <f>IF(AND(ABS('Back-End'!B$32-L963)&lt;=0.0005,'Back-End'!B$38),N963,0)</f>
        <v>0</v>
      </c>
      <c r="R963" s="72">
        <f>IF(AND(ABS('Back-End'!B$56-L962)&lt;=0.0005,'Back-End'!B$57),'Back-End'!B$55,IF(AND(ABS('Back-End'!B$69-L962)&lt;=0.0005,'Back-End'!B$58),'Back-End'!B$68+0.0001,0))</f>
        <v>0</v>
      </c>
      <c r="S963" s="72">
        <f>IF(AND(ABS('Back-End'!B$81-L963)&lt;=0.0005,'Back-End'!B$84),'Back-End'!B$83,0)</f>
        <v>0</v>
      </c>
      <c r="T963" s="72">
        <v>0</v>
      </c>
    </row>
    <row r="964" spans="12:20" x14ac:dyDescent="0.25">
      <c r="L964" s="94">
        <f>L963+0.001</f>
        <v>0.48000000000000037</v>
      </c>
      <c r="M964" s="81">
        <f>IF(L964&lt;'Slider Control'!M$13,'Slider Control'!P$13,L964*'Slider Control'!R$13)</f>
        <v>1.1520000000000008</v>
      </c>
      <c r="N964" s="95">
        <f>IF(L964&lt;'Slider Control'!M$13,0,IF(L964&lt;'Slider Control'!N$13,L964*'Slider Control'!S$13+'Slider Control'!T$13,'Slider Control'!Q$13))</f>
        <v>1.4400000000000017</v>
      </c>
      <c r="O964" s="96" t="e">
        <f t="shared" ref="O964:O1027" si="30">IF(SUM(P964:T964)=0,NA(),SUM(P964:T964))</f>
        <v>#N/A</v>
      </c>
      <c r="P964" s="72">
        <f>IF(AND(ABS('Back-End'!B$26-L964)&lt;=0.0005,'Back-End'!B$25),0.001,0)</f>
        <v>0</v>
      </c>
      <c r="Q964" s="72">
        <f>IF(AND(ABS('Back-End'!B$32-L964)&lt;=0.0005,'Back-End'!B$38),M964,0)</f>
        <v>0</v>
      </c>
      <c r="R964" s="72">
        <f>IF(AND(ABS('Back-End'!B$56-L964)&lt;=0.0005,'Back-End'!B$57),'Back-End'!B$54,IF(AND(ABS('Back-End'!B$69-L964)&lt;=0.0005,'Back-End'!B$58),'Back-End'!B$67,0))</f>
        <v>0</v>
      </c>
      <c r="S964" s="72">
        <f>IF(AND(ABS('Back-End'!B$81-L964)&lt;=0.0005,'Back-End'!B$84),'Back-End'!B$82,0)</f>
        <v>0</v>
      </c>
      <c r="T964" s="72">
        <v>0</v>
      </c>
    </row>
    <row r="965" spans="12:20" x14ac:dyDescent="0.25">
      <c r="L965" s="94">
        <f>L964</f>
        <v>0.48000000000000037</v>
      </c>
      <c r="M965" s="81">
        <f>IF(L965&lt;'Slider Control'!M$13,'Slider Control'!P$13,L965*'Slider Control'!R$13)</f>
        <v>1.1520000000000008</v>
      </c>
      <c r="N965" s="95">
        <f>IF(L965&lt;'Slider Control'!M$13,0,IF(L965&lt;'Slider Control'!N$13,L965*'Slider Control'!S$13+'Slider Control'!T$13,'Slider Control'!Q$13))</f>
        <v>1.4400000000000017</v>
      </c>
      <c r="O965" s="96" t="e">
        <f t="shared" si="30"/>
        <v>#N/A</v>
      </c>
      <c r="P965" s="72">
        <f>IF(AND(ABS('Back-End'!B$26-L965)&lt;=0.0005,'Back-End'!B$25),'Back-End'!B$21,0)</f>
        <v>0</v>
      </c>
      <c r="Q965" s="72">
        <f>IF(AND(ABS('Back-End'!B$32-L965)&lt;=0.0005,'Back-End'!B$38),N965,0)</f>
        <v>0</v>
      </c>
      <c r="R965" s="72">
        <f>IF(AND(ABS('Back-End'!B$56-L964)&lt;=0.0005,'Back-End'!B$57),'Back-End'!B$55,IF(AND(ABS('Back-End'!B$69-L964)&lt;=0.0005,'Back-End'!B$58),'Back-End'!B$68+0.0001,0))</f>
        <v>0</v>
      </c>
      <c r="S965" s="72">
        <f>IF(AND(ABS('Back-End'!B$81-L965)&lt;=0.0005,'Back-End'!B$84),'Back-End'!B$83,0)</f>
        <v>0</v>
      </c>
      <c r="T965" s="72">
        <v>0</v>
      </c>
    </row>
    <row r="966" spans="12:20" x14ac:dyDescent="0.25">
      <c r="L966" s="94">
        <f>L965+0.001</f>
        <v>0.48100000000000037</v>
      </c>
      <c r="M966" s="81">
        <f>IF(L966&lt;'Slider Control'!M$13,'Slider Control'!P$13,L966*'Slider Control'!R$13)</f>
        <v>1.1544000000000008</v>
      </c>
      <c r="N966" s="95">
        <f>IF(L966&lt;'Slider Control'!M$13,0,IF(L966&lt;'Slider Control'!N$13,L966*'Slider Control'!S$13+'Slider Control'!T$13,'Slider Control'!Q$13))</f>
        <v>1.4451428571428591</v>
      </c>
      <c r="O966" s="96" t="e">
        <f t="shared" si="30"/>
        <v>#N/A</v>
      </c>
      <c r="P966" s="72">
        <f>IF(AND(ABS('Back-End'!B$26-L966)&lt;=0.0005,'Back-End'!B$25),0.001,0)</f>
        <v>0</v>
      </c>
      <c r="Q966" s="72">
        <f>IF(AND(ABS('Back-End'!B$32-L966)&lt;=0.0005,'Back-End'!B$38),M966,0)</f>
        <v>0</v>
      </c>
      <c r="R966" s="72">
        <f>IF(AND(ABS('Back-End'!B$56-L966)&lt;=0.0005,'Back-End'!B$57),'Back-End'!B$54,IF(AND(ABS('Back-End'!B$69-L966)&lt;=0.0005,'Back-End'!B$58),'Back-End'!B$67,0))</f>
        <v>0</v>
      </c>
      <c r="S966" s="72">
        <f>IF(AND(ABS('Back-End'!B$81-L966)&lt;=0.0005,'Back-End'!B$84),'Back-End'!B$82,0)</f>
        <v>0</v>
      </c>
      <c r="T966" s="72">
        <v>0</v>
      </c>
    </row>
    <row r="967" spans="12:20" x14ac:dyDescent="0.25">
      <c r="L967" s="94">
        <f>L966</f>
        <v>0.48100000000000037</v>
      </c>
      <c r="M967" s="81">
        <f>IF(L967&lt;'Slider Control'!M$13,'Slider Control'!P$13,L967*'Slider Control'!R$13)</f>
        <v>1.1544000000000008</v>
      </c>
      <c r="N967" s="95">
        <f>IF(L967&lt;'Slider Control'!M$13,0,IF(L967&lt;'Slider Control'!N$13,L967*'Slider Control'!S$13+'Slider Control'!T$13,'Slider Control'!Q$13))</f>
        <v>1.4451428571428591</v>
      </c>
      <c r="O967" s="96" t="e">
        <f t="shared" si="30"/>
        <v>#N/A</v>
      </c>
      <c r="P967" s="72">
        <f>IF(AND(ABS('Back-End'!B$26-L967)&lt;=0.0005,'Back-End'!B$25),'Back-End'!B$21,0)</f>
        <v>0</v>
      </c>
      <c r="Q967" s="72">
        <f>IF(AND(ABS('Back-End'!B$32-L967)&lt;=0.0005,'Back-End'!B$38),N967,0)</f>
        <v>0</v>
      </c>
      <c r="R967" s="72">
        <f>IF(AND(ABS('Back-End'!B$56-L966)&lt;=0.0005,'Back-End'!B$57),'Back-End'!B$55,IF(AND(ABS('Back-End'!B$69-L966)&lt;=0.0005,'Back-End'!B$58),'Back-End'!B$68+0.0001,0))</f>
        <v>0</v>
      </c>
      <c r="S967" s="72">
        <f>IF(AND(ABS('Back-End'!B$81-L967)&lt;=0.0005,'Back-End'!B$84),'Back-End'!B$83,0)</f>
        <v>0</v>
      </c>
      <c r="T967" s="72">
        <v>0</v>
      </c>
    </row>
    <row r="968" spans="12:20" x14ac:dyDescent="0.25">
      <c r="L968" s="94">
        <f>L967+0.001</f>
        <v>0.48200000000000037</v>
      </c>
      <c r="M968" s="81">
        <f>IF(L968&lt;'Slider Control'!M$13,'Slider Control'!P$13,L968*'Slider Control'!R$13)</f>
        <v>1.1568000000000009</v>
      </c>
      <c r="N968" s="95">
        <f>IF(L968&lt;'Slider Control'!M$13,0,IF(L968&lt;'Slider Control'!N$13,L968*'Slider Control'!S$13+'Slider Control'!T$13,'Slider Control'!Q$13))</f>
        <v>1.450285714285716</v>
      </c>
      <c r="O968" s="96" t="e">
        <f t="shared" si="30"/>
        <v>#N/A</v>
      </c>
      <c r="P968" s="72">
        <f>IF(AND(ABS('Back-End'!B$26-L968)&lt;=0.0005,'Back-End'!B$25),0.001,0)</f>
        <v>0</v>
      </c>
      <c r="Q968" s="72">
        <f>IF(AND(ABS('Back-End'!B$32-L968)&lt;=0.0005,'Back-End'!B$38),M968,0)</f>
        <v>0</v>
      </c>
      <c r="R968" s="72">
        <f>IF(AND(ABS('Back-End'!B$56-L968)&lt;=0.0005,'Back-End'!B$57),'Back-End'!B$54,IF(AND(ABS('Back-End'!B$69-L968)&lt;=0.0005,'Back-End'!B$58),'Back-End'!B$67,0))</f>
        <v>0</v>
      </c>
      <c r="S968" s="72">
        <f>IF(AND(ABS('Back-End'!B$81-L968)&lt;=0.0005,'Back-End'!B$84),'Back-End'!B$82,0)</f>
        <v>0</v>
      </c>
      <c r="T968" s="72">
        <v>0</v>
      </c>
    </row>
    <row r="969" spans="12:20" x14ac:dyDescent="0.25">
      <c r="L969" s="94">
        <f>L968</f>
        <v>0.48200000000000037</v>
      </c>
      <c r="M969" s="81">
        <f>IF(L969&lt;'Slider Control'!M$13,'Slider Control'!P$13,L969*'Slider Control'!R$13)</f>
        <v>1.1568000000000009</v>
      </c>
      <c r="N969" s="95">
        <f>IF(L969&lt;'Slider Control'!M$13,0,IF(L969&lt;'Slider Control'!N$13,L969*'Slider Control'!S$13+'Slider Control'!T$13,'Slider Control'!Q$13))</f>
        <v>1.450285714285716</v>
      </c>
      <c r="O969" s="96" t="e">
        <f t="shared" si="30"/>
        <v>#N/A</v>
      </c>
      <c r="P969" s="72">
        <f>IF(AND(ABS('Back-End'!B$26-L969)&lt;=0.0005,'Back-End'!B$25),'Back-End'!B$21,0)</f>
        <v>0</v>
      </c>
      <c r="Q969" s="72">
        <f>IF(AND(ABS('Back-End'!B$32-L969)&lt;=0.0005,'Back-End'!B$38),N969,0)</f>
        <v>0</v>
      </c>
      <c r="R969" s="72">
        <f>IF(AND(ABS('Back-End'!B$56-L968)&lt;=0.0005,'Back-End'!B$57),'Back-End'!B$55,IF(AND(ABS('Back-End'!B$69-L968)&lt;=0.0005,'Back-End'!B$58),'Back-End'!B$68+0.0001,0))</f>
        <v>0</v>
      </c>
      <c r="S969" s="72">
        <f>IF(AND(ABS('Back-End'!B$81-L969)&lt;=0.0005,'Back-End'!B$84),'Back-End'!B$83,0)</f>
        <v>0</v>
      </c>
      <c r="T969" s="72">
        <v>0</v>
      </c>
    </row>
    <row r="970" spans="12:20" x14ac:dyDescent="0.25">
      <c r="L970" s="94">
        <f>L969+0.001</f>
        <v>0.48300000000000037</v>
      </c>
      <c r="M970" s="81">
        <f>IF(L970&lt;'Slider Control'!M$13,'Slider Control'!P$13,L970*'Slider Control'!R$13)</f>
        <v>1.1592000000000009</v>
      </c>
      <c r="N970" s="95">
        <f>IF(L970&lt;'Slider Control'!M$13,0,IF(L970&lt;'Slider Control'!N$13,L970*'Slider Control'!S$13+'Slider Control'!T$13,'Slider Control'!Q$13))</f>
        <v>1.4554285714285733</v>
      </c>
      <c r="O970" s="96" t="e">
        <f t="shared" si="30"/>
        <v>#N/A</v>
      </c>
      <c r="P970" s="72">
        <f>IF(AND(ABS('Back-End'!B$26-L970)&lt;=0.0005,'Back-End'!B$25),0.001,0)</f>
        <v>0</v>
      </c>
      <c r="Q970" s="72">
        <f>IF(AND(ABS('Back-End'!B$32-L970)&lt;=0.0005,'Back-End'!B$38),M970,0)</f>
        <v>0</v>
      </c>
      <c r="R970" s="72">
        <f>IF(AND(ABS('Back-End'!B$56-L970)&lt;=0.0005,'Back-End'!B$57),'Back-End'!B$54,IF(AND(ABS('Back-End'!B$69-L970)&lt;=0.0005,'Back-End'!B$58),'Back-End'!B$67,0))</f>
        <v>0</v>
      </c>
      <c r="S970" s="72">
        <f>IF(AND(ABS('Back-End'!B$81-L970)&lt;=0.0005,'Back-End'!B$84),'Back-End'!B$82,0)</f>
        <v>0</v>
      </c>
      <c r="T970" s="72">
        <v>0</v>
      </c>
    </row>
    <row r="971" spans="12:20" x14ac:dyDescent="0.25">
      <c r="L971" s="94">
        <f>L970</f>
        <v>0.48300000000000037</v>
      </c>
      <c r="M971" s="81">
        <f>IF(L971&lt;'Slider Control'!M$13,'Slider Control'!P$13,L971*'Slider Control'!R$13)</f>
        <v>1.1592000000000009</v>
      </c>
      <c r="N971" s="95">
        <f>IF(L971&lt;'Slider Control'!M$13,0,IF(L971&lt;'Slider Control'!N$13,L971*'Slider Control'!S$13+'Slider Control'!T$13,'Slider Control'!Q$13))</f>
        <v>1.4554285714285733</v>
      </c>
      <c r="O971" s="96" t="e">
        <f t="shared" si="30"/>
        <v>#N/A</v>
      </c>
      <c r="P971" s="72">
        <f>IF(AND(ABS('Back-End'!B$26-L971)&lt;=0.0005,'Back-End'!B$25),'Back-End'!B$21,0)</f>
        <v>0</v>
      </c>
      <c r="Q971" s="72">
        <f>IF(AND(ABS('Back-End'!B$32-L971)&lt;=0.0005,'Back-End'!B$38),N971,0)</f>
        <v>0</v>
      </c>
      <c r="R971" s="72">
        <f>IF(AND(ABS('Back-End'!B$56-L970)&lt;=0.0005,'Back-End'!B$57),'Back-End'!B$55,IF(AND(ABS('Back-End'!B$69-L970)&lt;=0.0005,'Back-End'!B$58),'Back-End'!B$68+0.0001,0))</f>
        <v>0</v>
      </c>
      <c r="S971" s="72">
        <f>IF(AND(ABS('Back-End'!B$81-L971)&lt;=0.0005,'Back-End'!B$84),'Back-End'!B$83,0)</f>
        <v>0</v>
      </c>
      <c r="T971" s="72">
        <v>0</v>
      </c>
    </row>
    <row r="972" spans="12:20" x14ac:dyDescent="0.25">
      <c r="L972" s="94">
        <f>L971+0.001</f>
        <v>0.48400000000000037</v>
      </c>
      <c r="M972" s="81">
        <f>IF(L972&lt;'Slider Control'!M$13,'Slider Control'!P$13,L972*'Slider Control'!R$13)</f>
        <v>1.1616000000000009</v>
      </c>
      <c r="N972" s="95">
        <f>IF(L972&lt;'Slider Control'!M$13,0,IF(L972&lt;'Slider Control'!N$13,L972*'Slider Control'!S$13+'Slider Control'!T$13,'Slider Control'!Q$13))</f>
        <v>1.4605714285714302</v>
      </c>
      <c r="O972" s="96" t="e">
        <f t="shared" si="30"/>
        <v>#N/A</v>
      </c>
      <c r="P972" s="72">
        <f>IF(AND(ABS('Back-End'!B$26-L972)&lt;=0.0005,'Back-End'!B$25),0.001,0)</f>
        <v>0</v>
      </c>
      <c r="Q972" s="72">
        <f>IF(AND(ABS('Back-End'!B$32-L972)&lt;=0.0005,'Back-End'!B$38),M972,0)</f>
        <v>0</v>
      </c>
      <c r="R972" s="72">
        <f>IF(AND(ABS('Back-End'!B$56-L972)&lt;=0.0005,'Back-End'!B$57),'Back-End'!B$54,IF(AND(ABS('Back-End'!B$69-L972)&lt;=0.0005,'Back-End'!B$58),'Back-End'!B$67,0))</f>
        <v>0</v>
      </c>
      <c r="S972" s="72">
        <f>IF(AND(ABS('Back-End'!B$81-L972)&lt;=0.0005,'Back-End'!B$84),'Back-End'!B$82,0)</f>
        <v>0</v>
      </c>
      <c r="T972" s="72">
        <v>0</v>
      </c>
    </row>
    <row r="973" spans="12:20" x14ac:dyDescent="0.25">
      <c r="L973" s="94">
        <f>L972</f>
        <v>0.48400000000000037</v>
      </c>
      <c r="M973" s="81">
        <f>IF(L973&lt;'Slider Control'!M$13,'Slider Control'!P$13,L973*'Slider Control'!R$13)</f>
        <v>1.1616000000000009</v>
      </c>
      <c r="N973" s="95">
        <f>IF(L973&lt;'Slider Control'!M$13,0,IF(L973&lt;'Slider Control'!N$13,L973*'Slider Control'!S$13+'Slider Control'!T$13,'Slider Control'!Q$13))</f>
        <v>1.4605714285714302</v>
      </c>
      <c r="O973" s="96" t="e">
        <f t="shared" si="30"/>
        <v>#N/A</v>
      </c>
      <c r="P973" s="72">
        <f>IF(AND(ABS('Back-End'!B$26-L973)&lt;=0.0005,'Back-End'!B$25),'Back-End'!B$21,0)</f>
        <v>0</v>
      </c>
      <c r="Q973" s="72">
        <f>IF(AND(ABS('Back-End'!B$32-L973)&lt;=0.0005,'Back-End'!B$38),N973,0)</f>
        <v>0</v>
      </c>
      <c r="R973" s="72">
        <f>IF(AND(ABS('Back-End'!B$56-L972)&lt;=0.0005,'Back-End'!B$57),'Back-End'!B$55,IF(AND(ABS('Back-End'!B$69-L972)&lt;=0.0005,'Back-End'!B$58),'Back-End'!B$68+0.0001,0))</f>
        <v>0</v>
      </c>
      <c r="S973" s="72">
        <f>IF(AND(ABS('Back-End'!B$81-L973)&lt;=0.0005,'Back-End'!B$84),'Back-End'!B$83,0)</f>
        <v>0</v>
      </c>
      <c r="T973" s="72">
        <v>0</v>
      </c>
    </row>
    <row r="974" spans="12:20" x14ac:dyDescent="0.25">
      <c r="L974" s="94">
        <f>L973+0.001</f>
        <v>0.48500000000000038</v>
      </c>
      <c r="M974" s="81">
        <f>IF(L974&lt;'Slider Control'!M$13,'Slider Control'!P$13,L974*'Slider Control'!R$13)</f>
        <v>1.1640000000000008</v>
      </c>
      <c r="N974" s="95">
        <f>IF(L974&lt;'Slider Control'!M$13,0,IF(L974&lt;'Slider Control'!N$13,L974*'Slider Control'!S$13+'Slider Control'!T$13,'Slider Control'!Q$13))</f>
        <v>1.4657142857142875</v>
      </c>
      <c r="O974" s="96" t="e">
        <f t="shared" si="30"/>
        <v>#N/A</v>
      </c>
      <c r="P974" s="72">
        <f>IF(AND(ABS('Back-End'!B$26-L974)&lt;=0.0005,'Back-End'!B$25),0.001,0)</f>
        <v>0</v>
      </c>
      <c r="Q974" s="72">
        <f>IF(AND(ABS('Back-End'!B$32-L974)&lt;=0.0005,'Back-End'!B$38),M974,0)</f>
        <v>0</v>
      </c>
      <c r="R974" s="72">
        <f>IF(AND(ABS('Back-End'!B$56-L974)&lt;=0.0005,'Back-End'!B$57),'Back-End'!B$54,IF(AND(ABS('Back-End'!B$69-L974)&lt;=0.0005,'Back-End'!B$58),'Back-End'!B$67,0))</f>
        <v>0</v>
      </c>
      <c r="S974" s="72">
        <f>IF(AND(ABS('Back-End'!B$81-L974)&lt;=0.0005,'Back-End'!B$84),'Back-End'!B$82,0)</f>
        <v>0</v>
      </c>
      <c r="T974" s="72">
        <v>0</v>
      </c>
    </row>
    <row r="975" spans="12:20" x14ac:dyDescent="0.25">
      <c r="L975" s="94">
        <f>L974</f>
        <v>0.48500000000000038</v>
      </c>
      <c r="M975" s="81">
        <f>IF(L975&lt;'Slider Control'!M$13,'Slider Control'!P$13,L975*'Slider Control'!R$13)</f>
        <v>1.1640000000000008</v>
      </c>
      <c r="N975" s="95">
        <f>IF(L975&lt;'Slider Control'!M$13,0,IF(L975&lt;'Slider Control'!N$13,L975*'Slider Control'!S$13+'Slider Control'!T$13,'Slider Control'!Q$13))</f>
        <v>1.4657142857142875</v>
      </c>
      <c r="O975" s="96" t="e">
        <f t="shared" si="30"/>
        <v>#N/A</v>
      </c>
      <c r="P975" s="72">
        <f>IF(AND(ABS('Back-End'!B$26-L975)&lt;=0.0005,'Back-End'!B$25),'Back-End'!B$21,0)</f>
        <v>0</v>
      </c>
      <c r="Q975" s="72">
        <f>IF(AND(ABS('Back-End'!B$32-L975)&lt;=0.0005,'Back-End'!B$38),N975,0)</f>
        <v>0</v>
      </c>
      <c r="R975" s="72">
        <f>IF(AND(ABS('Back-End'!B$56-L974)&lt;=0.0005,'Back-End'!B$57),'Back-End'!B$55,IF(AND(ABS('Back-End'!B$69-L974)&lt;=0.0005,'Back-End'!B$58),'Back-End'!B$68+0.0001,0))</f>
        <v>0</v>
      </c>
      <c r="S975" s="72">
        <f>IF(AND(ABS('Back-End'!B$81-L975)&lt;=0.0005,'Back-End'!B$84),'Back-End'!B$83,0)</f>
        <v>0</v>
      </c>
      <c r="T975" s="72">
        <v>0</v>
      </c>
    </row>
    <row r="976" spans="12:20" x14ac:dyDescent="0.25">
      <c r="L976" s="94">
        <f>L975+0.001</f>
        <v>0.48600000000000038</v>
      </c>
      <c r="M976" s="81">
        <f>IF(L976&lt;'Slider Control'!M$13,'Slider Control'!P$13,L976*'Slider Control'!R$13)</f>
        <v>1.1664000000000008</v>
      </c>
      <c r="N976" s="95">
        <f>IF(L976&lt;'Slider Control'!M$13,0,IF(L976&lt;'Slider Control'!N$13,L976*'Slider Control'!S$13+'Slider Control'!T$13,'Slider Control'!Q$13))</f>
        <v>1.4708571428571449</v>
      </c>
      <c r="O976" s="96" t="e">
        <f t="shared" si="30"/>
        <v>#N/A</v>
      </c>
      <c r="P976" s="72">
        <f>IF(AND(ABS('Back-End'!B$26-L976)&lt;=0.0005,'Back-End'!B$25),0.001,0)</f>
        <v>0</v>
      </c>
      <c r="Q976" s="72">
        <f>IF(AND(ABS('Back-End'!B$32-L976)&lt;=0.0005,'Back-End'!B$38),M976,0)</f>
        <v>0</v>
      </c>
      <c r="R976" s="72">
        <f>IF(AND(ABS('Back-End'!B$56-L976)&lt;=0.0005,'Back-End'!B$57),'Back-End'!B$54,IF(AND(ABS('Back-End'!B$69-L976)&lt;=0.0005,'Back-End'!B$58),'Back-End'!B$67,0))</f>
        <v>0</v>
      </c>
      <c r="S976" s="72">
        <f>IF(AND(ABS('Back-End'!B$81-L976)&lt;=0.0005,'Back-End'!B$84),'Back-End'!B$82,0)</f>
        <v>0</v>
      </c>
      <c r="T976" s="72">
        <v>0</v>
      </c>
    </row>
    <row r="977" spans="12:20" x14ac:dyDescent="0.25">
      <c r="L977" s="94">
        <f>L976</f>
        <v>0.48600000000000038</v>
      </c>
      <c r="M977" s="81">
        <f>IF(L977&lt;'Slider Control'!M$13,'Slider Control'!P$13,L977*'Slider Control'!R$13)</f>
        <v>1.1664000000000008</v>
      </c>
      <c r="N977" s="95">
        <f>IF(L977&lt;'Slider Control'!M$13,0,IF(L977&lt;'Slider Control'!N$13,L977*'Slider Control'!S$13+'Slider Control'!T$13,'Slider Control'!Q$13))</f>
        <v>1.4708571428571449</v>
      </c>
      <c r="O977" s="96" t="e">
        <f t="shared" si="30"/>
        <v>#N/A</v>
      </c>
      <c r="P977" s="72">
        <f>IF(AND(ABS('Back-End'!B$26-L977)&lt;=0.0005,'Back-End'!B$25),'Back-End'!B$21,0)</f>
        <v>0</v>
      </c>
      <c r="Q977" s="72">
        <f>IF(AND(ABS('Back-End'!B$32-L977)&lt;=0.0005,'Back-End'!B$38),N977,0)</f>
        <v>0</v>
      </c>
      <c r="R977" s="72">
        <f>IF(AND(ABS('Back-End'!B$56-L976)&lt;=0.0005,'Back-End'!B$57),'Back-End'!B$55,IF(AND(ABS('Back-End'!B$69-L976)&lt;=0.0005,'Back-End'!B$58),'Back-End'!B$68+0.0001,0))</f>
        <v>0</v>
      </c>
      <c r="S977" s="72">
        <f>IF(AND(ABS('Back-End'!B$81-L977)&lt;=0.0005,'Back-End'!B$84),'Back-End'!B$83,0)</f>
        <v>0</v>
      </c>
      <c r="T977" s="72">
        <v>0</v>
      </c>
    </row>
    <row r="978" spans="12:20" x14ac:dyDescent="0.25">
      <c r="L978" s="94">
        <f>L977+0.001</f>
        <v>0.48700000000000038</v>
      </c>
      <c r="M978" s="81">
        <f>IF(L978&lt;'Slider Control'!M$13,'Slider Control'!P$13,L978*'Slider Control'!R$13)</f>
        <v>1.1688000000000009</v>
      </c>
      <c r="N978" s="95">
        <f>IF(L978&lt;'Slider Control'!M$13,0,IF(L978&lt;'Slider Control'!N$13,L978*'Slider Control'!S$13+'Slider Control'!T$13,'Slider Control'!Q$13))</f>
        <v>1.4760000000000018</v>
      </c>
      <c r="O978" s="96" t="e">
        <f t="shared" si="30"/>
        <v>#N/A</v>
      </c>
      <c r="P978" s="72">
        <f>IF(AND(ABS('Back-End'!B$26-L978)&lt;=0.0005,'Back-End'!B$25),0.001,0)</f>
        <v>0</v>
      </c>
      <c r="Q978" s="72">
        <f>IF(AND(ABS('Back-End'!B$32-L978)&lt;=0.0005,'Back-End'!B$38),M978,0)</f>
        <v>0</v>
      </c>
      <c r="R978" s="72">
        <f>IF(AND(ABS('Back-End'!B$56-L978)&lt;=0.0005,'Back-End'!B$57),'Back-End'!B$54,IF(AND(ABS('Back-End'!B$69-L978)&lt;=0.0005,'Back-End'!B$58),'Back-End'!B$67,0))</f>
        <v>0</v>
      </c>
      <c r="S978" s="72">
        <f>IF(AND(ABS('Back-End'!B$81-L978)&lt;=0.0005,'Back-End'!B$84),'Back-End'!B$82,0)</f>
        <v>0</v>
      </c>
      <c r="T978" s="72">
        <v>0</v>
      </c>
    </row>
    <row r="979" spans="12:20" x14ac:dyDescent="0.25">
      <c r="L979" s="94">
        <f>L978</f>
        <v>0.48700000000000038</v>
      </c>
      <c r="M979" s="81">
        <f>IF(L979&lt;'Slider Control'!M$13,'Slider Control'!P$13,L979*'Slider Control'!R$13)</f>
        <v>1.1688000000000009</v>
      </c>
      <c r="N979" s="95">
        <f>IF(L979&lt;'Slider Control'!M$13,0,IF(L979&lt;'Slider Control'!N$13,L979*'Slider Control'!S$13+'Slider Control'!T$13,'Slider Control'!Q$13))</f>
        <v>1.4760000000000018</v>
      </c>
      <c r="O979" s="96" t="e">
        <f t="shared" si="30"/>
        <v>#N/A</v>
      </c>
      <c r="P979" s="72">
        <f>IF(AND(ABS('Back-End'!B$26-L979)&lt;=0.0005,'Back-End'!B$25),'Back-End'!B$21,0)</f>
        <v>0</v>
      </c>
      <c r="Q979" s="72">
        <f>IF(AND(ABS('Back-End'!B$32-L979)&lt;=0.0005,'Back-End'!B$38),N979,0)</f>
        <v>0</v>
      </c>
      <c r="R979" s="72">
        <f>IF(AND(ABS('Back-End'!B$56-L978)&lt;=0.0005,'Back-End'!B$57),'Back-End'!B$55,IF(AND(ABS('Back-End'!B$69-L978)&lt;=0.0005,'Back-End'!B$58),'Back-End'!B$68+0.0001,0))</f>
        <v>0</v>
      </c>
      <c r="S979" s="72">
        <f>IF(AND(ABS('Back-End'!B$81-L979)&lt;=0.0005,'Back-End'!B$84),'Back-End'!B$83,0)</f>
        <v>0</v>
      </c>
      <c r="T979" s="72">
        <v>0</v>
      </c>
    </row>
    <row r="980" spans="12:20" x14ac:dyDescent="0.25">
      <c r="L980" s="94">
        <f>L979+0.001</f>
        <v>0.48800000000000038</v>
      </c>
      <c r="M980" s="81">
        <f>IF(L980&lt;'Slider Control'!M$13,'Slider Control'!P$13,L980*'Slider Control'!R$13)</f>
        <v>1.1712000000000009</v>
      </c>
      <c r="N980" s="95">
        <f>IF(L980&lt;'Slider Control'!M$13,0,IF(L980&lt;'Slider Control'!N$13,L980*'Slider Control'!S$13+'Slider Control'!T$13,'Slider Control'!Q$13))</f>
        <v>1.4811428571428591</v>
      </c>
      <c r="O980" s="96" t="e">
        <f t="shared" si="30"/>
        <v>#N/A</v>
      </c>
      <c r="P980" s="72">
        <f>IF(AND(ABS('Back-End'!B$26-L980)&lt;=0.0005,'Back-End'!B$25),0.001,0)</f>
        <v>0</v>
      </c>
      <c r="Q980" s="72">
        <f>IF(AND(ABS('Back-End'!B$32-L980)&lt;=0.0005,'Back-End'!B$38),M980,0)</f>
        <v>0</v>
      </c>
      <c r="R980" s="72">
        <f>IF(AND(ABS('Back-End'!B$56-L980)&lt;=0.0005,'Back-End'!B$57),'Back-End'!B$54,IF(AND(ABS('Back-End'!B$69-L980)&lt;=0.0005,'Back-End'!B$58),'Back-End'!B$67,0))</f>
        <v>0</v>
      </c>
      <c r="S980" s="72">
        <f>IF(AND(ABS('Back-End'!B$81-L980)&lt;=0.0005,'Back-End'!B$84),'Back-End'!B$82,0)</f>
        <v>0</v>
      </c>
      <c r="T980" s="72">
        <v>0</v>
      </c>
    </row>
    <row r="981" spans="12:20" x14ac:dyDescent="0.25">
      <c r="L981" s="94">
        <f>L980</f>
        <v>0.48800000000000038</v>
      </c>
      <c r="M981" s="81">
        <f>IF(L981&lt;'Slider Control'!M$13,'Slider Control'!P$13,L981*'Slider Control'!R$13)</f>
        <v>1.1712000000000009</v>
      </c>
      <c r="N981" s="95">
        <f>IF(L981&lt;'Slider Control'!M$13,0,IF(L981&lt;'Slider Control'!N$13,L981*'Slider Control'!S$13+'Slider Control'!T$13,'Slider Control'!Q$13))</f>
        <v>1.4811428571428591</v>
      </c>
      <c r="O981" s="96" t="e">
        <f t="shared" si="30"/>
        <v>#N/A</v>
      </c>
      <c r="P981" s="72">
        <f>IF(AND(ABS('Back-End'!B$26-L981)&lt;=0.0005,'Back-End'!B$25),'Back-End'!B$21,0)</f>
        <v>0</v>
      </c>
      <c r="Q981" s="72">
        <f>IF(AND(ABS('Back-End'!B$32-L981)&lt;=0.0005,'Back-End'!B$38),N981,0)</f>
        <v>0</v>
      </c>
      <c r="R981" s="72">
        <f>IF(AND(ABS('Back-End'!B$56-L980)&lt;=0.0005,'Back-End'!B$57),'Back-End'!B$55,IF(AND(ABS('Back-End'!B$69-L980)&lt;=0.0005,'Back-End'!B$58),'Back-End'!B$68+0.0001,0))</f>
        <v>0</v>
      </c>
      <c r="S981" s="72">
        <f>IF(AND(ABS('Back-End'!B$81-L981)&lt;=0.0005,'Back-End'!B$84),'Back-End'!B$83,0)</f>
        <v>0</v>
      </c>
      <c r="T981" s="72">
        <v>0</v>
      </c>
    </row>
    <row r="982" spans="12:20" x14ac:dyDescent="0.25">
      <c r="L982" s="94">
        <f>L981+0.001</f>
        <v>0.48900000000000038</v>
      </c>
      <c r="M982" s="81">
        <f>IF(L982&lt;'Slider Control'!M$13,'Slider Control'!P$13,L982*'Slider Control'!R$13)</f>
        <v>1.1736000000000009</v>
      </c>
      <c r="N982" s="95">
        <f>IF(L982&lt;'Slider Control'!M$13,0,IF(L982&lt;'Slider Control'!N$13,L982*'Slider Control'!S$13+'Slider Control'!T$13,'Slider Control'!Q$13))</f>
        <v>1.486285714285716</v>
      </c>
      <c r="O982" s="96" t="e">
        <f t="shared" si="30"/>
        <v>#N/A</v>
      </c>
      <c r="P982" s="72">
        <f>IF(AND(ABS('Back-End'!B$26-L982)&lt;=0.0005,'Back-End'!B$25),0.001,0)</f>
        <v>0</v>
      </c>
      <c r="Q982" s="72">
        <f>IF(AND(ABS('Back-End'!B$32-L982)&lt;=0.0005,'Back-End'!B$38),M982,0)</f>
        <v>0</v>
      </c>
      <c r="R982" s="72">
        <f>IF(AND(ABS('Back-End'!B$56-L982)&lt;=0.0005,'Back-End'!B$57),'Back-End'!B$54,IF(AND(ABS('Back-End'!B$69-L982)&lt;=0.0005,'Back-End'!B$58),'Back-End'!B$67,0))</f>
        <v>0</v>
      </c>
      <c r="S982" s="72">
        <f>IF(AND(ABS('Back-End'!B$81-L982)&lt;=0.0005,'Back-End'!B$84),'Back-End'!B$82,0)</f>
        <v>0</v>
      </c>
      <c r="T982" s="72">
        <v>0</v>
      </c>
    </row>
    <row r="983" spans="12:20" x14ac:dyDescent="0.25">
      <c r="L983" s="94">
        <f>L982</f>
        <v>0.48900000000000038</v>
      </c>
      <c r="M983" s="81">
        <f>IF(L983&lt;'Slider Control'!M$13,'Slider Control'!P$13,L983*'Slider Control'!R$13)</f>
        <v>1.1736000000000009</v>
      </c>
      <c r="N983" s="95">
        <f>IF(L983&lt;'Slider Control'!M$13,0,IF(L983&lt;'Slider Control'!N$13,L983*'Slider Control'!S$13+'Slider Control'!T$13,'Slider Control'!Q$13))</f>
        <v>1.486285714285716</v>
      </c>
      <c r="O983" s="96" t="e">
        <f t="shared" si="30"/>
        <v>#N/A</v>
      </c>
      <c r="P983" s="72">
        <f>IF(AND(ABS('Back-End'!B$26-L983)&lt;=0.0005,'Back-End'!B$25),'Back-End'!B$21,0)</f>
        <v>0</v>
      </c>
      <c r="Q983" s="72">
        <f>IF(AND(ABS('Back-End'!B$32-L983)&lt;=0.0005,'Back-End'!B$38),N983,0)</f>
        <v>0</v>
      </c>
      <c r="R983" s="72">
        <f>IF(AND(ABS('Back-End'!B$56-L982)&lt;=0.0005,'Back-End'!B$57),'Back-End'!B$55,IF(AND(ABS('Back-End'!B$69-L982)&lt;=0.0005,'Back-End'!B$58),'Back-End'!B$68+0.0001,0))</f>
        <v>0</v>
      </c>
      <c r="S983" s="72">
        <f>IF(AND(ABS('Back-End'!B$81-L983)&lt;=0.0005,'Back-End'!B$84),'Back-End'!B$83,0)</f>
        <v>0</v>
      </c>
      <c r="T983" s="72">
        <v>0</v>
      </c>
    </row>
    <row r="984" spans="12:20" x14ac:dyDescent="0.25">
      <c r="L984" s="94">
        <f>L983+0.001</f>
        <v>0.49000000000000038</v>
      </c>
      <c r="M984" s="81">
        <f>IF(L984&lt;'Slider Control'!M$13,'Slider Control'!P$13,L984*'Slider Control'!R$13)</f>
        <v>1.1760000000000008</v>
      </c>
      <c r="N984" s="95">
        <f>IF(L984&lt;'Slider Control'!M$13,0,IF(L984&lt;'Slider Control'!N$13,L984*'Slider Control'!S$13+'Slider Control'!T$13,'Slider Control'!Q$13))</f>
        <v>1.4914285714285733</v>
      </c>
      <c r="O984" s="96" t="e">
        <f t="shared" si="30"/>
        <v>#N/A</v>
      </c>
      <c r="P984" s="72">
        <f>IF(AND(ABS('Back-End'!B$26-L984)&lt;=0.0005,'Back-End'!B$25),0.001,0)</f>
        <v>0</v>
      </c>
      <c r="Q984" s="72">
        <f>IF(AND(ABS('Back-End'!B$32-L984)&lt;=0.0005,'Back-End'!B$38),M984,0)</f>
        <v>0</v>
      </c>
      <c r="R984" s="72">
        <f>IF(AND(ABS('Back-End'!B$56-L984)&lt;=0.0005,'Back-End'!B$57),'Back-End'!B$54,IF(AND(ABS('Back-End'!B$69-L984)&lt;=0.0005,'Back-End'!B$58),'Back-End'!B$67,0))</f>
        <v>0</v>
      </c>
      <c r="S984" s="72">
        <f>IF(AND(ABS('Back-End'!B$81-L984)&lt;=0.0005,'Back-End'!B$84),'Back-End'!B$82,0)</f>
        <v>0</v>
      </c>
      <c r="T984" s="72">
        <v>0</v>
      </c>
    </row>
    <row r="985" spans="12:20" x14ac:dyDescent="0.25">
      <c r="L985" s="94">
        <f>L984</f>
        <v>0.49000000000000038</v>
      </c>
      <c r="M985" s="81">
        <f>IF(L985&lt;'Slider Control'!M$13,'Slider Control'!P$13,L985*'Slider Control'!R$13)</f>
        <v>1.1760000000000008</v>
      </c>
      <c r="N985" s="95">
        <f>IF(L985&lt;'Slider Control'!M$13,0,IF(L985&lt;'Slider Control'!N$13,L985*'Slider Control'!S$13+'Slider Control'!T$13,'Slider Control'!Q$13))</f>
        <v>1.4914285714285733</v>
      </c>
      <c r="O985" s="96" t="e">
        <f t="shared" si="30"/>
        <v>#N/A</v>
      </c>
      <c r="P985" s="72">
        <f>IF(AND(ABS('Back-End'!B$26-L985)&lt;=0.0005,'Back-End'!B$25),'Back-End'!B$21,0)</f>
        <v>0</v>
      </c>
      <c r="Q985" s="72">
        <f>IF(AND(ABS('Back-End'!B$32-L985)&lt;=0.0005,'Back-End'!B$38),N985,0)</f>
        <v>0</v>
      </c>
      <c r="R985" s="72">
        <f>IF(AND(ABS('Back-End'!B$56-L984)&lt;=0.0005,'Back-End'!B$57),'Back-End'!B$55,IF(AND(ABS('Back-End'!B$69-L984)&lt;=0.0005,'Back-End'!B$58),'Back-End'!B$68+0.0001,0))</f>
        <v>0</v>
      </c>
      <c r="S985" s="72">
        <f>IF(AND(ABS('Back-End'!B$81-L985)&lt;=0.0005,'Back-End'!B$84),'Back-End'!B$83,0)</f>
        <v>0</v>
      </c>
      <c r="T985" s="72">
        <v>0</v>
      </c>
    </row>
    <row r="986" spans="12:20" x14ac:dyDescent="0.25">
      <c r="L986" s="94">
        <f>L985+0.001</f>
        <v>0.49100000000000038</v>
      </c>
      <c r="M986" s="81">
        <f>IF(L986&lt;'Slider Control'!M$13,'Slider Control'!P$13,L986*'Slider Control'!R$13)</f>
        <v>1.1784000000000008</v>
      </c>
      <c r="N986" s="95">
        <f>IF(L986&lt;'Slider Control'!M$13,0,IF(L986&lt;'Slider Control'!N$13,L986*'Slider Control'!S$13+'Slider Control'!T$13,'Slider Control'!Q$13))</f>
        <v>1.4965714285714302</v>
      </c>
      <c r="O986" s="96" t="e">
        <f t="shared" si="30"/>
        <v>#N/A</v>
      </c>
      <c r="P986" s="72">
        <f>IF(AND(ABS('Back-End'!B$26-L986)&lt;=0.0005,'Back-End'!B$25),0.001,0)</f>
        <v>0</v>
      </c>
      <c r="Q986" s="72">
        <f>IF(AND(ABS('Back-End'!B$32-L986)&lt;=0.0005,'Back-End'!B$38),M986,0)</f>
        <v>0</v>
      </c>
      <c r="R986" s="72">
        <f>IF(AND(ABS('Back-End'!B$56-L986)&lt;=0.0005,'Back-End'!B$57),'Back-End'!B$54,IF(AND(ABS('Back-End'!B$69-L986)&lt;=0.0005,'Back-End'!B$58),'Back-End'!B$67,0))</f>
        <v>0</v>
      </c>
      <c r="S986" s="72">
        <f>IF(AND(ABS('Back-End'!B$81-L986)&lt;=0.0005,'Back-End'!B$84),'Back-End'!B$82,0)</f>
        <v>0</v>
      </c>
      <c r="T986" s="72">
        <v>0</v>
      </c>
    </row>
    <row r="987" spans="12:20" x14ac:dyDescent="0.25">
      <c r="L987" s="94">
        <f>L986</f>
        <v>0.49100000000000038</v>
      </c>
      <c r="M987" s="81">
        <f>IF(L987&lt;'Slider Control'!M$13,'Slider Control'!P$13,L987*'Slider Control'!R$13)</f>
        <v>1.1784000000000008</v>
      </c>
      <c r="N987" s="95">
        <f>IF(L987&lt;'Slider Control'!M$13,0,IF(L987&lt;'Slider Control'!N$13,L987*'Slider Control'!S$13+'Slider Control'!T$13,'Slider Control'!Q$13))</f>
        <v>1.4965714285714302</v>
      </c>
      <c r="O987" s="96" t="e">
        <f t="shared" si="30"/>
        <v>#N/A</v>
      </c>
      <c r="P987" s="72">
        <f>IF(AND(ABS('Back-End'!B$26-L987)&lt;=0.0005,'Back-End'!B$25),'Back-End'!B$21,0)</f>
        <v>0</v>
      </c>
      <c r="Q987" s="72">
        <f>IF(AND(ABS('Back-End'!B$32-L987)&lt;=0.0005,'Back-End'!B$38),N987,0)</f>
        <v>0</v>
      </c>
      <c r="R987" s="72">
        <f>IF(AND(ABS('Back-End'!B$56-L986)&lt;=0.0005,'Back-End'!B$57),'Back-End'!B$55,IF(AND(ABS('Back-End'!B$69-L986)&lt;=0.0005,'Back-End'!B$58),'Back-End'!B$68+0.0001,0))</f>
        <v>0</v>
      </c>
      <c r="S987" s="72">
        <f>IF(AND(ABS('Back-End'!B$81-L987)&lt;=0.0005,'Back-End'!B$84),'Back-End'!B$83,0)</f>
        <v>0</v>
      </c>
      <c r="T987" s="72">
        <v>0</v>
      </c>
    </row>
    <row r="988" spans="12:20" x14ac:dyDescent="0.25">
      <c r="L988" s="94">
        <f>L987+0.001</f>
        <v>0.49200000000000038</v>
      </c>
      <c r="M988" s="81">
        <f>IF(L988&lt;'Slider Control'!M$13,'Slider Control'!P$13,L988*'Slider Control'!R$13)</f>
        <v>1.180800000000001</v>
      </c>
      <c r="N988" s="95">
        <f>IF(L988&lt;'Slider Control'!M$13,0,IF(L988&lt;'Slider Control'!N$13,L988*'Slider Control'!S$13+'Slider Control'!T$13,'Slider Control'!Q$13))</f>
        <v>1.5017142857142876</v>
      </c>
      <c r="O988" s="96" t="e">
        <f t="shared" si="30"/>
        <v>#N/A</v>
      </c>
      <c r="P988" s="72">
        <f>IF(AND(ABS('Back-End'!B$26-L988)&lt;=0.0005,'Back-End'!B$25),0.001,0)</f>
        <v>0</v>
      </c>
      <c r="Q988" s="72">
        <f>IF(AND(ABS('Back-End'!B$32-L988)&lt;=0.0005,'Back-End'!B$38),M988,0)</f>
        <v>0</v>
      </c>
      <c r="R988" s="72">
        <f>IF(AND(ABS('Back-End'!B$56-L988)&lt;=0.0005,'Back-End'!B$57),'Back-End'!B$54,IF(AND(ABS('Back-End'!B$69-L988)&lt;=0.0005,'Back-End'!B$58),'Back-End'!B$67,0))</f>
        <v>0</v>
      </c>
      <c r="S988" s="72">
        <f>IF(AND(ABS('Back-End'!B$81-L988)&lt;=0.0005,'Back-End'!B$84),'Back-End'!B$82,0)</f>
        <v>0</v>
      </c>
      <c r="T988" s="72">
        <v>0</v>
      </c>
    </row>
    <row r="989" spans="12:20" x14ac:dyDescent="0.25">
      <c r="L989" s="94">
        <f>L988</f>
        <v>0.49200000000000038</v>
      </c>
      <c r="M989" s="81">
        <f>IF(L989&lt;'Slider Control'!M$13,'Slider Control'!P$13,L989*'Slider Control'!R$13)</f>
        <v>1.180800000000001</v>
      </c>
      <c r="N989" s="95">
        <f>IF(L989&lt;'Slider Control'!M$13,0,IF(L989&lt;'Slider Control'!N$13,L989*'Slider Control'!S$13+'Slider Control'!T$13,'Slider Control'!Q$13))</f>
        <v>1.5017142857142876</v>
      </c>
      <c r="O989" s="96" t="e">
        <f t="shared" si="30"/>
        <v>#N/A</v>
      </c>
      <c r="P989" s="72">
        <f>IF(AND(ABS('Back-End'!B$26-L989)&lt;=0.0005,'Back-End'!B$25),'Back-End'!B$21,0)</f>
        <v>0</v>
      </c>
      <c r="Q989" s="72">
        <f>IF(AND(ABS('Back-End'!B$32-L989)&lt;=0.0005,'Back-End'!B$38),N989,0)</f>
        <v>0</v>
      </c>
      <c r="R989" s="72">
        <f>IF(AND(ABS('Back-End'!B$56-L988)&lt;=0.0005,'Back-End'!B$57),'Back-End'!B$55,IF(AND(ABS('Back-End'!B$69-L988)&lt;=0.0005,'Back-End'!B$58),'Back-End'!B$68+0.0001,0))</f>
        <v>0</v>
      </c>
      <c r="S989" s="72">
        <f>IF(AND(ABS('Back-End'!B$81-L989)&lt;=0.0005,'Back-End'!B$84),'Back-End'!B$83,0)</f>
        <v>0</v>
      </c>
      <c r="T989" s="72">
        <v>0</v>
      </c>
    </row>
    <row r="990" spans="12:20" x14ac:dyDescent="0.25">
      <c r="L990" s="94">
        <f>L989+0.001</f>
        <v>0.49300000000000038</v>
      </c>
      <c r="M990" s="81">
        <f>IF(L990&lt;'Slider Control'!M$13,'Slider Control'!P$13,L990*'Slider Control'!R$13)</f>
        <v>1.1832000000000009</v>
      </c>
      <c r="N990" s="95">
        <f>IF(L990&lt;'Slider Control'!M$13,0,IF(L990&lt;'Slider Control'!N$13,L990*'Slider Control'!S$13+'Slider Control'!T$13,'Slider Control'!Q$13))</f>
        <v>1.5068571428571449</v>
      </c>
      <c r="O990" s="96" t="e">
        <f t="shared" si="30"/>
        <v>#N/A</v>
      </c>
      <c r="P990" s="72">
        <f>IF(AND(ABS('Back-End'!B$26-L990)&lt;=0.0005,'Back-End'!B$25),0.001,0)</f>
        <v>0</v>
      </c>
      <c r="Q990" s="72">
        <f>IF(AND(ABS('Back-End'!B$32-L990)&lt;=0.0005,'Back-End'!B$38),M990,0)</f>
        <v>0</v>
      </c>
      <c r="R990" s="72">
        <f>IF(AND(ABS('Back-End'!B$56-L990)&lt;=0.0005,'Back-End'!B$57),'Back-End'!B$54,IF(AND(ABS('Back-End'!B$69-L990)&lt;=0.0005,'Back-End'!B$58),'Back-End'!B$67,0))</f>
        <v>0</v>
      </c>
      <c r="S990" s="72">
        <f>IF(AND(ABS('Back-End'!B$81-L990)&lt;=0.0005,'Back-End'!B$84),'Back-End'!B$82,0)</f>
        <v>0</v>
      </c>
      <c r="T990" s="72">
        <v>0</v>
      </c>
    </row>
    <row r="991" spans="12:20" x14ac:dyDescent="0.25">
      <c r="L991" s="94">
        <f>L990</f>
        <v>0.49300000000000038</v>
      </c>
      <c r="M991" s="81">
        <f>IF(L991&lt;'Slider Control'!M$13,'Slider Control'!P$13,L991*'Slider Control'!R$13)</f>
        <v>1.1832000000000009</v>
      </c>
      <c r="N991" s="95">
        <f>IF(L991&lt;'Slider Control'!M$13,0,IF(L991&lt;'Slider Control'!N$13,L991*'Slider Control'!S$13+'Slider Control'!T$13,'Slider Control'!Q$13))</f>
        <v>1.5068571428571449</v>
      </c>
      <c r="O991" s="96" t="e">
        <f t="shared" si="30"/>
        <v>#N/A</v>
      </c>
      <c r="P991" s="72">
        <f>IF(AND(ABS('Back-End'!B$26-L991)&lt;=0.0005,'Back-End'!B$25),'Back-End'!B$21,0)</f>
        <v>0</v>
      </c>
      <c r="Q991" s="72">
        <f>IF(AND(ABS('Back-End'!B$32-L991)&lt;=0.0005,'Back-End'!B$38),N991,0)</f>
        <v>0</v>
      </c>
      <c r="R991" s="72">
        <f>IF(AND(ABS('Back-End'!B$56-L990)&lt;=0.0005,'Back-End'!B$57),'Back-End'!B$55,IF(AND(ABS('Back-End'!B$69-L990)&lt;=0.0005,'Back-End'!B$58),'Back-End'!B$68+0.0001,0))</f>
        <v>0</v>
      </c>
      <c r="S991" s="72">
        <f>IF(AND(ABS('Back-End'!B$81-L991)&lt;=0.0005,'Back-End'!B$84),'Back-End'!B$83,0)</f>
        <v>0</v>
      </c>
      <c r="T991" s="72">
        <v>0</v>
      </c>
    </row>
    <row r="992" spans="12:20" x14ac:dyDescent="0.25">
      <c r="L992" s="94">
        <f>L991+0.001</f>
        <v>0.49400000000000038</v>
      </c>
      <c r="M992" s="81">
        <f>IF(L992&lt;'Slider Control'!M$13,'Slider Control'!P$13,L992*'Slider Control'!R$13)</f>
        <v>1.1856000000000009</v>
      </c>
      <c r="N992" s="95">
        <f>IF(L992&lt;'Slider Control'!M$13,0,IF(L992&lt;'Slider Control'!N$13,L992*'Slider Control'!S$13+'Slider Control'!T$13,'Slider Control'!Q$13))</f>
        <v>1.5120000000000018</v>
      </c>
      <c r="O992" s="96" t="e">
        <f t="shared" si="30"/>
        <v>#N/A</v>
      </c>
      <c r="P992" s="72">
        <f>IF(AND(ABS('Back-End'!B$26-L992)&lt;=0.0005,'Back-End'!B$25),0.001,0)</f>
        <v>0</v>
      </c>
      <c r="Q992" s="72">
        <f>IF(AND(ABS('Back-End'!B$32-L992)&lt;=0.0005,'Back-End'!B$38),M992,0)</f>
        <v>0</v>
      </c>
      <c r="R992" s="72">
        <f>IF(AND(ABS('Back-End'!B$56-L992)&lt;=0.0005,'Back-End'!B$57),'Back-End'!B$54,IF(AND(ABS('Back-End'!B$69-L992)&lt;=0.0005,'Back-End'!B$58),'Back-End'!B$67,0))</f>
        <v>0</v>
      </c>
      <c r="S992" s="72">
        <f>IF(AND(ABS('Back-End'!B$81-L992)&lt;=0.0005,'Back-End'!B$84),'Back-End'!B$82,0)</f>
        <v>0</v>
      </c>
      <c r="T992" s="72">
        <v>0</v>
      </c>
    </row>
    <row r="993" spans="12:20" x14ac:dyDescent="0.25">
      <c r="L993" s="94">
        <f>L992</f>
        <v>0.49400000000000038</v>
      </c>
      <c r="M993" s="81">
        <f>IF(L993&lt;'Slider Control'!M$13,'Slider Control'!P$13,L993*'Slider Control'!R$13)</f>
        <v>1.1856000000000009</v>
      </c>
      <c r="N993" s="95">
        <f>IF(L993&lt;'Slider Control'!M$13,0,IF(L993&lt;'Slider Control'!N$13,L993*'Slider Control'!S$13+'Slider Control'!T$13,'Slider Control'!Q$13))</f>
        <v>1.5120000000000018</v>
      </c>
      <c r="O993" s="96" t="e">
        <f t="shared" si="30"/>
        <v>#N/A</v>
      </c>
      <c r="P993" s="72">
        <f>IF(AND(ABS('Back-End'!B$26-L993)&lt;=0.0005,'Back-End'!B$25),'Back-End'!B$21,0)</f>
        <v>0</v>
      </c>
      <c r="Q993" s="72">
        <f>IF(AND(ABS('Back-End'!B$32-L993)&lt;=0.0005,'Back-End'!B$38),N993,0)</f>
        <v>0</v>
      </c>
      <c r="R993" s="72">
        <f>IF(AND(ABS('Back-End'!B$56-L992)&lt;=0.0005,'Back-End'!B$57),'Back-End'!B$55,IF(AND(ABS('Back-End'!B$69-L992)&lt;=0.0005,'Back-End'!B$58),'Back-End'!B$68+0.0001,0))</f>
        <v>0</v>
      </c>
      <c r="S993" s="72">
        <f>IF(AND(ABS('Back-End'!B$81-L993)&lt;=0.0005,'Back-End'!B$84),'Back-End'!B$83,0)</f>
        <v>0</v>
      </c>
      <c r="T993" s="72">
        <v>0</v>
      </c>
    </row>
    <row r="994" spans="12:20" x14ac:dyDescent="0.25">
      <c r="L994" s="94">
        <f>L993+0.001</f>
        <v>0.49500000000000038</v>
      </c>
      <c r="M994" s="81">
        <f>IF(L994&lt;'Slider Control'!M$13,'Slider Control'!P$13,L994*'Slider Control'!R$13)</f>
        <v>1.1880000000000008</v>
      </c>
      <c r="N994" s="95">
        <f>IF(L994&lt;'Slider Control'!M$13,0,IF(L994&lt;'Slider Control'!N$13,L994*'Slider Control'!S$13+'Slider Control'!T$13,'Slider Control'!Q$13))</f>
        <v>1.5171428571428591</v>
      </c>
      <c r="O994" s="96" t="e">
        <f t="shared" si="30"/>
        <v>#N/A</v>
      </c>
      <c r="P994" s="72">
        <f>IF(AND(ABS('Back-End'!B$26-L994)&lt;=0.0005,'Back-End'!B$25),0.001,0)</f>
        <v>0</v>
      </c>
      <c r="Q994" s="72">
        <f>IF(AND(ABS('Back-End'!B$32-L994)&lt;=0.0005,'Back-End'!B$38),M994,0)</f>
        <v>0</v>
      </c>
      <c r="R994" s="72">
        <f>IF(AND(ABS('Back-End'!B$56-L994)&lt;=0.0005,'Back-End'!B$57),'Back-End'!B$54,IF(AND(ABS('Back-End'!B$69-L994)&lt;=0.0005,'Back-End'!B$58),'Back-End'!B$67,0))</f>
        <v>0</v>
      </c>
      <c r="S994" s="72">
        <f>IF(AND(ABS('Back-End'!B$81-L994)&lt;=0.0005,'Back-End'!B$84),'Back-End'!B$82,0)</f>
        <v>0</v>
      </c>
      <c r="T994" s="72">
        <v>0</v>
      </c>
    </row>
    <row r="995" spans="12:20" x14ac:dyDescent="0.25">
      <c r="L995" s="94">
        <f>L994</f>
        <v>0.49500000000000038</v>
      </c>
      <c r="M995" s="81">
        <f>IF(L995&lt;'Slider Control'!M$13,'Slider Control'!P$13,L995*'Slider Control'!R$13)</f>
        <v>1.1880000000000008</v>
      </c>
      <c r="N995" s="95">
        <f>IF(L995&lt;'Slider Control'!M$13,0,IF(L995&lt;'Slider Control'!N$13,L995*'Slider Control'!S$13+'Slider Control'!T$13,'Slider Control'!Q$13))</f>
        <v>1.5171428571428591</v>
      </c>
      <c r="O995" s="96" t="e">
        <f t="shared" si="30"/>
        <v>#N/A</v>
      </c>
      <c r="P995" s="72">
        <f>IF(AND(ABS('Back-End'!B$26-L995)&lt;=0.0005,'Back-End'!B$25),'Back-End'!B$21,0)</f>
        <v>0</v>
      </c>
      <c r="Q995" s="72">
        <f>IF(AND(ABS('Back-End'!B$32-L995)&lt;=0.0005,'Back-End'!B$38),N995,0)</f>
        <v>0</v>
      </c>
      <c r="R995" s="72">
        <f>IF(AND(ABS('Back-End'!B$56-L994)&lt;=0.0005,'Back-End'!B$57),'Back-End'!B$55,IF(AND(ABS('Back-End'!B$69-L994)&lt;=0.0005,'Back-End'!B$58),'Back-End'!B$68+0.0001,0))</f>
        <v>0</v>
      </c>
      <c r="S995" s="72">
        <f>IF(AND(ABS('Back-End'!B$81-L995)&lt;=0.0005,'Back-End'!B$84),'Back-End'!B$83,0)</f>
        <v>0</v>
      </c>
      <c r="T995" s="72">
        <v>0</v>
      </c>
    </row>
    <row r="996" spans="12:20" x14ac:dyDescent="0.25">
      <c r="L996" s="94">
        <f>L995+0.001</f>
        <v>0.49600000000000039</v>
      </c>
      <c r="M996" s="81">
        <f>IF(L996&lt;'Slider Control'!M$13,'Slider Control'!P$13,L996*'Slider Control'!R$13)</f>
        <v>1.1904000000000008</v>
      </c>
      <c r="N996" s="95">
        <f>IF(L996&lt;'Slider Control'!M$13,0,IF(L996&lt;'Slider Control'!N$13,L996*'Slider Control'!S$13+'Slider Control'!T$13,'Slider Control'!Q$13))</f>
        <v>1.522285714285716</v>
      </c>
      <c r="O996" s="96" t="e">
        <f t="shared" si="30"/>
        <v>#N/A</v>
      </c>
      <c r="P996" s="72">
        <f>IF(AND(ABS('Back-End'!B$26-L996)&lt;=0.0005,'Back-End'!B$25),0.001,0)</f>
        <v>0</v>
      </c>
      <c r="Q996" s="72">
        <f>IF(AND(ABS('Back-End'!B$32-L996)&lt;=0.0005,'Back-End'!B$38),M996,0)</f>
        <v>0</v>
      </c>
      <c r="R996" s="72">
        <f>IF(AND(ABS('Back-End'!B$56-L996)&lt;=0.0005,'Back-End'!B$57),'Back-End'!B$54,IF(AND(ABS('Back-End'!B$69-L996)&lt;=0.0005,'Back-End'!B$58),'Back-End'!B$67,0))</f>
        <v>0</v>
      </c>
      <c r="S996" s="72">
        <f>IF(AND(ABS('Back-End'!B$81-L996)&lt;=0.0005,'Back-End'!B$84),'Back-End'!B$82,0)</f>
        <v>0</v>
      </c>
      <c r="T996" s="72">
        <v>0</v>
      </c>
    </row>
    <row r="997" spans="12:20" x14ac:dyDescent="0.25">
      <c r="L997" s="94">
        <f>L996</f>
        <v>0.49600000000000039</v>
      </c>
      <c r="M997" s="81">
        <f>IF(L997&lt;'Slider Control'!M$13,'Slider Control'!P$13,L997*'Slider Control'!R$13)</f>
        <v>1.1904000000000008</v>
      </c>
      <c r="N997" s="95">
        <f>IF(L997&lt;'Slider Control'!M$13,0,IF(L997&lt;'Slider Control'!N$13,L997*'Slider Control'!S$13+'Slider Control'!T$13,'Slider Control'!Q$13))</f>
        <v>1.522285714285716</v>
      </c>
      <c r="O997" s="96" t="e">
        <f t="shared" si="30"/>
        <v>#N/A</v>
      </c>
      <c r="P997" s="72">
        <f>IF(AND(ABS('Back-End'!B$26-L997)&lt;=0.0005,'Back-End'!B$25),'Back-End'!B$21,0)</f>
        <v>0</v>
      </c>
      <c r="Q997" s="72">
        <f>IF(AND(ABS('Back-End'!B$32-L997)&lt;=0.0005,'Back-End'!B$38),N997,0)</f>
        <v>0</v>
      </c>
      <c r="R997" s="72">
        <f>IF(AND(ABS('Back-End'!B$56-L996)&lt;=0.0005,'Back-End'!B$57),'Back-End'!B$55,IF(AND(ABS('Back-End'!B$69-L996)&lt;=0.0005,'Back-End'!B$58),'Back-End'!B$68+0.0001,0))</f>
        <v>0</v>
      </c>
      <c r="S997" s="72">
        <f>IF(AND(ABS('Back-End'!B$81-L997)&lt;=0.0005,'Back-End'!B$84),'Back-End'!B$83,0)</f>
        <v>0</v>
      </c>
      <c r="T997" s="72">
        <v>0</v>
      </c>
    </row>
    <row r="998" spans="12:20" x14ac:dyDescent="0.25">
      <c r="L998" s="94">
        <f>L997+0.001</f>
        <v>0.49700000000000039</v>
      </c>
      <c r="M998" s="81">
        <f>IF(L998&lt;'Slider Control'!M$13,'Slider Control'!P$13,L998*'Slider Control'!R$13)</f>
        <v>1.192800000000001</v>
      </c>
      <c r="N998" s="95">
        <f>IF(L998&lt;'Slider Control'!M$13,0,IF(L998&lt;'Slider Control'!N$13,L998*'Slider Control'!S$13+'Slider Control'!T$13,'Slider Control'!Q$13))</f>
        <v>1.5274285714285734</v>
      </c>
      <c r="O998" s="96" t="e">
        <f t="shared" si="30"/>
        <v>#N/A</v>
      </c>
      <c r="P998" s="72">
        <f>IF(AND(ABS('Back-End'!B$26-L998)&lt;=0.0005,'Back-End'!B$25),0.001,0)</f>
        <v>0</v>
      </c>
      <c r="Q998" s="72">
        <f>IF(AND(ABS('Back-End'!B$32-L998)&lt;=0.0005,'Back-End'!B$38),M998,0)</f>
        <v>0</v>
      </c>
      <c r="R998" s="72">
        <f>IF(AND(ABS('Back-End'!B$56-L998)&lt;=0.0005,'Back-End'!B$57),'Back-End'!B$54,IF(AND(ABS('Back-End'!B$69-L998)&lt;=0.0005,'Back-End'!B$58),'Back-End'!B$67,0))</f>
        <v>0</v>
      </c>
      <c r="S998" s="72">
        <f>IF(AND(ABS('Back-End'!B$81-L998)&lt;=0.0005,'Back-End'!B$84),'Back-End'!B$82,0)</f>
        <v>0</v>
      </c>
      <c r="T998" s="72">
        <v>0</v>
      </c>
    </row>
    <row r="999" spans="12:20" x14ac:dyDescent="0.25">
      <c r="L999" s="94">
        <f>L998</f>
        <v>0.49700000000000039</v>
      </c>
      <c r="M999" s="81">
        <f>IF(L999&lt;'Slider Control'!M$13,'Slider Control'!P$13,L999*'Slider Control'!R$13)</f>
        <v>1.192800000000001</v>
      </c>
      <c r="N999" s="95">
        <f>IF(L999&lt;'Slider Control'!M$13,0,IF(L999&lt;'Slider Control'!N$13,L999*'Slider Control'!S$13+'Slider Control'!T$13,'Slider Control'!Q$13))</f>
        <v>1.5274285714285734</v>
      </c>
      <c r="O999" s="96" t="e">
        <f t="shared" si="30"/>
        <v>#N/A</v>
      </c>
      <c r="P999" s="72">
        <f>IF(AND(ABS('Back-End'!B$26-L999)&lt;=0.0005,'Back-End'!B$25),'Back-End'!B$21,0)</f>
        <v>0</v>
      </c>
      <c r="Q999" s="72">
        <f>IF(AND(ABS('Back-End'!B$32-L999)&lt;=0.0005,'Back-End'!B$38),N999,0)</f>
        <v>0</v>
      </c>
      <c r="R999" s="72">
        <f>IF(AND(ABS('Back-End'!B$56-L998)&lt;=0.0005,'Back-End'!B$57),'Back-End'!B$55,IF(AND(ABS('Back-End'!B$69-L998)&lt;=0.0005,'Back-End'!B$58),'Back-End'!B$68+0.0001,0))</f>
        <v>0</v>
      </c>
      <c r="S999" s="72">
        <f>IF(AND(ABS('Back-End'!B$81-L999)&lt;=0.0005,'Back-End'!B$84),'Back-End'!B$83,0)</f>
        <v>0</v>
      </c>
      <c r="T999" s="72">
        <v>0</v>
      </c>
    </row>
    <row r="1000" spans="12:20" x14ac:dyDescent="0.25">
      <c r="L1000" s="94">
        <f>L999+0.001</f>
        <v>0.49800000000000039</v>
      </c>
      <c r="M1000" s="81">
        <f>IF(L1000&lt;'Slider Control'!M$13,'Slider Control'!P$13,L1000*'Slider Control'!R$13)</f>
        <v>1.1952000000000009</v>
      </c>
      <c r="N1000" s="95">
        <f>IF(L1000&lt;'Slider Control'!M$13,0,IF(L1000&lt;'Slider Control'!N$13,L1000*'Slider Control'!S$13+'Slider Control'!T$13,'Slider Control'!Q$13))</f>
        <v>1.5325714285714302</v>
      </c>
      <c r="O1000" s="96" t="e">
        <f t="shared" si="30"/>
        <v>#N/A</v>
      </c>
      <c r="P1000" s="72">
        <f>IF(AND(ABS('Back-End'!B$26-L1000)&lt;=0.0005,'Back-End'!B$25),0.001,0)</f>
        <v>0</v>
      </c>
      <c r="Q1000" s="72">
        <f>IF(AND(ABS('Back-End'!B$32-L1000)&lt;=0.0005,'Back-End'!B$38),M1000,0)</f>
        <v>0</v>
      </c>
      <c r="R1000" s="72">
        <f>IF(AND(ABS('Back-End'!B$56-L1000)&lt;=0.0005,'Back-End'!B$57),'Back-End'!B$54,IF(AND(ABS('Back-End'!B$69-L1000)&lt;=0.0005,'Back-End'!B$58),'Back-End'!B$67,0))</f>
        <v>0</v>
      </c>
      <c r="S1000" s="72">
        <f>IF(AND(ABS('Back-End'!B$81-L1000)&lt;=0.0005,'Back-End'!B$84),'Back-End'!B$82,0)</f>
        <v>0</v>
      </c>
      <c r="T1000" s="72">
        <v>0</v>
      </c>
    </row>
    <row r="1001" spans="12:20" x14ac:dyDescent="0.25">
      <c r="L1001" s="94">
        <f>L1000</f>
        <v>0.49800000000000039</v>
      </c>
      <c r="M1001" s="81">
        <f>IF(L1001&lt;'Slider Control'!M$13,'Slider Control'!P$13,L1001*'Slider Control'!R$13)</f>
        <v>1.1952000000000009</v>
      </c>
      <c r="N1001" s="95">
        <f>IF(L1001&lt;'Slider Control'!M$13,0,IF(L1001&lt;'Slider Control'!N$13,L1001*'Slider Control'!S$13+'Slider Control'!T$13,'Slider Control'!Q$13))</f>
        <v>1.5325714285714302</v>
      </c>
      <c r="O1001" s="96" t="e">
        <f t="shared" si="30"/>
        <v>#N/A</v>
      </c>
      <c r="P1001" s="72">
        <f>IF(AND(ABS('Back-End'!B$26-L1001)&lt;=0.0005,'Back-End'!B$25),'Back-End'!B$21,0)</f>
        <v>0</v>
      </c>
      <c r="Q1001" s="72">
        <f>IF(AND(ABS('Back-End'!B$32-L1001)&lt;=0.0005,'Back-End'!B$38),N1001,0)</f>
        <v>0</v>
      </c>
      <c r="R1001" s="72">
        <f>IF(AND(ABS('Back-End'!B$56-L1000)&lt;=0.0005,'Back-End'!B$57),'Back-End'!B$55,IF(AND(ABS('Back-End'!B$69-L1000)&lt;=0.0005,'Back-End'!B$58),'Back-End'!B$68+0.0001,0))</f>
        <v>0</v>
      </c>
      <c r="S1001" s="72">
        <f>IF(AND(ABS('Back-End'!B$81-L1001)&lt;=0.0005,'Back-End'!B$84),'Back-End'!B$83,0)</f>
        <v>0</v>
      </c>
      <c r="T1001" s="72">
        <v>0</v>
      </c>
    </row>
    <row r="1002" spans="12:20" x14ac:dyDescent="0.25">
      <c r="L1002" s="94">
        <f>L1001+0.001</f>
        <v>0.49900000000000039</v>
      </c>
      <c r="M1002" s="81">
        <f>IF(L1002&lt;'Slider Control'!M$13,'Slider Control'!P$13,L1002*'Slider Control'!R$13)</f>
        <v>1.1976000000000009</v>
      </c>
      <c r="N1002" s="95">
        <f>IF(L1002&lt;'Slider Control'!M$13,0,IF(L1002&lt;'Slider Control'!N$13,L1002*'Slider Control'!S$13+'Slider Control'!T$13,'Slider Control'!Q$13))</f>
        <v>1.5377142857142876</v>
      </c>
      <c r="O1002" s="96" t="e">
        <f t="shared" si="30"/>
        <v>#N/A</v>
      </c>
      <c r="P1002" s="72">
        <f>IF(AND(ABS('Back-End'!B$26-L1002)&lt;=0.0005,'Back-End'!B$25),0.001,0)</f>
        <v>0</v>
      </c>
      <c r="Q1002" s="72">
        <f>IF(AND(ABS('Back-End'!B$32-L1002)&lt;=0.0005,'Back-End'!B$38),M1002,0)</f>
        <v>0</v>
      </c>
      <c r="R1002" s="72">
        <f>IF(AND(ABS('Back-End'!B$56-L1002)&lt;=0.0005,'Back-End'!B$57),'Back-End'!B$54,IF(AND(ABS('Back-End'!B$69-L1002)&lt;=0.0005,'Back-End'!B$58),'Back-End'!B$67,0))</f>
        <v>0</v>
      </c>
      <c r="S1002" s="72">
        <f>IF(AND(ABS('Back-End'!B$81-L1002)&lt;=0.0005,'Back-End'!B$84),'Back-End'!B$82,0)</f>
        <v>0</v>
      </c>
      <c r="T1002" s="72">
        <v>0</v>
      </c>
    </row>
    <row r="1003" spans="12:20" x14ac:dyDescent="0.25">
      <c r="L1003" s="94">
        <f>L1002</f>
        <v>0.49900000000000039</v>
      </c>
      <c r="M1003" s="81">
        <f>IF(L1003&lt;'Slider Control'!M$13,'Slider Control'!P$13,L1003*'Slider Control'!R$13)</f>
        <v>1.1976000000000009</v>
      </c>
      <c r="N1003" s="95">
        <f>IF(L1003&lt;'Slider Control'!M$13,0,IF(L1003&lt;'Slider Control'!N$13,L1003*'Slider Control'!S$13+'Slider Control'!T$13,'Slider Control'!Q$13))</f>
        <v>1.5377142857142876</v>
      </c>
      <c r="O1003" s="96" t="e">
        <f t="shared" si="30"/>
        <v>#N/A</v>
      </c>
      <c r="P1003" s="72">
        <f>IF(AND(ABS('Back-End'!B$26-L1003)&lt;=0.0005,'Back-End'!B$25),'Back-End'!B$21,0)</f>
        <v>0</v>
      </c>
      <c r="Q1003" s="72">
        <f>IF(AND(ABS('Back-End'!B$32-L1003)&lt;=0.0005,'Back-End'!B$38),N1003,0)</f>
        <v>0</v>
      </c>
      <c r="R1003" s="72">
        <f>IF(AND(ABS('Back-End'!B$56-L1002)&lt;=0.0005,'Back-End'!B$57),'Back-End'!B$55,IF(AND(ABS('Back-End'!B$69-L1002)&lt;=0.0005,'Back-End'!B$58),'Back-End'!B$68+0.0001,0))</f>
        <v>0</v>
      </c>
      <c r="S1003" s="72">
        <f>IF(AND(ABS('Back-End'!B$81-L1003)&lt;=0.0005,'Back-End'!B$84),'Back-End'!B$83,0)</f>
        <v>0</v>
      </c>
      <c r="T1003" s="72">
        <v>0</v>
      </c>
    </row>
    <row r="1004" spans="12:20" x14ac:dyDescent="0.25">
      <c r="L1004" s="94">
        <f>L1003+0.001</f>
        <v>0.50000000000000033</v>
      </c>
      <c r="M1004" s="81">
        <f>IF(L1004&lt;'Slider Control'!M$13,'Slider Control'!P$13,L1004*'Slider Control'!R$13)</f>
        <v>1.2000000000000008</v>
      </c>
      <c r="N1004" s="95">
        <f>IF(L1004&lt;'Slider Control'!M$13,0,IF(L1004&lt;'Slider Control'!N$13,L1004*'Slider Control'!S$13+'Slider Control'!T$13,'Slider Control'!Q$13))</f>
        <v>1.5428571428571445</v>
      </c>
      <c r="O1004" s="96" t="e">
        <f t="shared" si="30"/>
        <v>#N/A</v>
      </c>
      <c r="P1004" s="72">
        <f>IF(AND(ABS('Back-End'!B$26-L1004)&lt;=0.0005,'Back-End'!B$25),0.001,0)</f>
        <v>0</v>
      </c>
      <c r="Q1004" s="72">
        <f>IF(AND(ABS('Back-End'!B$32-L1004)&lt;=0.0005,'Back-End'!B$38),M1004,0)</f>
        <v>0</v>
      </c>
      <c r="R1004" s="72">
        <f>IF(AND(ABS('Back-End'!B$56-L1004)&lt;=0.0005,'Back-End'!B$57),'Back-End'!B$54,IF(AND(ABS('Back-End'!B$69-L1004)&lt;=0.0005,'Back-End'!B$58),'Back-End'!B$67,0))</f>
        <v>0</v>
      </c>
      <c r="S1004" s="72">
        <f>IF(AND(ABS('Back-End'!B$81-L1004)&lt;=0.0005,'Back-End'!B$84),'Back-End'!B$82,0)</f>
        <v>0</v>
      </c>
      <c r="T1004" s="72">
        <v>0</v>
      </c>
    </row>
    <row r="1005" spans="12:20" x14ac:dyDescent="0.25">
      <c r="L1005" s="94">
        <f>L1004</f>
        <v>0.50000000000000033</v>
      </c>
      <c r="M1005" s="81">
        <f>IF(L1005&lt;'Slider Control'!M$13,'Slider Control'!P$13,L1005*'Slider Control'!R$13)</f>
        <v>1.2000000000000008</v>
      </c>
      <c r="N1005" s="95">
        <f>IF(L1005&lt;'Slider Control'!M$13,0,IF(L1005&lt;'Slider Control'!N$13,L1005*'Slider Control'!S$13+'Slider Control'!T$13,'Slider Control'!Q$13))</f>
        <v>1.5428571428571445</v>
      </c>
      <c r="O1005" s="96" t="e">
        <f t="shared" si="30"/>
        <v>#N/A</v>
      </c>
      <c r="P1005" s="72">
        <f>IF(AND(ABS('Back-End'!B$26-L1005)&lt;=0.0005,'Back-End'!B$25),'Back-End'!B$21,0)</f>
        <v>0</v>
      </c>
      <c r="Q1005" s="72">
        <f>IF(AND(ABS('Back-End'!B$32-L1005)&lt;=0.0005,'Back-End'!B$38),N1005,0)</f>
        <v>0</v>
      </c>
      <c r="R1005" s="72">
        <f>IF(AND(ABS('Back-End'!B$56-L1004)&lt;=0.0005,'Back-End'!B$57),'Back-End'!B$55,IF(AND(ABS('Back-End'!B$69-L1004)&lt;=0.0005,'Back-End'!B$58),'Back-End'!B$68+0.0001,0))</f>
        <v>0</v>
      </c>
      <c r="S1005" s="72">
        <f>IF(AND(ABS('Back-End'!B$81-L1005)&lt;=0.0005,'Back-End'!B$84),'Back-End'!B$83,0)</f>
        <v>0</v>
      </c>
      <c r="T1005" s="72">
        <v>0</v>
      </c>
    </row>
    <row r="1006" spans="12:20" x14ac:dyDescent="0.25">
      <c r="L1006" s="94">
        <f>L1005+0.001</f>
        <v>0.50100000000000033</v>
      </c>
      <c r="M1006" s="81">
        <f>IF(L1006&lt;'Slider Control'!M$13,'Slider Control'!P$13,L1006*'Slider Control'!R$13)</f>
        <v>1.2024000000000008</v>
      </c>
      <c r="N1006" s="95">
        <f>IF(L1006&lt;'Slider Control'!M$13,0,IF(L1006&lt;'Slider Control'!N$13,L1006*'Slider Control'!S$13+'Slider Control'!T$13,'Slider Control'!Q$13))</f>
        <v>1.5480000000000014</v>
      </c>
      <c r="O1006" s="96" t="e">
        <f t="shared" si="30"/>
        <v>#N/A</v>
      </c>
      <c r="P1006" s="72">
        <f>IF(AND(ABS('Back-End'!B$26-L1006)&lt;=0.0005,'Back-End'!B$25),0.001,0)</f>
        <v>0</v>
      </c>
      <c r="Q1006" s="72">
        <f>IF(AND(ABS('Back-End'!B$32-L1006)&lt;=0.0005,'Back-End'!B$38),M1006,0)</f>
        <v>0</v>
      </c>
      <c r="R1006" s="72">
        <f>IF(AND(ABS('Back-End'!B$56-L1006)&lt;=0.0005,'Back-End'!B$57),'Back-End'!B$54,IF(AND(ABS('Back-End'!B$69-L1006)&lt;=0.0005,'Back-End'!B$58),'Back-End'!B$67,0))</f>
        <v>0</v>
      </c>
      <c r="S1006" s="72">
        <f>IF(AND(ABS('Back-End'!B$81-L1006)&lt;=0.0005,'Back-End'!B$84),'Back-End'!B$82,0)</f>
        <v>0</v>
      </c>
      <c r="T1006" s="72">
        <v>0</v>
      </c>
    </row>
    <row r="1007" spans="12:20" x14ac:dyDescent="0.25">
      <c r="L1007" s="94">
        <f>L1006</f>
        <v>0.50100000000000033</v>
      </c>
      <c r="M1007" s="81">
        <f>IF(L1007&lt;'Slider Control'!M$13,'Slider Control'!P$13,L1007*'Slider Control'!R$13)</f>
        <v>1.2024000000000008</v>
      </c>
      <c r="N1007" s="95">
        <f>IF(L1007&lt;'Slider Control'!M$13,0,IF(L1007&lt;'Slider Control'!N$13,L1007*'Slider Control'!S$13+'Slider Control'!T$13,'Slider Control'!Q$13))</f>
        <v>1.5480000000000014</v>
      </c>
      <c r="O1007" s="96" t="e">
        <f t="shared" si="30"/>
        <v>#N/A</v>
      </c>
      <c r="P1007" s="72">
        <f>IF(AND(ABS('Back-End'!B$26-L1007)&lt;=0.0005,'Back-End'!B$25),'Back-End'!B$21,0)</f>
        <v>0</v>
      </c>
      <c r="Q1007" s="72">
        <f>IF(AND(ABS('Back-End'!B$32-L1007)&lt;=0.0005,'Back-End'!B$38),N1007,0)</f>
        <v>0</v>
      </c>
      <c r="R1007" s="72">
        <f>IF(AND(ABS('Back-End'!B$56-L1006)&lt;=0.0005,'Back-End'!B$57),'Back-End'!B$55,IF(AND(ABS('Back-End'!B$69-L1006)&lt;=0.0005,'Back-End'!B$58),'Back-End'!B$68+0.0001,0))</f>
        <v>0</v>
      </c>
      <c r="S1007" s="72">
        <f>IF(AND(ABS('Back-End'!B$81-L1007)&lt;=0.0005,'Back-End'!B$84),'Back-End'!B$83,0)</f>
        <v>0</v>
      </c>
      <c r="T1007" s="72">
        <v>0</v>
      </c>
    </row>
    <row r="1008" spans="12:20" x14ac:dyDescent="0.25">
      <c r="L1008" s="94">
        <f>L1007+0.001</f>
        <v>0.50200000000000033</v>
      </c>
      <c r="M1008" s="81">
        <f>IF(L1008&lt;'Slider Control'!M$13,'Slider Control'!P$13,L1008*'Slider Control'!R$13)</f>
        <v>1.2048000000000008</v>
      </c>
      <c r="N1008" s="95">
        <f>IF(L1008&lt;'Slider Control'!M$13,0,IF(L1008&lt;'Slider Control'!N$13,L1008*'Slider Control'!S$13+'Slider Control'!T$13,'Slider Control'!Q$13))</f>
        <v>1.5531428571428587</v>
      </c>
      <c r="O1008" s="96" t="e">
        <f t="shared" si="30"/>
        <v>#N/A</v>
      </c>
      <c r="P1008" s="72">
        <f>IF(AND(ABS('Back-End'!B$26-L1008)&lt;=0.0005,'Back-End'!B$25),0.001,0)</f>
        <v>0</v>
      </c>
      <c r="Q1008" s="72">
        <f>IF(AND(ABS('Back-End'!B$32-L1008)&lt;=0.0005,'Back-End'!B$38),M1008,0)</f>
        <v>0</v>
      </c>
      <c r="R1008" s="72">
        <f>IF(AND(ABS('Back-End'!B$56-L1008)&lt;=0.0005,'Back-End'!B$57),'Back-End'!B$54,IF(AND(ABS('Back-End'!B$69-L1008)&lt;=0.0005,'Back-End'!B$58),'Back-End'!B$67,0))</f>
        <v>0</v>
      </c>
      <c r="S1008" s="72">
        <f>IF(AND(ABS('Back-End'!B$81-L1008)&lt;=0.0005,'Back-End'!B$84),'Back-End'!B$82,0)</f>
        <v>0</v>
      </c>
      <c r="T1008" s="72">
        <v>0</v>
      </c>
    </row>
    <row r="1009" spans="12:20" x14ac:dyDescent="0.25">
      <c r="L1009" s="94">
        <f>L1008</f>
        <v>0.50200000000000033</v>
      </c>
      <c r="M1009" s="81">
        <f>IF(L1009&lt;'Slider Control'!M$13,'Slider Control'!P$13,L1009*'Slider Control'!R$13)</f>
        <v>1.2048000000000008</v>
      </c>
      <c r="N1009" s="95">
        <f>IF(L1009&lt;'Slider Control'!M$13,0,IF(L1009&lt;'Slider Control'!N$13,L1009*'Slider Control'!S$13+'Slider Control'!T$13,'Slider Control'!Q$13))</f>
        <v>1.5531428571428587</v>
      </c>
      <c r="O1009" s="96" t="e">
        <f t="shared" si="30"/>
        <v>#N/A</v>
      </c>
      <c r="P1009" s="72">
        <f>IF(AND(ABS('Back-End'!B$26-L1009)&lt;=0.0005,'Back-End'!B$25),'Back-End'!B$21,0)</f>
        <v>0</v>
      </c>
      <c r="Q1009" s="72">
        <f>IF(AND(ABS('Back-End'!B$32-L1009)&lt;=0.0005,'Back-End'!B$38),N1009,0)</f>
        <v>0</v>
      </c>
      <c r="R1009" s="72">
        <f>IF(AND(ABS('Back-End'!B$56-L1008)&lt;=0.0005,'Back-End'!B$57),'Back-End'!B$55,IF(AND(ABS('Back-End'!B$69-L1008)&lt;=0.0005,'Back-End'!B$58),'Back-End'!B$68+0.0001,0))</f>
        <v>0</v>
      </c>
      <c r="S1009" s="72">
        <f>IF(AND(ABS('Back-End'!B$81-L1009)&lt;=0.0005,'Back-End'!B$84),'Back-End'!B$83,0)</f>
        <v>0</v>
      </c>
      <c r="T1009" s="72">
        <v>0</v>
      </c>
    </row>
    <row r="1010" spans="12:20" x14ac:dyDescent="0.25">
      <c r="L1010" s="94">
        <f>L1009+0.001</f>
        <v>0.50300000000000034</v>
      </c>
      <c r="M1010" s="81">
        <f>IF(L1010&lt;'Slider Control'!M$13,'Slider Control'!P$13,L1010*'Slider Control'!R$13)</f>
        <v>1.2072000000000007</v>
      </c>
      <c r="N1010" s="95">
        <f>IF(L1010&lt;'Slider Control'!M$13,0,IF(L1010&lt;'Slider Control'!N$13,L1010*'Slider Control'!S$13+'Slider Control'!T$13,'Slider Control'!Q$13))</f>
        <v>1.5582857142857161</v>
      </c>
      <c r="O1010" s="96" t="e">
        <f t="shared" si="30"/>
        <v>#N/A</v>
      </c>
      <c r="P1010" s="72">
        <f>IF(AND(ABS('Back-End'!B$26-L1010)&lt;=0.0005,'Back-End'!B$25),0.001,0)</f>
        <v>0</v>
      </c>
      <c r="Q1010" s="72">
        <f>IF(AND(ABS('Back-End'!B$32-L1010)&lt;=0.0005,'Back-End'!B$38),M1010,0)</f>
        <v>0</v>
      </c>
      <c r="R1010" s="72">
        <f>IF(AND(ABS('Back-End'!B$56-L1010)&lt;=0.0005,'Back-End'!B$57),'Back-End'!B$54,IF(AND(ABS('Back-End'!B$69-L1010)&lt;=0.0005,'Back-End'!B$58),'Back-End'!B$67,0))</f>
        <v>0</v>
      </c>
      <c r="S1010" s="72">
        <f>IF(AND(ABS('Back-End'!B$81-L1010)&lt;=0.0005,'Back-End'!B$84),'Back-End'!B$82,0)</f>
        <v>0</v>
      </c>
      <c r="T1010" s="72">
        <v>0</v>
      </c>
    </row>
    <row r="1011" spans="12:20" x14ac:dyDescent="0.25">
      <c r="L1011" s="94">
        <f>L1010</f>
        <v>0.50300000000000034</v>
      </c>
      <c r="M1011" s="81">
        <f>IF(L1011&lt;'Slider Control'!M$13,'Slider Control'!P$13,L1011*'Slider Control'!R$13)</f>
        <v>1.2072000000000007</v>
      </c>
      <c r="N1011" s="95">
        <f>IF(L1011&lt;'Slider Control'!M$13,0,IF(L1011&lt;'Slider Control'!N$13,L1011*'Slider Control'!S$13+'Slider Control'!T$13,'Slider Control'!Q$13))</f>
        <v>1.5582857142857161</v>
      </c>
      <c r="O1011" s="96" t="e">
        <f t="shared" si="30"/>
        <v>#N/A</v>
      </c>
      <c r="P1011" s="72">
        <f>IF(AND(ABS('Back-End'!B$26-L1011)&lt;=0.0005,'Back-End'!B$25),'Back-End'!B$21,0)</f>
        <v>0</v>
      </c>
      <c r="Q1011" s="72">
        <f>IF(AND(ABS('Back-End'!B$32-L1011)&lt;=0.0005,'Back-End'!B$38),N1011,0)</f>
        <v>0</v>
      </c>
      <c r="R1011" s="72">
        <f>IF(AND(ABS('Back-End'!B$56-L1010)&lt;=0.0005,'Back-End'!B$57),'Back-End'!B$55,IF(AND(ABS('Back-End'!B$69-L1010)&lt;=0.0005,'Back-End'!B$58),'Back-End'!B$68+0.0001,0))</f>
        <v>0</v>
      </c>
      <c r="S1011" s="72">
        <f>IF(AND(ABS('Back-End'!B$81-L1011)&lt;=0.0005,'Back-End'!B$84),'Back-End'!B$83,0)</f>
        <v>0</v>
      </c>
      <c r="T1011" s="72">
        <v>0</v>
      </c>
    </row>
    <row r="1012" spans="12:20" x14ac:dyDescent="0.25">
      <c r="L1012" s="94">
        <f>L1011+0.001</f>
        <v>0.50400000000000034</v>
      </c>
      <c r="M1012" s="81">
        <f>IF(L1012&lt;'Slider Control'!M$13,'Slider Control'!P$13,L1012*'Slider Control'!R$13)</f>
        <v>1.2096000000000007</v>
      </c>
      <c r="N1012" s="95">
        <f>IF(L1012&lt;'Slider Control'!M$13,0,IF(L1012&lt;'Slider Control'!N$13,L1012*'Slider Control'!S$13+'Slider Control'!T$13,'Slider Control'!Q$13))</f>
        <v>1.5634285714285729</v>
      </c>
      <c r="O1012" s="96" t="e">
        <f t="shared" si="30"/>
        <v>#N/A</v>
      </c>
      <c r="P1012" s="72">
        <f>IF(AND(ABS('Back-End'!B$26-L1012)&lt;=0.0005,'Back-End'!B$25),0.001,0)</f>
        <v>0</v>
      </c>
      <c r="Q1012" s="72">
        <f>IF(AND(ABS('Back-End'!B$32-L1012)&lt;=0.0005,'Back-End'!B$38),M1012,0)</f>
        <v>0</v>
      </c>
      <c r="R1012" s="72">
        <f>IF(AND(ABS('Back-End'!B$56-L1012)&lt;=0.0005,'Back-End'!B$57),'Back-End'!B$54,IF(AND(ABS('Back-End'!B$69-L1012)&lt;=0.0005,'Back-End'!B$58),'Back-End'!B$67,0))</f>
        <v>0</v>
      </c>
      <c r="S1012" s="72">
        <f>IF(AND(ABS('Back-End'!B$81-L1012)&lt;=0.0005,'Back-End'!B$84),'Back-End'!B$82,0)</f>
        <v>0</v>
      </c>
      <c r="T1012" s="72">
        <v>0</v>
      </c>
    </row>
    <row r="1013" spans="12:20" x14ac:dyDescent="0.25">
      <c r="L1013" s="94">
        <f>L1012</f>
        <v>0.50400000000000034</v>
      </c>
      <c r="M1013" s="81">
        <f>IF(L1013&lt;'Slider Control'!M$13,'Slider Control'!P$13,L1013*'Slider Control'!R$13)</f>
        <v>1.2096000000000007</v>
      </c>
      <c r="N1013" s="95">
        <f>IF(L1013&lt;'Slider Control'!M$13,0,IF(L1013&lt;'Slider Control'!N$13,L1013*'Slider Control'!S$13+'Slider Control'!T$13,'Slider Control'!Q$13))</f>
        <v>1.5634285714285729</v>
      </c>
      <c r="O1013" s="96" t="e">
        <f t="shared" si="30"/>
        <v>#N/A</v>
      </c>
      <c r="P1013" s="72">
        <f>IF(AND(ABS('Back-End'!B$26-L1013)&lt;=0.0005,'Back-End'!B$25),'Back-End'!B$21,0)</f>
        <v>0</v>
      </c>
      <c r="Q1013" s="72">
        <f>IF(AND(ABS('Back-End'!B$32-L1013)&lt;=0.0005,'Back-End'!B$38),N1013,0)</f>
        <v>0</v>
      </c>
      <c r="R1013" s="72">
        <f>IF(AND(ABS('Back-End'!B$56-L1012)&lt;=0.0005,'Back-End'!B$57),'Back-End'!B$55,IF(AND(ABS('Back-End'!B$69-L1012)&lt;=0.0005,'Back-End'!B$58),'Back-End'!B$68+0.0001,0))</f>
        <v>0</v>
      </c>
      <c r="S1013" s="72">
        <f>IF(AND(ABS('Back-End'!B$81-L1013)&lt;=0.0005,'Back-End'!B$84),'Back-End'!B$83,0)</f>
        <v>0</v>
      </c>
      <c r="T1013" s="72">
        <v>0</v>
      </c>
    </row>
    <row r="1014" spans="12:20" x14ac:dyDescent="0.25">
      <c r="L1014" s="94">
        <f>L1013+0.001</f>
        <v>0.50500000000000034</v>
      </c>
      <c r="M1014" s="81">
        <f>IF(L1014&lt;'Slider Control'!M$13,'Slider Control'!P$13,L1014*'Slider Control'!R$13)</f>
        <v>1.2120000000000009</v>
      </c>
      <c r="N1014" s="95">
        <f>IF(L1014&lt;'Slider Control'!M$13,0,IF(L1014&lt;'Slider Control'!N$13,L1014*'Slider Control'!S$13+'Slider Control'!T$13,'Slider Control'!Q$13))</f>
        <v>1.5685714285714303</v>
      </c>
      <c r="O1014" s="96" t="e">
        <f t="shared" si="30"/>
        <v>#N/A</v>
      </c>
      <c r="P1014" s="72">
        <f>IF(AND(ABS('Back-End'!B$26-L1014)&lt;=0.0005,'Back-End'!B$25),0.001,0)</f>
        <v>0</v>
      </c>
      <c r="Q1014" s="72">
        <f>IF(AND(ABS('Back-End'!B$32-L1014)&lt;=0.0005,'Back-End'!B$38),M1014,0)</f>
        <v>0</v>
      </c>
      <c r="R1014" s="72">
        <f>IF(AND(ABS('Back-End'!B$56-L1014)&lt;=0.0005,'Back-End'!B$57),'Back-End'!B$54,IF(AND(ABS('Back-End'!B$69-L1014)&lt;=0.0005,'Back-End'!B$58),'Back-End'!B$67,0))</f>
        <v>0</v>
      </c>
      <c r="S1014" s="72">
        <f>IF(AND(ABS('Back-End'!B$81-L1014)&lt;=0.0005,'Back-End'!B$84),'Back-End'!B$82,0)</f>
        <v>0</v>
      </c>
      <c r="T1014" s="72">
        <v>0</v>
      </c>
    </row>
    <row r="1015" spans="12:20" x14ac:dyDescent="0.25">
      <c r="L1015" s="94">
        <f>L1014</f>
        <v>0.50500000000000034</v>
      </c>
      <c r="M1015" s="81">
        <f>IF(L1015&lt;'Slider Control'!M$13,'Slider Control'!P$13,L1015*'Slider Control'!R$13)</f>
        <v>1.2120000000000009</v>
      </c>
      <c r="N1015" s="95">
        <f>IF(L1015&lt;'Slider Control'!M$13,0,IF(L1015&lt;'Slider Control'!N$13,L1015*'Slider Control'!S$13+'Slider Control'!T$13,'Slider Control'!Q$13))</f>
        <v>1.5685714285714303</v>
      </c>
      <c r="O1015" s="96" t="e">
        <f t="shared" si="30"/>
        <v>#N/A</v>
      </c>
      <c r="P1015" s="72">
        <f>IF(AND(ABS('Back-End'!B$26-L1015)&lt;=0.0005,'Back-End'!B$25),'Back-End'!B$21,0)</f>
        <v>0</v>
      </c>
      <c r="Q1015" s="72">
        <f>IF(AND(ABS('Back-End'!B$32-L1015)&lt;=0.0005,'Back-End'!B$38),N1015,0)</f>
        <v>0</v>
      </c>
      <c r="R1015" s="72">
        <f>IF(AND(ABS('Back-End'!B$56-L1014)&lt;=0.0005,'Back-End'!B$57),'Back-End'!B$55,IF(AND(ABS('Back-End'!B$69-L1014)&lt;=0.0005,'Back-End'!B$58),'Back-End'!B$68+0.0001,0))</f>
        <v>0</v>
      </c>
      <c r="S1015" s="72">
        <f>IF(AND(ABS('Back-End'!B$81-L1015)&lt;=0.0005,'Back-End'!B$84),'Back-End'!B$83,0)</f>
        <v>0</v>
      </c>
      <c r="T1015" s="72">
        <v>0</v>
      </c>
    </row>
    <row r="1016" spans="12:20" x14ac:dyDescent="0.25">
      <c r="L1016" s="94">
        <f>L1015+0.001</f>
        <v>0.50600000000000034</v>
      </c>
      <c r="M1016" s="81">
        <f>IF(L1016&lt;'Slider Control'!M$13,'Slider Control'!P$13,L1016*'Slider Control'!R$13)</f>
        <v>1.2144000000000008</v>
      </c>
      <c r="N1016" s="95">
        <f>IF(L1016&lt;'Slider Control'!M$13,0,IF(L1016&lt;'Slider Control'!N$13,L1016*'Slider Control'!S$13+'Slider Control'!T$13,'Slider Control'!Q$13))</f>
        <v>1.5737142857142872</v>
      </c>
      <c r="O1016" s="96" t="e">
        <f t="shared" si="30"/>
        <v>#N/A</v>
      </c>
      <c r="P1016" s="72">
        <f>IF(AND(ABS('Back-End'!B$26-L1016)&lt;=0.0005,'Back-End'!B$25),0.001,0)</f>
        <v>0</v>
      </c>
      <c r="Q1016" s="72">
        <f>IF(AND(ABS('Back-End'!B$32-L1016)&lt;=0.0005,'Back-End'!B$38),M1016,0)</f>
        <v>0</v>
      </c>
      <c r="R1016" s="72">
        <f>IF(AND(ABS('Back-End'!B$56-L1016)&lt;=0.0005,'Back-End'!B$57),'Back-End'!B$54,IF(AND(ABS('Back-End'!B$69-L1016)&lt;=0.0005,'Back-End'!B$58),'Back-End'!B$67,0))</f>
        <v>0</v>
      </c>
      <c r="S1016" s="72">
        <f>IF(AND(ABS('Back-End'!B$81-L1016)&lt;=0.0005,'Back-End'!B$84),'Back-End'!B$82,0)</f>
        <v>0</v>
      </c>
      <c r="T1016" s="72">
        <v>0</v>
      </c>
    </row>
    <row r="1017" spans="12:20" x14ac:dyDescent="0.25">
      <c r="L1017" s="94">
        <f>L1016</f>
        <v>0.50600000000000034</v>
      </c>
      <c r="M1017" s="81">
        <f>IF(L1017&lt;'Slider Control'!M$13,'Slider Control'!P$13,L1017*'Slider Control'!R$13)</f>
        <v>1.2144000000000008</v>
      </c>
      <c r="N1017" s="95">
        <f>IF(L1017&lt;'Slider Control'!M$13,0,IF(L1017&lt;'Slider Control'!N$13,L1017*'Slider Control'!S$13+'Slider Control'!T$13,'Slider Control'!Q$13))</f>
        <v>1.5737142857142872</v>
      </c>
      <c r="O1017" s="96" t="e">
        <f t="shared" si="30"/>
        <v>#N/A</v>
      </c>
      <c r="P1017" s="72">
        <f>IF(AND(ABS('Back-End'!B$26-L1017)&lt;=0.0005,'Back-End'!B$25),'Back-End'!B$21,0)</f>
        <v>0</v>
      </c>
      <c r="Q1017" s="72">
        <f>IF(AND(ABS('Back-End'!B$32-L1017)&lt;=0.0005,'Back-End'!B$38),N1017,0)</f>
        <v>0</v>
      </c>
      <c r="R1017" s="72">
        <f>IF(AND(ABS('Back-End'!B$56-L1016)&lt;=0.0005,'Back-End'!B$57),'Back-End'!B$55,IF(AND(ABS('Back-End'!B$69-L1016)&lt;=0.0005,'Back-End'!B$58),'Back-End'!B$68+0.0001,0))</f>
        <v>0</v>
      </c>
      <c r="S1017" s="72">
        <f>IF(AND(ABS('Back-End'!B$81-L1017)&lt;=0.0005,'Back-End'!B$84),'Back-End'!B$83,0)</f>
        <v>0</v>
      </c>
      <c r="T1017" s="72">
        <v>0</v>
      </c>
    </row>
    <row r="1018" spans="12:20" x14ac:dyDescent="0.25">
      <c r="L1018" s="94">
        <f>L1017+0.001</f>
        <v>0.50700000000000034</v>
      </c>
      <c r="M1018" s="81">
        <f>IF(L1018&lt;'Slider Control'!M$13,'Slider Control'!P$13,L1018*'Slider Control'!R$13)</f>
        <v>1.2168000000000008</v>
      </c>
      <c r="N1018" s="95">
        <f>IF(L1018&lt;'Slider Control'!M$13,0,IF(L1018&lt;'Slider Control'!N$13,L1018*'Slider Control'!S$13+'Slider Control'!T$13,'Slider Control'!Q$13))</f>
        <v>1.5788571428571445</v>
      </c>
      <c r="O1018" s="96" t="e">
        <f t="shared" si="30"/>
        <v>#N/A</v>
      </c>
      <c r="P1018" s="72">
        <f>IF(AND(ABS('Back-End'!B$26-L1018)&lt;=0.0005,'Back-End'!B$25),0.001,0)</f>
        <v>0</v>
      </c>
      <c r="Q1018" s="72">
        <f>IF(AND(ABS('Back-End'!B$32-L1018)&lt;=0.0005,'Back-End'!B$38),M1018,0)</f>
        <v>0</v>
      </c>
      <c r="R1018" s="72">
        <f>IF(AND(ABS('Back-End'!B$56-L1018)&lt;=0.0005,'Back-End'!B$57),'Back-End'!B$54,IF(AND(ABS('Back-End'!B$69-L1018)&lt;=0.0005,'Back-End'!B$58),'Back-End'!B$67,0))</f>
        <v>0</v>
      </c>
      <c r="S1018" s="72">
        <f>IF(AND(ABS('Back-End'!B$81-L1018)&lt;=0.0005,'Back-End'!B$84),'Back-End'!B$82,0)</f>
        <v>0</v>
      </c>
      <c r="T1018" s="72">
        <v>0</v>
      </c>
    </row>
    <row r="1019" spans="12:20" x14ac:dyDescent="0.25">
      <c r="L1019" s="94">
        <f>L1018</f>
        <v>0.50700000000000034</v>
      </c>
      <c r="M1019" s="81">
        <f>IF(L1019&lt;'Slider Control'!M$13,'Slider Control'!P$13,L1019*'Slider Control'!R$13)</f>
        <v>1.2168000000000008</v>
      </c>
      <c r="N1019" s="95">
        <f>IF(L1019&lt;'Slider Control'!M$13,0,IF(L1019&lt;'Slider Control'!N$13,L1019*'Slider Control'!S$13+'Slider Control'!T$13,'Slider Control'!Q$13))</f>
        <v>1.5788571428571445</v>
      </c>
      <c r="O1019" s="96" t="e">
        <f t="shared" si="30"/>
        <v>#N/A</v>
      </c>
      <c r="P1019" s="72">
        <f>IF(AND(ABS('Back-End'!B$26-L1019)&lt;=0.0005,'Back-End'!B$25),'Back-End'!B$21,0)</f>
        <v>0</v>
      </c>
      <c r="Q1019" s="72">
        <f>IF(AND(ABS('Back-End'!B$32-L1019)&lt;=0.0005,'Back-End'!B$38),N1019,0)</f>
        <v>0</v>
      </c>
      <c r="R1019" s="72">
        <f>IF(AND(ABS('Back-End'!B$56-L1018)&lt;=0.0005,'Back-End'!B$57),'Back-End'!B$55,IF(AND(ABS('Back-End'!B$69-L1018)&lt;=0.0005,'Back-End'!B$58),'Back-End'!B$68+0.0001,0))</f>
        <v>0</v>
      </c>
      <c r="S1019" s="72">
        <f>IF(AND(ABS('Back-End'!B$81-L1019)&lt;=0.0005,'Back-End'!B$84),'Back-End'!B$83,0)</f>
        <v>0</v>
      </c>
      <c r="T1019" s="72">
        <v>0</v>
      </c>
    </row>
    <row r="1020" spans="12:20" x14ac:dyDescent="0.25">
      <c r="L1020" s="94">
        <f>L1019+0.001</f>
        <v>0.50800000000000034</v>
      </c>
      <c r="M1020" s="81">
        <f>IF(L1020&lt;'Slider Control'!M$13,'Slider Control'!P$13,L1020*'Slider Control'!R$13)</f>
        <v>1.2192000000000007</v>
      </c>
      <c r="N1020" s="95">
        <f>IF(L1020&lt;'Slider Control'!M$13,0,IF(L1020&lt;'Slider Control'!N$13,L1020*'Slider Control'!S$13+'Slider Control'!T$13,'Slider Control'!Q$13))</f>
        <v>1.5840000000000014</v>
      </c>
      <c r="O1020" s="96" t="e">
        <f t="shared" si="30"/>
        <v>#N/A</v>
      </c>
      <c r="P1020" s="72">
        <f>IF(AND(ABS('Back-End'!B$26-L1020)&lt;=0.0005,'Back-End'!B$25),0.001,0)</f>
        <v>0</v>
      </c>
      <c r="Q1020" s="72">
        <f>IF(AND(ABS('Back-End'!B$32-L1020)&lt;=0.0005,'Back-End'!B$38),M1020,0)</f>
        <v>0</v>
      </c>
      <c r="R1020" s="72">
        <f>IF(AND(ABS('Back-End'!B$56-L1020)&lt;=0.0005,'Back-End'!B$57),'Back-End'!B$54,IF(AND(ABS('Back-End'!B$69-L1020)&lt;=0.0005,'Back-End'!B$58),'Back-End'!B$67,0))</f>
        <v>0</v>
      </c>
      <c r="S1020" s="72">
        <f>IF(AND(ABS('Back-End'!B$81-L1020)&lt;=0.0005,'Back-End'!B$84),'Back-End'!B$82,0)</f>
        <v>0</v>
      </c>
      <c r="T1020" s="72">
        <v>0</v>
      </c>
    </row>
    <row r="1021" spans="12:20" x14ac:dyDescent="0.25">
      <c r="L1021" s="94">
        <f>L1020</f>
        <v>0.50800000000000034</v>
      </c>
      <c r="M1021" s="81">
        <f>IF(L1021&lt;'Slider Control'!M$13,'Slider Control'!P$13,L1021*'Slider Control'!R$13)</f>
        <v>1.2192000000000007</v>
      </c>
      <c r="N1021" s="95">
        <f>IF(L1021&lt;'Slider Control'!M$13,0,IF(L1021&lt;'Slider Control'!N$13,L1021*'Slider Control'!S$13+'Slider Control'!T$13,'Slider Control'!Q$13))</f>
        <v>1.5840000000000014</v>
      </c>
      <c r="O1021" s="96" t="e">
        <f t="shared" si="30"/>
        <v>#N/A</v>
      </c>
      <c r="P1021" s="72">
        <f>IF(AND(ABS('Back-End'!B$26-L1021)&lt;=0.0005,'Back-End'!B$25),'Back-End'!B$21,0)</f>
        <v>0</v>
      </c>
      <c r="Q1021" s="72">
        <f>IF(AND(ABS('Back-End'!B$32-L1021)&lt;=0.0005,'Back-End'!B$38),N1021,0)</f>
        <v>0</v>
      </c>
      <c r="R1021" s="72">
        <f>IF(AND(ABS('Back-End'!B$56-L1020)&lt;=0.0005,'Back-End'!B$57),'Back-End'!B$55,IF(AND(ABS('Back-End'!B$69-L1020)&lt;=0.0005,'Back-End'!B$58),'Back-End'!B$68+0.0001,0))</f>
        <v>0</v>
      </c>
      <c r="S1021" s="72">
        <f>IF(AND(ABS('Back-End'!B$81-L1021)&lt;=0.0005,'Back-End'!B$84),'Back-End'!B$83,0)</f>
        <v>0</v>
      </c>
      <c r="T1021" s="72">
        <v>0</v>
      </c>
    </row>
    <row r="1022" spans="12:20" x14ac:dyDescent="0.25">
      <c r="L1022" s="94">
        <f>L1021+0.001</f>
        <v>0.50900000000000034</v>
      </c>
      <c r="M1022" s="81">
        <f>IF(L1022&lt;'Slider Control'!M$13,'Slider Control'!P$13,L1022*'Slider Control'!R$13)</f>
        <v>1.2216000000000007</v>
      </c>
      <c r="N1022" s="95">
        <f>IF(L1022&lt;'Slider Control'!M$13,0,IF(L1022&lt;'Slider Control'!N$13,L1022*'Slider Control'!S$13+'Slider Control'!T$13,'Slider Control'!Q$13))</f>
        <v>1.5891428571428587</v>
      </c>
      <c r="O1022" s="96" t="e">
        <f t="shared" si="30"/>
        <v>#N/A</v>
      </c>
      <c r="P1022" s="72">
        <f>IF(AND(ABS('Back-End'!B$26-L1022)&lt;=0.0005,'Back-End'!B$25),0.001,0)</f>
        <v>0</v>
      </c>
      <c r="Q1022" s="72">
        <f>IF(AND(ABS('Back-End'!B$32-L1022)&lt;=0.0005,'Back-End'!B$38),M1022,0)</f>
        <v>0</v>
      </c>
      <c r="R1022" s="72">
        <f>IF(AND(ABS('Back-End'!B$56-L1022)&lt;=0.0005,'Back-End'!B$57),'Back-End'!B$54,IF(AND(ABS('Back-End'!B$69-L1022)&lt;=0.0005,'Back-End'!B$58),'Back-End'!B$67,0))</f>
        <v>0</v>
      </c>
      <c r="S1022" s="72">
        <f>IF(AND(ABS('Back-End'!B$81-L1022)&lt;=0.0005,'Back-End'!B$84),'Back-End'!B$82,0)</f>
        <v>0</v>
      </c>
      <c r="T1022" s="72">
        <v>0</v>
      </c>
    </row>
    <row r="1023" spans="12:20" x14ac:dyDescent="0.25">
      <c r="L1023" s="94">
        <f>L1022</f>
        <v>0.50900000000000034</v>
      </c>
      <c r="M1023" s="81">
        <f>IF(L1023&lt;'Slider Control'!M$13,'Slider Control'!P$13,L1023*'Slider Control'!R$13)</f>
        <v>1.2216000000000007</v>
      </c>
      <c r="N1023" s="95">
        <f>IF(L1023&lt;'Slider Control'!M$13,0,IF(L1023&lt;'Slider Control'!N$13,L1023*'Slider Control'!S$13+'Slider Control'!T$13,'Slider Control'!Q$13))</f>
        <v>1.5891428571428587</v>
      </c>
      <c r="O1023" s="96" t="e">
        <f t="shared" si="30"/>
        <v>#N/A</v>
      </c>
      <c r="P1023" s="72">
        <f>IF(AND(ABS('Back-End'!B$26-L1023)&lt;=0.0005,'Back-End'!B$25),'Back-End'!B$21,0)</f>
        <v>0</v>
      </c>
      <c r="Q1023" s="72">
        <f>IF(AND(ABS('Back-End'!B$32-L1023)&lt;=0.0005,'Back-End'!B$38),N1023,0)</f>
        <v>0</v>
      </c>
      <c r="R1023" s="72">
        <f>IF(AND(ABS('Back-End'!B$56-L1022)&lt;=0.0005,'Back-End'!B$57),'Back-End'!B$55,IF(AND(ABS('Back-End'!B$69-L1022)&lt;=0.0005,'Back-End'!B$58),'Back-End'!B$68+0.0001,0))</f>
        <v>0</v>
      </c>
      <c r="S1023" s="72">
        <f>IF(AND(ABS('Back-End'!B$81-L1023)&lt;=0.0005,'Back-End'!B$84),'Back-End'!B$83,0)</f>
        <v>0</v>
      </c>
      <c r="T1023" s="72">
        <v>0</v>
      </c>
    </row>
    <row r="1024" spans="12:20" x14ac:dyDescent="0.25">
      <c r="L1024" s="94">
        <f>L1023+0.001</f>
        <v>0.51000000000000034</v>
      </c>
      <c r="M1024" s="81">
        <f>IF(L1024&lt;'Slider Control'!M$13,'Slider Control'!P$13,L1024*'Slider Control'!R$13)</f>
        <v>1.2240000000000009</v>
      </c>
      <c r="N1024" s="95">
        <f>IF(L1024&lt;'Slider Control'!M$13,0,IF(L1024&lt;'Slider Control'!N$13,L1024*'Slider Control'!S$13+'Slider Control'!T$13,'Slider Control'!Q$13))</f>
        <v>1.5942857142857161</v>
      </c>
      <c r="O1024" s="96" t="e">
        <f t="shared" si="30"/>
        <v>#N/A</v>
      </c>
      <c r="P1024" s="72">
        <f>IF(AND(ABS('Back-End'!B$26-L1024)&lt;=0.0005,'Back-End'!B$25),0.001,0)</f>
        <v>0</v>
      </c>
      <c r="Q1024" s="72">
        <f>IF(AND(ABS('Back-End'!B$32-L1024)&lt;=0.0005,'Back-End'!B$38),M1024,0)</f>
        <v>0</v>
      </c>
      <c r="R1024" s="72">
        <f>IF(AND(ABS('Back-End'!B$56-L1024)&lt;=0.0005,'Back-End'!B$57),'Back-End'!B$54,IF(AND(ABS('Back-End'!B$69-L1024)&lt;=0.0005,'Back-End'!B$58),'Back-End'!B$67,0))</f>
        <v>0</v>
      </c>
      <c r="S1024" s="72">
        <f>IF(AND(ABS('Back-End'!B$81-L1024)&lt;=0.0005,'Back-End'!B$84),'Back-End'!B$82,0)</f>
        <v>0</v>
      </c>
      <c r="T1024" s="72">
        <v>0</v>
      </c>
    </row>
    <row r="1025" spans="12:20" x14ac:dyDescent="0.25">
      <c r="L1025" s="94">
        <f>L1024</f>
        <v>0.51000000000000034</v>
      </c>
      <c r="M1025" s="81">
        <f>IF(L1025&lt;'Slider Control'!M$13,'Slider Control'!P$13,L1025*'Slider Control'!R$13)</f>
        <v>1.2240000000000009</v>
      </c>
      <c r="N1025" s="95">
        <f>IF(L1025&lt;'Slider Control'!M$13,0,IF(L1025&lt;'Slider Control'!N$13,L1025*'Slider Control'!S$13+'Slider Control'!T$13,'Slider Control'!Q$13))</f>
        <v>1.5942857142857161</v>
      </c>
      <c r="O1025" s="96" t="e">
        <f t="shared" si="30"/>
        <v>#N/A</v>
      </c>
      <c r="P1025" s="72">
        <f>IF(AND(ABS('Back-End'!B$26-L1025)&lt;=0.0005,'Back-End'!B$25),'Back-End'!B$21,0)</f>
        <v>0</v>
      </c>
      <c r="Q1025" s="72">
        <f>IF(AND(ABS('Back-End'!B$32-L1025)&lt;=0.0005,'Back-End'!B$38),N1025,0)</f>
        <v>0</v>
      </c>
      <c r="R1025" s="72">
        <f>IF(AND(ABS('Back-End'!B$56-L1024)&lt;=0.0005,'Back-End'!B$57),'Back-End'!B$55,IF(AND(ABS('Back-End'!B$69-L1024)&lt;=0.0005,'Back-End'!B$58),'Back-End'!B$68+0.0001,0))</f>
        <v>0</v>
      </c>
      <c r="S1025" s="72">
        <f>IF(AND(ABS('Back-End'!B$81-L1025)&lt;=0.0005,'Back-End'!B$84),'Back-End'!B$83,0)</f>
        <v>0</v>
      </c>
      <c r="T1025" s="72">
        <v>0</v>
      </c>
    </row>
    <row r="1026" spans="12:20" x14ac:dyDescent="0.25">
      <c r="L1026" s="94">
        <f>L1025+0.001</f>
        <v>0.51100000000000034</v>
      </c>
      <c r="M1026" s="81">
        <f>IF(L1026&lt;'Slider Control'!M$13,'Slider Control'!P$13,L1026*'Slider Control'!R$13)</f>
        <v>1.2264000000000008</v>
      </c>
      <c r="N1026" s="95">
        <f>IF(L1026&lt;'Slider Control'!M$13,0,IF(L1026&lt;'Slider Control'!N$13,L1026*'Slider Control'!S$13+'Slider Control'!T$13,'Slider Control'!Q$13))</f>
        <v>1.599428571428573</v>
      </c>
      <c r="O1026" s="96" t="e">
        <f t="shared" si="30"/>
        <v>#N/A</v>
      </c>
      <c r="P1026" s="72">
        <f>IF(AND(ABS('Back-End'!B$26-L1026)&lt;=0.0005,'Back-End'!B$25),0.001,0)</f>
        <v>0</v>
      </c>
      <c r="Q1026" s="72">
        <f>IF(AND(ABS('Back-End'!B$32-L1026)&lt;=0.0005,'Back-End'!B$38),M1026,0)</f>
        <v>0</v>
      </c>
      <c r="R1026" s="72">
        <f>IF(AND(ABS('Back-End'!B$56-L1026)&lt;=0.0005,'Back-End'!B$57),'Back-End'!B$54,IF(AND(ABS('Back-End'!B$69-L1026)&lt;=0.0005,'Back-End'!B$58),'Back-End'!B$67,0))</f>
        <v>0</v>
      </c>
      <c r="S1026" s="72">
        <f>IF(AND(ABS('Back-End'!B$81-L1026)&lt;=0.0005,'Back-End'!B$84),'Back-End'!B$82,0)</f>
        <v>0</v>
      </c>
      <c r="T1026" s="72">
        <v>0</v>
      </c>
    </row>
    <row r="1027" spans="12:20" x14ac:dyDescent="0.25">
      <c r="L1027" s="94">
        <f>L1026</f>
        <v>0.51100000000000034</v>
      </c>
      <c r="M1027" s="81">
        <f>IF(L1027&lt;'Slider Control'!M$13,'Slider Control'!P$13,L1027*'Slider Control'!R$13)</f>
        <v>1.2264000000000008</v>
      </c>
      <c r="N1027" s="95">
        <f>IF(L1027&lt;'Slider Control'!M$13,0,IF(L1027&lt;'Slider Control'!N$13,L1027*'Slider Control'!S$13+'Slider Control'!T$13,'Slider Control'!Q$13))</f>
        <v>1.599428571428573</v>
      </c>
      <c r="O1027" s="96" t="e">
        <f t="shared" si="30"/>
        <v>#N/A</v>
      </c>
      <c r="P1027" s="72">
        <f>IF(AND(ABS('Back-End'!B$26-L1027)&lt;=0.0005,'Back-End'!B$25),'Back-End'!B$21,0)</f>
        <v>0</v>
      </c>
      <c r="Q1027" s="72">
        <f>IF(AND(ABS('Back-End'!B$32-L1027)&lt;=0.0005,'Back-End'!B$38),N1027,0)</f>
        <v>0</v>
      </c>
      <c r="R1027" s="72">
        <f>IF(AND(ABS('Back-End'!B$56-L1026)&lt;=0.0005,'Back-End'!B$57),'Back-End'!B$55,IF(AND(ABS('Back-End'!B$69-L1026)&lt;=0.0005,'Back-End'!B$58),'Back-End'!B$68+0.0001,0))</f>
        <v>0</v>
      </c>
      <c r="S1027" s="72">
        <f>IF(AND(ABS('Back-End'!B$81-L1027)&lt;=0.0005,'Back-End'!B$84),'Back-End'!B$83,0)</f>
        <v>0</v>
      </c>
      <c r="T1027" s="72">
        <v>0</v>
      </c>
    </row>
    <row r="1028" spans="12:20" x14ac:dyDescent="0.25">
      <c r="L1028" s="94">
        <f>L1027+0.001</f>
        <v>0.51200000000000034</v>
      </c>
      <c r="M1028" s="81">
        <f>IF(L1028&lt;'Slider Control'!M$13,'Slider Control'!P$13,L1028*'Slider Control'!R$13)</f>
        <v>1.2288000000000008</v>
      </c>
      <c r="N1028" s="95">
        <f>IF(L1028&lt;'Slider Control'!M$13,0,IF(L1028&lt;'Slider Control'!N$13,L1028*'Slider Control'!S$13+'Slider Control'!T$13,'Slider Control'!Q$13))</f>
        <v>1.6045714285714303</v>
      </c>
      <c r="O1028" s="96" t="e">
        <f t="shared" ref="O1028:O1091" si="31">IF(SUM(P1028:T1028)=0,NA(),SUM(P1028:T1028))</f>
        <v>#N/A</v>
      </c>
      <c r="P1028" s="72">
        <f>IF(AND(ABS('Back-End'!B$26-L1028)&lt;=0.0005,'Back-End'!B$25),0.001,0)</f>
        <v>0</v>
      </c>
      <c r="Q1028" s="72">
        <f>IF(AND(ABS('Back-End'!B$32-L1028)&lt;=0.0005,'Back-End'!B$38),M1028,0)</f>
        <v>0</v>
      </c>
      <c r="R1028" s="72">
        <f>IF(AND(ABS('Back-End'!B$56-L1028)&lt;=0.0005,'Back-End'!B$57),'Back-End'!B$54,IF(AND(ABS('Back-End'!B$69-L1028)&lt;=0.0005,'Back-End'!B$58),'Back-End'!B$67,0))</f>
        <v>0</v>
      </c>
      <c r="S1028" s="72">
        <f>IF(AND(ABS('Back-End'!B$81-L1028)&lt;=0.0005,'Back-End'!B$84),'Back-End'!B$82,0)</f>
        <v>0</v>
      </c>
      <c r="T1028" s="72">
        <v>0</v>
      </c>
    </row>
    <row r="1029" spans="12:20" x14ac:dyDescent="0.25">
      <c r="L1029" s="94">
        <f>L1028</f>
        <v>0.51200000000000034</v>
      </c>
      <c r="M1029" s="81">
        <f>IF(L1029&lt;'Slider Control'!M$13,'Slider Control'!P$13,L1029*'Slider Control'!R$13)</f>
        <v>1.2288000000000008</v>
      </c>
      <c r="N1029" s="95">
        <f>IF(L1029&lt;'Slider Control'!M$13,0,IF(L1029&lt;'Slider Control'!N$13,L1029*'Slider Control'!S$13+'Slider Control'!T$13,'Slider Control'!Q$13))</f>
        <v>1.6045714285714303</v>
      </c>
      <c r="O1029" s="96" t="e">
        <f t="shared" si="31"/>
        <v>#N/A</v>
      </c>
      <c r="P1029" s="72">
        <f>IF(AND(ABS('Back-End'!B$26-L1029)&lt;=0.0005,'Back-End'!B$25),'Back-End'!B$21,0)</f>
        <v>0</v>
      </c>
      <c r="Q1029" s="72">
        <f>IF(AND(ABS('Back-End'!B$32-L1029)&lt;=0.0005,'Back-End'!B$38),N1029,0)</f>
        <v>0</v>
      </c>
      <c r="R1029" s="72">
        <f>IF(AND(ABS('Back-End'!B$56-L1028)&lt;=0.0005,'Back-End'!B$57),'Back-End'!B$55,IF(AND(ABS('Back-End'!B$69-L1028)&lt;=0.0005,'Back-End'!B$58),'Back-End'!B$68+0.0001,0))</f>
        <v>0</v>
      </c>
      <c r="S1029" s="72">
        <f>IF(AND(ABS('Back-End'!B$81-L1029)&lt;=0.0005,'Back-End'!B$84),'Back-End'!B$83,0)</f>
        <v>0</v>
      </c>
      <c r="T1029" s="72">
        <v>0</v>
      </c>
    </row>
    <row r="1030" spans="12:20" x14ac:dyDescent="0.25">
      <c r="L1030" s="94">
        <f>L1029+0.001</f>
        <v>0.51300000000000034</v>
      </c>
      <c r="M1030" s="81">
        <f>IF(L1030&lt;'Slider Control'!M$13,'Slider Control'!P$13,L1030*'Slider Control'!R$13)</f>
        <v>1.2312000000000007</v>
      </c>
      <c r="N1030" s="95">
        <f>IF(L1030&lt;'Slider Control'!M$13,0,IF(L1030&lt;'Slider Control'!N$13,L1030*'Slider Control'!S$13+'Slider Control'!T$13,'Slider Control'!Q$13))</f>
        <v>1.6097142857142872</v>
      </c>
      <c r="O1030" s="96" t="e">
        <f t="shared" si="31"/>
        <v>#N/A</v>
      </c>
      <c r="P1030" s="72">
        <f>IF(AND(ABS('Back-End'!B$26-L1030)&lt;=0.0005,'Back-End'!B$25),0.001,0)</f>
        <v>0</v>
      </c>
      <c r="Q1030" s="72">
        <f>IF(AND(ABS('Back-End'!B$32-L1030)&lt;=0.0005,'Back-End'!B$38),M1030,0)</f>
        <v>0</v>
      </c>
      <c r="R1030" s="72">
        <f>IF(AND(ABS('Back-End'!B$56-L1030)&lt;=0.0005,'Back-End'!B$57),'Back-End'!B$54,IF(AND(ABS('Back-End'!B$69-L1030)&lt;=0.0005,'Back-End'!B$58),'Back-End'!B$67,0))</f>
        <v>0</v>
      </c>
      <c r="S1030" s="72">
        <f>IF(AND(ABS('Back-End'!B$81-L1030)&lt;=0.0005,'Back-End'!B$84),'Back-End'!B$82,0)</f>
        <v>0</v>
      </c>
      <c r="T1030" s="72">
        <v>0</v>
      </c>
    </row>
    <row r="1031" spans="12:20" x14ac:dyDescent="0.25">
      <c r="L1031" s="94">
        <f>L1030</f>
        <v>0.51300000000000034</v>
      </c>
      <c r="M1031" s="81">
        <f>IF(L1031&lt;'Slider Control'!M$13,'Slider Control'!P$13,L1031*'Slider Control'!R$13)</f>
        <v>1.2312000000000007</v>
      </c>
      <c r="N1031" s="95">
        <f>IF(L1031&lt;'Slider Control'!M$13,0,IF(L1031&lt;'Slider Control'!N$13,L1031*'Slider Control'!S$13+'Slider Control'!T$13,'Slider Control'!Q$13))</f>
        <v>1.6097142857142872</v>
      </c>
      <c r="O1031" s="96" t="e">
        <f t="shared" si="31"/>
        <v>#N/A</v>
      </c>
      <c r="P1031" s="72">
        <f>IF(AND(ABS('Back-End'!B$26-L1031)&lt;=0.0005,'Back-End'!B$25),'Back-End'!B$21,0)</f>
        <v>0</v>
      </c>
      <c r="Q1031" s="72">
        <f>IF(AND(ABS('Back-End'!B$32-L1031)&lt;=0.0005,'Back-End'!B$38),N1031,0)</f>
        <v>0</v>
      </c>
      <c r="R1031" s="72">
        <f>IF(AND(ABS('Back-End'!B$56-L1030)&lt;=0.0005,'Back-End'!B$57),'Back-End'!B$55,IF(AND(ABS('Back-End'!B$69-L1030)&lt;=0.0005,'Back-End'!B$58),'Back-End'!B$68+0.0001,0))</f>
        <v>0</v>
      </c>
      <c r="S1031" s="72">
        <f>IF(AND(ABS('Back-End'!B$81-L1031)&lt;=0.0005,'Back-End'!B$84),'Back-End'!B$83,0)</f>
        <v>0</v>
      </c>
      <c r="T1031" s="72">
        <v>0</v>
      </c>
    </row>
    <row r="1032" spans="12:20" x14ac:dyDescent="0.25">
      <c r="L1032" s="94">
        <f>L1031+0.001</f>
        <v>0.51400000000000035</v>
      </c>
      <c r="M1032" s="81">
        <f>IF(L1032&lt;'Slider Control'!M$13,'Slider Control'!P$13,L1032*'Slider Control'!R$13)</f>
        <v>1.2336000000000007</v>
      </c>
      <c r="N1032" s="95">
        <f>IF(L1032&lt;'Slider Control'!M$13,0,IF(L1032&lt;'Slider Control'!N$13,L1032*'Slider Control'!S$13+'Slider Control'!T$13,'Slider Control'!Q$13))</f>
        <v>1.6148571428571445</v>
      </c>
      <c r="O1032" s="96" t="e">
        <f t="shared" si="31"/>
        <v>#N/A</v>
      </c>
      <c r="P1032" s="72">
        <f>IF(AND(ABS('Back-End'!B$26-L1032)&lt;=0.0005,'Back-End'!B$25),0.001,0)</f>
        <v>0</v>
      </c>
      <c r="Q1032" s="72">
        <f>IF(AND(ABS('Back-End'!B$32-L1032)&lt;=0.0005,'Back-End'!B$38),M1032,0)</f>
        <v>0</v>
      </c>
      <c r="R1032" s="72">
        <f>IF(AND(ABS('Back-End'!B$56-L1032)&lt;=0.0005,'Back-End'!B$57),'Back-End'!B$54,IF(AND(ABS('Back-End'!B$69-L1032)&lt;=0.0005,'Back-End'!B$58),'Back-End'!B$67,0))</f>
        <v>0</v>
      </c>
      <c r="S1032" s="72">
        <f>IF(AND(ABS('Back-End'!B$81-L1032)&lt;=0.0005,'Back-End'!B$84),'Back-End'!B$82,0)</f>
        <v>0</v>
      </c>
      <c r="T1032" s="72">
        <v>0</v>
      </c>
    </row>
    <row r="1033" spans="12:20" x14ac:dyDescent="0.25">
      <c r="L1033" s="94">
        <f>L1032</f>
        <v>0.51400000000000035</v>
      </c>
      <c r="M1033" s="81">
        <f>IF(L1033&lt;'Slider Control'!M$13,'Slider Control'!P$13,L1033*'Slider Control'!R$13)</f>
        <v>1.2336000000000007</v>
      </c>
      <c r="N1033" s="95">
        <f>IF(L1033&lt;'Slider Control'!M$13,0,IF(L1033&lt;'Slider Control'!N$13,L1033*'Slider Control'!S$13+'Slider Control'!T$13,'Slider Control'!Q$13))</f>
        <v>1.6148571428571445</v>
      </c>
      <c r="O1033" s="96" t="e">
        <f t="shared" si="31"/>
        <v>#N/A</v>
      </c>
      <c r="P1033" s="72">
        <f>IF(AND(ABS('Back-End'!B$26-L1033)&lt;=0.0005,'Back-End'!B$25),'Back-End'!B$21,0)</f>
        <v>0</v>
      </c>
      <c r="Q1033" s="72">
        <f>IF(AND(ABS('Back-End'!B$32-L1033)&lt;=0.0005,'Back-End'!B$38),N1033,0)</f>
        <v>0</v>
      </c>
      <c r="R1033" s="72">
        <f>IF(AND(ABS('Back-End'!B$56-L1032)&lt;=0.0005,'Back-End'!B$57),'Back-End'!B$55,IF(AND(ABS('Back-End'!B$69-L1032)&lt;=0.0005,'Back-End'!B$58),'Back-End'!B$68+0.0001,0))</f>
        <v>0</v>
      </c>
      <c r="S1033" s="72">
        <f>IF(AND(ABS('Back-End'!B$81-L1033)&lt;=0.0005,'Back-End'!B$84),'Back-End'!B$83,0)</f>
        <v>0</v>
      </c>
      <c r="T1033" s="72">
        <v>0</v>
      </c>
    </row>
    <row r="1034" spans="12:20" x14ac:dyDescent="0.25">
      <c r="L1034" s="94">
        <f>L1033+0.001</f>
        <v>0.51500000000000035</v>
      </c>
      <c r="M1034" s="81">
        <f>IF(L1034&lt;'Slider Control'!M$13,'Slider Control'!P$13,L1034*'Slider Control'!R$13)</f>
        <v>1.2360000000000009</v>
      </c>
      <c r="N1034" s="95">
        <f>IF(L1034&lt;'Slider Control'!M$13,0,IF(L1034&lt;'Slider Control'!N$13,L1034*'Slider Control'!S$13+'Slider Control'!T$13,'Slider Control'!Q$13))</f>
        <v>1.6200000000000014</v>
      </c>
      <c r="O1034" s="96" t="e">
        <f t="shared" si="31"/>
        <v>#N/A</v>
      </c>
      <c r="P1034" s="72">
        <f>IF(AND(ABS('Back-End'!B$26-L1034)&lt;=0.0005,'Back-End'!B$25),0.001,0)</f>
        <v>0</v>
      </c>
      <c r="Q1034" s="72">
        <f>IF(AND(ABS('Back-End'!B$32-L1034)&lt;=0.0005,'Back-End'!B$38),M1034,0)</f>
        <v>0</v>
      </c>
      <c r="R1034" s="72">
        <f>IF(AND(ABS('Back-End'!B$56-L1034)&lt;=0.0005,'Back-End'!B$57),'Back-End'!B$54,IF(AND(ABS('Back-End'!B$69-L1034)&lt;=0.0005,'Back-End'!B$58),'Back-End'!B$67,0))</f>
        <v>0</v>
      </c>
      <c r="S1034" s="72">
        <f>IF(AND(ABS('Back-End'!B$81-L1034)&lt;=0.0005,'Back-End'!B$84),'Back-End'!B$82,0)</f>
        <v>0</v>
      </c>
      <c r="T1034" s="72">
        <v>0</v>
      </c>
    </row>
    <row r="1035" spans="12:20" x14ac:dyDescent="0.25">
      <c r="L1035" s="94">
        <f>L1034</f>
        <v>0.51500000000000035</v>
      </c>
      <c r="M1035" s="81">
        <f>IF(L1035&lt;'Slider Control'!M$13,'Slider Control'!P$13,L1035*'Slider Control'!R$13)</f>
        <v>1.2360000000000009</v>
      </c>
      <c r="N1035" s="95">
        <f>IF(L1035&lt;'Slider Control'!M$13,0,IF(L1035&lt;'Slider Control'!N$13,L1035*'Slider Control'!S$13+'Slider Control'!T$13,'Slider Control'!Q$13))</f>
        <v>1.6200000000000014</v>
      </c>
      <c r="O1035" s="96" t="e">
        <f t="shared" si="31"/>
        <v>#N/A</v>
      </c>
      <c r="P1035" s="72">
        <f>IF(AND(ABS('Back-End'!B$26-L1035)&lt;=0.0005,'Back-End'!B$25),'Back-End'!B$21,0)</f>
        <v>0</v>
      </c>
      <c r="Q1035" s="72">
        <f>IF(AND(ABS('Back-End'!B$32-L1035)&lt;=0.0005,'Back-End'!B$38),N1035,0)</f>
        <v>0</v>
      </c>
      <c r="R1035" s="72">
        <f>IF(AND(ABS('Back-End'!B$56-L1034)&lt;=0.0005,'Back-End'!B$57),'Back-End'!B$55,IF(AND(ABS('Back-End'!B$69-L1034)&lt;=0.0005,'Back-End'!B$58),'Back-End'!B$68+0.0001,0))</f>
        <v>0</v>
      </c>
      <c r="S1035" s="72">
        <f>IF(AND(ABS('Back-End'!B$81-L1035)&lt;=0.0005,'Back-End'!B$84),'Back-End'!B$83,0)</f>
        <v>0</v>
      </c>
      <c r="T1035" s="72">
        <v>0</v>
      </c>
    </row>
    <row r="1036" spans="12:20" x14ac:dyDescent="0.25">
      <c r="L1036" s="94">
        <f>L1035+0.001</f>
        <v>0.51600000000000035</v>
      </c>
      <c r="M1036" s="81">
        <f>IF(L1036&lt;'Slider Control'!M$13,'Slider Control'!P$13,L1036*'Slider Control'!R$13)</f>
        <v>1.2384000000000008</v>
      </c>
      <c r="N1036" s="95">
        <f>IF(L1036&lt;'Slider Control'!M$13,0,IF(L1036&lt;'Slider Control'!N$13,L1036*'Slider Control'!S$13+'Slider Control'!T$13,'Slider Control'!Q$13))</f>
        <v>1.6251428571428588</v>
      </c>
      <c r="O1036" s="96" t="e">
        <f t="shared" si="31"/>
        <v>#N/A</v>
      </c>
      <c r="P1036" s="72">
        <f>IF(AND(ABS('Back-End'!B$26-L1036)&lt;=0.0005,'Back-End'!B$25),0.001,0)</f>
        <v>0</v>
      </c>
      <c r="Q1036" s="72">
        <f>IF(AND(ABS('Back-End'!B$32-L1036)&lt;=0.0005,'Back-End'!B$38),M1036,0)</f>
        <v>0</v>
      </c>
      <c r="R1036" s="72">
        <f>IF(AND(ABS('Back-End'!B$56-L1036)&lt;=0.0005,'Back-End'!B$57),'Back-End'!B$54,IF(AND(ABS('Back-End'!B$69-L1036)&lt;=0.0005,'Back-End'!B$58),'Back-End'!B$67,0))</f>
        <v>0</v>
      </c>
      <c r="S1036" s="72">
        <f>IF(AND(ABS('Back-End'!B$81-L1036)&lt;=0.0005,'Back-End'!B$84),'Back-End'!B$82,0)</f>
        <v>0</v>
      </c>
      <c r="T1036" s="72">
        <v>0</v>
      </c>
    </row>
    <row r="1037" spans="12:20" x14ac:dyDescent="0.25">
      <c r="L1037" s="94">
        <f>L1036</f>
        <v>0.51600000000000035</v>
      </c>
      <c r="M1037" s="81">
        <f>IF(L1037&lt;'Slider Control'!M$13,'Slider Control'!P$13,L1037*'Slider Control'!R$13)</f>
        <v>1.2384000000000008</v>
      </c>
      <c r="N1037" s="95">
        <f>IF(L1037&lt;'Slider Control'!M$13,0,IF(L1037&lt;'Slider Control'!N$13,L1037*'Slider Control'!S$13+'Slider Control'!T$13,'Slider Control'!Q$13))</f>
        <v>1.6251428571428588</v>
      </c>
      <c r="O1037" s="96" t="e">
        <f t="shared" si="31"/>
        <v>#N/A</v>
      </c>
      <c r="P1037" s="72">
        <f>IF(AND(ABS('Back-End'!B$26-L1037)&lt;=0.0005,'Back-End'!B$25),'Back-End'!B$21,0)</f>
        <v>0</v>
      </c>
      <c r="Q1037" s="72">
        <f>IF(AND(ABS('Back-End'!B$32-L1037)&lt;=0.0005,'Back-End'!B$38),N1037,0)</f>
        <v>0</v>
      </c>
      <c r="R1037" s="72">
        <f>IF(AND(ABS('Back-End'!B$56-L1036)&lt;=0.0005,'Back-End'!B$57),'Back-End'!B$55,IF(AND(ABS('Back-End'!B$69-L1036)&lt;=0.0005,'Back-End'!B$58),'Back-End'!B$68+0.0001,0))</f>
        <v>0</v>
      </c>
      <c r="S1037" s="72">
        <f>IF(AND(ABS('Back-End'!B$81-L1037)&lt;=0.0005,'Back-End'!B$84),'Back-End'!B$83,0)</f>
        <v>0</v>
      </c>
      <c r="T1037" s="72">
        <v>0</v>
      </c>
    </row>
    <row r="1038" spans="12:20" x14ac:dyDescent="0.25">
      <c r="L1038" s="94">
        <f>L1037+0.001</f>
        <v>0.51700000000000035</v>
      </c>
      <c r="M1038" s="81">
        <f>IF(L1038&lt;'Slider Control'!M$13,'Slider Control'!P$13,L1038*'Slider Control'!R$13)</f>
        <v>1.2408000000000008</v>
      </c>
      <c r="N1038" s="95">
        <f>IF(L1038&lt;'Slider Control'!M$13,0,IF(L1038&lt;'Slider Control'!N$13,L1038*'Slider Control'!S$13+'Slider Control'!T$13,'Slider Control'!Q$13))</f>
        <v>1.6302857142857161</v>
      </c>
      <c r="O1038" s="96" t="e">
        <f t="shared" si="31"/>
        <v>#N/A</v>
      </c>
      <c r="P1038" s="72">
        <f>IF(AND(ABS('Back-End'!B$26-L1038)&lt;=0.0005,'Back-End'!B$25),0.001,0)</f>
        <v>0</v>
      </c>
      <c r="Q1038" s="72">
        <f>IF(AND(ABS('Back-End'!B$32-L1038)&lt;=0.0005,'Back-End'!B$38),M1038,0)</f>
        <v>0</v>
      </c>
      <c r="R1038" s="72">
        <f>IF(AND(ABS('Back-End'!B$56-L1038)&lt;=0.0005,'Back-End'!B$57),'Back-End'!B$54,IF(AND(ABS('Back-End'!B$69-L1038)&lt;=0.0005,'Back-End'!B$58),'Back-End'!B$67,0))</f>
        <v>0</v>
      </c>
      <c r="S1038" s="72">
        <f>IF(AND(ABS('Back-End'!B$81-L1038)&lt;=0.0005,'Back-End'!B$84),'Back-End'!B$82,0)</f>
        <v>0</v>
      </c>
      <c r="T1038" s="72">
        <v>0</v>
      </c>
    </row>
    <row r="1039" spans="12:20" x14ac:dyDescent="0.25">
      <c r="L1039" s="94">
        <f>L1038</f>
        <v>0.51700000000000035</v>
      </c>
      <c r="M1039" s="81">
        <f>IF(L1039&lt;'Slider Control'!M$13,'Slider Control'!P$13,L1039*'Slider Control'!R$13)</f>
        <v>1.2408000000000008</v>
      </c>
      <c r="N1039" s="95">
        <f>IF(L1039&lt;'Slider Control'!M$13,0,IF(L1039&lt;'Slider Control'!N$13,L1039*'Slider Control'!S$13+'Slider Control'!T$13,'Slider Control'!Q$13))</f>
        <v>1.6302857142857161</v>
      </c>
      <c r="O1039" s="96" t="e">
        <f t="shared" si="31"/>
        <v>#N/A</v>
      </c>
      <c r="P1039" s="72">
        <f>IF(AND(ABS('Back-End'!B$26-L1039)&lt;=0.0005,'Back-End'!B$25),'Back-End'!B$21,0)</f>
        <v>0</v>
      </c>
      <c r="Q1039" s="72">
        <f>IF(AND(ABS('Back-End'!B$32-L1039)&lt;=0.0005,'Back-End'!B$38),N1039,0)</f>
        <v>0</v>
      </c>
      <c r="R1039" s="72">
        <f>IF(AND(ABS('Back-End'!B$56-L1038)&lt;=0.0005,'Back-End'!B$57),'Back-End'!B$55,IF(AND(ABS('Back-End'!B$69-L1038)&lt;=0.0005,'Back-End'!B$58),'Back-End'!B$68+0.0001,0))</f>
        <v>0</v>
      </c>
      <c r="S1039" s="72">
        <f>IF(AND(ABS('Back-End'!B$81-L1039)&lt;=0.0005,'Back-End'!B$84),'Back-End'!B$83,0)</f>
        <v>0</v>
      </c>
      <c r="T1039" s="72">
        <v>0</v>
      </c>
    </row>
    <row r="1040" spans="12:20" x14ac:dyDescent="0.25">
      <c r="L1040" s="94">
        <f>L1039+0.001</f>
        <v>0.51800000000000035</v>
      </c>
      <c r="M1040" s="81">
        <f>IF(L1040&lt;'Slider Control'!M$13,'Slider Control'!P$13,L1040*'Slider Control'!R$13)</f>
        <v>1.2432000000000007</v>
      </c>
      <c r="N1040" s="95">
        <f>IF(L1040&lt;'Slider Control'!M$13,0,IF(L1040&lt;'Slider Control'!N$13,L1040*'Slider Control'!S$13+'Slider Control'!T$13,'Slider Control'!Q$13))</f>
        <v>1.635428571428573</v>
      </c>
      <c r="O1040" s="96" t="e">
        <f t="shared" si="31"/>
        <v>#N/A</v>
      </c>
      <c r="P1040" s="72">
        <f>IF(AND(ABS('Back-End'!B$26-L1040)&lt;=0.0005,'Back-End'!B$25),0.001,0)</f>
        <v>0</v>
      </c>
      <c r="Q1040" s="72">
        <f>IF(AND(ABS('Back-End'!B$32-L1040)&lt;=0.0005,'Back-End'!B$38),M1040,0)</f>
        <v>0</v>
      </c>
      <c r="R1040" s="72">
        <f>IF(AND(ABS('Back-End'!B$56-L1040)&lt;=0.0005,'Back-End'!B$57),'Back-End'!B$54,IF(AND(ABS('Back-End'!B$69-L1040)&lt;=0.0005,'Back-End'!B$58),'Back-End'!B$67,0))</f>
        <v>0</v>
      </c>
      <c r="S1040" s="72">
        <f>IF(AND(ABS('Back-End'!B$81-L1040)&lt;=0.0005,'Back-End'!B$84),'Back-End'!B$82,0)</f>
        <v>0</v>
      </c>
      <c r="T1040" s="72">
        <v>0</v>
      </c>
    </row>
    <row r="1041" spans="12:20" x14ac:dyDescent="0.25">
      <c r="L1041" s="94">
        <f>L1040</f>
        <v>0.51800000000000035</v>
      </c>
      <c r="M1041" s="81">
        <f>IF(L1041&lt;'Slider Control'!M$13,'Slider Control'!P$13,L1041*'Slider Control'!R$13)</f>
        <v>1.2432000000000007</v>
      </c>
      <c r="N1041" s="95">
        <f>IF(L1041&lt;'Slider Control'!M$13,0,IF(L1041&lt;'Slider Control'!N$13,L1041*'Slider Control'!S$13+'Slider Control'!T$13,'Slider Control'!Q$13))</f>
        <v>1.635428571428573</v>
      </c>
      <c r="O1041" s="96" t="e">
        <f t="shared" si="31"/>
        <v>#N/A</v>
      </c>
      <c r="P1041" s="72">
        <f>IF(AND(ABS('Back-End'!B$26-L1041)&lt;=0.0005,'Back-End'!B$25),'Back-End'!B$21,0)</f>
        <v>0</v>
      </c>
      <c r="Q1041" s="72">
        <f>IF(AND(ABS('Back-End'!B$32-L1041)&lt;=0.0005,'Back-End'!B$38),N1041,0)</f>
        <v>0</v>
      </c>
      <c r="R1041" s="72">
        <f>IF(AND(ABS('Back-End'!B$56-L1040)&lt;=0.0005,'Back-End'!B$57),'Back-End'!B$55,IF(AND(ABS('Back-End'!B$69-L1040)&lt;=0.0005,'Back-End'!B$58),'Back-End'!B$68+0.0001,0))</f>
        <v>0</v>
      </c>
      <c r="S1041" s="72">
        <f>IF(AND(ABS('Back-End'!B$81-L1041)&lt;=0.0005,'Back-End'!B$84),'Back-End'!B$83,0)</f>
        <v>0</v>
      </c>
      <c r="T1041" s="72">
        <v>0</v>
      </c>
    </row>
    <row r="1042" spans="12:20" x14ac:dyDescent="0.25">
      <c r="L1042" s="94">
        <f>L1041+0.001</f>
        <v>0.51900000000000035</v>
      </c>
      <c r="M1042" s="81">
        <f>IF(L1042&lt;'Slider Control'!M$13,'Slider Control'!P$13,L1042*'Slider Control'!R$13)</f>
        <v>1.2456000000000007</v>
      </c>
      <c r="N1042" s="95">
        <f>IF(L1042&lt;'Slider Control'!M$13,0,IF(L1042&lt;'Slider Control'!N$13,L1042*'Slider Control'!S$13+'Slider Control'!T$13,'Slider Control'!Q$13))</f>
        <v>1.6405714285714303</v>
      </c>
      <c r="O1042" s="96" t="e">
        <f t="shared" si="31"/>
        <v>#N/A</v>
      </c>
      <c r="P1042" s="72">
        <f>IF(AND(ABS('Back-End'!B$26-L1042)&lt;=0.0005,'Back-End'!B$25),0.001,0)</f>
        <v>0</v>
      </c>
      <c r="Q1042" s="72">
        <f>IF(AND(ABS('Back-End'!B$32-L1042)&lt;=0.0005,'Back-End'!B$38),M1042,0)</f>
        <v>0</v>
      </c>
      <c r="R1042" s="72">
        <f>IF(AND(ABS('Back-End'!B$56-L1042)&lt;=0.0005,'Back-End'!B$57),'Back-End'!B$54,IF(AND(ABS('Back-End'!B$69-L1042)&lt;=0.0005,'Back-End'!B$58),'Back-End'!B$67,0))</f>
        <v>0</v>
      </c>
      <c r="S1042" s="72">
        <f>IF(AND(ABS('Back-End'!B$81-L1042)&lt;=0.0005,'Back-End'!B$84),'Back-End'!B$82,0)</f>
        <v>0</v>
      </c>
      <c r="T1042" s="72">
        <v>0</v>
      </c>
    </row>
    <row r="1043" spans="12:20" x14ac:dyDescent="0.25">
      <c r="L1043" s="94">
        <f>L1042</f>
        <v>0.51900000000000035</v>
      </c>
      <c r="M1043" s="81">
        <f>IF(L1043&lt;'Slider Control'!M$13,'Slider Control'!P$13,L1043*'Slider Control'!R$13)</f>
        <v>1.2456000000000007</v>
      </c>
      <c r="N1043" s="95">
        <f>IF(L1043&lt;'Slider Control'!M$13,0,IF(L1043&lt;'Slider Control'!N$13,L1043*'Slider Control'!S$13+'Slider Control'!T$13,'Slider Control'!Q$13))</f>
        <v>1.6405714285714303</v>
      </c>
      <c r="O1043" s="96" t="e">
        <f t="shared" si="31"/>
        <v>#N/A</v>
      </c>
      <c r="P1043" s="72">
        <f>IF(AND(ABS('Back-End'!B$26-L1043)&lt;=0.0005,'Back-End'!B$25),'Back-End'!B$21,0)</f>
        <v>0</v>
      </c>
      <c r="Q1043" s="72">
        <f>IF(AND(ABS('Back-End'!B$32-L1043)&lt;=0.0005,'Back-End'!B$38),N1043,0)</f>
        <v>0</v>
      </c>
      <c r="R1043" s="72">
        <f>IF(AND(ABS('Back-End'!B$56-L1042)&lt;=0.0005,'Back-End'!B$57),'Back-End'!B$55,IF(AND(ABS('Back-End'!B$69-L1042)&lt;=0.0005,'Back-End'!B$58),'Back-End'!B$68+0.0001,0))</f>
        <v>0</v>
      </c>
      <c r="S1043" s="72">
        <f>IF(AND(ABS('Back-End'!B$81-L1043)&lt;=0.0005,'Back-End'!B$84),'Back-End'!B$83,0)</f>
        <v>0</v>
      </c>
      <c r="T1043" s="72">
        <v>0</v>
      </c>
    </row>
    <row r="1044" spans="12:20" x14ac:dyDescent="0.25">
      <c r="L1044" s="94">
        <f>L1043+0.001</f>
        <v>0.52000000000000035</v>
      </c>
      <c r="M1044" s="81">
        <f>IF(L1044&lt;'Slider Control'!M$13,'Slider Control'!P$13,L1044*'Slider Control'!R$13)</f>
        <v>1.2480000000000009</v>
      </c>
      <c r="N1044" s="95">
        <f>IF(L1044&lt;'Slider Control'!M$13,0,IF(L1044&lt;'Slider Control'!N$13,L1044*'Slider Control'!S$13+'Slider Control'!T$13,'Slider Control'!Q$13))</f>
        <v>1.6457142857142872</v>
      </c>
      <c r="O1044" s="96" t="e">
        <f t="shared" si="31"/>
        <v>#N/A</v>
      </c>
      <c r="P1044" s="72">
        <f>IF(AND(ABS('Back-End'!B$26-L1044)&lt;=0.0005,'Back-End'!B$25),0.001,0)</f>
        <v>0</v>
      </c>
      <c r="Q1044" s="72">
        <f>IF(AND(ABS('Back-End'!B$32-L1044)&lt;=0.0005,'Back-End'!B$38),M1044,0)</f>
        <v>0</v>
      </c>
      <c r="R1044" s="72">
        <f>IF(AND(ABS('Back-End'!B$56-L1044)&lt;=0.0005,'Back-End'!B$57),'Back-End'!B$54,IF(AND(ABS('Back-End'!B$69-L1044)&lt;=0.0005,'Back-End'!B$58),'Back-End'!B$67,0))</f>
        <v>0</v>
      </c>
      <c r="S1044" s="72">
        <f>IF(AND(ABS('Back-End'!B$81-L1044)&lt;=0.0005,'Back-End'!B$84),'Back-End'!B$82,0)</f>
        <v>0</v>
      </c>
      <c r="T1044" s="72">
        <v>0</v>
      </c>
    </row>
    <row r="1045" spans="12:20" x14ac:dyDescent="0.25">
      <c r="L1045" s="94">
        <f>L1044</f>
        <v>0.52000000000000035</v>
      </c>
      <c r="M1045" s="81">
        <f>IF(L1045&lt;'Slider Control'!M$13,'Slider Control'!P$13,L1045*'Slider Control'!R$13)</f>
        <v>1.2480000000000009</v>
      </c>
      <c r="N1045" s="95">
        <f>IF(L1045&lt;'Slider Control'!M$13,0,IF(L1045&lt;'Slider Control'!N$13,L1045*'Slider Control'!S$13+'Slider Control'!T$13,'Slider Control'!Q$13))</f>
        <v>1.6457142857142872</v>
      </c>
      <c r="O1045" s="96" t="e">
        <f t="shared" si="31"/>
        <v>#N/A</v>
      </c>
      <c r="P1045" s="72">
        <f>IF(AND(ABS('Back-End'!B$26-L1045)&lt;=0.0005,'Back-End'!B$25),'Back-End'!B$21,0)</f>
        <v>0</v>
      </c>
      <c r="Q1045" s="72">
        <f>IF(AND(ABS('Back-End'!B$32-L1045)&lt;=0.0005,'Back-End'!B$38),N1045,0)</f>
        <v>0</v>
      </c>
      <c r="R1045" s="72">
        <f>IF(AND(ABS('Back-End'!B$56-L1044)&lt;=0.0005,'Back-End'!B$57),'Back-End'!B$55,IF(AND(ABS('Back-End'!B$69-L1044)&lt;=0.0005,'Back-End'!B$58),'Back-End'!B$68+0.0001,0))</f>
        <v>0</v>
      </c>
      <c r="S1045" s="72">
        <f>IF(AND(ABS('Back-End'!B$81-L1045)&lt;=0.0005,'Back-End'!B$84),'Back-End'!B$83,0)</f>
        <v>0</v>
      </c>
      <c r="T1045" s="72">
        <v>0</v>
      </c>
    </row>
    <row r="1046" spans="12:20" x14ac:dyDescent="0.25">
      <c r="L1046" s="94">
        <f>L1045+0.001</f>
        <v>0.52100000000000035</v>
      </c>
      <c r="M1046" s="81">
        <f>IF(L1046&lt;'Slider Control'!M$13,'Slider Control'!P$13,L1046*'Slider Control'!R$13)</f>
        <v>1.2504000000000008</v>
      </c>
      <c r="N1046" s="95">
        <f>IF(L1046&lt;'Slider Control'!M$13,0,IF(L1046&lt;'Slider Control'!N$13,L1046*'Slider Control'!S$13+'Slider Control'!T$13,'Slider Control'!Q$13))</f>
        <v>1.6508571428571446</v>
      </c>
      <c r="O1046" s="96" t="e">
        <f t="shared" si="31"/>
        <v>#N/A</v>
      </c>
      <c r="P1046" s="72">
        <f>IF(AND(ABS('Back-End'!B$26-L1046)&lt;=0.0005,'Back-End'!B$25),0.001,0)</f>
        <v>0</v>
      </c>
      <c r="Q1046" s="72">
        <f>IF(AND(ABS('Back-End'!B$32-L1046)&lt;=0.0005,'Back-End'!B$38),M1046,0)</f>
        <v>0</v>
      </c>
      <c r="R1046" s="72">
        <f>IF(AND(ABS('Back-End'!B$56-L1046)&lt;=0.0005,'Back-End'!B$57),'Back-End'!B$54,IF(AND(ABS('Back-End'!B$69-L1046)&lt;=0.0005,'Back-End'!B$58),'Back-End'!B$67,0))</f>
        <v>0</v>
      </c>
      <c r="S1046" s="72">
        <f>IF(AND(ABS('Back-End'!B$81-L1046)&lt;=0.0005,'Back-End'!B$84),'Back-End'!B$82,0)</f>
        <v>0</v>
      </c>
      <c r="T1046" s="72">
        <v>0</v>
      </c>
    </row>
    <row r="1047" spans="12:20" x14ac:dyDescent="0.25">
      <c r="L1047" s="94">
        <f>L1046</f>
        <v>0.52100000000000035</v>
      </c>
      <c r="M1047" s="81">
        <f>IF(L1047&lt;'Slider Control'!M$13,'Slider Control'!P$13,L1047*'Slider Control'!R$13)</f>
        <v>1.2504000000000008</v>
      </c>
      <c r="N1047" s="95">
        <f>IF(L1047&lt;'Slider Control'!M$13,0,IF(L1047&lt;'Slider Control'!N$13,L1047*'Slider Control'!S$13+'Slider Control'!T$13,'Slider Control'!Q$13))</f>
        <v>1.6508571428571446</v>
      </c>
      <c r="O1047" s="96" t="e">
        <f t="shared" si="31"/>
        <v>#N/A</v>
      </c>
      <c r="P1047" s="72">
        <f>IF(AND(ABS('Back-End'!B$26-L1047)&lt;=0.0005,'Back-End'!B$25),'Back-End'!B$21,0)</f>
        <v>0</v>
      </c>
      <c r="Q1047" s="72">
        <f>IF(AND(ABS('Back-End'!B$32-L1047)&lt;=0.0005,'Back-End'!B$38),N1047,0)</f>
        <v>0</v>
      </c>
      <c r="R1047" s="72">
        <f>IF(AND(ABS('Back-End'!B$56-L1046)&lt;=0.0005,'Back-End'!B$57),'Back-End'!B$55,IF(AND(ABS('Back-End'!B$69-L1046)&lt;=0.0005,'Back-End'!B$58),'Back-End'!B$68+0.0001,0))</f>
        <v>0</v>
      </c>
      <c r="S1047" s="72">
        <f>IF(AND(ABS('Back-End'!B$81-L1047)&lt;=0.0005,'Back-End'!B$84),'Back-End'!B$83,0)</f>
        <v>0</v>
      </c>
      <c r="T1047" s="72">
        <v>0</v>
      </c>
    </row>
    <row r="1048" spans="12:20" x14ac:dyDescent="0.25">
      <c r="L1048" s="94">
        <f>L1047+0.001</f>
        <v>0.52200000000000035</v>
      </c>
      <c r="M1048" s="81">
        <f>IF(L1048&lt;'Slider Control'!M$13,'Slider Control'!P$13,L1048*'Slider Control'!R$13)</f>
        <v>1.2528000000000008</v>
      </c>
      <c r="N1048" s="95">
        <f>IF(L1048&lt;'Slider Control'!M$13,0,IF(L1048&lt;'Slider Control'!N$13,L1048*'Slider Control'!S$13+'Slider Control'!T$13,'Slider Control'!Q$13))</f>
        <v>1.6560000000000015</v>
      </c>
      <c r="O1048" s="96" t="e">
        <f t="shared" si="31"/>
        <v>#N/A</v>
      </c>
      <c r="P1048" s="72">
        <f>IF(AND(ABS('Back-End'!B$26-L1048)&lt;=0.0005,'Back-End'!B$25),0.001,0)</f>
        <v>0</v>
      </c>
      <c r="Q1048" s="72">
        <f>IF(AND(ABS('Back-End'!B$32-L1048)&lt;=0.0005,'Back-End'!B$38),M1048,0)</f>
        <v>0</v>
      </c>
      <c r="R1048" s="72">
        <f>IF(AND(ABS('Back-End'!B$56-L1048)&lt;=0.0005,'Back-End'!B$57),'Back-End'!B$54,IF(AND(ABS('Back-End'!B$69-L1048)&lt;=0.0005,'Back-End'!B$58),'Back-End'!B$67,0))</f>
        <v>0</v>
      </c>
      <c r="S1048" s="72">
        <f>IF(AND(ABS('Back-End'!B$81-L1048)&lt;=0.0005,'Back-End'!B$84),'Back-End'!B$82,0)</f>
        <v>0</v>
      </c>
      <c r="T1048" s="72">
        <v>0</v>
      </c>
    </row>
    <row r="1049" spans="12:20" x14ac:dyDescent="0.25">
      <c r="L1049" s="94">
        <f>L1048</f>
        <v>0.52200000000000035</v>
      </c>
      <c r="M1049" s="81">
        <f>IF(L1049&lt;'Slider Control'!M$13,'Slider Control'!P$13,L1049*'Slider Control'!R$13)</f>
        <v>1.2528000000000008</v>
      </c>
      <c r="N1049" s="95">
        <f>IF(L1049&lt;'Slider Control'!M$13,0,IF(L1049&lt;'Slider Control'!N$13,L1049*'Slider Control'!S$13+'Slider Control'!T$13,'Slider Control'!Q$13))</f>
        <v>1.6560000000000015</v>
      </c>
      <c r="O1049" s="96" t="e">
        <f t="shared" si="31"/>
        <v>#N/A</v>
      </c>
      <c r="P1049" s="72">
        <f>IF(AND(ABS('Back-End'!B$26-L1049)&lt;=0.0005,'Back-End'!B$25),'Back-End'!B$21,0)</f>
        <v>0</v>
      </c>
      <c r="Q1049" s="72">
        <f>IF(AND(ABS('Back-End'!B$32-L1049)&lt;=0.0005,'Back-End'!B$38),N1049,0)</f>
        <v>0</v>
      </c>
      <c r="R1049" s="72">
        <f>IF(AND(ABS('Back-End'!B$56-L1048)&lt;=0.0005,'Back-End'!B$57),'Back-End'!B$55,IF(AND(ABS('Back-End'!B$69-L1048)&lt;=0.0005,'Back-End'!B$58),'Back-End'!B$68+0.0001,0))</f>
        <v>0</v>
      </c>
      <c r="S1049" s="72">
        <f>IF(AND(ABS('Back-End'!B$81-L1049)&lt;=0.0005,'Back-End'!B$84),'Back-End'!B$83,0)</f>
        <v>0</v>
      </c>
      <c r="T1049" s="72">
        <v>0</v>
      </c>
    </row>
    <row r="1050" spans="12:20" x14ac:dyDescent="0.25">
      <c r="L1050" s="94">
        <f>L1049+0.001</f>
        <v>0.52300000000000035</v>
      </c>
      <c r="M1050" s="81">
        <f>IF(L1050&lt;'Slider Control'!M$13,'Slider Control'!P$13,L1050*'Slider Control'!R$13)</f>
        <v>1.2552000000000008</v>
      </c>
      <c r="N1050" s="95">
        <f>IF(L1050&lt;'Slider Control'!M$13,0,IF(L1050&lt;'Slider Control'!N$13,L1050*'Slider Control'!S$13+'Slider Control'!T$13,'Slider Control'!Q$13))</f>
        <v>1.6611428571428588</v>
      </c>
      <c r="O1050" s="96" t="e">
        <f t="shared" si="31"/>
        <v>#N/A</v>
      </c>
      <c r="P1050" s="72">
        <f>IF(AND(ABS('Back-End'!B$26-L1050)&lt;=0.0005,'Back-End'!B$25),0.001,0)</f>
        <v>0</v>
      </c>
      <c r="Q1050" s="72">
        <f>IF(AND(ABS('Back-End'!B$32-L1050)&lt;=0.0005,'Back-End'!B$38),M1050,0)</f>
        <v>0</v>
      </c>
      <c r="R1050" s="72">
        <f>IF(AND(ABS('Back-End'!B$56-L1050)&lt;=0.0005,'Back-End'!B$57),'Back-End'!B$54,IF(AND(ABS('Back-End'!B$69-L1050)&lt;=0.0005,'Back-End'!B$58),'Back-End'!B$67,0))</f>
        <v>0</v>
      </c>
      <c r="S1050" s="72">
        <f>IF(AND(ABS('Back-End'!B$81-L1050)&lt;=0.0005,'Back-End'!B$84),'Back-End'!B$82,0)</f>
        <v>0</v>
      </c>
      <c r="T1050" s="72">
        <v>0</v>
      </c>
    </row>
    <row r="1051" spans="12:20" x14ac:dyDescent="0.25">
      <c r="L1051" s="94">
        <f>L1050</f>
        <v>0.52300000000000035</v>
      </c>
      <c r="M1051" s="81">
        <f>IF(L1051&lt;'Slider Control'!M$13,'Slider Control'!P$13,L1051*'Slider Control'!R$13)</f>
        <v>1.2552000000000008</v>
      </c>
      <c r="N1051" s="95">
        <f>IF(L1051&lt;'Slider Control'!M$13,0,IF(L1051&lt;'Slider Control'!N$13,L1051*'Slider Control'!S$13+'Slider Control'!T$13,'Slider Control'!Q$13))</f>
        <v>1.6611428571428588</v>
      </c>
      <c r="O1051" s="96" t="e">
        <f t="shared" si="31"/>
        <v>#N/A</v>
      </c>
      <c r="P1051" s="72">
        <f>IF(AND(ABS('Back-End'!B$26-L1051)&lt;=0.0005,'Back-End'!B$25),'Back-End'!B$21,0)</f>
        <v>0</v>
      </c>
      <c r="Q1051" s="72">
        <f>IF(AND(ABS('Back-End'!B$32-L1051)&lt;=0.0005,'Back-End'!B$38),N1051,0)</f>
        <v>0</v>
      </c>
      <c r="R1051" s="72">
        <f>IF(AND(ABS('Back-End'!B$56-L1050)&lt;=0.0005,'Back-End'!B$57),'Back-End'!B$55,IF(AND(ABS('Back-End'!B$69-L1050)&lt;=0.0005,'Back-End'!B$58),'Back-End'!B$68+0.0001,0))</f>
        <v>0</v>
      </c>
      <c r="S1051" s="72">
        <f>IF(AND(ABS('Back-End'!B$81-L1051)&lt;=0.0005,'Back-End'!B$84),'Back-End'!B$83,0)</f>
        <v>0</v>
      </c>
      <c r="T1051" s="72">
        <v>0</v>
      </c>
    </row>
    <row r="1052" spans="12:20" x14ac:dyDescent="0.25">
      <c r="L1052" s="94">
        <f>L1051+0.001</f>
        <v>0.52400000000000035</v>
      </c>
      <c r="M1052" s="81">
        <f>IF(L1052&lt;'Slider Control'!M$13,'Slider Control'!P$13,L1052*'Slider Control'!R$13)</f>
        <v>1.2576000000000007</v>
      </c>
      <c r="N1052" s="95">
        <f>IF(L1052&lt;'Slider Control'!M$13,0,IF(L1052&lt;'Slider Control'!N$13,L1052*'Slider Control'!S$13+'Slider Control'!T$13,'Slider Control'!Q$13))</f>
        <v>1.6662857142857161</v>
      </c>
      <c r="O1052" s="96" t="e">
        <f t="shared" si="31"/>
        <v>#N/A</v>
      </c>
      <c r="P1052" s="72">
        <f>IF(AND(ABS('Back-End'!B$26-L1052)&lt;=0.0005,'Back-End'!B$25),0.001,0)</f>
        <v>0</v>
      </c>
      <c r="Q1052" s="72">
        <f>IF(AND(ABS('Back-End'!B$32-L1052)&lt;=0.0005,'Back-End'!B$38),M1052,0)</f>
        <v>0</v>
      </c>
      <c r="R1052" s="72">
        <f>IF(AND(ABS('Back-End'!B$56-L1052)&lt;=0.0005,'Back-End'!B$57),'Back-End'!B$54,IF(AND(ABS('Back-End'!B$69-L1052)&lt;=0.0005,'Back-End'!B$58),'Back-End'!B$67,0))</f>
        <v>0</v>
      </c>
      <c r="S1052" s="72">
        <f>IF(AND(ABS('Back-End'!B$81-L1052)&lt;=0.0005,'Back-End'!B$84),'Back-End'!B$82,0)</f>
        <v>0</v>
      </c>
      <c r="T1052" s="72">
        <v>0</v>
      </c>
    </row>
    <row r="1053" spans="12:20" x14ac:dyDescent="0.25">
      <c r="L1053" s="94">
        <f>L1052</f>
        <v>0.52400000000000035</v>
      </c>
      <c r="M1053" s="81">
        <f>IF(L1053&lt;'Slider Control'!M$13,'Slider Control'!P$13,L1053*'Slider Control'!R$13)</f>
        <v>1.2576000000000007</v>
      </c>
      <c r="N1053" s="95">
        <f>IF(L1053&lt;'Slider Control'!M$13,0,IF(L1053&lt;'Slider Control'!N$13,L1053*'Slider Control'!S$13+'Slider Control'!T$13,'Slider Control'!Q$13))</f>
        <v>1.6662857142857161</v>
      </c>
      <c r="O1053" s="96" t="e">
        <f t="shared" si="31"/>
        <v>#N/A</v>
      </c>
      <c r="P1053" s="72">
        <f>IF(AND(ABS('Back-End'!B$26-L1053)&lt;=0.0005,'Back-End'!B$25),'Back-End'!B$21,0)</f>
        <v>0</v>
      </c>
      <c r="Q1053" s="72">
        <f>IF(AND(ABS('Back-End'!B$32-L1053)&lt;=0.0005,'Back-End'!B$38),N1053,0)</f>
        <v>0</v>
      </c>
      <c r="R1053" s="72">
        <f>IF(AND(ABS('Back-End'!B$56-L1052)&lt;=0.0005,'Back-End'!B$57),'Back-End'!B$55,IF(AND(ABS('Back-End'!B$69-L1052)&lt;=0.0005,'Back-End'!B$58),'Back-End'!B$68+0.0001,0))</f>
        <v>0</v>
      </c>
      <c r="S1053" s="72">
        <f>IF(AND(ABS('Back-End'!B$81-L1053)&lt;=0.0005,'Back-End'!B$84),'Back-End'!B$83,0)</f>
        <v>0</v>
      </c>
      <c r="T1053" s="72">
        <v>0</v>
      </c>
    </row>
    <row r="1054" spans="12:20" x14ac:dyDescent="0.25">
      <c r="L1054" s="94">
        <f>L1053+0.001</f>
        <v>0.52500000000000036</v>
      </c>
      <c r="M1054" s="81">
        <f>IF(L1054&lt;'Slider Control'!M$13,'Slider Control'!P$13,L1054*'Slider Control'!R$13)</f>
        <v>1.2600000000000009</v>
      </c>
      <c r="N1054" s="95">
        <f>IF(L1054&lt;'Slider Control'!M$13,0,IF(L1054&lt;'Slider Control'!N$13,L1054*'Slider Control'!S$13+'Slider Control'!T$13,'Slider Control'!Q$13))</f>
        <v>1.671428571428573</v>
      </c>
      <c r="O1054" s="96" t="e">
        <f t="shared" si="31"/>
        <v>#N/A</v>
      </c>
      <c r="P1054" s="72">
        <f>IF(AND(ABS('Back-End'!B$26-L1054)&lt;=0.0005,'Back-End'!B$25),0.001,0)</f>
        <v>0</v>
      </c>
      <c r="Q1054" s="72">
        <f>IF(AND(ABS('Back-End'!B$32-L1054)&lt;=0.0005,'Back-End'!B$38),M1054,0)</f>
        <v>0</v>
      </c>
      <c r="R1054" s="72">
        <f>IF(AND(ABS('Back-End'!B$56-L1054)&lt;=0.0005,'Back-End'!B$57),'Back-End'!B$54,IF(AND(ABS('Back-End'!B$69-L1054)&lt;=0.0005,'Back-End'!B$58),'Back-End'!B$67,0))</f>
        <v>0</v>
      </c>
      <c r="S1054" s="72">
        <f>IF(AND(ABS('Back-End'!B$81-L1054)&lt;=0.0005,'Back-End'!B$84),'Back-End'!B$82,0)</f>
        <v>0</v>
      </c>
      <c r="T1054" s="72">
        <v>0</v>
      </c>
    </row>
    <row r="1055" spans="12:20" x14ac:dyDescent="0.25">
      <c r="L1055" s="94">
        <f>L1054</f>
        <v>0.52500000000000036</v>
      </c>
      <c r="M1055" s="81">
        <f>IF(L1055&lt;'Slider Control'!M$13,'Slider Control'!P$13,L1055*'Slider Control'!R$13)</f>
        <v>1.2600000000000009</v>
      </c>
      <c r="N1055" s="95">
        <f>IF(L1055&lt;'Slider Control'!M$13,0,IF(L1055&lt;'Slider Control'!N$13,L1055*'Slider Control'!S$13+'Slider Control'!T$13,'Slider Control'!Q$13))</f>
        <v>1.671428571428573</v>
      </c>
      <c r="O1055" s="96" t="e">
        <f t="shared" si="31"/>
        <v>#N/A</v>
      </c>
      <c r="P1055" s="72">
        <f>IF(AND(ABS('Back-End'!B$26-L1055)&lt;=0.0005,'Back-End'!B$25),'Back-End'!B$21,0)</f>
        <v>0</v>
      </c>
      <c r="Q1055" s="72">
        <f>IF(AND(ABS('Back-End'!B$32-L1055)&lt;=0.0005,'Back-End'!B$38),N1055,0)</f>
        <v>0</v>
      </c>
      <c r="R1055" s="72">
        <f>IF(AND(ABS('Back-End'!B$56-L1054)&lt;=0.0005,'Back-End'!B$57),'Back-End'!B$55,IF(AND(ABS('Back-End'!B$69-L1054)&lt;=0.0005,'Back-End'!B$58),'Back-End'!B$68+0.0001,0))</f>
        <v>0</v>
      </c>
      <c r="S1055" s="72">
        <f>IF(AND(ABS('Back-End'!B$81-L1055)&lt;=0.0005,'Back-End'!B$84),'Back-End'!B$83,0)</f>
        <v>0</v>
      </c>
      <c r="T1055" s="72">
        <v>0</v>
      </c>
    </row>
    <row r="1056" spans="12:20" x14ac:dyDescent="0.25">
      <c r="L1056" s="94">
        <f>L1055+0.001</f>
        <v>0.52600000000000036</v>
      </c>
      <c r="M1056" s="81">
        <f>IF(L1056&lt;'Slider Control'!M$13,'Slider Control'!P$13,L1056*'Slider Control'!R$13)</f>
        <v>1.2624000000000009</v>
      </c>
      <c r="N1056" s="95">
        <f>IF(L1056&lt;'Slider Control'!M$13,0,IF(L1056&lt;'Slider Control'!N$13,L1056*'Slider Control'!S$13+'Slider Control'!T$13,'Slider Control'!Q$13))</f>
        <v>1.6765714285714304</v>
      </c>
      <c r="O1056" s="96" t="e">
        <f t="shared" si="31"/>
        <v>#N/A</v>
      </c>
      <c r="P1056" s="72">
        <f>IF(AND(ABS('Back-End'!B$26-L1056)&lt;=0.0005,'Back-End'!B$25),0.001,0)</f>
        <v>0</v>
      </c>
      <c r="Q1056" s="72">
        <f>IF(AND(ABS('Back-End'!B$32-L1056)&lt;=0.0005,'Back-End'!B$38),M1056,0)</f>
        <v>0</v>
      </c>
      <c r="R1056" s="72">
        <f>IF(AND(ABS('Back-End'!B$56-L1056)&lt;=0.0005,'Back-End'!B$57),'Back-End'!B$54,IF(AND(ABS('Back-End'!B$69-L1056)&lt;=0.0005,'Back-End'!B$58),'Back-End'!B$67,0))</f>
        <v>0</v>
      </c>
      <c r="S1056" s="72">
        <f>IF(AND(ABS('Back-End'!B$81-L1056)&lt;=0.0005,'Back-End'!B$84),'Back-End'!B$82,0)</f>
        <v>0</v>
      </c>
      <c r="T1056" s="72">
        <v>0</v>
      </c>
    </row>
    <row r="1057" spans="12:20" x14ac:dyDescent="0.25">
      <c r="L1057" s="94">
        <f>L1056</f>
        <v>0.52600000000000036</v>
      </c>
      <c r="M1057" s="81">
        <f>IF(L1057&lt;'Slider Control'!M$13,'Slider Control'!P$13,L1057*'Slider Control'!R$13)</f>
        <v>1.2624000000000009</v>
      </c>
      <c r="N1057" s="95">
        <f>IF(L1057&lt;'Slider Control'!M$13,0,IF(L1057&lt;'Slider Control'!N$13,L1057*'Slider Control'!S$13+'Slider Control'!T$13,'Slider Control'!Q$13))</f>
        <v>1.6765714285714304</v>
      </c>
      <c r="O1057" s="96" t="e">
        <f t="shared" si="31"/>
        <v>#N/A</v>
      </c>
      <c r="P1057" s="72">
        <f>IF(AND(ABS('Back-End'!B$26-L1057)&lt;=0.0005,'Back-End'!B$25),'Back-End'!B$21,0)</f>
        <v>0</v>
      </c>
      <c r="Q1057" s="72">
        <f>IF(AND(ABS('Back-End'!B$32-L1057)&lt;=0.0005,'Back-End'!B$38),N1057,0)</f>
        <v>0</v>
      </c>
      <c r="R1057" s="72">
        <f>IF(AND(ABS('Back-End'!B$56-L1056)&lt;=0.0005,'Back-End'!B$57),'Back-End'!B$55,IF(AND(ABS('Back-End'!B$69-L1056)&lt;=0.0005,'Back-End'!B$58),'Back-End'!B$68+0.0001,0))</f>
        <v>0</v>
      </c>
      <c r="S1057" s="72">
        <f>IF(AND(ABS('Back-End'!B$81-L1057)&lt;=0.0005,'Back-End'!B$84),'Back-End'!B$83,0)</f>
        <v>0</v>
      </c>
      <c r="T1057" s="72">
        <v>0</v>
      </c>
    </row>
    <row r="1058" spans="12:20" x14ac:dyDescent="0.25">
      <c r="L1058" s="94">
        <f>L1057+0.001</f>
        <v>0.52700000000000036</v>
      </c>
      <c r="M1058" s="81">
        <f>IF(L1058&lt;'Slider Control'!M$13,'Slider Control'!P$13,L1058*'Slider Control'!R$13)</f>
        <v>1.2648000000000008</v>
      </c>
      <c r="N1058" s="95">
        <f>IF(L1058&lt;'Slider Control'!M$13,0,IF(L1058&lt;'Slider Control'!N$13,L1058*'Slider Control'!S$13+'Slider Control'!T$13,'Slider Control'!Q$13))</f>
        <v>1.6817142857142873</v>
      </c>
      <c r="O1058" s="96" t="e">
        <f t="shared" si="31"/>
        <v>#N/A</v>
      </c>
      <c r="P1058" s="72">
        <f>IF(AND(ABS('Back-End'!B$26-L1058)&lt;=0.0005,'Back-End'!B$25),0.001,0)</f>
        <v>0</v>
      </c>
      <c r="Q1058" s="72">
        <f>IF(AND(ABS('Back-End'!B$32-L1058)&lt;=0.0005,'Back-End'!B$38),M1058,0)</f>
        <v>0</v>
      </c>
      <c r="R1058" s="72">
        <f>IF(AND(ABS('Back-End'!B$56-L1058)&lt;=0.0005,'Back-End'!B$57),'Back-End'!B$54,IF(AND(ABS('Back-End'!B$69-L1058)&lt;=0.0005,'Back-End'!B$58),'Back-End'!B$67,0))</f>
        <v>0</v>
      </c>
      <c r="S1058" s="72">
        <f>IF(AND(ABS('Back-End'!B$81-L1058)&lt;=0.0005,'Back-End'!B$84),'Back-End'!B$82,0)</f>
        <v>0</v>
      </c>
      <c r="T1058" s="72">
        <v>0</v>
      </c>
    </row>
    <row r="1059" spans="12:20" x14ac:dyDescent="0.25">
      <c r="L1059" s="94">
        <f>L1058</f>
        <v>0.52700000000000036</v>
      </c>
      <c r="M1059" s="81">
        <f>IF(L1059&lt;'Slider Control'!M$13,'Slider Control'!P$13,L1059*'Slider Control'!R$13)</f>
        <v>1.2648000000000008</v>
      </c>
      <c r="N1059" s="95">
        <f>IF(L1059&lt;'Slider Control'!M$13,0,IF(L1059&lt;'Slider Control'!N$13,L1059*'Slider Control'!S$13+'Slider Control'!T$13,'Slider Control'!Q$13))</f>
        <v>1.6817142857142873</v>
      </c>
      <c r="O1059" s="96" t="e">
        <f t="shared" si="31"/>
        <v>#N/A</v>
      </c>
      <c r="P1059" s="72">
        <f>IF(AND(ABS('Back-End'!B$26-L1059)&lt;=0.0005,'Back-End'!B$25),'Back-End'!B$21,0)</f>
        <v>0</v>
      </c>
      <c r="Q1059" s="72">
        <f>IF(AND(ABS('Back-End'!B$32-L1059)&lt;=0.0005,'Back-End'!B$38),N1059,0)</f>
        <v>0</v>
      </c>
      <c r="R1059" s="72">
        <f>IF(AND(ABS('Back-End'!B$56-L1058)&lt;=0.0005,'Back-End'!B$57),'Back-End'!B$55,IF(AND(ABS('Back-End'!B$69-L1058)&lt;=0.0005,'Back-End'!B$58),'Back-End'!B$68+0.0001,0))</f>
        <v>0</v>
      </c>
      <c r="S1059" s="72">
        <f>IF(AND(ABS('Back-End'!B$81-L1059)&lt;=0.0005,'Back-End'!B$84),'Back-End'!B$83,0)</f>
        <v>0</v>
      </c>
      <c r="T1059" s="72">
        <v>0</v>
      </c>
    </row>
    <row r="1060" spans="12:20" x14ac:dyDescent="0.25">
      <c r="L1060" s="94">
        <f>L1059+0.001</f>
        <v>0.52800000000000036</v>
      </c>
      <c r="M1060" s="81">
        <f>IF(L1060&lt;'Slider Control'!M$13,'Slider Control'!P$13,L1060*'Slider Control'!R$13)</f>
        <v>1.2672000000000008</v>
      </c>
      <c r="N1060" s="95">
        <f>IF(L1060&lt;'Slider Control'!M$13,0,IF(L1060&lt;'Slider Control'!N$13,L1060*'Slider Control'!S$13+'Slider Control'!T$13,'Slider Control'!Q$13))</f>
        <v>1.6868571428571446</v>
      </c>
      <c r="O1060" s="96" t="e">
        <f t="shared" si="31"/>
        <v>#N/A</v>
      </c>
      <c r="P1060" s="72">
        <f>IF(AND(ABS('Back-End'!B$26-L1060)&lt;=0.0005,'Back-End'!B$25),0.001,0)</f>
        <v>0</v>
      </c>
      <c r="Q1060" s="72">
        <f>IF(AND(ABS('Back-End'!B$32-L1060)&lt;=0.0005,'Back-End'!B$38),M1060,0)</f>
        <v>0</v>
      </c>
      <c r="R1060" s="72">
        <f>IF(AND(ABS('Back-End'!B$56-L1060)&lt;=0.0005,'Back-End'!B$57),'Back-End'!B$54,IF(AND(ABS('Back-End'!B$69-L1060)&lt;=0.0005,'Back-End'!B$58),'Back-End'!B$67,0))</f>
        <v>0</v>
      </c>
      <c r="S1060" s="72">
        <f>IF(AND(ABS('Back-End'!B$81-L1060)&lt;=0.0005,'Back-End'!B$84),'Back-End'!B$82,0)</f>
        <v>0</v>
      </c>
      <c r="T1060" s="72">
        <v>0</v>
      </c>
    </row>
    <row r="1061" spans="12:20" x14ac:dyDescent="0.25">
      <c r="L1061" s="94">
        <f>L1060</f>
        <v>0.52800000000000036</v>
      </c>
      <c r="M1061" s="81">
        <f>IF(L1061&lt;'Slider Control'!M$13,'Slider Control'!P$13,L1061*'Slider Control'!R$13)</f>
        <v>1.2672000000000008</v>
      </c>
      <c r="N1061" s="95">
        <f>IF(L1061&lt;'Slider Control'!M$13,0,IF(L1061&lt;'Slider Control'!N$13,L1061*'Slider Control'!S$13+'Slider Control'!T$13,'Slider Control'!Q$13))</f>
        <v>1.6868571428571446</v>
      </c>
      <c r="O1061" s="96" t="e">
        <f t="shared" si="31"/>
        <v>#N/A</v>
      </c>
      <c r="P1061" s="72">
        <f>IF(AND(ABS('Back-End'!B$26-L1061)&lt;=0.0005,'Back-End'!B$25),'Back-End'!B$21,0)</f>
        <v>0</v>
      </c>
      <c r="Q1061" s="72">
        <f>IF(AND(ABS('Back-End'!B$32-L1061)&lt;=0.0005,'Back-End'!B$38),N1061,0)</f>
        <v>0</v>
      </c>
      <c r="R1061" s="72">
        <f>IF(AND(ABS('Back-End'!B$56-L1060)&lt;=0.0005,'Back-End'!B$57),'Back-End'!B$55,IF(AND(ABS('Back-End'!B$69-L1060)&lt;=0.0005,'Back-End'!B$58),'Back-End'!B$68+0.0001,0))</f>
        <v>0</v>
      </c>
      <c r="S1061" s="72">
        <f>IF(AND(ABS('Back-End'!B$81-L1061)&lt;=0.0005,'Back-End'!B$84),'Back-End'!B$83,0)</f>
        <v>0</v>
      </c>
      <c r="T1061" s="72">
        <v>0</v>
      </c>
    </row>
    <row r="1062" spans="12:20" x14ac:dyDescent="0.25">
      <c r="L1062" s="94">
        <f>L1061+0.001</f>
        <v>0.52900000000000036</v>
      </c>
      <c r="M1062" s="81">
        <f>IF(L1062&lt;'Slider Control'!M$13,'Slider Control'!P$13,L1062*'Slider Control'!R$13)</f>
        <v>1.2696000000000007</v>
      </c>
      <c r="N1062" s="95">
        <f>IF(L1062&lt;'Slider Control'!M$13,0,IF(L1062&lt;'Slider Control'!N$13,L1062*'Slider Control'!S$13+'Slider Control'!T$13,'Slider Control'!Q$13))</f>
        <v>1.6920000000000015</v>
      </c>
      <c r="O1062" s="96" t="e">
        <f t="shared" si="31"/>
        <v>#N/A</v>
      </c>
      <c r="P1062" s="72">
        <f>IF(AND(ABS('Back-End'!B$26-L1062)&lt;=0.0005,'Back-End'!B$25),0.001,0)</f>
        <v>0</v>
      </c>
      <c r="Q1062" s="72">
        <f>IF(AND(ABS('Back-End'!B$32-L1062)&lt;=0.0005,'Back-End'!B$38),M1062,0)</f>
        <v>0</v>
      </c>
      <c r="R1062" s="72">
        <f>IF(AND(ABS('Back-End'!B$56-L1062)&lt;=0.0005,'Back-End'!B$57),'Back-End'!B$54,IF(AND(ABS('Back-End'!B$69-L1062)&lt;=0.0005,'Back-End'!B$58),'Back-End'!B$67,0))</f>
        <v>0</v>
      </c>
      <c r="S1062" s="72">
        <f>IF(AND(ABS('Back-End'!B$81-L1062)&lt;=0.0005,'Back-End'!B$84),'Back-End'!B$82,0)</f>
        <v>0</v>
      </c>
      <c r="T1062" s="72">
        <v>0</v>
      </c>
    </row>
    <row r="1063" spans="12:20" x14ac:dyDescent="0.25">
      <c r="L1063" s="94">
        <f>L1062</f>
        <v>0.52900000000000036</v>
      </c>
      <c r="M1063" s="81">
        <f>IF(L1063&lt;'Slider Control'!M$13,'Slider Control'!P$13,L1063*'Slider Control'!R$13)</f>
        <v>1.2696000000000007</v>
      </c>
      <c r="N1063" s="95">
        <f>IF(L1063&lt;'Slider Control'!M$13,0,IF(L1063&lt;'Slider Control'!N$13,L1063*'Slider Control'!S$13+'Slider Control'!T$13,'Slider Control'!Q$13))</f>
        <v>1.6920000000000015</v>
      </c>
      <c r="O1063" s="96" t="e">
        <f t="shared" si="31"/>
        <v>#N/A</v>
      </c>
      <c r="P1063" s="72">
        <f>IF(AND(ABS('Back-End'!B$26-L1063)&lt;=0.0005,'Back-End'!B$25),'Back-End'!B$21,0)</f>
        <v>0</v>
      </c>
      <c r="Q1063" s="72">
        <f>IF(AND(ABS('Back-End'!B$32-L1063)&lt;=0.0005,'Back-End'!B$38),N1063,0)</f>
        <v>0</v>
      </c>
      <c r="R1063" s="72">
        <f>IF(AND(ABS('Back-End'!B$56-L1062)&lt;=0.0005,'Back-End'!B$57),'Back-End'!B$55,IF(AND(ABS('Back-End'!B$69-L1062)&lt;=0.0005,'Back-End'!B$58),'Back-End'!B$68+0.0001,0))</f>
        <v>0</v>
      </c>
      <c r="S1063" s="72">
        <f>IF(AND(ABS('Back-End'!B$81-L1063)&lt;=0.0005,'Back-End'!B$84),'Back-End'!B$83,0)</f>
        <v>0</v>
      </c>
      <c r="T1063" s="72">
        <v>0</v>
      </c>
    </row>
    <row r="1064" spans="12:20" x14ac:dyDescent="0.25">
      <c r="L1064" s="94">
        <f>L1063+0.001</f>
        <v>0.53000000000000036</v>
      </c>
      <c r="M1064" s="81">
        <f>IF(L1064&lt;'Slider Control'!M$13,'Slider Control'!P$13,L1064*'Slider Control'!R$13)</f>
        <v>1.2720000000000009</v>
      </c>
      <c r="N1064" s="95">
        <f>IF(L1064&lt;'Slider Control'!M$13,0,IF(L1064&lt;'Slider Control'!N$13,L1064*'Slider Control'!S$13+'Slider Control'!T$13,'Slider Control'!Q$13))</f>
        <v>1.6971428571428588</v>
      </c>
      <c r="O1064" s="96" t="e">
        <f t="shared" si="31"/>
        <v>#N/A</v>
      </c>
      <c r="P1064" s="72">
        <f>IF(AND(ABS('Back-End'!B$26-L1064)&lt;=0.0005,'Back-End'!B$25),0.001,0)</f>
        <v>0</v>
      </c>
      <c r="Q1064" s="72">
        <f>IF(AND(ABS('Back-End'!B$32-L1064)&lt;=0.0005,'Back-End'!B$38),M1064,0)</f>
        <v>0</v>
      </c>
      <c r="R1064" s="72">
        <f>IF(AND(ABS('Back-End'!B$56-L1064)&lt;=0.0005,'Back-End'!B$57),'Back-End'!B$54,IF(AND(ABS('Back-End'!B$69-L1064)&lt;=0.0005,'Back-End'!B$58),'Back-End'!B$67,0))</f>
        <v>0</v>
      </c>
      <c r="S1064" s="72">
        <f>IF(AND(ABS('Back-End'!B$81-L1064)&lt;=0.0005,'Back-End'!B$84),'Back-End'!B$82,0)</f>
        <v>0</v>
      </c>
      <c r="T1064" s="72">
        <v>0</v>
      </c>
    </row>
    <row r="1065" spans="12:20" x14ac:dyDescent="0.25">
      <c r="L1065" s="94">
        <f>L1064</f>
        <v>0.53000000000000036</v>
      </c>
      <c r="M1065" s="81">
        <f>IF(L1065&lt;'Slider Control'!M$13,'Slider Control'!P$13,L1065*'Slider Control'!R$13)</f>
        <v>1.2720000000000009</v>
      </c>
      <c r="N1065" s="95">
        <f>IF(L1065&lt;'Slider Control'!M$13,0,IF(L1065&lt;'Slider Control'!N$13,L1065*'Slider Control'!S$13+'Slider Control'!T$13,'Slider Control'!Q$13))</f>
        <v>1.6971428571428588</v>
      </c>
      <c r="O1065" s="96" t="e">
        <f t="shared" si="31"/>
        <v>#N/A</v>
      </c>
      <c r="P1065" s="72">
        <f>IF(AND(ABS('Back-End'!B$26-L1065)&lt;=0.0005,'Back-End'!B$25),'Back-End'!B$21,0)</f>
        <v>0</v>
      </c>
      <c r="Q1065" s="72">
        <f>IF(AND(ABS('Back-End'!B$32-L1065)&lt;=0.0005,'Back-End'!B$38),N1065,0)</f>
        <v>0</v>
      </c>
      <c r="R1065" s="72">
        <f>IF(AND(ABS('Back-End'!B$56-L1064)&lt;=0.0005,'Back-End'!B$57),'Back-End'!B$55,IF(AND(ABS('Back-End'!B$69-L1064)&lt;=0.0005,'Back-End'!B$58),'Back-End'!B$68+0.0001,0))</f>
        <v>0</v>
      </c>
      <c r="S1065" s="72">
        <f>IF(AND(ABS('Back-End'!B$81-L1065)&lt;=0.0005,'Back-End'!B$84),'Back-End'!B$83,0)</f>
        <v>0</v>
      </c>
      <c r="T1065" s="72">
        <v>0</v>
      </c>
    </row>
    <row r="1066" spans="12:20" x14ac:dyDescent="0.25">
      <c r="L1066" s="94">
        <f>L1065+0.001</f>
        <v>0.53100000000000036</v>
      </c>
      <c r="M1066" s="81">
        <f>IF(L1066&lt;'Slider Control'!M$13,'Slider Control'!P$13,L1066*'Slider Control'!R$13)</f>
        <v>1.2744000000000009</v>
      </c>
      <c r="N1066" s="95">
        <f>IF(L1066&lt;'Slider Control'!M$13,0,IF(L1066&lt;'Slider Control'!N$13,L1066*'Slider Control'!S$13+'Slider Control'!T$13,'Slider Control'!Q$13))</f>
        <v>1.7022857142857162</v>
      </c>
      <c r="O1066" s="96" t="e">
        <f t="shared" si="31"/>
        <v>#N/A</v>
      </c>
      <c r="P1066" s="72">
        <f>IF(AND(ABS('Back-End'!B$26-L1066)&lt;=0.0005,'Back-End'!B$25),0.001,0)</f>
        <v>0</v>
      </c>
      <c r="Q1066" s="72">
        <f>IF(AND(ABS('Back-End'!B$32-L1066)&lt;=0.0005,'Back-End'!B$38),M1066,0)</f>
        <v>0</v>
      </c>
      <c r="R1066" s="72">
        <f>IF(AND(ABS('Back-End'!B$56-L1066)&lt;=0.0005,'Back-End'!B$57),'Back-End'!B$54,IF(AND(ABS('Back-End'!B$69-L1066)&lt;=0.0005,'Back-End'!B$58),'Back-End'!B$67,0))</f>
        <v>0</v>
      </c>
      <c r="S1066" s="72">
        <f>IF(AND(ABS('Back-End'!B$81-L1066)&lt;=0.0005,'Back-End'!B$84),'Back-End'!B$82,0)</f>
        <v>0</v>
      </c>
      <c r="T1066" s="72">
        <v>0</v>
      </c>
    </row>
    <row r="1067" spans="12:20" x14ac:dyDescent="0.25">
      <c r="L1067" s="94">
        <f>L1066</f>
        <v>0.53100000000000036</v>
      </c>
      <c r="M1067" s="81">
        <f>IF(L1067&lt;'Slider Control'!M$13,'Slider Control'!P$13,L1067*'Slider Control'!R$13)</f>
        <v>1.2744000000000009</v>
      </c>
      <c r="N1067" s="95">
        <f>IF(L1067&lt;'Slider Control'!M$13,0,IF(L1067&lt;'Slider Control'!N$13,L1067*'Slider Control'!S$13+'Slider Control'!T$13,'Slider Control'!Q$13))</f>
        <v>1.7022857142857162</v>
      </c>
      <c r="O1067" s="96" t="e">
        <f t="shared" si="31"/>
        <v>#N/A</v>
      </c>
      <c r="P1067" s="72">
        <f>IF(AND(ABS('Back-End'!B$26-L1067)&lt;=0.0005,'Back-End'!B$25),'Back-End'!B$21,0)</f>
        <v>0</v>
      </c>
      <c r="Q1067" s="72">
        <f>IF(AND(ABS('Back-End'!B$32-L1067)&lt;=0.0005,'Back-End'!B$38),N1067,0)</f>
        <v>0</v>
      </c>
      <c r="R1067" s="72">
        <f>IF(AND(ABS('Back-End'!B$56-L1066)&lt;=0.0005,'Back-End'!B$57),'Back-End'!B$55,IF(AND(ABS('Back-End'!B$69-L1066)&lt;=0.0005,'Back-End'!B$58),'Back-End'!B$68+0.0001,0))</f>
        <v>0</v>
      </c>
      <c r="S1067" s="72">
        <f>IF(AND(ABS('Back-End'!B$81-L1067)&lt;=0.0005,'Back-End'!B$84),'Back-End'!B$83,0)</f>
        <v>0</v>
      </c>
      <c r="T1067" s="72">
        <v>0</v>
      </c>
    </row>
    <row r="1068" spans="12:20" x14ac:dyDescent="0.25">
      <c r="L1068" s="94">
        <f>L1067+0.001</f>
        <v>0.53200000000000036</v>
      </c>
      <c r="M1068" s="81">
        <f>IF(L1068&lt;'Slider Control'!M$13,'Slider Control'!P$13,L1068*'Slider Control'!R$13)</f>
        <v>1.2768000000000008</v>
      </c>
      <c r="N1068" s="95">
        <f>IF(L1068&lt;'Slider Control'!M$13,0,IF(L1068&lt;'Slider Control'!N$13,L1068*'Slider Control'!S$13+'Slider Control'!T$13,'Slider Control'!Q$13))</f>
        <v>1.7074285714285731</v>
      </c>
      <c r="O1068" s="96" t="e">
        <f t="shared" si="31"/>
        <v>#N/A</v>
      </c>
      <c r="P1068" s="72">
        <f>IF(AND(ABS('Back-End'!B$26-L1068)&lt;=0.0005,'Back-End'!B$25),0.001,0)</f>
        <v>0</v>
      </c>
      <c r="Q1068" s="72">
        <f>IF(AND(ABS('Back-End'!B$32-L1068)&lt;=0.0005,'Back-End'!B$38),M1068,0)</f>
        <v>0</v>
      </c>
      <c r="R1068" s="72">
        <f>IF(AND(ABS('Back-End'!B$56-L1068)&lt;=0.0005,'Back-End'!B$57),'Back-End'!B$54,IF(AND(ABS('Back-End'!B$69-L1068)&lt;=0.0005,'Back-End'!B$58),'Back-End'!B$67,0))</f>
        <v>0</v>
      </c>
      <c r="S1068" s="72">
        <f>IF(AND(ABS('Back-End'!B$81-L1068)&lt;=0.0005,'Back-End'!B$84),'Back-End'!B$82,0)</f>
        <v>0</v>
      </c>
      <c r="T1068" s="72">
        <v>0</v>
      </c>
    </row>
    <row r="1069" spans="12:20" x14ac:dyDescent="0.25">
      <c r="L1069" s="94">
        <f>L1068</f>
        <v>0.53200000000000036</v>
      </c>
      <c r="M1069" s="81">
        <f>IF(L1069&lt;'Slider Control'!M$13,'Slider Control'!P$13,L1069*'Slider Control'!R$13)</f>
        <v>1.2768000000000008</v>
      </c>
      <c r="N1069" s="95">
        <f>IF(L1069&lt;'Slider Control'!M$13,0,IF(L1069&lt;'Slider Control'!N$13,L1069*'Slider Control'!S$13+'Slider Control'!T$13,'Slider Control'!Q$13))</f>
        <v>1.7074285714285731</v>
      </c>
      <c r="O1069" s="96" t="e">
        <f t="shared" si="31"/>
        <v>#N/A</v>
      </c>
      <c r="P1069" s="72">
        <f>IF(AND(ABS('Back-End'!B$26-L1069)&lt;=0.0005,'Back-End'!B$25),'Back-End'!B$21,0)</f>
        <v>0</v>
      </c>
      <c r="Q1069" s="72">
        <f>IF(AND(ABS('Back-End'!B$32-L1069)&lt;=0.0005,'Back-End'!B$38),N1069,0)</f>
        <v>0</v>
      </c>
      <c r="R1069" s="72">
        <f>IF(AND(ABS('Back-End'!B$56-L1068)&lt;=0.0005,'Back-End'!B$57),'Back-End'!B$55,IF(AND(ABS('Back-End'!B$69-L1068)&lt;=0.0005,'Back-End'!B$58),'Back-End'!B$68+0.0001,0))</f>
        <v>0</v>
      </c>
      <c r="S1069" s="72">
        <f>IF(AND(ABS('Back-End'!B$81-L1069)&lt;=0.0005,'Back-End'!B$84),'Back-End'!B$83,0)</f>
        <v>0</v>
      </c>
      <c r="T1069" s="72">
        <v>0</v>
      </c>
    </row>
    <row r="1070" spans="12:20" x14ac:dyDescent="0.25">
      <c r="L1070" s="94">
        <f>L1069+0.001</f>
        <v>0.53300000000000036</v>
      </c>
      <c r="M1070" s="81">
        <f>IF(L1070&lt;'Slider Control'!M$13,'Slider Control'!P$13,L1070*'Slider Control'!R$13)</f>
        <v>1.2792000000000008</v>
      </c>
      <c r="N1070" s="95">
        <f>IF(L1070&lt;'Slider Control'!M$13,0,IF(L1070&lt;'Slider Control'!N$13,L1070*'Slider Control'!S$13+'Slider Control'!T$13,'Slider Control'!Q$13))</f>
        <v>1.7125714285714304</v>
      </c>
      <c r="O1070" s="96" t="e">
        <f t="shared" si="31"/>
        <v>#N/A</v>
      </c>
      <c r="P1070" s="72">
        <f>IF(AND(ABS('Back-End'!B$26-L1070)&lt;=0.0005,'Back-End'!B$25),0.001,0)</f>
        <v>0</v>
      </c>
      <c r="Q1070" s="72">
        <f>IF(AND(ABS('Back-End'!B$32-L1070)&lt;=0.0005,'Back-End'!B$38),M1070,0)</f>
        <v>0</v>
      </c>
      <c r="R1070" s="72">
        <f>IF(AND(ABS('Back-End'!B$56-L1070)&lt;=0.0005,'Back-End'!B$57),'Back-End'!B$54,IF(AND(ABS('Back-End'!B$69-L1070)&lt;=0.0005,'Back-End'!B$58),'Back-End'!B$67,0))</f>
        <v>0</v>
      </c>
      <c r="S1070" s="72">
        <f>IF(AND(ABS('Back-End'!B$81-L1070)&lt;=0.0005,'Back-End'!B$84),'Back-End'!B$82,0)</f>
        <v>0</v>
      </c>
      <c r="T1070" s="72">
        <v>0</v>
      </c>
    </row>
    <row r="1071" spans="12:20" x14ac:dyDescent="0.25">
      <c r="L1071" s="94">
        <f>L1070</f>
        <v>0.53300000000000036</v>
      </c>
      <c r="M1071" s="81">
        <f>IF(L1071&lt;'Slider Control'!M$13,'Slider Control'!P$13,L1071*'Slider Control'!R$13)</f>
        <v>1.2792000000000008</v>
      </c>
      <c r="N1071" s="95">
        <f>IF(L1071&lt;'Slider Control'!M$13,0,IF(L1071&lt;'Slider Control'!N$13,L1071*'Slider Control'!S$13+'Slider Control'!T$13,'Slider Control'!Q$13))</f>
        <v>1.7125714285714304</v>
      </c>
      <c r="O1071" s="96" t="e">
        <f t="shared" si="31"/>
        <v>#N/A</v>
      </c>
      <c r="P1071" s="72">
        <f>IF(AND(ABS('Back-End'!B$26-L1071)&lt;=0.0005,'Back-End'!B$25),'Back-End'!B$21,0)</f>
        <v>0</v>
      </c>
      <c r="Q1071" s="72">
        <f>IF(AND(ABS('Back-End'!B$32-L1071)&lt;=0.0005,'Back-End'!B$38),N1071,0)</f>
        <v>0</v>
      </c>
      <c r="R1071" s="72">
        <f>IF(AND(ABS('Back-End'!B$56-L1070)&lt;=0.0005,'Back-End'!B$57),'Back-End'!B$55,IF(AND(ABS('Back-End'!B$69-L1070)&lt;=0.0005,'Back-End'!B$58),'Back-End'!B$68+0.0001,0))</f>
        <v>0</v>
      </c>
      <c r="S1071" s="72">
        <f>IF(AND(ABS('Back-End'!B$81-L1071)&lt;=0.0005,'Back-End'!B$84),'Back-End'!B$83,0)</f>
        <v>0</v>
      </c>
      <c r="T1071" s="72">
        <v>0</v>
      </c>
    </row>
    <row r="1072" spans="12:20" x14ac:dyDescent="0.25">
      <c r="L1072" s="94">
        <f>L1071+0.001</f>
        <v>0.53400000000000036</v>
      </c>
      <c r="M1072" s="81">
        <f>IF(L1072&lt;'Slider Control'!M$13,'Slider Control'!P$13,L1072*'Slider Control'!R$13)</f>
        <v>1.2816000000000007</v>
      </c>
      <c r="N1072" s="95">
        <f>IF(L1072&lt;'Slider Control'!M$13,0,IF(L1072&lt;'Slider Control'!N$13,L1072*'Slider Control'!S$13+'Slider Control'!T$13,'Slider Control'!Q$13))</f>
        <v>1.7177142857142873</v>
      </c>
      <c r="O1072" s="96" t="e">
        <f t="shared" si="31"/>
        <v>#N/A</v>
      </c>
      <c r="P1072" s="72">
        <f>IF(AND(ABS('Back-End'!B$26-L1072)&lt;=0.0005,'Back-End'!B$25),0.001,0)</f>
        <v>0</v>
      </c>
      <c r="Q1072" s="72">
        <f>IF(AND(ABS('Back-End'!B$32-L1072)&lt;=0.0005,'Back-End'!B$38),M1072,0)</f>
        <v>0</v>
      </c>
      <c r="R1072" s="72">
        <f>IF(AND(ABS('Back-End'!B$56-L1072)&lt;=0.0005,'Back-End'!B$57),'Back-End'!B$54,IF(AND(ABS('Back-End'!B$69-L1072)&lt;=0.0005,'Back-End'!B$58),'Back-End'!B$67,0))</f>
        <v>0</v>
      </c>
      <c r="S1072" s="72">
        <f>IF(AND(ABS('Back-End'!B$81-L1072)&lt;=0.0005,'Back-End'!B$84),'Back-End'!B$82,0)</f>
        <v>0</v>
      </c>
      <c r="T1072" s="72">
        <v>0</v>
      </c>
    </row>
    <row r="1073" spans="12:20" x14ac:dyDescent="0.25">
      <c r="L1073" s="94">
        <f>L1072</f>
        <v>0.53400000000000036</v>
      </c>
      <c r="M1073" s="81">
        <f>IF(L1073&lt;'Slider Control'!M$13,'Slider Control'!P$13,L1073*'Slider Control'!R$13)</f>
        <v>1.2816000000000007</v>
      </c>
      <c r="N1073" s="95">
        <f>IF(L1073&lt;'Slider Control'!M$13,0,IF(L1073&lt;'Slider Control'!N$13,L1073*'Slider Control'!S$13+'Slider Control'!T$13,'Slider Control'!Q$13))</f>
        <v>1.7177142857142873</v>
      </c>
      <c r="O1073" s="96" t="e">
        <f t="shared" si="31"/>
        <v>#N/A</v>
      </c>
      <c r="P1073" s="72">
        <f>IF(AND(ABS('Back-End'!B$26-L1073)&lt;=0.0005,'Back-End'!B$25),'Back-End'!B$21,0)</f>
        <v>0</v>
      </c>
      <c r="Q1073" s="72">
        <f>IF(AND(ABS('Back-End'!B$32-L1073)&lt;=0.0005,'Back-End'!B$38),N1073,0)</f>
        <v>0</v>
      </c>
      <c r="R1073" s="72">
        <f>IF(AND(ABS('Back-End'!B$56-L1072)&lt;=0.0005,'Back-End'!B$57),'Back-End'!B$55,IF(AND(ABS('Back-End'!B$69-L1072)&lt;=0.0005,'Back-End'!B$58),'Back-End'!B$68+0.0001,0))</f>
        <v>0</v>
      </c>
      <c r="S1073" s="72">
        <f>IF(AND(ABS('Back-End'!B$81-L1073)&lt;=0.0005,'Back-End'!B$84),'Back-End'!B$83,0)</f>
        <v>0</v>
      </c>
      <c r="T1073" s="72">
        <v>0</v>
      </c>
    </row>
    <row r="1074" spans="12:20" x14ac:dyDescent="0.25">
      <c r="L1074" s="94">
        <f>L1073+0.001</f>
        <v>0.53500000000000036</v>
      </c>
      <c r="M1074" s="81">
        <f>IF(L1074&lt;'Slider Control'!M$13,'Slider Control'!P$13,L1074*'Slider Control'!R$13)</f>
        <v>1.2840000000000009</v>
      </c>
      <c r="N1074" s="95">
        <f>IF(L1074&lt;'Slider Control'!M$13,0,IF(L1074&lt;'Slider Control'!N$13,L1074*'Slider Control'!S$13+'Slider Control'!T$13,'Slider Control'!Q$13))</f>
        <v>1.7228571428571446</v>
      </c>
      <c r="O1074" s="96" t="e">
        <f t="shared" si="31"/>
        <v>#N/A</v>
      </c>
      <c r="P1074" s="72">
        <f>IF(AND(ABS('Back-End'!B$26-L1074)&lt;=0.0005,'Back-End'!B$25),0.001,0)</f>
        <v>0</v>
      </c>
      <c r="Q1074" s="72">
        <f>IF(AND(ABS('Back-End'!B$32-L1074)&lt;=0.0005,'Back-End'!B$38),M1074,0)</f>
        <v>0</v>
      </c>
      <c r="R1074" s="72">
        <f>IF(AND(ABS('Back-End'!B$56-L1074)&lt;=0.0005,'Back-End'!B$57),'Back-End'!B$54,IF(AND(ABS('Back-End'!B$69-L1074)&lt;=0.0005,'Back-End'!B$58),'Back-End'!B$67,0))</f>
        <v>0</v>
      </c>
      <c r="S1074" s="72">
        <f>IF(AND(ABS('Back-End'!B$81-L1074)&lt;=0.0005,'Back-End'!B$84),'Back-End'!B$82,0)</f>
        <v>0</v>
      </c>
      <c r="T1074" s="72">
        <v>0</v>
      </c>
    </row>
    <row r="1075" spans="12:20" x14ac:dyDescent="0.25">
      <c r="L1075" s="94">
        <f>L1074</f>
        <v>0.53500000000000036</v>
      </c>
      <c r="M1075" s="81">
        <f>IF(L1075&lt;'Slider Control'!M$13,'Slider Control'!P$13,L1075*'Slider Control'!R$13)</f>
        <v>1.2840000000000009</v>
      </c>
      <c r="N1075" s="95">
        <f>IF(L1075&lt;'Slider Control'!M$13,0,IF(L1075&lt;'Slider Control'!N$13,L1075*'Slider Control'!S$13+'Slider Control'!T$13,'Slider Control'!Q$13))</f>
        <v>1.7228571428571446</v>
      </c>
      <c r="O1075" s="96" t="e">
        <f t="shared" si="31"/>
        <v>#N/A</v>
      </c>
      <c r="P1075" s="72">
        <f>IF(AND(ABS('Back-End'!B$26-L1075)&lt;=0.0005,'Back-End'!B$25),'Back-End'!B$21,0)</f>
        <v>0</v>
      </c>
      <c r="Q1075" s="72">
        <f>IF(AND(ABS('Back-End'!B$32-L1075)&lt;=0.0005,'Back-End'!B$38),N1075,0)</f>
        <v>0</v>
      </c>
      <c r="R1075" s="72">
        <f>IF(AND(ABS('Back-End'!B$56-L1074)&lt;=0.0005,'Back-End'!B$57),'Back-End'!B$55,IF(AND(ABS('Back-End'!B$69-L1074)&lt;=0.0005,'Back-End'!B$58),'Back-End'!B$68+0.0001,0))</f>
        <v>0</v>
      </c>
      <c r="S1075" s="72">
        <f>IF(AND(ABS('Back-End'!B$81-L1075)&lt;=0.0005,'Back-End'!B$84),'Back-End'!B$83,0)</f>
        <v>0</v>
      </c>
      <c r="T1075" s="72">
        <v>0</v>
      </c>
    </row>
    <row r="1076" spans="12:20" x14ac:dyDescent="0.25">
      <c r="L1076" s="94">
        <f>L1075+0.001</f>
        <v>0.53600000000000037</v>
      </c>
      <c r="M1076" s="81">
        <f>IF(L1076&lt;'Slider Control'!M$13,'Slider Control'!P$13,L1076*'Slider Control'!R$13)</f>
        <v>1.2864000000000009</v>
      </c>
      <c r="N1076" s="95">
        <f>IF(L1076&lt;'Slider Control'!M$13,0,IF(L1076&lt;'Slider Control'!N$13,L1076*'Slider Control'!S$13+'Slider Control'!T$13,'Slider Control'!Q$13))</f>
        <v>1.7280000000000015</v>
      </c>
      <c r="O1076" s="96" t="e">
        <f t="shared" si="31"/>
        <v>#N/A</v>
      </c>
      <c r="P1076" s="72">
        <f>IF(AND(ABS('Back-End'!B$26-L1076)&lt;=0.0005,'Back-End'!B$25),0.001,0)</f>
        <v>0</v>
      </c>
      <c r="Q1076" s="72">
        <f>IF(AND(ABS('Back-End'!B$32-L1076)&lt;=0.0005,'Back-End'!B$38),M1076,0)</f>
        <v>0</v>
      </c>
      <c r="R1076" s="72">
        <f>IF(AND(ABS('Back-End'!B$56-L1076)&lt;=0.0005,'Back-End'!B$57),'Back-End'!B$54,IF(AND(ABS('Back-End'!B$69-L1076)&lt;=0.0005,'Back-End'!B$58),'Back-End'!B$67,0))</f>
        <v>0</v>
      </c>
      <c r="S1076" s="72">
        <f>IF(AND(ABS('Back-End'!B$81-L1076)&lt;=0.0005,'Back-End'!B$84),'Back-End'!B$82,0)</f>
        <v>0</v>
      </c>
      <c r="T1076" s="72">
        <v>0</v>
      </c>
    </row>
    <row r="1077" spans="12:20" x14ac:dyDescent="0.25">
      <c r="L1077" s="94">
        <f>L1076</f>
        <v>0.53600000000000037</v>
      </c>
      <c r="M1077" s="81">
        <f>IF(L1077&lt;'Slider Control'!M$13,'Slider Control'!P$13,L1077*'Slider Control'!R$13)</f>
        <v>1.2864000000000009</v>
      </c>
      <c r="N1077" s="95">
        <f>IF(L1077&lt;'Slider Control'!M$13,0,IF(L1077&lt;'Slider Control'!N$13,L1077*'Slider Control'!S$13+'Slider Control'!T$13,'Slider Control'!Q$13))</f>
        <v>1.7280000000000015</v>
      </c>
      <c r="O1077" s="96" t="e">
        <f t="shared" si="31"/>
        <v>#N/A</v>
      </c>
      <c r="P1077" s="72">
        <f>IF(AND(ABS('Back-End'!B$26-L1077)&lt;=0.0005,'Back-End'!B$25),'Back-End'!B$21,0)</f>
        <v>0</v>
      </c>
      <c r="Q1077" s="72">
        <f>IF(AND(ABS('Back-End'!B$32-L1077)&lt;=0.0005,'Back-End'!B$38),N1077,0)</f>
        <v>0</v>
      </c>
      <c r="R1077" s="72">
        <f>IF(AND(ABS('Back-End'!B$56-L1076)&lt;=0.0005,'Back-End'!B$57),'Back-End'!B$55,IF(AND(ABS('Back-End'!B$69-L1076)&lt;=0.0005,'Back-End'!B$58),'Back-End'!B$68+0.0001,0))</f>
        <v>0</v>
      </c>
      <c r="S1077" s="72">
        <f>IF(AND(ABS('Back-End'!B$81-L1077)&lt;=0.0005,'Back-End'!B$84),'Back-End'!B$83,0)</f>
        <v>0</v>
      </c>
      <c r="T1077" s="72">
        <v>0</v>
      </c>
    </row>
    <row r="1078" spans="12:20" x14ac:dyDescent="0.25">
      <c r="L1078" s="94">
        <f>L1077+0.001</f>
        <v>0.53700000000000037</v>
      </c>
      <c r="M1078" s="81">
        <f>IF(L1078&lt;'Slider Control'!M$13,'Slider Control'!P$13,L1078*'Slider Control'!R$13)</f>
        <v>1.2888000000000008</v>
      </c>
      <c r="N1078" s="95">
        <f>IF(L1078&lt;'Slider Control'!M$13,0,IF(L1078&lt;'Slider Control'!N$13,L1078*'Slider Control'!S$13+'Slider Control'!T$13,'Slider Control'!Q$13))</f>
        <v>1.7331428571428589</v>
      </c>
      <c r="O1078" s="96" t="e">
        <f t="shared" si="31"/>
        <v>#N/A</v>
      </c>
      <c r="P1078" s="72">
        <f>IF(AND(ABS('Back-End'!B$26-L1078)&lt;=0.0005,'Back-End'!B$25),0.001,0)</f>
        <v>0</v>
      </c>
      <c r="Q1078" s="72">
        <f>IF(AND(ABS('Back-End'!B$32-L1078)&lt;=0.0005,'Back-End'!B$38),M1078,0)</f>
        <v>0</v>
      </c>
      <c r="R1078" s="72">
        <f>IF(AND(ABS('Back-End'!B$56-L1078)&lt;=0.0005,'Back-End'!B$57),'Back-End'!B$54,IF(AND(ABS('Back-End'!B$69-L1078)&lt;=0.0005,'Back-End'!B$58),'Back-End'!B$67,0))</f>
        <v>0</v>
      </c>
      <c r="S1078" s="72">
        <f>IF(AND(ABS('Back-End'!B$81-L1078)&lt;=0.0005,'Back-End'!B$84),'Back-End'!B$82,0)</f>
        <v>0</v>
      </c>
      <c r="T1078" s="72">
        <v>0</v>
      </c>
    </row>
    <row r="1079" spans="12:20" x14ac:dyDescent="0.25">
      <c r="L1079" s="94">
        <f>L1078</f>
        <v>0.53700000000000037</v>
      </c>
      <c r="M1079" s="81">
        <f>IF(L1079&lt;'Slider Control'!M$13,'Slider Control'!P$13,L1079*'Slider Control'!R$13)</f>
        <v>1.2888000000000008</v>
      </c>
      <c r="N1079" s="95">
        <f>IF(L1079&lt;'Slider Control'!M$13,0,IF(L1079&lt;'Slider Control'!N$13,L1079*'Slider Control'!S$13+'Slider Control'!T$13,'Slider Control'!Q$13))</f>
        <v>1.7331428571428589</v>
      </c>
      <c r="O1079" s="96" t="e">
        <f t="shared" si="31"/>
        <v>#N/A</v>
      </c>
      <c r="P1079" s="72">
        <f>IF(AND(ABS('Back-End'!B$26-L1079)&lt;=0.0005,'Back-End'!B$25),'Back-End'!B$21,0)</f>
        <v>0</v>
      </c>
      <c r="Q1079" s="72">
        <f>IF(AND(ABS('Back-End'!B$32-L1079)&lt;=0.0005,'Back-End'!B$38),N1079,0)</f>
        <v>0</v>
      </c>
      <c r="R1079" s="72">
        <f>IF(AND(ABS('Back-End'!B$56-L1078)&lt;=0.0005,'Back-End'!B$57),'Back-End'!B$55,IF(AND(ABS('Back-End'!B$69-L1078)&lt;=0.0005,'Back-End'!B$58),'Back-End'!B$68+0.0001,0))</f>
        <v>0</v>
      </c>
      <c r="S1079" s="72">
        <f>IF(AND(ABS('Back-End'!B$81-L1079)&lt;=0.0005,'Back-End'!B$84),'Back-End'!B$83,0)</f>
        <v>0</v>
      </c>
      <c r="T1079" s="72">
        <v>0</v>
      </c>
    </row>
    <row r="1080" spans="12:20" x14ac:dyDescent="0.25">
      <c r="L1080" s="94">
        <f>L1079+0.001</f>
        <v>0.53800000000000037</v>
      </c>
      <c r="M1080" s="81">
        <f>IF(L1080&lt;'Slider Control'!M$13,'Slider Control'!P$13,L1080*'Slider Control'!R$13)</f>
        <v>1.2912000000000008</v>
      </c>
      <c r="N1080" s="95">
        <f>IF(L1080&lt;'Slider Control'!M$13,0,IF(L1080&lt;'Slider Control'!N$13,L1080*'Slider Control'!S$13+'Slider Control'!T$13,'Slider Control'!Q$13))</f>
        <v>1.7382857142857162</v>
      </c>
      <c r="O1080" s="96" t="e">
        <f t="shared" si="31"/>
        <v>#N/A</v>
      </c>
      <c r="P1080" s="72">
        <f>IF(AND(ABS('Back-End'!B$26-L1080)&lt;=0.0005,'Back-End'!B$25),0.001,0)</f>
        <v>0</v>
      </c>
      <c r="Q1080" s="72">
        <f>IF(AND(ABS('Back-End'!B$32-L1080)&lt;=0.0005,'Back-End'!B$38),M1080,0)</f>
        <v>0</v>
      </c>
      <c r="R1080" s="72">
        <f>IF(AND(ABS('Back-End'!B$56-L1080)&lt;=0.0005,'Back-End'!B$57),'Back-End'!B$54,IF(AND(ABS('Back-End'!B$69-L1080)&lt;=0.0005,'Back-End'!B$58),'Back-End'!B$67,0))</f>
        <v>0</v>
      </c>
      <c r="S1080" s="72">
        <f>IF(AND(ABS('Back-End'!B$81-L1080)&lt;=0.0005,'Back-End'!B$84),'Back-End'!B$82,0)</f>
        <v>0</v>
      </c>
      <c r="T1080" s="72">
        <v>0</v>
      </c>
    </row>
    <row r="1081" spans="12:20" x14ac:dyDescent="0.25">
      <c r="L1081" s="94">
        <f>L1080</f>
        <v>0.53800000000000037</v>
      </c>
      <c r="M1081" s="81">
        <f>IF(L1081&lt;'Slider Control'!M$13,'Slider Control'!P$13,L1081*'Slider Control'!R$13)</f>
        <v>1.2912000000000008</v>
      </c>
      <c r="N1081" s="95">
        <f>IF(L1081&lt;'Slider Control'!M$13,0,IF(L1081&lt;'Slider Control'!N$13,L1081*'Slider Control'!S$13+'Slider Control'!T$13,'Slider Control'!Q$13))</f>
        <v>1.7382857142857162</v>
      </c>
      <c r="O1081" s="96" t="e">
        <f t="shared" si="31"/>
        <v>#N/A</v>
      </c>
      <c r="P1081" s="72">
        <f>IF(AND(ABS('Back-End'!B$26-L1081)&lt;=0.0005,'Back-End'!B$25),'Back-End'!B$21,0)</f>
        <v>0</v>
      </c>
      <c r="Q1081" s="72">
        <f>IF(AND(ABS('Back-End'!B$32-L1081)&lt;=0.0005,'Back-End'!B$38),N1081,0)</f>
        <v>0</v>
      </c>
      <c r="R1081" s="72">
        <f>IF(AND(ABS('Back-End'!B$56-L1080)&lt;=0.0005,'Back-End'!B$57),'Back-End'!B$55,IF(AND(ABS('Back-End'!B$69-L1080)&lt;=0.0005,'Back-End'!B$58),'Back-End'!B$68+0.0001,0))</f>
        <v>0</v>
      </c>
      <c r="S1081" s="72">
        <f>IF(AND(ABS('Back-End'!B$81-L1081)&lt;=0.0005,'Back-End'!B$84),'Back-End'!B$83,0)</f>
        <v>0</v>
      </c>
      <c r="T1081" s="72">
        <v>0</v>
      </c>
    </row>
    <row r="1082" spans="12:20" x14ac:dyDescent="0.25">
      <c r="L1082" s="94">
        <f>L1081+0.001</f>
        <v>0.53900000000000037</v>
      </c>
      <c r="M1082" s="81">
        <f>IF(L1082&lt;'Slider Control'!M$13,'Slider Control'!P$13,L1082*'Slider Control'!R$13)</f>
        <v>1.2936000000000007</v>
      </c>
      <c r="N1082" s="95">
        <f>IF(L1082&lt;'Slider Control'!M$13,0,IF(L1082&lt;'Slider Control'!N$13,L1082*'Slider Control'!S$13+'Slider Control'!T$13,'Slider Control'!Q$13))</f>
        <v>1.7434285714285731</v>
      </c>
      <c r="O1082" s="96" t="e">
        <f t="shared" si="31"/>
        <v>#N/A</v>
      </c>
      <c r="P1082" s="72">
        <f>IF(AND(ABS('Back-End'!B$26-L1082)&lt;=0.0005,'Back-End'!B$25),0.001,0)</f>
        <v>0</v>
      </c>
      <c r="Q1082" s="72">
        <f>IF(AND(ABS('Back-End'!B$32-L1082)&lt;=0.0005,'Back-End'!B$38),M1082,0)</f>
        <v>0</v>
      </c>
      <c r="R1082" s="72">
        <f>IF(AND(ABS('Back-End'!B$56-L1082)&lt;=0.0005,'Back-End'!B$57),'Back-End'!B$54,IF(AND(ABS('Back-End'!B$69-L1082)&lt;=0.0005,'Back-End'!B$58),'Back-End'!B$67,0))</f>
        <v>0</v>
      </c>
      <c r="S1082" s="72">
        <f>IF(AND(ABS('Back-End'!B$81-L1082)&lt;=0.0005,'Back-End'!B$84),'Back-End'!B$82,0)</f>
        <v>0</v>
      </c>
      <c r="T1082" s="72">
        <v>0</v>
      </c>
    </row>
    <row r="1083" spans="12:20" x14ac:dyDescent="0.25">
      <c r="L1083" s="94">
        <f>L1082</f>
        <v>0.53900000000000037</v>
      </c>
      <c r="M1083" s="81">
        <f>IF(L1083&lt;'Slider Control'!M$13,'Slider Control'!P$13,L1083*'Slider Control'!R$13)</f>
        <v>1.2936000000000007</v>
      </c>
      <c r="N1083" s="95">
        <f>IF(L1083&lt;'Slider Control'!M$13,0,IF(L1083&lt;'Slider Control'!N$13,L1083*'Slider Control'!S$13+'Slider Control'!T$13,'Slider Control'!Q$13))</f>
        <v>1.7434285714285731</v>
      </c>
      <c r="O1083" s="96" t="e">
        <f t="shared" si="31"/>
        <v>#N/A</v>
      </c>
      <c r="P1083" s="72">
        <f>IF(AND(ABS('Back-End'!B$26-L1083)&lt;=0.0005,'Back-End'!B$25),'Back-End'!B$21,0)</f>
        <v>0</v>
      </c>
      <c r="Q1083" s="72">
        <f>IF(AND(ABS('Back-End'!B$32-L1083)&lt;=0.0005,'Back-End'!B$38),N1083,0)</f>
        <v>0</v>
      </c>
      <c r="R1083" s="72">
        <f>IF(AND(ABS('Back-End'!B$56-L1082)&lt;=0.0005,'Back-End'!B$57),'Back-End'!B$55,IF(AND(ABS('Back-End'!B$69-L1082)&lt;=0.0005,'Back-End'!B$58),'Back-End'!B$68+0.0001,0))</f>
        <v>0</v>
      </c>
      <c r="S1083" s="72">
        <f>IF(AND(ABS('Back-End'!B$81-L1083)&lt;=0.0005,'Back-End'!B$84),'Back-End'!B$83,0)</f>
        <v>0</v>
      </c>
      <c r="T1083" s="72">
        <v>0</v>
      </c>
    </row>
    <row r="1084" spans="12:20" x14ac:dyDescent="0.25">
      <c r="L1084" s="94">
        <f>L1083+0.001</f>
        <v>0.54000000000000037</v>
      </c>
      <c r="M1084" s="81">
        <f>IF(L1084&lt;'Slider Control'!M$13,'Slider Control'!P$13,L1084*'Slider Control'!R$13)</f>
        <v>1.2960000000000009</v>
      </c>
      <c r="N1084" s="95">
        <f>IF(L1084&lt;'Slider Control'!M$13,0,IF(L1084&lt;'Slider Control'!N$13,L1084*'Slider Control'!S$13+'Slider Control'!T$13,'Slider Control'!Q$13))</f>
        <v>1.7485714285714304</v>
      </c>
      <c r="O1084" s="96" t="e">
        <f t="shared" si="31"/>
        <v>#N/A</v>
      </c>
      <c r="P1084" s="72">
        <f>IF(AND(ABS('Back-End'!B$26-L1084)&lt;=0.0005,'Back-End'!B$25),0.001,0)</f>
        <v>0</v>
      </c>
      <c r="Q1084" s="72">
        <f>IF(AND(ABS('Back-End'!B$32-L1084)&lt;=0.0005,'Back-End'!B$38),M1084,0)</f>
        <v>0</v>
      </c>
      <c r="R1084" s="72">
        <f>IF(AND(ABS('Back-End'!B$56-L1084)&lt;=0.0005,'Back-End'!B$57),'Back-End'!B$54,IF(AND(ABS('Back-End'!B$69-L1084)&lt;=0.0005,'Back-End'!B$58),'Back-End'!B$67,0))</f>
        <v>0</v>
      </c>
      <c r="S1084" s="72">
        <f>IF(AND(ABS('Back-End'!B$81-L1084)&lt;=0.0005,'Back-End'!B$84),'Back-End'!B$82,0)</f>
        <v>0</v>
      </c>
      <c r="T1084" s="72">
        <v>0</v>
      </c>
    </row>
    <row r="1085" spans="12:20" x14ac:dyDescent="0.25">
      <c r="L1085" s="94">
        <f>L1084</f>
        <v>0.54000000000000037</v>
      </c>
      <c r="M1085" s="81">
        <f>IF(L1085&lt;'Slider Control'!M$13,'Slider Control'!P$13,L1085*'Slider Control'!R$13)</f>
        <v>1.2960000000000009</v>
      </c>
      <c r="N1085" s="95">
        <f>IF(L1085&lt;'Slider Control'!M$13,0,IF(L1085&lt;'Slider Control'!N$13,L1085*'Slider Control'!S$13+'Slider Control'!T$13,'Slider Control'!Q$13))</f>
        <v>1.7485714285714304</v>
      </c>
      <c r="O1085" s="96" t="e">
        <f t="shared" si="31"/>
        <v>#N/A</v>
      </c>
      <c r="P1085" s="72">
        <f>IF(AND(ABS('Back-End'!B$26-L1085)&lt;=0.0005,'Back-End'!B$25),'Back-End'!B$21,0)</f>
        <v>0</v>
      </c>
      <c r="Q1085" s="72">
        <f>IF(AND(ABS('Back-End'!B$32-L1085)&lt;=0.0005,'Back-End'!B$38),N1085,0)</f>
        <v>0</v>
      </c>
      <c r="R1085" s="72">
        <f>IF(AND(ABS('Back-End'!B$56-L1084)&lt;=0.0005,'Back-End'!B$57),'Back-End'!B$55,IF(AND(ABS('Back-End'!B$69-L1084)&lt;=0.0005,'Back-End'!B$58),'Back-End'!B$68+0.0001,0))</f>
        <v>0</v>
      </c>
      <c r="S1085" s="72">
        <f>IF(AND(ABS('Back-End'!B$81-L1085)&lt;=0.0005,'Back-End'!B$84),'Back-End'!B$83,0)</f>
        <v>0</v>
      </c>
      <c r="T1085" s="72">
        <v>0</v>
      </c>
    </row>
    <row r="1086" spans="12:20" x14ac:dyDescent="0.25">
      <c r="L1086" s="94">
        <f>L1085+0.001</f>
        <v>0.54100000000000037</v>
      </c>
      <c r="M1086" s="81">
        <f>IF(L1086&lt;'Slider Control'!M$13,'Slider Control'!P$13,L1086*'Slider Control'!R$13)</f>
        <v>1.2984000000000009</v>
      </c>
      <c r="N1086" s="95">
        <f>IF(L1086&lt;'Slider Control'!M$13,0,IF(L1086&lt;'Slider Control'!N$13,L1086*'Slider Control'!S$13+'Slider Control'!T$13,'Slider Control'!Q$13))</f>
        <v>1.7537142857142873</v>
      </c>
      <c r="O1086" s="96" t="e">
        <f t="shared" si="31"/>
        <v>#N/A</v>
      </c>
      <c r="P1086" s="72">
        <f>IF(AND(ABS('Back-End'!B$26-L1086)&lt;=0.0005,'Back-End'!B$25),0.001,0)</f>
        <v>0</v>
      </c>
      <c r="Q1086" s="72">
        <f>IF(AND(ABS('Back-End'!B$32-L1086)&lt;=0.0005,'Back-End'!B$38),M1086,0)</f>
        <v>0</v>
      </c>
      <c r="R1086" s="72">
        <f>IF(AND(ABS('Back-End'!B$56-L1086)&lt;=0.0005,'Back-End'!B$57),'Back-End'!B$54,IF(AND(ABS('Back-End'!B$69-L1086)&lt;=0.0005,'Back-End'!B$58),'Back-End'!B$67,0))</f>
        <v>0</v>
      </c>
      <c r="S1086" s="72">
        <f>IF(AND(ABS('Back-End'!B$81-L1086)&lt;=0.0005,'Back-End'!B$84),'Back-End'!B$82,0)</f>
        <v>0</v>
      </c>
      <c r="T1086" s="72">
        <v>0</v>
      </c>
    </row>
    <row r="1087" spans="12:20" x14ac:dyDescent="0.25">
      <c r="L1087" s="94">
        <f>L1086</f>
        <v>0.54100000000000037</v>
      </c>
      <c r="M1087" s="81">
        <f>IF(L1087&lt;'Slider Control'!M$13,'Slider Control'!P$13,L1087*'Slider Control'!R$13)</f>
        <v>1.2984000000000009</v>
      </c>
      <c r="N1087" s="95">
        <f>IF(L1087&lt;'Slider Control'!M$13,0,IF(L1087&lt;'Slider Control'!N$13,L1087*'Slider Control'!S$13+'Slider Control'!T$13,'Slider Control'!Q$13))</f>
        <v>1.7537142857142873</v>
      </c>
      <c r="O1087" s="96" t="e">
        <f t="shared" si="31"/>
        <v>#N/A</v>
      </c>
      <c r="P1087" s="72">
        <f>IF(AND(ABS('Back-End'!B$26-L1087)&lt;=0.0005,'Back-End'!B$25),'Back-End'!B$21,0)</f>
        <v>0</v>
      </c>
      <c r="Q1087" s="72">
        <f>IF(AND(ABS('Back-End'!B$32-L1087)&lt;=0.0005,'Back-End'!B$38),N1087,0)</f>
        <v>0</v>
      </c>
      <c r="R1087" s="72">
        <f>IF(AND(ABS('Back-End'!B$56-L1086)&lt;=0.0005,'Back-End'!B$57),'Back-End'!B$55,IF(AND(ABS('Back-End'!B$69-L1086)&lt;=0.0005,'Back-End'!B$58),'Back-End'!B$68+0.0001,0))</f>
        <v>0</v>
      </c>
      <c r="S1087" s="72">
        <f>IF(AND(ABS('Back-End'!B$81-L1087)&lt;=0.0005,'Back-End'!B$84),'Back-End'!B$83,0)</f>
        <v>0</v>
      </c>
      <c r="T1087" s="72">
        <v>0</v>
      </c>
    </row>
    <row r="1088" spans="12:20" x14ac:dyDescent="0.25">
      <c r="L1088" s="94">
        <f>L1087+0.001</f>
        <v>0.54200000000000037</v>
      </c>
      <c r="M1088" s="81">
        <f>IF(L1088&lt;'Slider Control'!M$13,'Slider Control'!P$13,L1088*'Slider Control'!R$13)</f>
        <v>1.3008000000000008</v>
      </c>
      <c r="N1088" s="95">
        <f>IF(L1088&lt;'Slider Control'!M$13,0,IF(L1088&lt;'Slider Control'!N$13,L1088*'Slider Control'!S$13+'Slider Control'!T$13,'Slider Control'!Q$13))</f>
        <v>1.7588571428571447</v>
      </c>
      <c r="O1088" s="96" t="e">
        <f t="shared" si="31"/>
        <v>#N/A</v>
      </c>
      <c r="P1088" s="72">
        <f>IF(AND(ABS('Back-End'!B$26-L1088)&lt;=0.0005,'Back-End'!B$25),0.001,0)</f>
        <v>0</v>
      </c>
      <c r="Q1088" s="72">
        <f>IF(AND(ABS('Back-End'!B$32-L1088)&lt;=0.0005,'Back-End'!B$38),M1088,0)</f>
        <v>0</v>
      </c>
      <c r="R1088" s="72">
        <f>IF(AND(ABS('Back-End'!B$56-L1088)&lt;=0.0005,'Back-End'!B$57),'Back-End'!B$54,IF(AND(ABS('Back-End'!B$69-L1088)&lt;=0.0005,'Back-End'!B$58),'Back-End'!B$67,0))</f>
        <v>0</v>
      </c>
      <c r="S1088" s="72">
        <f>IF(AND(ABS('Back-End'!B$81-L1088)&lt;=0.0005,'Back-End'!B$84),'Back-End'!B$82,0)</f>
        <v>0</v>
      </c>
      <c r="T1088" s="72">
        <v>0</v>
      </c>
    </row>
    <row r="1089" spans="12:20" x14ac:dyDescent="0.25">
      <c r="L1089" s="94">
        <f>L1088</f>
        <v>0.54200000000000037</v>
      </c>
      <c r="M1089" s="81">
        <f>IF(L1089&lt;'Slider Control'!M$13,'Slider Control'!P$13,L1089*'Slider Control'!R$13)</f>
        <v>1.3008000000000008</v>
      </c>
      <c r="N1089" s="95">
        <f>IF(L1089&lt;'Slider Control'!M$13,0,IF(L1089&lt;'Slider Control'!N$13,L1089*'Slider Control'!S$13+'Slider Control'!T$13,'Slider Control'!Q$13))</f>
        <v>1.7588571428571447</v>
      </c>
      <c r="O1089" s="96" t="e">
        <f t="shared" si="31"/>
        <v>#N/A</v>
      </c>
      <c r="P1089" s="72">
        <f>IF(AND(ABS('Back-End'!B$26-L1089)&lt;=0.0005,'Back-End'!B$25),'Back-End'!B$21,0)</f>
        <v>0</v>
      </c>
      <c r="Q1089" s="72">
        <f>IF(AND(ABS('Back-End'!B$32-L1089)&lt;=0.0005,'Back-End'!B$38),N1089,0)</f>
        <v>0</v>
      </c>
      <c r="R1089" s="72">
        <f>IF(AND(ABS('Back-End'!B$56-L1088)&lt;=0.0005,'Back-End'!B$57),'Back-End'!B$55,IF(AND(ABS('Back-End'!B$69-L1088)&lt;=0.0005,'Back-End'!B$58),'Back-End'!B$68+0.0001,0))</f>
        <v>0</v>
      </c>
      <c r="S1089" s="72">
        <f>IF(AND(ABS('Back-End'!B$81-L1089)&lt;=0.0005,'Back-End'!B$84),'Back-End'!B$83,0)</f>
        <v>0</v>
      </c>
      <c r="T1089" s="72">
        <v>0</v>
      </c>
    </row>
    <row r="1090" spans="12:20" x14ac:dyDescent="0.25">
      <c r="L1090" s="94">
        <f>L1089+0.001</f>
        <v>0.54300000000000037</v>
      </c>
      <c r="M1090" s="81">
        <f>IF(L1090&lt;'Slider Control'!M$13,'Slider Control'!P$13,L1090*'Slider Control'!R$13)</f>
        <v>1.3032000000000008</v>
      </c>
      <c r="N1090" s="95">
        <f>IF(L1090&lt;'Slider Control'!M$13,0,IF(L1090&lt;'Slider Control'!N$13,L1090*'Slider Control'!S$13+'Slider Control'!T$13,'Slider Control'!Q$13))</f>
        <v>1.7640000000000016</v>
      </c>
      <c r="O1090" s="96" t="e">
        <f t="shared" si="31"/>
        <v>#N/A</v>
      </c>
      <c r="P1090" s="72">
        <f>IF(AND(ABS('Back-End'!B$26-L1090)&lt;=0.0005,'Back-End'!B$25),0.001,0)</f>
        <v>0</v>
      </c>
      <c r="Q1090" s="72">
        <f>IF(AND(ABS('Back-End'!B$32-L1090)&lt;=0.0005,'Back-End'!B$38),M1090,0)</f>
        <v>0</v>
      </c>
      <c r="R1090" s="72">
        <f>IF(AND(ABS('Back-End'!B$56-L1090)&lt;=0.0005,'Back-End'!B$57),'Back-End'!B$54,IF(AND(ABS('Back-End'!B$69-L1090)&lt;=0.0005,'Back-End'!B$58),'Back-End'!B$67,0))</f>
        <v>0</v>
      </c>
      <c r="S1090" s="72">
        <f>IF(AND(ABS('Back-End'!B$81-L1090)&lt;=0.0005,'Back-End'!B$84),'Back-End'!B$82,0)</f>
        <v>0</v>
      </c>
      <c r="T1090" s="72">
        <v>0</v>
      </c>
    </row>
    <row r="1091" spans="12:20" x14ac:dyDescent="0.25">
      <c r="L1091" s="94">
        <f>L1090</f>
        <v>0.54300000000000037</v>
      </c>
      <c r="M1091" s="81">
        <f>IF(L1091&lt;'Slider Control'!M$13,'Slider Control'!P$13,L1091*'Slider Control'!R$13)</f>
        <v>1.3032000000000008</v>
      </c>
      <c r="N1091" s="95">
        <f>IF(L1091&lt;'Slider Control'!M$13,0,IF(L1091&lt;'Slider Control'!N$13,L1091*'Slider Control'!S$13+'Slider Control'!T$13,'Slider Control'!Q$13))</f>
        <v>1.7640000000000016</v>
      </c>
      <c r="O1091" s="96" t="e">
        <f t="shared" si="31"/>
        <v>#N/A</v>
      </c>
      <c r="P1091" s="72">
        <f>IF(AND(ABS('Back-End'!B$26-L1091)&lt;=0.0005,'Back-End'!B$25),'Back-End'!B$21,0)</f>
        <v>0</v>
      </c>
      <c r="Q1091" s="72">
        <f>IF(AND(ABS('Back-End'!B$32-L1091)&lt;=0.0005,'Back-End'!B$38),N1091,0)</f>
        <v>0</v>
      </c>
      <c r="R1091" s="72">
        <f>IF(AND(ABS('Back-End'!B$56-L1090)&lt;=0.0005,'Back-End'!B$57),'Back-End'!B$55,IF(AND(ABS('Back-End'!B$69-L1090)&lt;=0.0005,'Back-End'!B$58),'Back-End'!B$68+0.0001,0))</f>
        <v>0</v>
      </c>
      <c r="S1091" s="72">
        <f>IF(AND(ABS('Back-End'!B$81-L1091)&lt;=0.0005,'Back-End'!B$84),'Back-End'!B$83,0)</f>
        <v>0</v>
      </c>
      <c r="T1091" s="72">
        <v>0</v>
      </c>
    </row>
    <row r="1092" spans="12:20" x14ac:dyDescent="0.25">
      <c r="L1092" s="94">
        <f>L1091+0.001</f>
        <v>0.54400000000000037</v>
      </c>
      <c r="M1092" s="81">
        <f>IF(L1092&lt;'Slider Control'!M$13,'Slider Control'!P$13,L1092*'Slider Control'!R$13)</f>
        <v>1.3056000000000008</v>
      </c>
      <c r="N1092" s="95">
        <f>IF(L1092&lt;'Slider Control'!M$13,0,IF(L1092&lt;'Slider Control'!N$13,L1092*'Slider Control'!S$13+'Slider Control'!T$13,'Slider Control'!Q$13))</f>
        <v>1.7691428571428589</v>
      </c>
      <c r="O1092" s="96" t="e">
        <f t="shared" ref="O1092:O1155" si="32">IF(SUM(P1092:T1092)=0,NA(),SUM(P1092:T1092))</f>
        <v>#N/A</v>
      </c>
      <c r="P1092" s="72">
        <f>IF(AND(ABS('Back-End'!B$26-L1092)&lt;=0.0005,'Back-End'!B$25),0.001,0)</f>
        <v>0</v>
      </c>
      <c r="Q1092" s="72">
        <f>IF(AND(ABS('Back-End'!B$32-L1092)&lt;=0.0005,'Back-End'!B$38),M1092,0)</f>
        <v>0</v>
      </c>
      <c r="R1092" s="72">
        <f>IF(AND(ABS('Back-End'!B$56-L1092)&lt;=0.0005,'Back-End'!B$57),'Back-End'!B$54,IF(AND(ABS('Back-End'!B$69-L1092)&lt;=0.0005,'Back-End'!B$58),'Back-End'!B$67,0))</f>
        <v>0</v>
      </c>
      <c r="S1092" s="72">
        <f>IF(AND(ABS('Back-End'!B$81-L1092)&lt;=0.0005,'Back-End'!B$84),'Back-End'!B$82,0)</f>
        <v>0</v>
      </c>
      <c r="T1092" s="72">
        <v>0</v>
      </c>
    </row>
    <row r="1093" spans="12:20" x14ac:dyDescent="0.25">
      <c r="L1093" s="94">
        <f>L1092</f>
        <v>0.54400000000000037</v>
      </c>
      <c r="M1093" s="81">
        <f>IF(L1093&lt;'Slider Control'!M$13,'Slider Control'!P$13,L1093*'Slider Control'!R$13)</f>
        <v>1.3056000000000008</v>
      </c>
      <c r="N1093" s="95">
        <f>IF(L1093&lt;'Slider Control'!M$13,0,IF(L1093&lt;'Slider Control'!N$13,L1093*'Slider Control'!S$13+'Slider Control'!T$13,'Slider Control'!Q$13))</f>
        <v>1.7691428571428589</v>
      </c>
      <c r="O1093" s="96" t="e">
        <f t="shared" si="32"/>
        <v>#N/A</v>
      </c>
      <c r="P1093" s="72">
        <f>IF(AND(ABS('Back-End'!B$26-L1093)&lt;=0.0005,'Back-End'!B$25),'Back-End'!B$21,0)</f>
        <v>0</v>
      </c>
      <c r="Q1093" s="72">
        <f>IF(AND(ABS('Back-End'!B$32-L1093)&lt;=0.0005,'Back-End'!B$38),N1093,0)</f>
        <v>0</v>
      </c>
      <c r="R1093" s="72">
        <f>IF(AND(ABS('Back-End'!B$56-L1092)&lt;=0.0005,'Back-End'!B$57),'Back-End'!B$55,IF(AND(ABS('Back-End'!B$69-L1092)&lt;=0.0005,'Back-End'!B$58),'Back-End'!B$68+0.0001,0))</f>
        <v>0</v>
      </c>
      <c r="S1093" s="72">
        <f>IF(AND(ABS('Back-End'!B$81-L1093)&lt;=0.0005,'Back-End'!B$84),'Back-End'!B$83,0)</f>
        <v>0</v>
      </c>
      <c r="T1093" s="72">
        <v>0</v>
      </c>
    </row>
    <row r="1094" spans="12:20" x14ac:dyDescent="0.25">
      <c r="L1094" s="94">
        <f>L1093+0.001</f>
        <v>0.54500000000000037</v>
      </c>
      <c r="M1094" s="81">
        <f>IF(L1094&lt;'Slider Control'!M$13,'Slider Control'!P$13,L1094*'Slider Control'!R$13)</f>
        <v>1.3080000000000009</v>
      </c>
      <c r="N1094" s="95">
        <f>IF(L1094&lt;'Slider Control'!M$13,0,IF(L1094&lt;'Slider Control'!N$13,L1094*'Slider Control'!S$13+'Slider Control'!T$13,'Slider Control'!Q$13))</f>
        <v>1.7742857142857162</v>
      </c>
      <c r="O1094" s="96" t="e">
        <f t="shared" si="32"/>
        <v>#N/A</v>
      </c>
      <c r="P1094" s="72">
        <f>IF(AND(ABS('Back-End'!B$26-L1094)&lt;=0.0005,'Back-End'!B$25),0.001,0)</f>
        <v>0</v>
      </c>
      <c r="Q1094" s="72">
        <f>IF(AND(ABS('Back-End'!B$32-L1094)&lt;=0.0005,'Back-End'!B$38),M1094,0)</f>
        <v>0</v>
      </c>
      <c r="R1094" s="72">
        <f>IF(AND(ABS('Back-End'!B$56-L1094)&lt;=0.0005,'Back-End'!B$57),'Back-End'!B$54,IF(AND(ABS('Back-End'!B$69-L1094)&lt;=0.0005,'Back-End'!B$58),'Back-End'!B$67,0))</f>
        <v>0</v>
      </c>
      <c r="S1094" s="72">
        <f>IF(AND(ABS('Back-End'!B$81-L1094)&lt;=0.0005,'Back-End'!B$84),'Back-End'!B$82,0)</f>
        <v>0</v>
      </c>
      <c r="T1094" s="72">
        <v>0</v>
      </c>
    </row>
    <row r="1095" spans="12:20" x14ac:dyDescent="0.25">
      <c r="L1095" s="94">
        <f>L1094</f>
        <v>0.54500000000000037</v>
      </c>
      <c r="M1095" s="81">
        <f>IF(L1095&lt;'Slider Control'!M$13,'Slider Control'!P$13,L1095*'Slider Control'!R$13)</f>
        <v>1.3080000000000009</v>
      </c>
      <c r="N1095" s="95">
        <f>IF(L1095&lt;'Slider Control'!M$13,0,IF(L1095&lt;'Slider Control'!N$13,L1095*'Slider Control'!S$13+'Slider Control'!T$13,'Slider Control'!Q$13))</f>
        <v>1.7742857142857162</v>
      </c>
      <c r="O1095" s="96" t="e">
        <f t="shared" si="32"/>
        <v>#N/A</v>
      </c>
      <c r="P1095" s="72">
        <f>IF(AND(ABS('Back-End'!B$26-L1095)&lt;=0.0005,'Back-End'!B$25),'Back-End'!B$21,0)</f>
        <v>0</v>
      </c>
      <c r="Q1095" s="72">
        <f>IF(AND(ABS('Back-End'!B$32-L1095)&lt;=0.0005,'Back-End'!B$38),N1095,0)</f>
        <v>0</v>
      </c>
      <c r="R1095" s="72">
        <f>IF(AND(ABS('Back-End'!B$56-L1094)&lt;=0.0005,'Back-End'!B$57),'Back-End'!B$55,IF(AND(ABS('Back-End'!B$69-L1094)&lt;=0.0005,'Back-End'!B$58),'Back-End'!B$68+0.0001,0))</f>
        <v>0</v>
      </c>
      <c r="S1095" s="72">
        <f>IF(AND(ABS('Back-End'!B$81-L1095)&lt;=0.0005,'Back-End'!B$84),'Back-End'!B$83,0)</f>
        <v>0</v>
      </c>
      <c r="T1095" s="72">
        <v>0</v>
      </c>
    </row>
    <row r="1096" spans="12:20" x14ac:dyDescent="0.25">
      <c r="L1096" s="94">
        <f>L1095+0.001</f>
        <v>0.54600000000000037</v>
      </c>
      <c r="M1096" s="81">
        <f>IF(L1096&lt;'Slider Control'!M$13,'Slider Control'!P$13,L1096*'Slider Control'!R$13)</f>
        <v>1.3104000000000009</v>
      </c>
      <c r="N1096" s="95">
        <f>IF(L1096&lt;'Slider Control'!M$13,0,IF(L1096&lt;'Slider Control'!N$13,L1096*'Slider Control'!S$13+'Slider Control'!T$13,'Slider Control'!Q$13))</f>
        <v>1.7794285714285731</v>
      </c>
      <c r="O1096" s="96" t="e">
        <f t="shared" si="32"/>
        <v>#N/A</v>
      </c>
      <c r="P1096" s="72">
        <f>IF(AND(ABS('Back-End'!B$26-L1096)&lt;=0.0005,'Back-End'!B$25),0.001,0)</f>
        <v>0</v>
      </c>
      <c r="Q1096" s="72">
        <f>IF(AND(ABS('Back-End'!B$32-L1096)&lt;=0.0005,'Back-End'!B$38),M1096,0)</f>
        <v>0</v>
      </c>
      <c r="R1096" s="72">
        <f>IF(AND(ABS('Back-End'!B$56-L1096)&lt;=0.0005,'Back-End'!B$57),'Back-End'!B$54,IF(AND(ABS('Back-End'!B$69-L1096)&lt;=0.0005,'Back-End'!B$58),'Back-End'!B$67,0))</f>
        <v>0</v>
      </c>
      <c r="S1096" s="72">
        <f>IF(AND(ABS('Back-End'!B$81-L1096)&lt;=0.0005,'Back-End'!B$84),'Back-End'!B$82,0)</f>
        <v>0</v>
      </c>
      <c r="T1096" s="72">
        <v>0</v>
      </c>
    </row>
    <row r="1097" spans="12:20" x14ac:dyDescent="0.25">
      <c r="L1097" s="94">
        <f>L1096</f>
        <v>0.54600000000000037</v>
      </c>
      <c r="M1097" s="81">
        <f>IF(L1097&lt;'Slider Control'!M$13,'Slider Control'!P$13,L1097*'Slider Control'!R$13)</f>
        <v>1.3104000000000009</v>
      </c>
      <c r="N1097" s="95">
        <f>IF(L1097&lt;'Slider Control'!M$13,0,IF(L1097&lt;'Slider Control'!N$13,L1097*'Slider Control'!S$13+'Slider Control'!T$13,'Slider Control'!Q$13))</f>
        <v>1.7794285714285731</v>
      </c>
      <c r="O1097" s="96" t="e">
        <f t="shared" si="32"/>
        <v>#N/A</v>
      </c>
      <c r="P1097" s="72">
        <f>IF(AND(ABS('Back-End'!B$26-L1097)&lt;=0.0005,'Back-End'!B$25),'Back-End'!B$21,0)</f>
        <v>0</v>
      </c>
      <c r="Q1097" s="72">
        <f>IF(AND(ABS('Back-End'!B$32-L1097)&lt;=0.0005,'Back-End'!B$38),N1097,0)</f>
        <v>0</v>
      </c>
      <c r="R1097" s="72">
        <f>IF(AND(ABS('Back-End'!B$56-L1096)&lt;=0.0005,'Back-End'!B$57),'Back-End'!B$55,IF(AND(ABS('Back-End'!B$69-L1096)&lt;=0.0005,'Back-End'!B$58),'Back-End'!B$68+0.0001,0))</f>
        <v>0</v>
      </c>
      <c r="S1097" s="72">
        <f>IF(AND(ABS('Back-End'!B$81-L1097)&lt;=0.0005,'Back-End'!B$84),'Back-End'!B$83,0)</f>
        <v>0</v>
      </c>
      <c r="T1097" s="72">
        <v>0</v>
      </c>
    </row>
    <row r="1098" spans="12:20" x14ac:dyDescent="0.25">
      <c r="L1098" s="94">
        <f>L1097+0.001</f>
        <v>0.54700000000000037</v>
      </c>
      <c r="M1098" s="81">
        <f>IF(L1098&lt;'Slider Control'!M$13,'Slider Control'!P$13,L1098*'Slider Control'!R$13)</f>
        <v>1.3128000000000009</v>
      </c>
      <c r="N1098" s="95">
        <f>IF(L1098&lt;'Slider Control'!M$13,0,IF(L1098&lt;'Slider Control'!N$13,L1098*'Slider Control'!S$13+'Slider Control'!T$13,'Slider Control'!Q$13))</f>
        <v>1.7845714285714305</v>
      </c>
      <c r="O1098" s="96" t="e">
        <f t="shared" si="32"/>
        <v>#N/A</v>
      </c>
      <c r="P1098" s="72">
        <f>IF(AND(ABS('Back-End'!B$26-L1098)&lt;=0.0005,'Back-End'!B$25),0.001,0)</f>
        <v>0</v>
      </c>
      <c r="Q1098" s="72">
        <f>IF(AND(ABS('Back-End'!B$32-L1098)&lt;=0.0005,'Back-End'!B$38),M1098,0)</f>
        <v>0</v>
      </c>
      <c r="R1098" s="72">
        <f>IF(AND(ABS('Back-End'!B$56-L1098)&lt;=0.0005,'Back-End'!B$57),'Back-End'!B$54,IF(AND(ABS('Back-End'!B$69-L1098)&lt;=0.0005,'Back-End'!B$58),'Back-End'!B$67,0))</f>
        <v>0</v>
      </c>
      <c r="S1098" s="72">
        <f>IF(AND(ABS('Back-End'!B$81-L1098)&lt;=0.0005,'Back-End'!B$84),'Back-End'!B$82,0)</f>
        <v>0</v>
      </c>
      <c r="T1098" s="72">
        <v>0</v>
      </c>
    </row>
    <row r="1099" spans="12:20" x14ac:dyDescent="0.25">
      <c r="L1099" s="94">
        <f>L1098</f>
        <v>0.54700000000000037</v>
      </c>
      <c r="M1099" s="81">
        <f>IF(L1099&lt;'Slider Control'!M$13,'Slider Control'!P$13,L1099*'Slider Control'!R$13)</f>
        <v>1.3128000000000009</v>
      </c>
      <c r="N1099" s="95">
        <f>IF(L1099&lt;'Slider Control'!M$13,0,IF(L1099&lt;'Slider Control'!N$13,L1099*'Slider Control'!S$13+'Slider Control'!T$13,'Slider Control'!Q$13))</f>
        <v>1.7845714285714305</v>
      </c>
      <c r="O1099" s="96" t="e">
        <f t="shared" si="32"/>
        <v>#N/A</v>
      </c>
      <c r="P1099" s="72">
        <f>IF(AND(ABS('Back-End'!B$26-L1099)&lt;=0.0005,'Back-End'!B$25),'Back-End'!B$21,0)</f>
        <v>0</v>
      </c>
      <c r="Q1099" s="72">
        <f>IF(AND(ABS('Back-End'!B$32-L1099)&lt;=0.0005,'Back-End'!B$38),N1099,0)</f>
        <v>0</v>
      </c>
      <c r="R1099" s="72">
        <f>IF(AND(ABS('Back-End'!B$56-L1098)&lt;=0.0005,'Back-End'!B$57),'Back-End'!B$55,IF(AND(ABS('Back-End'!B$69-L1098)&lt;=0.0005,'Back-End'!B$58),'Back-End'!B$68+0.0001,0))</f>
        <v>0</v>
      </c>
      <c r="S1099" s="72">
        <f>IF(AND(ABS('Back-End'!B$81-L1099)&lt;=0.0005,'Back-End'!B$84),'Back-End'!B$83,0)</f>
        <v>0</v>
      </c>
      <c r="T1099" s="72">
        <v>0</v>
      </c>
    </row>
    <row r="1100" spans="12:20" x14ac:dyDescent="0.25">
      <c r="L1100" s="94">
        <f>L1099+0.001</f>
        <v>0.54800000000000038</v>
      </c>
      <c r="M1100" s="81">
        <f>IF(L1100&lt;'Slider Control'!M$13,'Slider Control'!P$13,L1100*'Slider Control'!R$13)</f>
        <v>1.3152000000000008</v>
      </c>
      <c r="N1100" s="95">
        <f>IF(L1100&lt;'Slider Control'!M$13,0,IF(L1100&lt;'Slider Control'!N$13,L1100*'Slider Control'!S$13+'Slider Control'!T$13,'Slider Control'!Q$13))</f>
        <v>1.7897142857142874</v>
      </c>
      <c r="O1100" s="96" t="e">
        <f t="shared" si="32"/>
        <v>#N/A</v>
      </c>
      <c r="P1100" s="72">
        <f>IF(AND(ABS('Back-End'!B$26-L1100)&lt;=0.0005,'Back-End'!B$25),0.001,0)</f>
        <v>0</v>
      </c>
      <c r="Q1100" s="72">
        <f>IF(AND(ABS('Back-End'!B$32-L1100)&lt;=0.0005,'Back-End'!B$38),M1100,0)</f>
        <v>0</v>
      </c>
      <c r="R1100" s="72">
        <f>IF(AND(ABS('Back-End'!B$56-L1100)&lt;=0.0005,'Back-End'!B$57),'Back-End'!B$54,IF(AND(ABS('Back-End'!B$69-L1100)&lt;=0.0005,'Back-End'!B$58),'Back-End'!B$67,0))</f>
        <v>0</v>
      </c>
      <c r="S1100" s="72">
        <f>IF(AND(ABS('Back-End'!B$81-L1100)&lt;=0.0005,'Back-End'!B$84),'Back-End'!B$82,0)</f>
        <v>0</v>
      </c>
      <c r="T1100" s="72">
        <v>0</v>
      </c>
    </row>
    <row r="1101" spans="12:20" x14ac:dyDescent="0.25">
      <c r="L1101" s="94">
        <f>L1100</f>
        <v>0.54800000000000038</v>
      </c>
      <c r="M1101" s="81">
        <f>IF(L1101&lt;'Slider Control'!M$13,'Slider Control'!P$13,L1101*'Slider Control'!R$13)</f>
        <v>1.3152000000000008</v>
      </c>
      <c r="N1101" s="95">
        <f>IF(L1101&lt;'Slider Control'!M$13,0,IF(L1101&lt;'Slider Control'!N$13,L1101*'Slider Control'!S$13+'Slider Control'!T$13,'Slider Control'!Q$13))</f>
        <v>1.7897142857142874</v>
      </c>
      <c r="O1101" s="96" t="e">
        <f t="shared" si="32"/>
        <v>#N/A</v>
      </c>
      <c r="P1101" s="72">
        <f>IF(AND(ABS('Back-End'!B$26-L1101)&lt;=0.0005,'Back-End'!B$25),'Back-End'!B$21,0)</f>
        <v>0</v>
      </c>
      <c r="Q1101" s="72">
        <f>IF(AND(ABS('Back-End'!B$32-L1101)&lt;=0.0005,'Back-End'!B$38),N1101,0)</f>
        <v>0</v>
      </c>
      <c r="R1101" s="72">
        <f>IF(AND(ABS('Back-End'!B$56-L1100)&lt;=0.0005,'Back-End'!B$57),'Back-End'!B$55,IF(AND(ABS('Back-End'!B$69-L1100)&lt;=0.0005,'Back-End'!B$58),'Back-End'!B$68+0.0001,0))</f>
        <v>0</v>
      </c>
      <c r="S1101" s="72">
        <f>IF(AND(ABS('Back-End'!B$81-L1101)&lt;=0.0005,'Back-End'!B$84),'Back-End'!B$83,0)</f>
        <v>0</v>
      </c>
      <c r="T1101" s="72">
        <v>0</v>
      </c>
    </row>
    <row r="1102" spans="12:20" x14ac:dyDescent="0.25">
      <c r="L1102" s="94">
        <f>L1101+0.001</f>
        <v>0.54900000000000038</v>
      </c>
      <c r="M1102" s="81">
        <f>IF(L1102&lt;'Slider Control'!M$13,'Slider Control'!P$13,L1102*'Slider Control'!R$13)</f>
        <v>1.3176000000000008</v>
      </c>
      <c r="N1102" s="95">
        <f>IF(L1102&lt;'Slider Control'!M$13,0,IF(L1102&lt;'Slider Control'!N$13,L1102*'Slider Control'!S$13+'Slider Control'!T$13,'Slider Control'!Q$13))</f>
        <v>1.7948571428571447</v>
      </c>
      <c r="O1102" s="96" t="e">
        <f t="shared" si="32"/>
        <v>#N/A</v>
      </c>
      <c r="P1102" s="72">
        <f>IF(AND(ABS('Back-End'!B$26-L1102)&lt;=0.0005,'Back-End'!B$25),0.001,0)</f>
        <v>0</v>
      </c>
      <c r="Q1102" s="72">
        <f>IF(AND(ABS('Back-End'!B$32-L1102)&lt;=0.0005,'Back-End'!B$38),M1102,0)</f>
        <v>0</v>
      </c>
      <c r="R1102" s="72">
        <f>IF(AND(ABS('Back-End'!B$56-L1102)&lt;=0.0005,'Back-End'!B$57),'Back-End'!B$54,IF(AND(ABS('Back-End'!B$69-L1102)&lt;=0.0005,'Back-End'!B$58),'Back-End'!B$67,0))</f>
        <v>0</v>
      </c>
      <c r="S1102" s="72">
        <f>IF(AND(ABS('Back-End'!B$81-L1102)&lt;=0.0005,'Back-End'!B$84),'Back-End'!B$82,0)</f>
        <v>0</v>
      </c>
      <c r="T1102" s="72">
        <v>0</v>
      </c>
    </row>
    <row r="1103" spans="12:20" x14ac:dyDescent="0.25">
      <c r="L1103" s="94">
        <f>L1102</f>
        <v>0.54900000000000038</v>
      </c>
      <c r="M1103" s="81">
        <f>IF(L1103&lt;'Slider Control'!M$13,'Slider Control'!P$13,L1103*'Slider Control'!R$13)</f>
        <v>1.3176000000000008</v>
      </c>
      <c r="N1103" s="95">
        <f>IF(L1103&lt;'Slider Control'!M$13,0,IF(L1103&lt;'Slider Control'!N$13,L1103*'Slider Control'!S$13+'Slider Control'!T$13,'Slider Control'!Q$13))</f>
        <v>1.7948571428571447</v>
      </c>
      <c r="O1103" s="96" t="e">
        <f t="shared" si="32"/>
        <v>#N/A</v>
      </c>
      <c r="P1103" s="72">
        <f>IF(AND(ABS('Back-End'!B$26-L1103)&lt;=0.0005,'Back-End'!B$25),'Back-End'!B$21,0)</f>
        <v>0</v>
      </c>
      <c r="Q1103" s="72">
        <f>IF(AND(ABS('Back-End'!B$32-L1103)&lt;=0.0005,'Back-End'!B$38),N1103,0)</f>
        <v>0</v>
      </c>
      <c r="R1103" s="72">
        <f>IF(AND(ABS('Back-End'!B$56-L1102)&lt;=0.0005,'Back-End'!B$57),'Back-End'!B$55,IF(AND(ABS('Back-End'!B$69-L1102)&lt;=0.0005,'Back-End'!B$58),'Back-End'!B$68+0.0001,0))</f>
        <v>0</v>
      </c>
      <c r="S1103" s="72">
        <f>IF(AND(ABS('Back-End'!B$81-L1103)&lt;=0.0005,'Back-End'!B$84),'Back-End'!B$83,0)</f>
        <v>0</v>
      </c>
      <c r="T1103" s="72">
        <v>0</v>
      </c>
    </row>
    <row r="1104" spans="12:20" x14ac:dyDescent="0.25">
      <c r="L1104" s="94">
        <f>L1103+0.001</f>
        <v>0.55000000000000038</v>
      </c>
      <c r="M1104" s="81">
        <f>IF(L1104&lt;'Slider Control'!M$13,'Slider Control'!P$13,L1104*'Slider Control'!R$13)</f>
        <v>1.320000000000001</v>
      </c>
      <c r="N1104" s="95">
        <f>IF(L1104&lt;'Slider Control'!M$13,0,IF(L1104&lt;'Slider Control'!N$13,L1104*'Slider Control'!S$13+'Slider Control'!T$13,'Slider Control'!Q$13))</f>
        <v>1.8</v>
      </c>
      <c r="O1104" s="96" t="e">
        <f t="shared" si="32"/>
        <v>#N/A</v>
      </c>
      <c r="P1104" s="72">
        <f>IF(AND(ABS('Back-End'!B$26-L1104)&lt;=0.0005,'Back-End'!B$25),0.001,0)</f>
        <v>0</v>
      </c>
      <c r="Q1104" s="72">
        <f>IF(AND(ABS('Back-End'!B$32-L1104)&lt;=0.0005,'Back-End'!B$38),M1104,0)</f>
        <v>0</v>
      </c>
      <c r="R1104" s="72">
        <f>IF(AND(ABS('Back-End'!B$56-L1104)&lt;=0.0005,'Back-End'!B$57),'Back-End'!B$54,IF(AND(ABS('Back-End'!B$69-L1104)&lt;=0.0005,'Back-End'!B$58),'Back-End'!B$67,0))</f>
        <v>0</v>
      </c>
      <c r="S1104" s="72">
        <f>IF(AND(ABS('Back-End'!B$81-L1104)&lt;=0.0005,'Back-End'!B$84),'Back-End'!B$82,0)</f>
        <v>0</v>
      </c>
      <c r="T1104" s="72">
        <v>0</v>
      </c>
    </row>
    <row r="1105" spans="12:20" x14ac:dyDescent="0.25">
      <c r="L1105" s="94">
        <f>L1104</f>
        <v>0.55000000000000038</v>
      </c>
      <c r="M1105" s="81">
        <f>IF(L1105&lt;'Slider Control'!M$13,'Slider Control'!P$13,L1105*'Slider Control'!R$13)</f>
        <v>1.320000000000001</v>
      </c>
      <c r="N1105" s="95">
        <f>IF(L1105&lt;'Slider Control'!M$13,0,IF(L1105&lt;'Slider Control'!N$13,L1105*'Slider Control'!S$13+'Slider Control'!T$13,'Slider Control'!Q$13))</f>
        <v>1.8</v>
      </c>
      <c r="O1105" s="96" t="e">
        <f t="shared" si="32"/>
        <v>#N/A</v>
      </c>
      <c r="P1105" s="72">
        <f>IF(AND(ABS('Back-End'!B$26-L1105)&lt;=0.0005,'Back-End'!B$25),'Back-End'!B$21,0)</f>
        <v>0</v>
      </c>
      <c r="Q1105" s="72">
        <f>IF(AND(ABS('Back-End'!B$32-L1105)&lt;=0.0005,'Back-End'!B$38),N1105,0)</f>
        <v>0</v>
      </c>
      <c r="R1105" s="72">
        <f>IF(AND(ABS('Back-End'!B$56-L1104)&lt;=0.0005,'Back-End'!B$57),'Back-End'!B$55,IF(AND(ABS('Back-End'!B$69-L1104)&lt;=0.0005,'Back-End'!B$58),'Back-End'!B$68+0.0001,0))</f>
        <v>0</v>
      </c>
      <c r="S1105" s="72">
        <f>IF(AND(ABS('Back-End'!B$81-L1105)&lt;=0.0005,'Back-End'!B$84),'Back-End'!B$83,0)</f>
        <v>0</v>
      </c>
      <c r="T1105" s="72">
        <v>0</v>
      </c>
    </row>
    <row r="1106" spans="12:20" x14ac:dyDescent="0.25">
      <c r="L1106" s="94">
        <f>L1105+0.001</f>
        <v>0.55100000000000038</v>
      </c>
      <c r="M1106" s="81">
        <f>IF(L1106&lt;'Slider Control'!M$13,'Slider Control'!P$13,L1106*'Slider Control'!R$13)</f>
        <v>1.3224000000000009</v>
      </c>
      <c r="N1106" s="95">
        <f>IF(L1106&lt;'Slider Control'!M$13,0,IF(L1106&lt;'Slider Control'!N$13,L1106*'Slider Control'!S$13+'Slider Control'!T$13,'Slider Control'!Q$13))</f>
        <v>1.8</v>
      </c>
      <c r="O1106" s="96" t="e">
        <f t="shared" si="32"/>
        <v>#N/A</v>
      </c>
      <c r="P1106" s="72">
        <f>IF(AND(ABS('Back-End'!B$26-L1106)&lt;=0.0005,'Back-End'!B$25),0.001,0)</f>
        <v>0</v>
      </c>
      <c r="Q1106" s="72">
        <f>IF(AND(ABS('Back-End'!B$32-L1106)&lt;=0.0005,'Back-End'!B$38),M1106,0)</f>
        <v>0</v>
      </c>
      <c r="R1106" s="72">
        <f>IF(AND(ABS('Back-End'!B$56-L1106)&lt;=0.0005,'Back-End'!B$57),'Back-End'!B$54,IF(AND(ABS('Back-End'!B$69-L1106)&lt;=0.0005,'Back-End'!B$58),'Back-End'!B$67,0))</f>
        <v>0</v>
      </c>
      <c r="S1106" s="72">
        <f>IF(AND(ABS('Back-End'!B$81-L1106)&lt;=0.0005,'Back-End'!B$84),'Back-End'!B$82,0)</f>
        <v>0</v>
      </c>
      <c r="T1106" s="72">
        <v>0</v>
      </c>
    </row>
    <row r="1107" spans="12:20" x14ac:dyDescent="0.25">
      <c r="L1107" s="94">
        <f>L1106</f>
        <v>0.55100000000000038</v>
      </c>
      <c r="M1107" s="81">
        <f>IF(L1107&lt;'Slider Control'!M$13,'Slider Control'!P$13,L1107*'Slider Control'!R$13)</f>
        <v>1.3224000000000009</v>
      </c>
      <c r="N1107" s="95">
        <f>IF(L1107&lt;'Slider Control'!M$13,0,IF(L1107&lt;'Slider Control'!N$13,L1107*'Slider Control'!S$13+'Slider Control'!T$13,'Slider Control'!Q$13))</f>
        <v>1.8</v>
      </c>
      <c r="O1107" s="96" t="e">
        <f t="shared" si="32"/>
        <v>#N/A</v>
      </c>
      <c r="P1107" s="72">
        <f>IF(AND(ABS('Back-End'!B$26-L1107)&lt;=0.0005,'Back-End'!B$25),'Back-End'!B$21,0)</f>
        <v>0</v>
      </c>
      <c r="Q1107" s="72">
        <f>IF(AND(ABS('Back-End'!B$32-L1107)&lt;=0.0005,'Back-End'!B$38),N1107,0)</f>
        <v>0</v>
      </c>
      <c r="R1107" s="72">
        <f>IF(AND(ABS('Back-End'!B$56-L1106)&lt;=0.0005,'Back-End'!B$57),'Back-End'!B$55,IF(AND(ABS('Back-End'!B$69-L1106)&lt;=0.0005,'Back-End'!B$58),'Back-End'!B$68+0.0001,0))</f>
        <v>0</v>
      </c>
      <c r="S1107" s="72">
        <f>IF(AND(ABS('Back-End'!B$81-L1107)&lt;=0.0005,'Back-End'!B$84),'Back-End'!B$83,0)</f>
        <v>0</v>
      </c>
      <c r="T1107" s="72">
        <v>0</v>
      </c>
    </row>
    <row r="1108" spans="12:20" x14ac:dyDescent="0.25">
      <c r="L1108" s="94">
        <f>L1107+0.001</f>
        <v>0.55200000000000038</v>
      </c>
      <c r="M1108" s="81">
        <f>IF(L1108&lt;'Slider Control'!M$13,'Slider Control'!P$13,L1108*'Slider Control'!R$13)</f>
        <v>1.3248000000000009</v>
      </c>
      <c r="N1108" s="95">
        <f>IF(L1108&lt;'Slider Control'!M$13,0,IF(L1108&lt;'Slider Control'!N$13,L1108*'Slider Control'!S$13+'Slider Control'!T$13,'Slider Control'!Q$13))</f>
        <v>1.8</v>
      </c>
      <c r="O1108" s="96" t="e">
        <f t="shared" si="32"/>
        <v>#N/A</v>
      </c>
      <c r="P1108" s="72">
        <f>IF(AND(ABS('Back-End'!B$26-L1108)&lt;=0.0005,'Back-End'!B$25),0.001,0)</f>
        <v>0</v>
      </c>
      <c r="Q1108" s="72">
        <f>IF(AND(ABS('Back-End'!B$32-L1108)&lt;=0.0005,'Back-End'!B$38),M1108,0)</f>
        <v>0</v>
      </c>
      <c r="R1108" s="72">
        <f>IF(AND(ABS('Back-End'!B$56-L1108)&lt;=0.0005,'Back-End'!B$57),'Back-End'!B$54,IF(AND(ABS('Back-End'!B$69-L1108)&lt;=0.0005,'Back-End'!B$58),'Back-End'!B$67,0))</f>
        <v>0</v>
      </c>
      <c r="S1108" s="72">
        <f>IF(AND(ABS('Back-End'!B$81-L1108)&lt;=0.0005,'Back-End'!B$84),'Back-End'!B$82,0)</f>
        <v>0</v>
      </c>
      <c r="T1108" s="72">
        <v>0</v>
      </c>
    </row>
    <row r="1109" spans="12:20" x14ac:dyDescent="0.25">
      <c r="L1109" s="94">
        <f>L1108</f>
        <v>0.55200000000000038</v>
      </c>
      <c r="M1109" s="81">
        <f>IF(L1109&lt;'Slider Control'!M$13,'Slider Control'!P$13,L1109*'Slider Control'!R$13)</f>
        <v>1.3248000000000009</v>
      </c>
      <c r="N1109" s="95">
        <f>IF(L1109&lt;'Slider Control'!M$13,0,IF(L1109&lt;'Slider Control'!N$13,L1109*'Slider Control'!S$13+'Slider Control'!T$13,'Slider Control'!Q$13))</f>
        <v>1.8</v>
      </c>
      <c r="O1109" s="96" t="e">
        <f t="shared" si="32"/>
        <v>#N/A</v>
      </c>
      <c r="P1109" s="72">
        <f>IF(AND(ABS('Back-End'!B$26-L1109)&lt;=0.0005,'Back-End'!B$25),'Back-End'!B$21,0)</f>
        <v>0</v>
      </c>
      <c r="Q1109" s="72">
        <f>IF(AND(ABS('Back-End'!B$32-L1109)&lt;=0.0005,'Back-End'!B$38),N1109,0)</f>
        <v>0</v>
      </c>
      <c r="R1109" s="72">
        <f>IF(AND(ABS('Back-End'!B$56-L1108)&lt;=0.0005,'Back-End'!B$57),'Back-End'!B$55,IF(AND(ABS('Back-End'!B$69-L1108)&lt;=0.0005,'Back-End'!B$58),'Back-End'!B$68+0.0001,0))</f>
        <v>0</v>
      </c>
      <c r="S1109" s="72">
        <f>IF(AND(ABS('Back-End'!B$81-L1109)&lt;=0.0005,'Back-End'!B$84),'Back-End'!B$83,0)</f>
        <v>0</v>
      </c>
      <c r="T1109" s="72">
        <v>0</v>
      </c>
    </row>
    <row r="1110" spans="12:20" x14ac:dyDescent="0.25">
      <c r="L1110" s="94">
        <f>L1109+0.001</f>
        <v>0.55300000000000038</v>
      </c>
      <c r="M1110" s="81">
        <f>IF(L1110&lt;'Slider Control'!M$13,'Slider Control'!P$13,L1110*'Slider Control'!R$13)</f>
        <v>1.3272000000000008</v>
      </c>
      <c r="N1110" s="95">
        <f>IF(L1110&lt;'Slider Control'!M$13,0,IF(L1110&lt;'Slider Control'!N$13,L1110*'Slider Control'!S$13+'Slider Control'!T$13,'Slider Control'!Q$13))</f>
        <v>1.8</v>
      </c>
      <c r="O1110" s="96" t="e">
        <f t="shared" si="32"/>
        <v>#N/A</v>
      </c>
      <c r="P1110" s="72">
        <f>IF(AND(ABS('Back-End'!B$26-L1110)&lt;=0.0005,'Back-End'!B$25),0.001,0)</f>
        <v>0</v>
      </c>
      <c r="Q1110" s="72">
        <f>IF(AND(ABS('Back-End'!B$32-L1110)&lt;=0.0005,'Back-End'!B$38),M1110,0)</f>
        <v>0</v>
      </c>
      <c r="R1110" s="72">
        <f>IF(AND(ABS('Back-End'!B$56-L1110)&lt;=0.0005,'Back-End'!B$57),'Back-End'!B$54,IF(AND(ABS('Back-End'!B$69-L1110)&lt;=0.0005,'Back-End'!B$58),'Back-End'!B$67,0))</f>
        <v>0</v>
      </c>
      <c r="S1110" s="72">
        <f>IF(AND(ABS('Back-End'!B$81-L1110)&lt;=0.0005,'Back-End'!B$84),'Back-End'!B$82,0)</f>
        <v>0</v>
      </c>
      <c r="T1110" s="72">
        <v>0</v>
      </c>
    </row>
    <row r="1111" spans="12:20" x14ac:dyDescent="0.25">
      <c r="L1111" s="94">
        <f>L1110</f>
        <v>0.55300000000000038</v>
      </c>
      <c r="M1111" s="81">
        <f>IF(L1111&lt;'Slider Control'!M$13,'Slider Control'!P$13,L1111*'Slider Control'!R$13)</f>
        <v>1.3272000000000008</v>
      </c>
      <c r="N1111" s="95">
        <f>IF(L1111&lt;'Slider Control'!M$13,0,IF(L1111&lt;'Slider Control'!N$13,L1111*'Slider Control'!S$13+'Slider Control'!T$13,'Slider Control'!Q$13))</f>
        <v>1.8</v>
      </c>
      <c r="O1111" s="96" t="e">
        <f t="shared" si="32"/>
        <v>#N/A</v>
      </c>
      <c r="P1111" s="72">
        <f>IF(AND(ABS('Back-End'!B$26-L1111)&lt;=0.0005,'Back-End'!B$25),'Back-End'!B$21,0)</f>
        <v>0</v>
      </c>
      <c r="Q1111" s="72">
        <f>IF(AND(ABS('Back-End'!B$32-L1111)&lt;=0.0005,'Back-End'!B$38),N1111,0)</f>
        <v>0</v>
      </c>
      <c r="R1111" s="72">
        <f>IF(AND(ABS('Back-End'!B$56-L1110)&lt;=0.0005,'Back-End'!B$57),'Back-End'!B$55,IF(AND(ABS('Back-End'!B$69-L1110)&lt;=0.0005,'Back-End'!B$58),'Back-End'!B$68+0.0001,0))</f>
        <v>0</v>
      </c>
      <c r="S1111" s="72">
        <f>IF(AND(ABS('Back-End'!B$81-L1111)&lt;=0.0005,'Back-End'!B$84),'Back-End'!B$83,0)</f>
        <v>0</v>
      </c>
      <c r="T1111" s="72">
        <v>0</v>
      </c>
    </row>
    <row r="1112" spans="12:20" x14ac:dyDescent="0.25">
      <c r="L1112" s="94">
        <f>L1111+0.001</f>
        <v>0.55400000000000038</v>
      </c>
      <c r="M1112" s="81">
        <f>IF(L1112&lt;'Slider Control'!M$13,'Slider Control'!P$13,L1112*'Slider Control'!R$13)</f>
        <v>1.3296000000000008</v>
      </c>
      <c r="N1112" s="95">
        <f>IF(L1112&lt;'Slider Control'!M$13,0,IF(L1112&lt;'Slider Control'!N$13,L1112*'Slider Control'!S$13+'Slider Control'!T$13,'Slider Control'!Q$13))</f>
        <v>1.8</v>
      </c>
      <c r="O1112" s="96" t="e">
        <f t="shared" si="32"/>
        <v>#N/A</v>
      </c>
      <c r="P1112" s="72">
        <f>IF(AND(ABS('Back-End'!B$26-L1112)&lt;=0.0005,'Back-End'!B$25),0.001,0)</f>
        <v>0</v>
      </c>
      <c r="Q1112" s="72">
        <f>IF(AND(ABS('Back-End'!B$32-L1112)&lt;=0.0005,'Back-End'!B$38),M1112,0)</f>
        <v>0</v>
      </c>
      <c r="R1112" s="72">
        <f>IF(AND(ABS('Back-End'!B$56-L1112)&lt;=0.0005,'Back-End'!B$57),'Back-End'!B$54,IF(AND(ABS('Back-End'!B$69-L1112)&lt;=0.0005,'Back-End'!B$58),'Back-End'!B$67,0))</f>
        <v>0</v>
      </c>
      <c r="S1112" s="72">
        <f>IF(AND(ABS('Back-End'!B$81-L1112)&lt;=0.0005,'Back-End'!B$84),'Back-End'!B$82,0)</f>
        <v>0</v>
      </c>
      <c r="T1112" s="72">
        <v>0</v>
      </c>
    </row>
    <row r="1113" spans="12:20" x14ac:dyDescent="0.25">
      <c r="L1113" s="94">
        <f>L1112</f>
        <v>0.55400000000000038</v>
      </c>
      <c r="M1113" s="81">
        <f>IF(L1113&lt;'Slider Control'!M$13,'Slider Control'!P$13,L1113*'Slider Control'!R$13)</f>
        <v>1.3296000000000008</v>
      </c>
      <c r="N1113" s="95">
        <f>IF(L1113&lt;'Slider Control'!M$13,0,IF(L1113&lt;'Slider Control'!N$13,L1113*'Slider Control'!S$13+'Slider Control'!T$13,'Slider Control'!Q$13))</f>
        <v>1.8</v>
      </c>
      <c r="O1113" s="96" t="e">
        <f t="shared" si="32"/>
        <v>#N/A</v>
      </c>
      <c r="P1113" s="72">
        <f>IF(AND(ABS('Back-End'!B$26-L1113)&lt;=0.0005,'Back-End'!B$25),'Back-End'!B$21,0)</f>
        <v>0</v>
      </c>
      <c r="Q1113" s="72">
        <f>IF(AND(ABS('Back-End'!B$32-L1113)&lt;=0.0005,'Back-End'!B$38),N1113,0)</f>
        <v>0</v>
      </c>
      <c r="R1113" s="72">
        <f>IF(AND(ABS('Back-End'!B$56-L1112)&lt;=0.0005,'Back-End'!B$57),'Back-End'!B$55,IF(AND(ABS('Back-End'!B$69-L1112)&lt;=0.0005,'Back-End'!B$58),'Back-End'!B$68+0.0001,0))</f>
        <v>0</v>
      </c>
      <c r="S1113" s="72">
        <f>IF(AND(ABS('Back-End'!B$81-L1113)&lt;=0.0005,'Back-End'!B$84),'Back-End'!B$83,0)</f>
        <v>0</v>
      </c>
      <c r="T1113" s="72">
        <v>0</v>
      </c>
    </row>
    <row r="1114" spans="12:20" x14ac:dyDescent="0.25">
      <c r="L1114" s="94">
        <f>L1113+0.001</f>
        <v>0.55500000000000038</v>
      </c>
      <c r="M1114" s="81">
        <f>IF(L1114&lt;'Slider Control'!M$13,'Slider Control'!P$13,L1114*'Slider Control'!R$13)</f>
        <v>1.332000000000001</v>
      </c>
      <c r="N1114" s="95">
        <f>IF(L1114&lt;'Slider Control'!M$13,0,IF(L1114&lt;'Slider Control'!N$13,L1114*'Slider Control'!S$13+'Slider Control'!T$13,'Slider Control'!Q$13))</f>
        <v>1.8</v>
      </c>
      <c r="O1114" s="96" t="e">
        <f t="shared" si="32"/>
        <v>#N/A</v>
      </c>
      <c r="P1114" s="72">
        <f>IF(AND(ABS('Back-End'!B$26-L1114)&lt;=0.0005,'Back-End'!B$25),0.001,0)</f>
        <v>0</v>
      </c>
      <c r="Q1114" s="72">
        <f>IF(AND(ABS('Back-End'!B$32-L1114)&lt;=0.0005,'Back-End'!B$38),M1114,0)</f>
        <v>0</v>
      </c>
      <c r="R1114" s="72">
        <f>IF(AND(ABS('Back-End'!B$56-L1114)&lt;=0.0005,'Back-End'!B$57),'Back-End'!B$54,IF(AND(ABS('Back-End'!B$69-L1114)&lt;=0.0005,'Back-End'!B$58),'Back-End'!B$67,0))</f>
        <v>0</v>
      </c>
      <c r="S1114" s="72">
        <f>IF(AND(ABS('Back-End'!B$81-L1114)&lt;=0.0005,'Back-End'!B$84),'Back-End'!B$82,0)</f>
        <v>0</v>
      </c>
      <c r="T1114" s="72">
        <v>0</v>
      </c>
    </row>
    <row r="1115" spans="12:20" x14ac:dyDescent="0.25">
      <c r="L1115" s="94">
        <f>L1114</f>
        <v>0.55500000000000038</v>
      </c>
      <c r="M1115" s="81">
        <f>IF(L1115&lt;'Slider Control'!M$13,'Slider Control'!P$13,L1115*'Slider Control'!R$13)</f>
        <v>1.332000000000001</v>
      </c>
      <c r="N1115" s="95">
        <f>IF(L1115&lt;'Slider Control'!M$13,0,IF(L1115&lt;'Slider Control'!N$13,L1115*'Slider Control'!S$13+'Slider Control'!T$13,'Slider Control'!Q$13))</f>
        <v>1.8</v>
      </c>
      <c r="O1115" s="96" t="e">
        <f t="shared" si="32"/>
        <v>#N/A</v>
      </c>
      <c r="P1115" s="72">
        <f>IF(AND(ABS('Back-End'!B$26-L1115)&lt;=0.0005,'Back-End'!B$25),'Back-End'!B$21,0)</f>
        <v>0</v>
      </c>
      <c r="Q1115" s="72">
        <f>IF(AND(ABS('Back-End'!B$32-L1115)&lt;=0.0005,'Back-End'!B$38),N1115,0)</f>
        <v>0</v>
      </c>
      <c r="R1115" s="72">
        <f>IF(AND(ABS('Back-End'!B$56-L1114)&lt;=0.0005,'Back-End'!B$57),'Back-End'!B$55,IF(AND(ABS('Back-End'!B$69-L1114)&lt;=0.0005,'Back-End'!B$58),'Back-End'!B$68+0.0001,0))</f>
        <v>0</v>
      </c>
      <c r="S1115" s="72">
        <f>IF(AND(ABS('Back-End'!B$81-L1115)&lt;=0.0005,'Back-End'!B$84),'Back-End'!B$83,0)</f>
        <v>0</v>
      </c>
      <c r="T1115" s="72">
        <v>0</v>
      </c>
    </row>
    <row r="1116" spans="12:20" x14ac:dyDescent="0.25">
      <c r="L1116" s="94">
        <f>L1115+0.001</f>
        <v>0.55600000000000038</v>
      </c>
      <c r="M1116" s="81">
        <f>IF(L1116&lt;'Slider Control'!M$13,'Slider Control'!P$13,L1116*'Slider Control'!R$13)</f>
        <v>1.3344000000000009</v>
      </c>
      <c r="N1116" s="95">
        <f>IF(L1116&lt;'Slider Control'!M$13,0,IF(L1116&lt;'Slider Control'!N$13,L1116*'Slider Control'!S$13+'Slider Control'!T$13,'Slider Control'!Q$13))</f>
        <v>1.8</v>
      </c>
      <c r="O1116" s="96" t="e">
        <f t="shared" si="32"/>
        <v>#N/A</v>
      </c>
      <c r="P1116" s="72">
        <f>IF(AND(ABS('Back-End'!B$26-L1116)&lt;=0.0005,'Back-End'!B$25),0.001,0)</f>
        <v>0</v>
      </c>
      <c r="Q1116" s="72">
        <f>IF(AND(ABS('Back-End'!B$32-L1116)&lt;=0.0005,'Back-End'!B$38),M1116,0)</f>
        <v>0</v>
      </c>
      <c r="R1116" s="72">
        <f>IF(AND(ABS('Back-End'!B$56-L1116)&lt;=0.0005,'Back-End'!B$57),'Back-End'!B$54,IF(AND(ABS('Back-End'!B$69-L1116)&lt;=0.0005,'Back-End'!B$58),'Back-End'!B$67,0))</f>
        <v>0</v>
      </c>
      <c r="S1116" s="72">
        <f>IF(AND(ABS('Back-End'!B$81-L1116)&lt;=0.0005,'Back-End'!B$84),'Back-End'!B$82,0)</f>
        <v>0</v>
      </c>
      <c r="T1116" s="72">
        <v>0</v>
      </c>
    </row>
    <row r="1117" spans="12:20" x14ac:dyDescent="0.25">
      <c r="L1117" s="94">
        <f>L1116</f>
        <v>0.55600000000000038</v>
      </c>
      <c r="M1117" s="81">
        <f>IF(L1117&lt;'Slider Control'!M$13,'Slider Control'!P$13,L1117*'Slider Control'!R$13)</f>
        <v>1.3344000000000009</v>
      </c>
      <c r="N1117" s="95">
        <f>IF(L1117&lt;'Slider Control'!M$13,0,IF(L1117&lt;'Slider Control'!N$13,L1117*'Slider Control'!S$13+'Slider Control'!T$13,'Slider Control'!Q$13))</f>
        <v>1.8</v>
      </c>
      <c r="O1117" s="96" t="e">
        <f t="shared" si="32"/>
        <v>#N/A</v>
      </c>
      <c r="P1117" s="72">
        <f>IF(AND(ABS('Back-End'!B$26-L1117)&lt;=0.0005,'Back-End'!B$25),'Back-End'!B$21,0)</f>
        <v>0</v>
      </c>
      <c r="Q1117" s="72">
        <f>IF(AND(ABS('Back-End'!B$32-L1117)&lt;=0.0005,'Back-End'!B$38),N1117,0)</f>
        <v>0</v>
      </c>
      <c r="R1117" s="72">
        <f>IF(AND(ABS('Back-End'!B$56-L1116)&lt;=0.0005,'Back-End'!B$57),'Back-End'!B$55,IF(AND(ABS('Back-End'!B$69-L1116)&lt;=0.0005,'Back-End'!B$58),'Back-End'!B$68+0.0001,0))</f>
        <v>0</v>
      </c>
      <c r="S1117" s="72">
        <f>IF(AND(ABS('Back-End'!B$81-L1117)&lt;=0.0005,'Back-End'!B$84),'Back-End'!B$83,0)</f>
        <v>0</v>
      </c>
      <c r="T1117" s="72">
        <v>0</v>
      </c>
    </row>
    <row r="1118" spans="12:20" x14ac:dyDescent="0.25">
      <c r="L1118" s="94">
        <f>L1117+0.001</f>
        <v>0.55700000000000038</v>
      </c>
      <c r="M1118" s="81">
        <f>IF(L1118&lt;'Slider Control'!M$13,'Slider Control'!P$13,L1118*'Slider Control'!R$13)</f>
        <v>1.3368000000000009</v>
      </c>
      <c r="N1118" s="95">
        <f>IF(L1118&lt;'Slider Control'!M$13,0,IF(L1118&lt;'Slider Control'!N$13,L1118*'Slider Control'!S$13+'Slider Control'!T$13,'Slider Control'!Q$13))</f>
        <v>1.8</v>
      </c>
      <c r="O1118" s="96" t="e">
        <f t="shared" si="32"/>
        <v>#N/A</v>
      </c>
      <c r="P1118" s="72">
        <f>IF(AND(ABS('Back-End'!B$26-L1118)&lt;=0.0005,'Back-End'!B$25),0.001,0)</f>
        <v>0</v>
      </c>
      <c r="Q1118" s="72">
        <f>IF(AND(ABS('Back-End'!B$32-L1118)&lt;=0.0005,'Back-End'!B$38),M1118,0)</f>
        <v>0</v>
      </c>
      <c r="R1118" s="72">
        <f>IF(AND(ABS('Back-End'!B$56-L1118)&lt;=0.0005,'Back-End'!B$57),'Back-End'!B$54,IF(AND(ABS('Back-End'!B$69-L1118)&lt;=0.0005,'Back-End'!B$58),'Back-End'!B$67,0))</f>
        <v>0</v>
      </c>
      <c r="S1118" s="72">
        <f>IF(AND(ABS('Back-End'!B$81-L1118)&lt;=0.0005,'Back-End'!B$84),'Back-End'!B$82,0)</f>
        <v>0</v>
      </c>
      <c r="T1118" s="72">
        <v>0</v>
      </c>
    </row>
    <row r="1119" spans="12:20" x14ac:dyDescent="0.25">
      <c r="L1119" s="94">
        <f>L1118</f>
        <v>0.55700000000000038</v>
      </c>
      <c r="M1119" s="81">
        <f>IF(L1119&lt;'Slider Control'!M$13,'Slider Control'!P$13,L1119*'Slider Control'!R$13)</f>
        <v>1.3368000000000009</v>
      </c>
      <c r="N1119" s="95">
        <f>IF(L1119&lt;'Slider Control'!M$13,0,IF(L1119&lt;'Slider Control'!N$13,L1119*'Slider Control'!S$13+'Slider Control'!T$13,'Slider Control'!Q$13))</f>
        <v>1.8</v>
      </c>
      <c r="O1119" s="96" t="e">
        <f t="shared" si="32"/>
        <v>#N/A</v>
      </c>
      <c r="P1119" s="72">
        <f>IF(AND(ABS('Back-End'!B$26-L1119)&lt;=0.0005,'Back-End'!B$25),'Back-End'!B$21,0)</f>
        <v>0</v>
      </c>
      <c r="Q1119" s="72">
        <f>IF(AND(ABS('Back-End'!B$32-L1119)&lt;=0.0005,'Back-End'!B$38),N1119,0)</f>
        <v>0</v>
      </c>
      <c r="R1119" s="72">
        <f>IF(AND(ABS('Back-End'!B$56-L1118)&lt;=0.0005,'Back-End'!B$57),'Back-End'!B$55,IF(AND(ABS('Back-End'!B$69-L1118)&lt;=0.0005,'Back-End'!B$58),'Back-End'!B$68+0.0001,0))</f>
        <v>0</v>
      </c>
      <c r="S1119" s="72">
        <f>IF(AND(ABS('Back-End'!B$81-L1119)&lt;=0.0005,'Back-End'!B$84),'Back-End'!B$83,0)</f>
        <v>0</v>
      </c>
      <c r="T1119" s="72">
        <v>0</v>
      </c>
    </row>
    <row r="1120" spans="12:20" x14ac:dyDescent="0.25">
      <c r="L1120" s="94">
        <f>L1119+0.001</f>
        <v>0.55800000000000038</v>
      </c>
      <c r="M1120" s="81">
        <f>IF(L1120&lt;'Slider Control'!M$13,'Slider Control'!P$13,L1120*'Slider Control'!R$13)</f>
        <v>1.3392000000000008</v>
      </c>
      <c r="N1120" s="95">
        <f>IF(L1120&lt;'Slider Control'!M$13,0,IF(L1120&lt;'Slider Control'!N$13,L1120*'Slider Control'!S$13+'Slider Control'!T$13,'Slider Control'!Q$13))</f>
        <v>1.8</v>
      </c>
      <c r="O1120" s="96" t="e">
        <f t="shared" si="32"/>
        <v>#N/A</v>
      </c>
      <c r="P1120" s="72">
        <f>IF(AND(ABS('Back-End'!B$26-L1120)&lt;=0.0005,'Back-End'!B$25),0.001,0)</f>
        <v>0</v>
      </c>
      <c r="Q1120" s="72">
        <f>IF(AND(ABS('Back-End'!B$32-L1120)&lt;=0.0005,'Back-End'!B$38),M1120,0)</f>
        <v>0</v>
      </c>
      <c r="R1120" s="72">
        <f>IF(AND(ABS('Back-End'!B$56-L1120)&lt;=0.0005,'Back-End'!B$57),'Back-End'!B$54,IF(AND(ABS('Back-End'!B$69-L1120)&lt;=0.0005,'Back-End'!B$58),'Back-End'!B$67,0))</f>
        <v>0</v>
      </c>
      <c r="S1120" s="72">
        <f>IF(AND(ABS('Back-End'!B$81-L1120)&lt;=0.0005,'Back-End'!B$84),'Back-End'!B$82,0)</f>
        <v>0</v>
      </c>
      <c r="T1120" s="72">
        <v>0</v>
      </c>
    </row>
    <row r="1121" spans="12:20" x14ac:dyDescent="0.25">
      <c r="L1121" s="94">
        <f>L1120</f>
        <v>0.55800000000000038</v>
      </c>
      <c r="M1121" s="81">
        <f>IF(L1121&lt;'Slider Control'!M$13,'Slider Control'!P$13,L1121*'Slider Control'!R$13)</f>
        <v>1.3392000000000008</v>
      </c>
      <c r="N1121" s="95">
        <f>IF(L1121&lt;'Slider Control'!M$13,0,IF(L1121&lt;'Slider Control'!N$13,L1121*'Slider Control'!S$13+'Slider Control'!T$13,'Slider Control'!Q$13))</f>
        <v>1.8</v>
      </c>
      <c r="O1121" s="96" t="e">
        <f t="shared" si="32"/>
        <v>#N/A</v>
      </c>
      <c r="P1121" s="72">
        <f>IF(AND(ABS('Back-End'!B$26-L1121)&lt;=0.0005,'Back-End'!B$25),'Back-End'!B$21,0)</f>
        <v>0</v>
      </c>
      <c r="Q1121" s="72">
        <f>IF(AND(ABS('Back-End'!B$32-L1121)&lt;=0.0005,'Back-End'!B$38),N1121,0)</f>
        <v>0</v>
      </c>
      <c r="R1121" s="72">
        <f>IF(AND(ABS('Back-End'!B$56-L1120)&lt;=0.0005,'Back-End'!B$57),'Back-End'!B$55,IF(AND(ABS('Back-End'!B$69-L1120)&lt;=0.0005,'Back-End'!B$58),'Back-End'!B$68+0.0001,0))</f>
        <v>0</v>
      </c>
      <c r="S1121" s="72">
        <f>IF(AND(ABS('Back-End'!B$81-L1121)&lt;=0.0005,'Back-End'!B$84),'Back-End'!B$83,0)</f>
        <v>0</v>
      </c>
      <c r="T1121" s="72">
        <v>0</v>
      </c>
    </row>
    <row r="1122" spans="12:20" x14ac:dyDescent="0.25">
      <c r="L1122" s="94">
        <f>L1121+0.001</f>
        <v>0.55900000000000039</v>
      </c>
      <c r="M1122" s="81">
        <f>IF(L1122&lt;'Slider Control'!M$13,'Slider Control'!P$13,L1122*'Slider Control'!R$13)</f>
        <v>1.3416000000000008</v>
      </c>
      <c r="N1122" s="95">
        <f>IF(L1122&lt;'Slider Control'!M$13,0,IF(L1122&lt;'Slider Control'!N$13,L1122*'Slider Control'!S$13+'Slider Control'!T$13,'Slider Control'!Q$13))</f>
        <v>1.8</v>
      </c>
      <c r="O1122" s="96" t="e">
        <f t="shared" si="32"/>
        <v>#N/A</v>
      </c>
      <c r="P1122" s="72">
        <f>IF(AND(ABS('Back-End'!B$26-L1122)&lt;=0.0005,'Back-End'!B$25),0.001,0)</f>
        <v>0</v>
      </c>
      <c r="Q1122" s="72">
        <f>IF(AND(ABS('Back-End'!B$32-L1122)&lt;=0.0005,'Back-End'!B$38),M1122,0)</f>
        <v>0</v>
      </c>
      <c r="R1122" s="72">
        <f>IF(AND(ABS('Back-End'!B$56-L1122)&lt;=0.0005,'Back-End'!B$57),'Back-End'!B$54,IF(AND(ABS('Back-End'!B$69-L1122)&lt;=0.0005,'Back-End'!B$58),'Back-End'!B$67,0))</f>
        <v>0</v>
      </c>
      <c r="S1122" s="72">
        <f>IF(AND(ABS('Back-End'!B$81-L1122)&lt;=0.0005,'Back-End'!B$84),'Back-End'!B$82,0)</f>
        <v>0</v>
      </c>
      <c r="T1122" s="72">
        <v>0</v>
      </c>
    </row>
    <row r="1123" spans="12:20" x14ac:dyDescent="0.25">
      <c r="L1123" s="94">
        <f>L1122</f>
        <v>0.55900000000000039</v>
      </c>
      <c r="M1123" s="81">
        <f>IF(L1123&lt;'Slider Control'!M$13,'Slider Control'!P$13,L1123*'Slider Control'!R$13)</f>
        <v>1.3416000000000008</v>
      </c>
      <c r="N1123" s="95">
        <f>IF(L1123&lt;'Slider Control'!M$13,0,IF(L1123&lt;'Slider Control'!N$13,L1123*'Slider Control'!S$13+'Slider Control'!T$13,'Slider Control'!Q$13))</f>
        <v>1.8</v>
      </c>
      <c r="O1123" s="96" t="e">
        <f t="shared" si="32"/>
        <v>#N/A</v>
      </c>
      <c r="P1123" s="72">
        <f>IF(AND(ABS('Back-End'!B$26-L1123)&lt;=0.0005,'Back-End'!B$25),'Back-End'!B$21,0)</f>
        <v>0</v>
      </c>
      <c r="Q1123" s="72">
        <f>IF(AND(ABS('Back-End'!B$32-L1123)&lt;=0.0005,'Back-End'!B$38),N1123,0)</f>
        <v>0</v>
      </c>
      <c r="R1123" s="72">
        <f>IF(AND(ABS('Back-End'!B$56-L1122)&lt;=0.0005,'Back-End'!B$57),'Back-End'!B$55,IF(AND(ABS('Back-End'!B$69-L1122)&lt;=0.0005,'Back-End'!B$58),'Back-End'!B$68+0.0001,0))</f>
        <v>0</v>
      </c>
      <c r="S1123" s="72">
        <f>IF(AND(ABS('Back-End'!B$81-L1123)&lt;=0.0005,'Back-End'!B$84),'Back-End'!B$83,0)</f>
        <v>0</v>
      </c>
      <c r="T1123" s="72">
        <v>0</v>
      </c>
    </row>
    <row r="1124" spans="12:20" x14ac:dyDescent="0.25">
      <c r="L1124" s="94">
        <f>L1123+0.001</f>
        <v>0.56000000000000039</v>
      </c>
      <c r="M1124" s="81">
        <f>IF(L1124&lt;'Slider Control'!M$13,'Slider Control'!P$13,L1124*'Slider Control'!R$13)</f>
        <v>1.344000000000001</v>
      </c>
      <c r="N1124" s="95">
        <f>IF(L1124&lt;'Slider Control'!M$13,0,IF(L1124&lt;'Slider Control'!N$13,L1124*'Slider Control'!S$13+'Slider Control'!T$13,'Slider Control'!Q$13))</f>
        <v>1.8</v>
      </c>
      <c r="O1124" s="96" t="e">
        <f t="shared" si="32"/>
        <v>#N/A</v>
      </c>
      <c r="P1124" s="72">
        <f>IF(AND(ABS('Back-End'!B$26-L1124)&lt;=0.0005,'Back-End'!B$25),0.001,0)</f>
        <v>0</v>
      </c>
      <c r="Q1124" s="72">
        <f>IF(AND(ABS('Back-End'!B$32-L1124)&lt;=0.0005,'Back-End'!B$38),M1124,0)</f>
        <v>0</v>
      </c>
      <c r="R1124" s="72">
        <f>IF(AND(ABS('Back-End'!B$56-L1124)&lt;=0.0005,'Back-End'!B$57),'Back-End'!B$54,IF(AND(ABS('Back-End'!B$69-L1124)&lt;=0.0005,'Back-End'!B$58),'Back-End'!B$67,0))</f>
        <v>0</v>
      </c>
      <c r="S1124" s="72">
        <f>IF(AND(ABS('Back-End'!B$81-L1124)&lt;=0.0005,'Back-End'!B$84),'Back-End'!B$82,0)</f>
        <v>0</v>
      </c>
      <c r="T1124" s="72">
        <v>0</v>
      </c>
    </row>
    <row r="1125" spans="12:20" x14ac:dyDescent="0.25">
      <c r="L1125" s="94">
        <f>L1124</f>
        <v>0.56000000000000039</v>
      </c>
      <c r="M1125" s="81">
        <f>IF(L1125&lt;'Slider Control'!M$13,'Slider Control'!P$13,L1125*'Slider Control'!R$13)</f>
        <v>1.344000000000001</v>
      </c>
      <c r="N1125" s="95">
        <f>IF(L1125&lt;'Slider Control'!M$13,0,IF(L1125&lt;'Slider Control'!N$13,L1125*'Slider Control'!S$13+'Slider Control'!T$13,'Slider Control'!Q$13))</f>
        <v>1.8</v>
      </c>
      <c r="O1125" s="96" t="e">
        <f t="shared" si="32"/>
        <v>#N/A</v>
      </c>
      <c r="P1125" s="72">
        <f>IF(AND(ABS('Back-End'!B$26-L1125)&lt;=0.0005,'Back-End'!B$25),'Back-End'!B$21,0)</f>
        <v>0</v>
      </c>
      <c r="Q1125" s="72">
        <f>IF(AND(ABS('Back-End'!B$32-L1125)&lt;=0.0005,'Back-End'!B$38),N1125,0)</f>
        <v>0</v>
      </c>
      <c r="R1125" s="72">
        <f>IF(AND(ABS('Back-End'!B$56-L1124)&lt;=0.0005,'Back-End'!B$57),'Back-End'!B$55,IF(AND(ABS('Back-End'!B$69-L1124)&lt;=0.0005,'Back-End'!B$58),'Back-End'!B$68+0.0001,0))</f>
        <v>0</v>
      </c>
      <c r="S1125" s="72">
        <f>IF(AND(ABS('Back-End'!B$81-L1125)&lt;=0.0005,'Back-End'!B$84),'Back-End'!B$83,0)</f>
        <v>0</v>
      </c>
      <c r="T1125" s="72">
        <v>0</v>
      </c>
    </row>
    <row r="1126" spans="12:20" x14ac:dyDescent="0.25">
      <c r="L1126" s="94">
        <f>L1125+0.001</f>
        <v>0.56100000000000039</v>
      </c>
      <c r="M1126" s="81">
        <f>IF(L1126&lt;'Slider Control'!M$13,'Slider Control'!P$13,L1126*'Slider Control'!R$13)</f>
        <v>1.3464000000000009</v>
      </c>
      <c r="N1126" s="95">
        <f>IF(L1126&lt;'Slider Control'!M$13,0,IF(L1126&lt;'Slider Control'!N$13,L1126*'Slider Control'!S$13+'Slider Control'!T$13,'Slider Control'!Q$13))</f>
        <v>1.8</v>
      </c>
      <c r="O1126" s="96" t="e">
        <f t="shared" si="32"/>
        <v>#N/A</v>
      </c>
      <c r="P1126" s="72">
        <f>IF(AND(ABS('Back-End'!B$26-L1126)&lt;=0.0005,'Back-End'!B$25),0.001,0)</f>
        <v>0</v>
      </c>
      <c r="Q1126" s="72">
        <f>IF(AND(ABS('Back-End'!B$32-L1126)&lt;=0.0005,'Back-End'!B$38),M1126,0)</f>
        <v>0</v>
      </c>
      <c r="R1126" s="72">
        <f>IF(AND(ABS('Back-End'!B$56-L1126)&lt;=0.0005,'Back-End'!B$57),'Back-End'!B$54,IF(AND(ABS('Back-End'!B$69-L1126)&lt;=0.0005,'Back-End'!B$58),'Back-End'!B$67,0))</f>
        <v>0</v>
      </c>
      <c r="S1126" s="72">
        <f>IF(AND(ABS('Back-End'!B$81-L1126)&lt;=0.0005,'Back-End'!B$84),'Back-End'!B$82,0)</f>
        <v>0</v>
      </c>
      <c r="T1126" s="72">
        <v>0</v>
      </c>
    </row>
    <row r="1127" spans="12:20" x14ac:dyDescent="0.25">
      <c r="L1127" s="94">
        <f>L1126</f>
        <v>0.56100000000000039</v>
      </c>
      <c r="M1127" s="81">
        <f>IF(L1127&lt;'Slider Control'!M$13,'Slider Control'!P$13,L1127*'Slider Control'!R$13)</f>
        <v>1.3464000000000009</v>
      </c>
      <c r="N1127" s="95">
        <f>IF(L1127&lt;'Slider Control'!M$13,0,IF(L1127&lt;'Slider Control'!N$13,L1127*'Slider Control'!S$13+'Slider Control'!T$13,'Slider Control'!Q$13))</f>
        <v>1.8</v>
      </c>
      <c r="O1127" s="96" t="e">
        <f t="shared" si="32"/>
        <v>#N/A</v>
      </c>
      <c r="P1127" s="72">
        <f>IF(AND(ABS('Back-End'!B$26-L1127)&lt;=0.0005,'Back-End'!B$25),'Back-End'!B$21,0)</f>
        <v>0</v>
      </c>
      <c r="Q1127" s="72">
        <f>IF(AND(ABS('Back-End'!B$32-L1127)&lt;=0.0005,'Back-End'!B$38),N1127,0)</f>
        <v>0</v>
      </c>
      <c r="R1127" s="72">
        <f>IF(AND(ABS('Back-End'!B$56-L1126)&lt;=0.0005,'Back-End'!B$57),'Back-End'!B$55,IF(AND(ABS('Back-End'!B$69-L1126)&lt;=0.0005,'Back-End'!B$58),'Back-End'!B$68+0.0001,0))</f>
        <v>0</v>
      </c>
      <c r="S1127" s="72">
        <f>IF(AND(ABS('Back-End'!B$81-L1127)&lt;=0.0005,'Back-End'!B$84),'Back-End'!B$83,0)</f>
        <v>0</v>
      </c>
      <c r="T1127" s="72">
        <v>0</v>
      </c>
    </row>
    <row r="1128" spans="12:20" x14ac:dyDescent="0.25">
      <c r="L1128" s="94">
        <f>L1127+0.001</f>
        <v>0.56200000000000039</v>
      </c>
      <c r="M1128" s="81">
        <f>IF(L1128&lt;'Slider Control'!M$13,'Slider Control'!P$13,L1128*'Slider Control'!R$13)</f>
        <v>1.3488000000000009</v>
      </c>
      <c r="N1128" s="95">
        <f>IF(L1128&lt;'Slider Control'!M$13,0,IF(L1128&lt;'Slider Control'!N$13,L1128*'Slider Control'!S$13+'Slider Control'!T$13,'Slider Control'!Q$13))</f>
        <v>1.8</v>
      </c>
      <c r="O1128" s="96" t="e">
        <f t="shared" si="32"/>
        <v>#N/A</v>
      </c>
      <c r="P1128" s="72">
        <f>IF(AND(ABS('Back-End'!B$26-L1128)&lt;=0.0005,'Back-End'!B$25),0.001,0)</f>
        <v>0</v>
      </c>
      <c r="Q1128" s="72">
        <f>IF(AND(ABS('Back-End'!B$32-L1128)&lt;=0.0005,'Back-End'!B$38),M1128,0)</f>
        <v>0</v>
      </c>
      <c r="R1128" s="72">
        <f>IF(AND(ABS('Back-End'!B$56-L1128)&lt;=0.0005,'Back-End'!B$57),'Back-End'!B$54,IF(AND(ABS('Back-End'!B$69-L1128)&lt;=0.0005,'Back-End'!B$58),'Back-End'!B$67,0))</f>
        <v>0</v>
      </c>
      <c r="S1128" s="72">
        <f>IF(AND(ABS('Back-End'!B$81-L1128)&lt;=0.0005,'Back-End'!B$84),'Back-End'!B$82,0)</f>
        <v>0</v>
      </c>
      <c r="T1128" s="72">
        <v>0</v>
      </c>
    </row>
    <row r="1129" spans="12:20" x14ac:dyDescent="0.25">
      <c r="L1129" s="94">
        <f>L1128</f>
        <v>0.56200000000000039</v>
      </c>
      <c r="M1129" s="81">
        <f>IF(L1129&lt;'Slider Control'!M$13,'Slider Control'!P$13,L1129*'Slider Control'!R$13)</f>
        <v>1.3488000000000009</v>
      </c>
      <c r="N1129" s="95">
        <f>IF(L1129&lt;'Slider Control'!M$13,0,IF(L1129&lt;'Slider Control'!N$13,L1129*'Slider Control'!S$13+'Slider Control'!T$13,'Slider Control'!Q$13))</f>
        <v>1.8</v>
      </c>
      <c r="O1129" s="96" t="e">
        <f t="shared" si="32"/>
        <v>#N/A</v>
      </c>
      <c r="P1129" s="72">
        <f>IF(AND(ABS('Back-End'!B$26-L1129)&lt;=0.0005,'Back-End'!B$25),'Back-End'!B$21,0)</f>
        <v>0</v>
      </c>
      <c r="Q1129" s="72">
        <f>IF(AND(ABS('Back-End'!B$32-L1129)&lt;=0.0005,'Back-End'!B$38),N1129,0)</f>
        <v>0</v>
      </c>
      <c r="R1129" s="72">
        <f>IF(AND(ABS('Back-End'!B$56-L1128)&lt;=0.0005,'Back-End'!B$57),'Back-End'!B$55,IF(AND(ABS('Back-End'!B$69-L1128)&lt;=0.0005,'Back-End'!B$58),'Back-End'!B$68+0.0001,0))</f>
        <v>0</v>
      </c>
      <c r="S1129" s="72">
        <f>IF(AND(ABS('Back-End'!B$81-L1129)&lt;=0.0005,'Back-End'!B$84),'Back-End'!B$83,0)</f>
        <v>0</v>
      </c>
      <c r="T1129" s="72">
        <v>0</v>
      </c>
    </row>
    <row r="1130" spans="12:20" x14ac:dyDescent="0.25">
      <c r="L1130" s="94">
        <f>L1129+0.001</f>
        <v>0.56300000000000039</v>
      </c>
      <c r="M1130" s="81">
        <f>IF(L1130&lt;'Slider Control'!M$13,'Slider Control'!P$13,L1130*'Slider Control'!R$13)</f>
        <v>1.3512000000000008</v>
      </c>
      <c r="N1130" s="95">
        <f>IF(L1130&lt;'Slider Control'!M$13,0,IF(L1130&lt;'Slider Control'!N$13,L1130*'Slider Control'!S$13+'Slider Control'!T$13,'Slider Control'!Q$13))</f>
        <v>1.8</v>
      </c>
      <c r="O1130" s="96" t="e">
        <f t="shared" si="32"/>
        <v>#N/A</v>
      </c>
      <c r="P1130" s="72">
        <f>IF(AND(ABS('Back-End'!B$26-L1130)&lt;=0.0005,'Back-End'!B$25),0.001,0)</f>
        <v>0</v>
      </c>
      <c r="Q1130" s="72">
        <f>IF(AND(ABS('Back-End'!B$32-L1130)&lt;=0.0005,'Back-End'!B$38),M1130,0)</f>
        <v>0</v>
      </c>
      <c r="R1130" s="72">
        <f>IF(AND(ABS('Back-End'!B$56-L1130)&lt;=0.0005,'Back-End'!B$57),'Back-End'!B$54,IF(AND(ABS('Back-End'!B$69-L1130)&lt;=0.0005,'Back-End'!B$58),'Back-End'!B$67,0))</f>
        <v>0</v>
      </c>
      <c r="S1130" s="72">
        <f>IF(AND(ABS('Back-End'!B$81-L1130)&lt;=0.0005,'Back-End'!B$84),'Back-End'!B$82,0)</f>
        <v>0</v>
      </c>
      <c r="T1130" s="72">
        <v>0</v>
      </c>
    </row>
    <row r="1131" spans="12:20" x14ac:dyDescent="0.25">
      <c r="L1131" s="94">
        <f>L1130</f>
        <v>0.56300000000000039</v>
      </c>
      <c r="M1131" s="81">
        <f>IF(L1131&lt;'Slider Control'!M$13,'Slider Control'!P$13,L1131*'Slider Control'!R$13)</f>
        <v>1.3512000000000008</v>
      </c>
      <c r="N1131" s="95">
        <f>IF(L1131&lt;'Slider Control'!M$13,0,IF(L1131&lt;'Slider Control'!N$13,L1131*'Slider Control'!S$13+'Slider Control'!T$13,'Slider Control'!Q$13))</f>
        <v>1.8</v>
      </c>
      <c r="O1131" s="96" t="e">
        <f t="shared" si="32"/>
        <v>#N/A</v>
      </c>
      <c r="P1131" s="72">
        <f>IF(AND(ABS('Back-End'!B$26-L1131)&lt;=0.0005,'Back-End'!B$25),'Back-End'!B$21,0)</f>
        <v>0</v>
      </c>
      <c r="Q1131" s="72">
        <f>IF(AND(ABS('Back-End'!B$32-L1131)&lt;=0.0005,'Back-End'!B$38),N1131,0)</f>
        <v>0</v>
      </c>
      <c r="R1131" s="72">
        <f>IF(AND(ABS('Back-End'!B$56-L1130)&lt;=0.0005,'Back-End'!B$57),'Back-End'!B$55,IF(AND(ABS('Back-End'!B$69-L1130)&lt;=0.0005,'Back-End'!B$58),'Back-End'!B$68+0.0001,0))</f>
        <v>0</v>
      </c>
      <c r="S1131" s="72">
        <f>IF(AND(ABS('Back-End'!B$81-L1131)&lt;=0.0005,'Back-End'!B$84),'Back-End'!B$83,0)</f>
        <v>0</v>
      </c>
      <c r="T1131" s="72">
        <v>0</v>
      </c>
    </row>
    <row r="1132" spans="12:20" x14ac:dyDescent="0.25">
      <c r="L1132" s="94">
        <f>L1131+0.001</f>
        <v>0.56400000000000039</v>
      </c>
      <c r="M1132" s="81">
        <f>IF(L1132&lt;'Slider Control'!M$13,'Slider Control'!P$13,L1132*'Slider Control'!R$13)</f>
        <v>1.3536000000000008</v>
      </c>
      <c r="N1132" s="95">
        <f>IF(L1132&lt;'Slider Control'!M$13,0,IF(L1132&lt;'Slider Control'!N$13,L1132*'Slider Control'!S$13+'Slider Control'!T$13,'Slider Control'!Q$13))</f>
        <v>1.8</v>
      </c>
      <c r="O1132" s="96" t="e">
        <f t="shared" si="32"/>
        <v>#N/A</v>
      </c>
      <c r="P1132" s="72">
        <f>IF(AND(ABS('Back-End'!B$26-L1132)&lt;=0.0005,'Back-End'!B$25),0.001,0)</f>
        <v>0</v>
      </c>
      <c r="Q1132" s="72">
        <f>IF(AND(ABS('Back-End'!B$32-L1132)&lt;=0.0005,'Back-End'!B$38),M1132,0)</f>
        <v>0</v>
      </c>
      <c r="R1132" s="72">
        <f>IF(AND(ABS('Back-End'!B$56-L1132)&lt;=0.0005,'Back-End'!B$57),'Back-End'!B$54,IF(AND(ABS('Back-End'!B$69-L1132)&lt;=0.0005,'Back-End'!B$58),'Back-End'!B$67,0))</f>
        <v>0</v>
      </c>
      <c r="S1132" s="72">
        <f>IF(AND(ABS('Back-End'!B$81-L1132)&lt;=0.0005,'Back-End'!B$84),'Back-End'!B$82,0)</f>
        <v>0</v>
      </c>
      <c r="T1132" s="72">
        <v>0</v>
      </c>
    </row>
    <row r="1133" spans="12:20" x14ac:dyDescent="0.25">
      <c r="L1133" s="94">
        <f>L1132</f>
        <v>0.56400000000000039</v>
      </c>
      <c r="M1133" s="81">
        <f>IF(L1133&lt;'Slider Control'!M$13,'Slider Control'!P$13,L1133*'Slider Control'!R$13)</f>
        <v>1.3536000000000008</v>
      </c>
      <c r="N1133" s="95">
        <f>IF(L1133&lt;'Slider Control'!M$13,0,IF(L1133&lt;'Slider Control'!N$13,L1133*'Slider Control'!S$13+'Slider Control'!T$13,'Slider Control'!Q$13))</f>
        <v>1.8</v>
      </c>
      <c r="O1133" s="96" t="e">
        <f t="shared" si="32"/>
        <v>#N/A</v>
      </c>
      <c r="P1133" s="72">
        <f>IF(AND(ABS('Back-End'!B$26-L1133)&lt;=0.0005,'Back-End'!B$25),'Back-End'!B$21,0)</f>
        <v>0</v>
      </c>
      <c r="Q1133" s="72">
        <f>IF(AND(ABS('Back-End'!B$32-L1133)&lt;=0.0005,'Back-End'!B$38),N1133,0)</f>
        <v>0</v>
      </c>
      <c r="R1133" s="72">
        <f>IF(AND(ABS('Back-End'!B$56-L1132)&lt;=0.0005,'Back-End'!B$57),'Back-End'!B$55,IF(AND(ABS('Back-End'!B$69-L1132)&lt;=0.0005,'Back-End'!B$58),'Back-End'!B$68+0.0001,0))</f>
        <v>0</v>
      </c>
      <c r="S1133" s="72">
        <f>IF(AND(ABS('Back-End'!B$81-L1133)&lt;=0.0005,'Back-End'!B$84),'Back-End'!B$83,0)</f>
        <v>0</v>
      </c>
      <c r="T1133" s="72">
        <v>0</v>
      </c>
    </row>
    <row r="1134" spans="12:20" x14ac:dyDescent="0.25">
      <c r="L1134" s="94">
        <f>L1133+0.001</f>
        <v>0.56500000000000039</v>
      </c>
      <c r="M1134" s="81">
        <f>IF(L1134&lt;'Slider Control'!M$13,'Slider Control'!P$13,L1134*'Slider Control'!R$13)</f>
        <v>1.356000000000001</v>
      </c>
      <c r="N1134" s="95">
        <f>IF(L1134&lt;'Slider Control'!M$13,0,IF(L1134&lt;'Slider Control'!N$13,L1134*'Slider Control'!S$13+'Slider Control'!T$13,'Slider Control'!Q$13))</f>
        <v>1.8</v>
      </c>
      <c r="O1134" s="96" t="e">
        <f t="shared" si="32"/>
        <v>#N/A</v>
      </c>
      <c r="P1134" s="72">
        <f>IF(AND(ABS('Back-End'!B$26-L1134)&lt;=0.0005,'Back-End'!B$25),0.001,0)</f>
        <v>0</v>
      </c>
      <c r="Q1134" s="72">
        <f>IF(AND(ABS('Back-End'!B$32-L1134)&lt;=0.0005,'Back-End'!B$38),M1134,0)</f>
        <v>0</v>
      </c>
      <c r="R1134" s="72">
        <f>IF(AND(ABS('Back-End'!B$56-L1134)&lt;=0.0005,'Back-End'!B$57),'Back-End'!B$54,IF(AND(ABS('Back-End'!B$69-L1134)&lt;=0.0005,'Back-End'!B$58),'Back-End'!B$67,0))</f>
        <v>0</v>
      </c>
      <c r="S1134" s="72">
        <f>IF(AND(ABS('Back-End'!B$81-L1134)&lt;=0.0005,'Back-End'!B$84),'Back-End'!B$82,0)</f>
        <v>0</v>
      </c>
      <c r="T1134" s="72">
        <v>0</v>
      </c>
    </row>
    <row r="1135" spans="12:20" x14ac:dyDescent="0.25">
      <c r="L1135" s="94">
        <f>L1134</f>
        <v>0.56500000000000039</v>
      </c>
      <c r="M1135" s="81">
        <f>IF(L1135&lt;'Slider Control'!M$13,'Slider Control'!P$13,L1135*'Slider Control'!R$13)</f>
        <v>1.356000000000001</v>
      </c>
      <c r="N1135" s="95">
        <f>IF(L1135&lt;'Slider Control'!M$13,0,IF(L1135&lt;'Slider Control'!N$13,L1135*'Slider Control'!S$13+'Slider Control'!T$13,'Slider Control'!Q$13))</f>
        <v>1.8</v>
      </c>
      <c r="O1135" s="96" t="e">
        <f t="shared" si="32"/>
        <v>#N/A</v>
      </c>
      <c r="P1135" s="72">
        <f>IF(AND(ABS('Back-End'!B$26-L1135)&lt;=0.0005,'Back-End'!B$25),'Back-End'!B$21,0)</f>
        <v>0</v>
      </c>
      <c r="Q1135" s="72">
        <f>IF(AND(ABS('Back-End'!B$32-L1135)&lt;=0.0005,'Back-End'!B$38),N1135,0)</f>
        <v>0</v>
      </c>
      <c r="R1135" s="72">
        <f>IF(AND(ABS('Back-End'!B$56-L1134)&lt;=0.0005,'Back-End'!B$57),'Back-End'!B$55,IF(AND(ABS('Back-End'!B$69-L1134)&lt;=0.0005,'Back-End'!B$58),'Back-End'!B$68+0.0001,0))</f>
        <v>0</v>
      </c>
      <c r="S1135" s="72">
        <f>IF(AND(ABS('Back-End'!B$81-L1135)&lt;=0.0005,'Back-End'!B$84),'Back-End'!B$83,0)</f>
        <v>0</v>
      </c>
      <c r="T1135" s="72">
        <v>0</v>
      </c>
    </row>
    <row r="1136" spans="12:20" x14ac:dyDescent="0.25">
      <c r="L1136" s="94">
        <f>L1135+0.001</f>
        <v>0.56600000000000039</v>
      </c>
      <c r="M1136" s="81">
        <f>IF(L1136&lt;'Slider Control'!M$13,'Slider Control'!P$13,L1136*'Slider Control'!R$13)</f>
        <v>1.3584000000000009</v>
      </c>
      <c r="N1136" s="95">
        <f>IF(L1136&lt;'Slider Control'!M$13,0,IF(L1136&lt;'Slider Control'!N$13,L1136*'Slider Control'!S$13+'Slider Control'!T$13,'Slider Control'!Q$13))</f>
        <v>1.8</v>
      </c>
      <c r="O1136" s="96" t="e">
        <f t="shared" si="32"/>
        <v>#N/A</v>
      </c>
      <c r="P1136" s="72">
        <f>IF(AND(ABS('Back-End'!B$26-L1136)&lt;=0.0005,'Back-End'!B$25),0.001,0)</f>
        <v>0</v>
      </c>
      <c r="Q1136" s="72">
        <f>IF(AND(ABS('Back-End'!B$32-L1136)&lt;=0.0005,'Back-End'!B$38),M1136,0)</f>
        <v>0</v>
      </c>
      <c r="R1136" s="72">
        <f>IF(AND(ABS('Back-End'!B$56-L1136)&lt;=0.0005,'Back-End'!B$57),'Back-End'!B$54,IF(AND(ABS('Back-End'!B$69-L1136)&lt;=0.0005,'Back-End'!B$58),'Back-End'!B$67,0))</f>
        <v>0</v>
      </c>
      <c r="S1136" s="72">
        <f>IF(AND(ABS('Back-End'!B$81-L1136)&lt;=0.0005,'Back-End'!B$84),'Back-End'!B$82,0)</f>
        <v>0</v>
      </c>
      <c r="T1136" s="72">
        <v>0</v>
      </c>
    </row>
    <row r="1137" spans="12:20" x14ac:dyDescent="0.25">
      <c r="L1137" s="94">
        <f>L1136</f>
        <v>0.56600000000000039</v>
      </c>
      <c r="M1137" s="81">
        <f>IF(L1137&lt;'Slider Control'!M$13,'Slider Control'!P$13,L1137*'Slider Control'!R$13)</f>
        <v>1.3584000000000009</v>
      </c>
      <c r="N1137" s="95">
        <f>IF(L1137&lt;'Slider Control'!M$13,0,IF(L1137&lt;'Slider Control'!N$13,L1137*'Slider Control'!S$13+'Slider Control'!T$13,'Slider Control'!Q$13))</f>
        <v>1.8</v>
      </c>
      <c r="O1137" s="96" t="e">
        <f t="shared" si="32"/>
        <v>#N/A</v>
      </c>
      <c r="P1137" s="72">
        <f>IF(AND(ABS('Back-End'!B$26-L1137)&lt;=0.0005,'Back-End'!B$25),'Back-End'!B$21,0)</f>
        <v>0</v>
      </c>
      <c r="Q1137" s="72">
        <f>IF(AND(ABS('Back-End'!B$32-L1137)&lt;=0.0005,'Back-End'!B$38),N1137,0)</f>
        <v>0</v>
      </c>
      <c r="R1137" s="72">
        <f>IF(AND(ABS('Back-End'!B$56-L1136)&lt;=0.0005,'Back-End'!B$57),'Back-End'!B$55,IF(AND(ABS('Back-End'!B$69-L1136)&lt;=0.0005,'Back-End'!B$58),'Back-End'!B$68+0.0001,0))</f>
        <v>0</v>
      </c>
      <c r="S1137" s="72">
        <f>IF(AND(ABS('Back-End'!B$81-L1137)&lt;=0.0005,'Back-End'!B$84),'Back-End'!B$83,0)</f>
        <v>0</v>
      </c>
      <c r="T1137" s="72">
        <v>0</v>
      </c>
    </row>
    <row r="1138" spans="12:20" x14ac:dyDescent="0.25">
      <c r="L1138" s="94">
        <f>L1137+0.001</f>
        <v>0.56700000000000039</v>
      </c>
      <c r="M1138" s="81">
        <f>IF(L1138&lt;'Slider Control'!M$13,'Slider Control'!P$13,L1138*'Slider Control'!R$13)</f>
        <v>1.3608000000000009</v>
      </c>
      <c r="N1138" s="95">
        <f>IF(L1138&lt;'Slider Control'!M$13,0,IF(L1138&lt;'Slider Control'!N$13,L1138*'Slider Control'!S$13+'Slider Control'!T$13,'Slider Control'!Q$13))</f>
        <v>1.8</v>
      </c>
      <c r="O1138" s="96" t="e">
        <f t="shared" si="32"/>
        <v>#N/A</v>
      </c>
      <c r="P1138" s="72">
        <f>IF(AND(ABS('Back-End'!B$26-L1138)&lt;=0.0005,'Back-End'!B$25),0.001,0)</f>
        <v>0</v>
      </c>
      <c r="Q1138" s="72">
        <f>IF(AND(ABS('Back-End'!B$32-L1138)&lt;=0.0005,'Back-End'!B$38),M1138,0)</f>
        <v>0</v>
      </c>
      <c r="R1138" s="72">
        <f>IF(AND(ABS('Back-End'!B$56-L1138)&lt;=0.0005,'Back-End'!B$57),'Back-End'!B$54,IF(AND(ABS('Back-End'!B$69-L1138)&lt;=0.0005,'Back-End'!B$58),'Back-End'!B$67,0))</f>
        <v>0</v>
      </c>
      <c r="S1138" s="72">
        <f>IF(AND(ABS('Back-End'!B$81-L1138)&lt;=0.0005,'Back-End'!B$84),'Back-End'!B$82,0)</f>
        <v>0</v>
      </c>
      <c r="T1138" s="72">
        <v>0</v>
      </c>
    </row>
    <row r="1139" spans="12:20" x14ac:dyDescent="0.25">
      <c r="L1139" s="94">
        <f>L1138</f>
        <v>0.56700000000000039</v>
      </c>
      <c r="M1139" s="81">
        <f>IF(L1139&lt;'Slider Control'!M$13,'Slider Control'!P$13,L1139*'Slider Control'!R$13)</f>
        <v>1.3608000000000009</v>
      </c>
      <c r="N1139" s="95">
        <f>IF(L1139&lt;'Slider Control'!M$13,0,IF(L1139&lt;'Slider Control'!N$13,L1139*'Slider Control'!S$13+'Slider Control'!T$13,'Slider Control'!Q$13))</f>
        <v>1.8</v>
      </c>
      <c r="O1139" s="96" t="e">
        <f t="shared" si="32"/>
        <v>#N/A</v>
      </c>
      <c r="P1139" s="72">
        <f>IF(AND(ABS('Back-End'!B$26-L1139)&lt;=0.0005,'Back-End'!B$25),'Back-End'!B$21,0)</f>
        <v>0</v>
      </c>
      <c r="Q1139" s="72">
        <f>IF(AND(ABS('Back-End'!B$32-L1139)&lt;=0.0005,'Back-End'!B$38),N1139,0)</f>
        <v>0</v>
      </c>
      <c r="R1139" s="72">
        <f>IF(AND(ABS('Back-End'!B$56-L1138)&lt;=0.0005,'Back-End'!B$57),'Back-End'!B$55,IF(AND(ABS('Back-End'!B$69-L1138)&lt;=0.0005,'Back-End'!B$58),'Back-End'!B$68+0.0001,0))</f>
        <v>0</v>
      </c>
      <c r="S1139" s="72">
        <f>IF(AND(ABS('Back-End'!B$81-L1139)&lt;=0.0005,'Back-End'!B$84),'Back-End'!B$83,0)</f>
        <v>0</v>
      </c>
      <c r="T1139" s="72">
        <v>0</v>
      </c>
    </row>
    <row r="1140" spans="12:20" x14ac:dyDescent="0.25">
      <c r="L1140" s="94">
        <f>L1139+0.001</f>
        <v>0.56800000000000039</v>
      </c>
      <c r="M1140" s="81">
        <f>IF(L1140&lt;'Slider Control'!M$13,'Slider Control'!P$13,L1140*'Slider Control'!R$13)</f>
        <v>1.3632000000000009</v>
      </c>
      <c r="N1140" s="95">
        <f>IF(L1140&lt;'Slider Control'!M$13,0,IF(L1140&lt;'Slider Control'!N$13,L1140*'Slider Control'!S$13+'Slider Control'!T$13,'Slider Control'!Q$13))</f>
        <v>1.8</v>
      </c>
      <c r="O1140" s="96" t="e">
        <f t="shared" si="32"/>
        <v>#N/A</v>
      </c>
      <c r="P1140" s="72">
        <f>IF(AND(ABS('Back-End'!B$26-L1140)&lt;=0.0005,'Back-End'!B$25),0.001,0)</f>
        <v>0</v>
      </c>
      <c r="Q1140" s="72">
        <f>IF(AND(ABS('Back-End'!B$32-L1140)&lt;=0.0005,'Back-End'!B$38),M1140,0)</f>
        <v>0</v>
      </c>
      <c r="R1140" s="72">
        <f>IF(AND(ABS('Back-End'!B$56-L1140)&lt;=0.0005,'Back-End'!B$57),'Back-End'!B$54,IF(AND(ABS('Back-End'!B$69-L1140)&lt;=0.0005,'Back-End'!B$58),'Back-End'!B$67,0))</f>
        <v>0</v>
      </c>
      <c r="S1140" s="72">
        <f>IF(AND(ABS('Back-End'!B$81-L1140)&lt;=0.0005,'Back-End'!B$84),'Back-End'!B$82,0)</f>
        <v>0</v>
      </c>
      <c r="T1140" s="72">
        <v>0</v>
      </c>
    </row>
    <row r="1141" spans="12:20" x14ac:dyDescent="0.25">
      <c r="L1141" s="94">
        <f>L1140</f>
        <v>0.56800000000000039</v>
      </c>
      <c r="M1141" s="81">
        <f>IF(L1141&lt;'Slider Control'!M$13,'Slider Control'!P$13,L1141*'Slider Control'!R$13)</f>
        <v>1.3632000000000009</v>
      </c>
      <c r="N1141" s="95">
        <f>IF(L1141&lt;'Slider Control'!M$13,0,IF(L1141&lt;'Slider Control'!N$13,L1141*'Slider Control'!S$13+'Slider Control'!T$13,'Slider Control'!Q$13))</f>
        <v>1.8</v>
      </c>
      <c r="O1141" s="96" t="e">
        <f t="shared" si="32"/>
        <v>#N/A</v>
      </c>
      <c r="P1141" s="72">
        <f>IF(AND(ABS('Back-End'!B$26-L1141)&lt;=0.0005,'Back-End'!B$25),'Back-End'!B$21,0)</f>
        <v>0</v>
      </c>
      <c r="Q1141" s="72">
        <f>IF(AND(ABS('Back-End'!B$32-L1141)&lt;=0.0005,'Back-End'!B$38),N1141,0)</f>
        <v>0</v>
      </c>
      <c r="R1141" s="72">
        <f>IF(AND(ABS('Back-End'!B$56-L1140)&lt;=0.0005,'Back-End'!B$57),'Back-End'!B$55,IF(AND(ABS('Back-End'!B$69-L1140)&lt;=0.0005,'Back-End'!B$58),'Back-End'!B$68+0.0001,0))</f>
        <v>0</v>
      </c>
      <c r="S1141" s="72">
        <f>IF(AND(ABS('Back-End'!B$81-L1141)&lt;=0.0005,'Back-End'!B$84),'Back-End'!B$83,0)</f>
        <v>0</v>
      </c>
      <c r="T1141" s="72">
        <v>0</v>
      </c>
    </row>
    <row r="1142" spans="12:20" x14ac:dyDescent="0.25">
      <c r="L1142" s="94">
        <f>L1141+0.001</f>
        <v>0.56900000000000039</v>
      </c>
      <c r="M1142" s="81">
        <f>IF(L1142&lt;'Slider Control'!M$13,'Slider Control'!P$13,L1142*'Slider Control'!R$13)</f>
        <v>1.3656000000000008</v>
      </c>
      <c r="N1142" s="95">
        <f>IF(L1142&lt;'Slider Control'!M$13,0,IF(L1142&lt;'Slider Control'!N$13,L1142*'Slider Control'!S$13+'Slider Control'!T$13,'Slider Control'!Q$13))</f>
        <v>1.8</v>
      </c>
      <c r="O1142" s="96" t="e">
        <f t="shared" si="32"/>
        <v>#N/A</v>
      </c>
      <c r="P1142" s="72">
        <f>IF(AND(ABS('Back-End'!B$26-L1142)&lt;=0.0005,'Back-End'!B$25),0.001,0)</f>
        <v>0</v>
      </c>
      <c r="Q1142" s="72">
        <f>IF(AND(ABS('Back-End'!B$32-L1142)&lt;=0.0005,'Back-End'!B$38),M1142,0)</f>
        <v>0</v>
      </c>
      <c r="R1142" s="72">
        <f>IF(AND(ABS('Back-End'!B$56-L1142)&lt;=0.0005,'Back-End'!B$57),'Back-End'!B$54,IF(AND(ABS('Back-End'!B$69-L1142)&lt;=0.0005,'Back-End'!B$58),'Back-End'!B$67,0))</f>
        <v>0</v>
      </c>
      <c r="S1142" s="72">
        <f>IF(AND(ABS('Back-End'!B$81-L1142)&lt;=0.0005,'Back-End'!B$84),'Back-End'!B$82,0)</f>
        <v>0</v>
      </c>
      <c r="T1142" s="72">
        <v>0</v>
      </c>
    </row>
    <row r="1143" spans="12:20" x14ac:dyDescent="0.25">
      <c r="L1143" s="94">
        <f>L1142</f>
        <v>0.56900000000000039</v>
      </c>
      <c r="M1143" s="81">
        <f>IF(L1143&lt;'Slider Control'!M$13,'Slider Control'!P$13,L1143*'Slider Control'!R$13)</f>
        <v>1.3656000000000008</v>
      </c>
      <c r="N1143" s="95">
        <f>IF(L1143&lt;'Slider Control'!M$13,0,IF(L1143&lt;'Slider Control'!N$13,L1143*'Slider Control'!S$13+'Slider Control'!T$13,'Slider Control'!Q$13))</f>
        <v>1.8</v>
      </c>
      <c r="O1143" s="96" t="e">
        <f t="shared" si="32"/>
        <v>#N/A</v>
      </c>
      <c r="P1143" s="72">
        <f>IF(AND(ABS('Back-End'!B$26-L1143)&lt;=0.0005,'Back-End'!B$25),'Back-End'!B$21,0)</f>
        <v>0</v>
      </c>
      <c r="Q1143" s="72">
        <f>IF(AND(ABS('Back-End'!B$32-L1143)&lt;=0.0005,'Back-End'!B$38),N1143,0)</f>
        <v>0</v>
      </c>
      <c r="R1143" s="72">
        <f>IF(AND(ABS('Back-End'!B$56-L1142)&lt;=0.0005,'Back-End'!B$57),'Back-End'!B$55,IF(AND(ABS('Back-End'!B$69-L1142)&lt;=0.0005,'Back-End'!B$58),'Back-End'!B$68+0.0001,0))</f>
        <v>0</v>
      </c>
      <c r="S1143" s="72">
        <f>IF(AND(ABS('Back-End'!B$81-L1143)&lt;=0.0005,'Back-End'!B$84),'Back-End'!B$83,0)</f>
        <v>0</v>
      </c>
      <c r="T1143" s="72">
        <v>0</v>
      </c>
    </row>
    <row r="1144" spans="12:20" x14ac:dyDescent="0.25">
      <c r="L1144" s="94">
        <f>L1143+0.001</f>
        <v>0.5700000000000004</v>
      </c>
      <c r="M1144" s="81">
        <f>IF(L1144&lt;'Slider Control'!M$13,'Slider Control'!P$13,L1144*'Slider Control'!R$13)</f>
        <v>1.368000000000001</v>
      </c>
      <c r="N1144" s="95">
        <f>IF(L1144&lt;'Slider Control'!M$13,0,IF(L1144&lt;'Slider Control'!N$13,L1144*'Slider Control'!S$13+'Slider Control'!T$13,'Slider Control'!Q$13))</f>
        <v>1.8</v>
      </c>
      <c r="O1144" s="96" t="e">
        <f t="shared" si="32"/>
        <v>#N/A</v>
      </c>
      <c r="P1144" s="72">
        <f>IF(AND(ABS('Back-End'!B$26-L1144)&lt;=0.0005,'Back-End'!B$25),0.001,0)</f>
        <v>0</v>
      </c>
      <c r="Q1144" s="72">
        <f>IF(AND(ABS('Back-End'!B$32-L1144)&lt;=0.0005,'Back-End'!B$38),M1144,0)</f>
        <v>0</v>
      </c>
      <c r="R1144" s="72">
        <f>IF(AND(ABS('Back-End'!B$56-L1144)&lt;=0.0005,'Back-End'!B$57),'Back-End'!B$54,IF(AND(ABS('Back-End'!B$69-L1144)&lt;=0.0005,'Back-End'!B$58),'Back-End'!B$67,0))</f>
        <v>0</v>
      </c>
      <c r="S1144" s="72">
        <f>IF(AND(ABS('Back-End'!B$81-L1144)&lt;=0.0005,'Back-End'!B$84),'Back-End'!B$82,0)</f>
        <v>0</v>
      </c>
      <c r="T1144" s="72">
        <v>0</v>
      </c>
    </row>
    <row r="1145" spans="12:20" x14ac:dyDescent="0.25">
      <c r="L1145" s="94">
        <f>L1144</f>
        <v>0.5700000000000004</v>
      </c>
      <c r="M1145" s="81">
        <f>IF(L1145&lt;'Slider Control'!M$13,'Slider Control'!P$13,L1145*'Slider Control'!R$13)</f>
        <v>1.368000000000001</v>
      </c>
      <c r="N1145" s="95">
        <f>IF(L1145&lt;'Slider Control'!M$13,0,IF(L1145&lt;'Slider Control'!N$13,L1145*'Slider Control'!S$13+'Slider Control'!T$13,'Slider Control'!Q$13))</f>
        <v>1.8</v>
      </c>
      <c r="O1145" s="96" t="e">
        <f t="shared" si="32"/>
        <v>#N/A</v>
      </c>
      <c r="P1145" s="72">
        <f>IF(AND(ABS('Back-End'!B$26-L1145)&lt;=0.0005,'Back-End'!B$25),'Back-End'!B$21,0)</f>
        <v>0</v>
      </c>
      <c r="Q1145" s="72">
        <f>IF(AND(ABS('Back-End'!B$32-L1145)&lt;=0.0005,'Back-End'!B$38),N1145,0)</f>
        <v>0</v>
      </c>
      <c r="R1145" s="72">
        <f>IF(AND(ABS('Back-End'!B$56-L1144)&lt;=0.0005,'Back-End'!B$57),'Back-End'!B$55,IF(AND(ABS('Back-End'!B$69-L1144)&lt;=0.0005,'Back-End'!B$58),'Back-End'!B$68+0.0001,0))</f>
        <v>0</v>
      </c>
      <c r="S1145" s="72">
        <f>IF(AND(ABS('Back-End'!B$81-L1145)&lt;=0.0005,'Back-End'!B$84),'Back-End'!B$83,0)</f>
        <v>0</v>
      </c>
      <c r="T1145" s="72">
        <v>0</v>
      </c>
    </row>
    <row r="1146" spans="12:20" x14ac:dyDescent="0.25">
      <c r="L1146" s="94">
        <f>L1145+0.001</f>
        <v>0.5710000000000004</v>
      </c>
      <c r="M1146" s="81">
        <f>IF(L1146&lt;'Slider Control'!M$13,'Slider Control'!P$13,L1146*'Slider Control'!R$13)</f>
        <v>1.370400000000001</v>
      </c>
      <c r="N1146" s="95">
        <f>IF(L1146&lt;'Slider Control'!M$13,0,IF(L1146&lt;'Slider Control'!N$13,L1146*'Slider Control'!S$13+'Slider Control'!T$13,'Slider Control'!Q$13))</f>
        <v>1.8</v>
      </c>
      <c r="O1146" s="96" t="e">
        <f t="shared" si="32"/>
        <v>#N/A</v>
      </c>
      <c r="P1146" s="72">
        <f>IF(AND(ABS('Back-End'!B$26-L1146)&lt;=0.0005,'Back-End'!B$25),0.001,0)</f>
        <v>0</v>
      </c>
      <c r="Q1146" s="72">
        <f>IF(AND(ABS('Back-End'!B$32-L1146)&lt;=0.0005,'Back-End'!B$38),M1146,0)</f>
        <v>0</v>
      </c>
      <c r="R1146" s="72">
        <f>IF(AND(ABS('Back-End'!B$56-L1146)&lt;=0.0005,'Back-End'!B$57),'Back-End'!B$54,IF(AND(ABS('Back-End'!B$69-L1146)&lt;=0.0005,'Back-End'!B$58),'Back-End'!B$67,0))</f>
        <v>0</v>
      </c>
      <c r="S1146" s="72">
        <f>IF(AND(ABS('Back-End'!B$81-L1146)&lt;=0.0005,'Back-End'!B$84),'Back-End'!B$82,0)</f>
        <v>0</v>
      </c>
      <c r="T1146" s="72">
        <v>0</v>
      </c>
    </row>
    <row r="1147" spans="12:20" x14ac:dyDescent="0.25">
      <c r="L1147" s="94">
        <f>L1146</f>
        <v>0.5710000000000004</v>
      </c>
      <c r="M1147" s="81">
        <f>IF(L1147&lt;'Slider Control'!M$13,'Slider Control'!P$13,L1147*'Slider Control'!R$13)</f>
        <v>1.370400000000001</v>
      </c>
      <c r="N1147" s="95">
        <f>IF(L1147&lt;'Slider Control'!M$13,0,IF(L1147&lt;'Slider Control'!N$13,L1147*'Slider Control'!S$13+'Slider Control'!T$13,'Slider Control'!Q$13))</f>
        <v>1.8</v>
      </c>
      <c r="O1147" s="96" t="e">
        <f t="shared" si="32"/>
        <v>#N/A</v>
      </c>
      <c r="P1147" s="72">
        <f>IF(AND(ABS('Back-End'!B$26-L1147)&lt;=0.0005,'Back-End'!B$25),'Back-End'!B$21,0)</f>
        <v>0</v>
      </c>
      <c r="Q1147" s="72">
        <f>IF(AND(ABS('Back-End'!B$32-L1147)&lt;=0.0005,'Back-End'!B$38),N1147,0)</f>
        <v>0</v>
      </c>
      <c r="R1147" s="72">
        <f>IF(AND(ABS('Back-End'!B$56-L1146)&lt;=0.0005,'Back-End'!B$57),'Back-End'!B$55,IF(AND(ABS('Back-End'!B$69-L1146)&lt;=0.0005,'Back-End'!B$58),'Back-End'!B$68+0.0001,0))</f>
        <v>0</v>
      </c>
      <c r="S1147" s="72">
        <f>IF(AND(ABS('Back-End'!B$81-L1147)&lt;=0.0005,'Back-End'!B$84),'Back-End'!B$83,0)</f>
        <v>0</v>
      </c>
      <c r="T1147" s="72">
        <v>0</v>
      </c>
    </row>
    <row r="1148" spans="12:20" x14ac:dyDescent="0.25">
      <c r="L1148" s="94">
        <f>L1147+0.001</f>
        <v>0.5720000000000004</v>
      </c>
      <c r="M1148" s="81">
        <f>IF(L1148&lt;'Slider Control'!M$13,'Slider Control'!P$13,L1148*'Slider Control'!R$13)</f>
        <v>1.3728000000000009</v>
      </c>
      <c r="N1148" s="95">
        <f>IF(L1148&lt;'Slider Control'!M$13,0,IF(L1148&lt;'Slider Control'!N$13,L1148*'Slider Control'!S$13+'Slider Control'!T$13,'Slider Control'!Q$13))</f>
        <v>1.8</v>
      </c>
      <c r="O1148" s="96" t="e">
        <f t="shared" si="32"/>
        <v>#N/A</v>
      </c>
      <c r="P1148" s="72">
        <f>IF(AND(ABS('Back-End'!B$26-L1148)&lt;=0.0005,'Back-End'!B$25),0.001,0)</f>
        <v>0</v>
      </c>
      <c r="Q1148" s="72">
        <f>IF(AND(ABS('Back-End'!B$32-L1148)&lt;=0.0005,'Back-End'!B$38),M1148,0)</f>
        <v>0</v>
      </c>
      <c r="R1148" s="72">
        <f>IF(AND(ABS('Back-End'!B$56-L1148)&lt;=0.0005,'Back-End'!B$57),'Back-End'!B$54,IF(AND(ABS('Back-End'!B$69-L1148)&lt;=0.0005,'Back-End'!B$58),'Back-End'!B$67,0))</f>
        <v>0</v>
      </c>
      <c r="S1148" s="72">
        <f>IF(AND(ABS('Back-End'!B$81-L1148)&lt;=0.0005,'Back-End'!B$84),'Back-End'!B$82,0)</f>
        <v>0</v>
      </c>
      <c r="T1148" s="72">
        <v>0</v>
      </c>
    </row>
    <row r="1149" spans="12:20" x14ac:dyDescent="0.25">
      <c r="L1149" s="94">
        <f>L1148</f>
        <v>0.5720000000000004</v>
      </c>
      <c r="M1149" s="81">
        <f>IF(L1149&lt;'Slider Control'!M$13,'Slider Control'!P$13,L1149*'Slider Control'!R$13)</f>
        <v>1.3728000000000009</v>
      </c>
      <c r="N1149" s="95">
        <f>IF(L1149&lt;'Slider Control'!M$13,0,IF(L1149&lt;'Slider Control'!N$13,L1149*'Slider Control'!S$13+'Slider Control'!T$13,'Slider Control'!Q$13))</f>
        <v>1.8</v>
      </c>
      <c r="O1149" s="96" t="e">
        <f t="shared" si="32"/>
        <v>#N/A</v>
      </c>
      <c r="P1149" s="72">
        <f>IF(AND(ABS('Back-End'!B$26-L1149)&lt;=0.0005,'Back-End'!B$25),'Back-End'!B$21,0)</f>
        <v>0</v>
      </c>
      <c r="Q1149" s="72">
        <f>IF(AND(ABS('Back-End'!B$32-L1149)&lt;=0.0005,'Back-End'!B$38),N1149,0)</f>
        <v>0</v>
      </c>
      <c r="R1149" s="72">
        <f>IF(AND(ABS('Back-End'!B$56-L1148)&lt;=0.0005,'Back-End'!B$57),'Back-End'!B$55,IF(AND(ABS('Back-End'!B$69-L1148)&lt;=0.0005,'Back-End'!B$58),'Back-End'!B$68+0.0001,0))</f>
        <v>0</v>
      </c>
      <c r="S1149" s="72">
        <f>IF(AND(ABS('Back-End'!B$81-L1149)&lt;=0.0005,'Back-End'!B$84),'Back-End'!B$83,0)</f>
        <v>0</v>
      </c>
      <c r="T1149" s="72">
        <v>0</v>
      </c>
    </row>
    <row r="1150" spans="12:20" x14ac:dyDescent="0.25">
      <c r="L1150" s="94">
        <f>L1149+0.001</f>
        <v>0.5730000000000004</v>
      </c>
      <c r="M1150" s="81">
        <f>IF(L1150&lt;'Slider Control'!M$13,'Slider Control'!P$13,L1150*'Slider Control'!R$13)</f>
        <v>1.3752000000000009</v>
      </c>
      <c r="N1150" s="95">
        <f>IF(L1150&lt;'Slider Control'!M$13,0,IF(L1150&lt;'Slider Control'!N$13,L1150*'Slider Control'!S$13+'Slider Control'!T$13,'Slider Control'!Q$13))</f>
        <v>1.8</v>
      </c>
      <c r="O1150" s="96" t="e">
        <f t="shared" si="32"/>
        <v>#N/A</v>
      </c>
      <c r="P1150" s="72">
        <f>IF(AND(ABS('Back-End'!B$26-L1150)&lt;=0.0005,'Back-End'!B$25),0.001,0)</f>
        <v>0</v>
      </c>
      <c r="Q1150" s="72">
        <f>IF(AND(ABS('Back-End'!B$32-L1150)&lt;=0.0005,'Back-End'!B$38),M1150,0)</f>
        <v>0</v>
      </c>
      <c r="R1150" s="72">
        <f>IF(AND(ABS('Back-End'!B$56-L1150)&lt;=0.0005,'Back-End'!B$57),'Back-End'!B$54,IF(AND(ABS('Back-End'!B$69-L1150)&lt;=0.0005,'Back-End'!B$58),'Back-End'!B$67,0))</f>
        <v>0</v>
      </c>
      <c r="S1150" s="72">
        <f>IF(AND(ABS('Back-End'!B$81-L1150)&lt;=0.0005,'Back-End'!B$84),'Back-End'!B$82,0)</f>
        <v>0</v>
      </c>
      <c r="T1150" s="72">
        <v>0</v>
      </c>
    </row>
    <row r="1151" spans="12:20" x14ac:dyDescent="0.25">
      <c r="L1151" s="94">
        <f>L1150</f>
        <v>0.5730000000000004</v>
      </c>
      <c r="M1151" s="81">
        <f>IF(L1151&lt;'Slider Control'!M$13,'Slider Control'!P$13,L1151*'Slider Control'!R$13)</f>
        <v>1.3752000000000009</v>
      </c>
      <c r="N1151" s="95">
        <f>IF(L1151&lt;'Slider Control'!M$13,0,IF(L1151&lt;'Slider Control'!N$13,L1151*'Slider Control'!S$13+'Slider Control'!T$13,'Slider Control'!Q$13))</f>
        <v>1.8</v>
      </c>
      <c r="O1151" s="96" t="e">
        <f t="shared" si="32"/>
        <v>#N/A</v>
      </c>
      <c r="P1151" s="72">
        <f>IF(AND(ABS('Back-End'!B$26-L1151)&lt;=0.0005,'Back-End'!B$25),'Back-End'!B$21,0)</f>
        <v>0</v>
      </c>
      <c r="Q1151" s="72">
        <f>IF(AND(ABS('Back-End'!B$32-L1151)&lt;=0.0005,'Back-End'!B$38),N1151,0)</f>
        <v>0</v>
      </c>
      <c r="R1151" s="72">
        <f>IF(AND(ABS('Back-End'!B$56-L1150)&lt;=0.0005,'Back-End'!B$57),'Back-End'!B$55,IF(AND(ABS('Back-End'!B$69-L1150)&lt;=0.0005,'Back-End'!B$58),'Back-End'!B$68+0.0001,0))</f>
        <v>0</v>
      </c>
      <c r="S1151" s="72">
        <f>IF(AND(ABS('Back-End'!B$81-L1151)&lt;=0.0005,'Back-End'!B$84),'Back-End'!B$83,0)</f>
        <v>0</v>
      </c>
      <c r="T1151" s="72">
        <v>0</v>
      </c>
    </row>
    <row r="1152" spans="12:20" x14ac:dyDescent="0.25">
      <c r="L1152" s="94">
        <f>L1151+0.001</f>
        <v>0.5740000000000004</v>
      </c>
      <c r="M1152" s="81">
        <f>IF(L1152&lt;'Slider Control'!M$13,'Slider Control'!P$13,L1152*'Slider Control'!R$13)</f>
        <v>1.3776000000000008</v>
      </c>
      <c r="N1152" s="95">
        <f>IF(L1152&lt;'Slider Control'!M$13,0,IF(L1152&lt;'Slider Control'!N$13,L1152*'Slider Control'!S$13+'Slider Control'!T$13,'Slider Control'!Q$13))</f>
        <v>1.8</v>
      </c>
      <c r="O1152" s="96" t="e">
        <f t="shared" si="32"/>
        <v>#N/A</v>
      </c>
      <c r="P1152" s="72">
        <f>IF(AND(ABS('Back-End'!B$26-L1152)&lt;=0.0005,'Back-End'!B$25),0.001,0)</f>
        <v>0</v>
      </c>
      <c r="Q1152" s="72">
        <f>IF(AND(ABS('Back-End'!B$32-L1152)&lt;=0.0005,'Back-End'!B$38),M1152,0)</f>
        <v>0</v>
      </c>
      <c r="R1152" s="72">
        <f>IF(AND(ABS('Back-End'!B$56-L1152)&lt;=0.0005,'Back-End'!B$57),'Back-End'!B$54,IF(AND(ABS('Back-End'!B$69-L1152)&lt;=0.0005,'Back-End'!B$58),'Back-End'!B$67,0))</f>
        <v>0</v>
      </c>
      <c r="S1152" s="72">
        <f>IF(AND(ABS('Back-End'!B$81-L1152)&lt;=0.0005,'Back-End'!B$84),'Back-End'!B$82,0)</f>
        <v>0</v>
      </c>
      <c r="T1152" s="72">
        <v>0</v>
      </c>
    </row>
    <row r="1153" spans="12:20" x14ac:dyDescent="0.25">
      <c r="L1153" s="94">
        <f>L1152</f>
        <v>0.5740000000000004</v>
      </c>
      <c r="M1153" s="81">
        <f>IF(L1153&lt;'Slider Control'!M$13,'Slider Control'!P$13,L1153*'Slider Control'!R$13)</f>
        <v>1.3776000000000008</v>
      </c>
      <c r="N1153" s="95">
        <f>IF(L1153&lt;'Slider Control'!M$13,0,IF(L1153&lt;'Slider Control'!N$13,L1153*'Slider Control'!S$13+'Slider Control'!T$13,'Slider Control'!Q$13))</f>
        <v>1.8</v>
      </c>
      <c r="O1153" s="96" t="e">
        <f t="shared" si="32"/>
        <v>#N/A</v>
      </c>
      <c r="P1153" s="72">
        <f>IF(AND(ABS('Back-End'!B$26-L1153)&lt;=0.0005,'Back-End'!B$25),'Back-End'!B$21,0)</f>
        <v>0</v>
      </c>
      <c r="Q1153" s="72">
        <f>IF(AND(ABS('Back-End'!B$32-L1153)&lt;=0.0005,'Back-End'!B$38),N1153,0)</f>
        <v>0</v>
      </c>
      <c r="R1153" s="72">
        <f>IF(AND(ABS('Back-End'!B$56-L1152)&lt;=0.0005,'Back-End'!B$57),'Back-End'!B$55,IF(AND(ABS('Back-End'!B$69-L1152)&lt;=0.0005,'Back-End'!B$58),'Back-End'!B$68+0.0001,0))</f>
        <v>0</v>
      </c>
      <c r="S1153" s="72">
        <f>IF(AND(ABS('Back-End'!B$81-L1153)&lt;=0.0005,'Back-End'!B$84),'Back-End'!B$83,0)</f>
        <v>0</v>
      </c>
      <c r="T1153" s="72">
        <v>0</v>
      </c>
    </row>
    <row r="1154" spans="12:20" x14ac:dyDescent="0.25">
      <c r="L1154" s="94">
        <f>L1153+0.001</f>
        <v>0.5750000000000004</v>
      </c>
      <c r="M1154" s="81">
        <f>IF(L1154&lt;'Slider Control'!M$13,'Slider Control'!P$13,L1154*'Slider Control'!R$13)</f>
        <v>1.380000000000001</v>
      </c>
      <c r="N1154" s="95">
        <f>IF(L1154&lt;'Slider Control'!M$13,0,IF(L1154&lt;'Slider Control'!N$13,L1154*'Slider Control'!S$13+'Slider Control'!T$13,'Slider Control'!Q$13))</f>
        <v>1.8</v>
      </c>
      <c r="O1154" s="96" t="e">
        <f t="shared" si="32"/>
        <v>#N/A</v>
      </c>
      <c r="P1154" s="72">
        <f>IF(AND(ABS('Back-End'!B$26-L1154)&lt;=0.0005,'Back-End'!B$25),0.001,0)</f>
        <v>0</v>
      </c>
      <c r="Q1154" s="72">
        <f>IF(AND(ABS('Back-End'!B$32-L1154)&lt;=0.0005,'Back-End'!B$38),M1154,0)</f>
        <v>0</v>
      </c>
      <c r="R1154" s="72">
        <f>IF(AND(ABS('Back-End'!B$56-L1154)&lt;=0.0005,'Back-End'!B$57),'Back-End'!B$54,IF(AND(ABS('Back-End'!B$69-L1154)&lt;=0.0005,'Back-End'!B$58),'Back-End'!B$67,0))</f>
        <v>0</v>
      </c>
      <c r="S1154" s="72">
        <f>IF(AND(ABS('Back-End'!B$81-L1154)&lt;=0.0005,'Back-End'!B$84),'Back-End'!B$82,0)</f>
        <v>0</v>
      </c>
      <c r="T1154" s="72">
        <v>0</v>
      </c>
    </row>
    <row r="1155" spans="12:20" x14ac:dyDescent="0.25">
      <c r="L1155" s="94">
        <f>L1154</f>
        <v>0.5750000000000004</v>
      </c>
      <c r="M1155" s="81">
        <f>IF(L1155&lt;'Slider Control'!M$13,'Slider Control'!P$13,L1155*'Slider Control'!R$13)</f>
        <v>1.380000000000001</v>
      </c>
      <c r="N1155" s="95">
        <f>IF(L1155&lt;'Slider Control'!M$13,0,IF(L1155&lt;'Slider Control'!N$13,L1155*'Slider Control'!S$13+'Slider Control'!T$13,'Slider Control'!Q$13))</f>
        <v>1.8</v>
      </c>
      <c r="O1155" s="96" t="e">
        <f t="shared" si="32"/>
        <v>#N/A</v>
      </c>
      <c r="P1155" s="72">
        <f>IF(AND(ABS('Back-End'!B$26-L1155)&lt;=0.0005,'Back-End'!B$25),'Back-End'!B$21,0)</f>
        <v>0</v>
      </c>
      <c r="Q1155" s="72">
        <f>IF(AND(ABS('Back-End'!B$32-L1155)&lt;=0.0005,'Back-End'!B$38),N1155,0)</f>
        <v>0</v>
      </c>
      <c r="R1155" s="72">
        <f>IF(AND(ABS('Back-End'!B$56-L1154)&lt;=0.0005,'Back-End'!B$57),'Back-End'!B$55,IF(AND(ABS('Back-End'!B$69-L1154)&lt;=0.0005,'Back-End'!B$58),'Back-End'!B$68+0.0001,0))</f>
        <v>0</v>
      </c>
      <c r="S1155" s="72">
        <f>IF(AND(ABS('Back-End'!B$81-L1155)&lt;=0.0005,'Back-End'!B$84),'Back-End'!B$83,0)</f>
        <v>0</v>
      </c>
      <c r="T1155" s="72">
        <v>0</v>
      </c>
    </row>
    <row r="1156" spans="12:20" x14ac:dyDescent="0.25">
      <c r="L1156" s="94">
        <f>L1155+0.001</f>
        <v>0.5760000000000004</v>
      </c>
      <c r="M1156" s="81">
        <f>IF(L1156&lt;'Slider Control'!M$13,'Slider Control'!P$13,L1156*'Slider Control'!R$13)</f>
        <v>1.382400000000001</v>
      </c>
      <c r="N1156" s="95">
        <f>IF(L1156&lt;'Slider Control'!M$13,0,IF(L1156&lt;'Slider Control'!N$13,L1156*'Slider Control'!S$13+'Slider Control'!T$13,'Slider Control'!Q$13))</f>
        <v>1.8</v>
      </c>
      <c r="O1156" s="96" t="e">
        <f t="shared" ref="O1156:O1219" si="33">IF(SUM(P1156:T1156)=0,NA(),SUM(P1156:T1156))</f>
        <v>#N/A</v>
      </c>
      <c r="P1156" s="72">
        <f>IF(AND(ABS('Back-End'!B$26-L1156)&lt;=0.0005,'Back-End'!B$25),0.001,0)</f>
        <v>0</v>
      </c>
      <c r="Q1156" s="72">
        <f>IF(AND(ABS('Back-End'!B$32-L1156)&lt;=0.0005,'Back-End'!B$38),M1156,0)</f>
        <v>0</v>
      </c>
      <c r="R1156" s="72">
        <f>IF(AND(ABS('Back-End'!B$56-L1156)&lt;=0.0005,'Back-End'!B$57),'Back-End'!B$54,IF(AND(ABS('Back-End'!B$69-L1156)&lt;=0.0005,'Back-End'!B$58),'Back-End'!B$67,0))</f>
        <v>0</v>
      </c>
      <c r="S1156" s="72">
        <f>IF(AND(ABS('Back-End'!B$81-L1156)&lt;=0.0005,'Back-End'!B$84),'Back-End'!B$82,0)</f>
        <v>0</v>
      </c>
      <c r="T1156" s="72">
        <v>0</v>
      </c>
    </row>
    <row r="1157" spans="12:20" x14ac:dyDescent="0.25">
      <c r="L1157" s="94">
        <f>L1156</f>
        <v>0.5760000000000004</v>
      </c>
      <c r="M1157" s="81">
        <f>IF(L1157&lt;'Slider Control'!M$13,'Slider Control'!P$13,L1157*'Slider Control'!R$13)</f>
        <v>1.382400000000001</v>
      </c>
      <c r="N1157" s="95">
        <f>IF(L1157&lt;'Slider Control'!M$13,0,IF(L1157&lt;'Slider Control'!N$13,L1157*'Slider Control'!S$13+'Slider Control'!T$13,'Slider Control'!Q$13))</f>
        <v>1.8</v>
      </c>
      <c r="O1157" s="96" t="e">
        <f t="shared" si="33"/>
        <v>#N/A</v>
      </c>
      <c r="P1157" s="72">
        <f>IF(AND(ABS('Back-End'!B$26-L1157)&lt;=0.0005,'Back-End'!B$25),'Back-End'!B$21,0)</f>
        <v>0</v>
      </c>
      <c r="Q1157" s="72">
        <f>IF(AND(ABS('Back-End'!B$32-L1157)&lt;=0.0005,'Back-End'!B$38),N1157,0)</f>
        <v>0</v>
      </c>
      <c r="R1157" s="72">
        <f>IF(AND(ABS('Back-End'!B$56-L1156)&lt;=0.0005,'Back-End'!B$57),'Back-End'!B$55,IF(AND(ABS('Back-End'!B$69-L1156)&lt;=0.0005,'Back-End'!B$58),'Back-End'!B$68+0.0001,0))</f>
        <v>0</v>
      </c>
      <c r="S1157" s="72">
        <f>IF(AND(ABS('Back-End'!B$81-L1157)&lt;=0.0005,'Back-End'!B$84),'Back-End'!B$83,0)</f>
        <v>0</v>
      </c>
      <c r="T1157" s="72">
        <v>0</v>
      </c>
    </row>
    <row r="1158" spans="12:20" x14ac:dyDescent="0.25">
      <c r="L1158" s="94">
        <f>L1157+0.001</f>
        <v>0.5770000000000004</v>
      </c>
      <c r="M1158" s="81">
        <f>IF(L1158&lt;'Slider Control'!M$13,'Slider Control'!P$13,L1158*'Slider Control'!R$13)</f>
        <v>1.3848000000000009</v>
      </c>
      <c r="N1158" s="95">
        <f>IF(L1158&lt;'Slider Control'!M$13,0,IF(L1158&lt;'Slider Control'!N$13,L1158*'Slider Control'!S$13+'Slider Control'!T$13,'Slider Control'!Q$13))</f>
        <v>1.8</v>
      </c>
      <c r="O1158" s="96" t="e">
        <f t="shared" si="33"/>
        <v>#N/A</v>
      </c>
      <c r="P1158" s="72">
        <f>IF(AND(ABS('Back-End'!B$26-L1158)&lt;=0.0005,'Back-End'!B$25),0.001,0)</f>
        <v>0</v>
      </c>
      <c r="Q1158" s="72">
        <f>IF(AND(ABS('Back-End'!B$32-L1158)&lt;=0.0005,'Back-End'!B$38),M1158,0)</f>
        <v>0</v>
      </c>
      <c r="R1158" s="72">
        <f>IF(AND(ABS('Back-End'!B$56-L1158)&lt;=0.0005,'Back-End'!B$57),'Back-End'!B$54,IF(AND(ABS('Back-End'!B$69-L1158)&lt;=0.0005,'Back-End'!B$58),'Back-End'!B$67,0))</f>
        <v>0</v>
      </c>
      <c r="S1158" s="72">
        <f>IF(AND(ABS('Back-End'!B$81-L1158)&lt;=0.0005,'Back-End'!B$84),'Back-End'!B$82,0)</f>
        <v>0</v>
      </c>
      <c r="T1158" s="72">
        <v>0</v>
      </c>
    </row>
    <row r="1159" spans="12:20" x14ac:dyDescent="0.25">
      <c r="L1159" s="94">
        <f>L1158</f>
        <v>0.5770000000000004</v>
      </c>
      <c r="M1159" s="81">
        <f>IF(L1159&lt;'Slider Control'!M$13,'Slider Control'!P$13,L1159*'Slider Control'!R$13)</f>
        <v>1.3848000000000009</v>
      </c>
      <c r="N1159" s="95">
        <f>IF(L1159&lt;'Slider Control'!M$13,0,IF(L1159&lt;'Slider Control'!N$13,L1159*'Slider Control'!S$13+'Slider Control'!T$13,'Slider Control'!Q$13))</f>
        <v>1.8</v>
      </c>
      <c r="O1159" s="96" t="e">
        <f t="shared" si="33"/>
        <v>#N/A</v>
      </c>
      <c r="P1159" s="72">
        <f>IF(AND(ABS('Back-End'!B$26-L1159)&lt;=0.0005,'Back-End'!B$25),'Back-End'!B$21,0)</f>
        <v>0</v>
      </c>
      <c r="Q1159" s="72">
        <f>IF(AND(ABS('Back-End'!B$32-L1159)&lt;=0.0005,'Back-End'!B$38),N1159,0)</f>
        <v>0</v>
      </c>
      <c r="R1159" s="72">
        <f>IF(AND(ABS('Back-End'!B$56-L1158)&lt;=0.0005,'Back-End'!B$57),'Back-End'!B$55,IF(AND(ABS('Back-End'!B$69-L1158)&lt;=0.0005,'Back-End'!B$58),'Back-End'!B$68+0.0001,0))</f>
        <v>0</v>
      </c>
      <c r="S1159" s="72">
        <f>IF(AND(ABS('Back-End'!B$81-L1159)&lt;=0.0005,'Back-End'!B$84),'Back-End'!B$83,0)</f>
        <v>0</v>
      </c>
      <c r="T1159" s="72">
        <v>0</v>
      </c>
    </row>
    <row r="1160" spans="12:20" x14ac:dyDescent="0.25">
      <c r="L1160" s="94">
        <f>L1159+0.001</f>
        <v>0.5780000000000004</v>
      </c>
      <c r="M1160" s="81">
        <f>IF(L1160&lt;'Slider Control'!M$13,'Slider Control'!P$13,L1160*'Slider Control'!R$13)</f>
        <v>1.3872000000000009</v>
      </c>
      <c r="N1160" s="95">
        <f>IF(L1160&lt;'Slider Control'!M$13,0,IF(L1160&lt;'Slider Control'!N$13,L1160*'Slider Control'!S$13+'Slider Control'!T$13,'Slider Control'!Q$13))</f>
        <v>1.8</v>
      </c>
      <c r="O1160" s="96" t="e">
        <f t="shared" si="33"/>
        <v>#N/A</v>
      </c>
      <c r="P1160" s="72">
        <f>IF(AND(ABS('Back-End'!B$26-L1160)&lt;=0.0005,'Back-End'!B$25),0.001,0)</f>
        <v>0</v>
      </c>
      <c r="Q1160" s="72">
        <f>IF(AND(ABS('Back-End'!B$32-L1160)&lt;=0.0005,'Back-End'!B$38),M1160,0)</f>
        <v>0</v>
      </c>
      <c r="R1160" s="72">
        <f>IF(AND(ABS('Back-End'!B$56-L1160)&lt;=0.0005,'Back-End'!B$57),'Back-End'!B$54,IF(AND(ABS('Back-End'!B$69-L1160)&lt;=0.0005,'Back-End'!B$58),'Back-End'!B$67,0))</f>
        <v>0</v>
      </c>
      <c r="S1160" s="72">
        <f>IF(AND(ABS('Back-End'!B$81-L1160)&lt;=0.0005,'Back-End'!B$84),'Back-End'!B$82,0)</f>
        <v>0</v>
      </c>
      <c r="T1160" s="72">
        <v>0</v>
      </c>
    </row>
    <row r="1161" spans="12:20" x14ac:dyDescent="0.25">
      <c r="L1161" s="94">
        <f>L1160</f>
        <v>0.5780000000000004</v>
      </c>
      <c r="M1161" s="81">
        <f>IF(L1161&lt;'Slider Control'!M$13,'Slider Control'!P$13,L1161*'Slider Control'!R$13)</f>
        <v>1.3872000000000009</v>
      </c>
      <c r="N1161" s="95">
        <f>IF(L1161&lt;'Slider Control'!M$13,0,IF(L1161&lt;'Slider Control'!N$13,L1161*'Slider Control'!S$13+'Slider Control'!T$13,'Slider Control'!Q$13))</f>
        <v>1.8</v>
      </c>
      <c r="O1161" s="96" t="e">
        <f t="shared" si="33"/>
        <v>#N/A</v>
      </c>
      <c r="P1161" s="72">
        <f>IF(AND(ABS('Back-End'!B$26-L1161)&lt;=0.0005,'Back-End'!B$25),'Back-End'!B$21,0)</f>
        <v>0</v>
      </c>
      <c r="Q1161" s="72">
        <f>IF(AND(ABS('Back-End'!B$32-L1161)&lt;=0.0005,'Back-End'!B$38),N1161,0)</f>
        <v>0</v>
      </c>
      <c r="R1161" s="72">
        <f>IF(AND(ABS('Back-End'!B$56-L1160)&lt;=0.0005,'Back-End'!B$57),'Back-End'!B$55,IF(AND(ABS('Back-End'!B$69-L1160)&lt;=0.0005,'Back-End'!B$58),'Back-End'!B$68+0.0001,0))</f>
        <v>0</v>
      </c>
      <c r="S1161" s="72">
        <f>IF(AND(ABS('Back-End'!B$81-L1161)&lt;=0.0005,'Back-End'!B$84),'Back-End'!B$83,0)</f>
        <v>0</v>
      </c>
      <c r="T1161" s="72">
        <v>0</v>
      </c>
    </row>
    <row r="1162" spans="12:20" x14ac:dyDescent="0.25">
      <c r="L1162" s="94">
        <f>L1161+0.001</f>
        <v>0.5790000000000004</v>
      </c>
      <c r="M1162" s="81">
        <f>IF(L1162&lt;'Slider Control'!M$13,'Slider Control'!P$13,L1162*'Slider Control'!R$13)</f>
        <v>1.3896000000000008</v>
      </c>
      <c r="N1162" s="95">
        <f>IF(L1162&lt;'Slider Control'!M$13,0,IF(L1162&lt;'Slider Control'!N$13,L1162*'Slider Control'!S$13+'Slider Control'!T$13,'Slider Control'!Q$13))</f>
        <v>1.8</v>
      </c>
      <c r="O1162" s="96" t="e">
        <f t="shared" si="33"/>
        <v>#N/A</v>
      </c>
      <c r="P1162" s="72">
        <f>IF(AND(ABS('Back-End'!B$26-L1162)&lt;=0.0005,'Back-End'!B$25),0.001,0)</f>
        <v>0</v>
      </c>
      <c r="Q1162" s="72">
        <f>IF(AND(ABS('Back-End'!B$32-L1162)&lt;=0.0005,'Back-End'!B$38),M1162,0)</f>
        <v>0</v>
      </c>
      <c r="R1162" s="72">
        <f>IF(AND(ABS('Back-End'!B$56-L1162)&lt;=0.0005,'Back-End'!B$57),'Back-End'!B$54,IF(AND(ABS('Back-End'!B$69-L1162)&lt;=0.0005,'Back-End'!B$58),'Back-End'!B$67,0))</f>
        <v>0</v>
      </c>
      <c r="S1162" s="72">
        <f>IF(AND(ABS('Back-End'!B$81-L1162)&lt;=0.0005,'Back-End'!B$84),'Back-End'!B$82,0)</f>
        <v>0</v>
      </c>
      <c r="T1162" s="72">
        <v>0</v>
      </c>
    </row>
    <row r="1163" spans="12:20" x14ac:dyDescent="0.25">
      <c r="L1163" s="94">
        <f>L1162</f>
        <v>0.5790000000000004</v>
      </c>
      <c r="M1163" s="81">
        <f>IF(L1163&lt;'Slider Control'!M$13,'Slider Control'!P$13,L1163*'Slider Control'!R$13)</f>
        <v>1.3896000000000008</v>
      </c>
      <c r="N1163" s="95">
        <f>IF(L1163&lt;'Slider Control'!M$13,0,IF(L1163&lt;'Slider Control'!N$13,L1163*'Slider Control'!S$13+'Slider Control'!T$13,'Slider Control'!Q$13))</f>
        <v>1.8</v>
      </c>
      <c r="O1163" s="96" t="e">
        <f t="shared" si="33"/>
        <v>#N/A</v>
      </c>
      <c r="P1163" s="72">
        <f>IF(AND(ABS('Back-End'!B$26-L1163)&lt;=0.0005,'Back-End'!B$25),'Back-End'!B$21,0)</f>
        <v>0</v>
      </c>
      <c r="Q1163" s="72">
        <f>IF(AND(ABS('Back-End'!B$32-L1163)&lt;=0.0005,'Back-End'!B$38),N1163,0)</f>
        <v>0</v>
      </c>
      <c r="R1163" s="72">
        <f>IF(AND(ABS('Back-End'!B$56-L1162)&lt;=0.0005,'Back-End'!B$57),'Back-End'!B$55,IF(AND(ABS('Back-End'!B$69-L1162)&lt;=0.0005,'Back-End'!B$58),'Back-End'!B$68+0.0001,0))</f>
        <v>0</v>
      </c>
      <c r="S1163" s="72">
        <f>IF(AND(ABS('Back-End'!B$81-L1163)&lt;=0.0005,'Back-End'!B$84),'Back-End'!B$83,0)</f>
        <v>0</v>
      </c>
      <c r="T1163" s="72">
        <v>0</v>
      </c>
    </row>
    <row r="1164" spans="12:20" x14ac:dyDescent="0.25">
      <c r="L1164" s="94">
        <f>L1163+0.001</f>
        <v>0.5800000000000004</v>
      </c>
      <c r="M1164" s="81">
        <f>IF(L1164&lt;'Slider Control'!M$13,'Slider Control'!P$13,L1164*'Slider Control'!R$13)</f>
        <v>1.392000000000001</v>
      </c>
      <c r="N1164" s="95">
        <f>IF(L1164&lt;'Slider Control'!M$13,0,IF(L1164&lt;'Slider Control'!N$13,L1164*'Slider Control'!S$13+'Slider Control'!T$13,'Slider Control'!Q$13))</f>
        <v>1.8</v>
      </c>
      <c r="O1164" s="96" t="e">
        <f t="shared" si="33"/>
        <v>#N/A</v>
      </c>
      <c r="P1164" s="72">
        <f>IF(AND(ABS('Back-End'!B$26-L1164)&lt;=0.0005,'Back-End'!B$25),0.001,0)</f>
        <v>0</v>
      </c>
      <c r="Q1164" s="72">
        <f>IF(AND(ABS('Back-End'!B$32-L1164)&lt;=0.0005,'Back-End'!B$38),M1164,0)</f>
        <v>0</v>
      </c>
      <c r="R1164" s="72">
        <f>IF(AND(ABS('Back-End'!B$56-L1164)&lt;=0.0005,'Back-End'!B$57),'Back-End'!B$54,IF(AND(ABS('Back-End'!B$69-L1164)&lt;=0.0005,'Back-End'!B$58),'Back-End'!B$67,0))</f>
        <v>0</v>
      </c>
      <c r="S1164" s="72">
        <f>IF(AND(ABS('Back-End'!B$81-L1164)&lt;=0.0005,'Back-End'!B$84),'Back-End'!B$82,0)</f>
        <v>0</v>
      </c>
      <c r="T1164" s="72">
        <v>0</v>
      </c>
    </row>
    <row r="1165" spans="12:20" x14ac:dyDescent="0.25">
      <c r="L1165" s="94">
        <f>L1164</f>
        <v>0.5800000000000004</v>
      </c>
      <c r="M1165" s="81">
        <f>IF(L1165&lt;'Slider Control'!M$13,'Slider Control'!P$13,L1165*'Slider Control'!R$13)</f>
        <v>1.392000000000001</v>
      </c>
      <c r="N1165" s="95">
        <f>IF(L1165&lt;'Slider Control'!M$13,0,IF(L1165&lt;'Slider Control'!N$13,L1165*'Slider Control'!S$13+'Slider Control'!T$13,'Slider Control'!Q$13))</f>
        <v>1.8</v>
      </c>
      <c r="O1165" s="96" t="e">
        <f t="shared" si="33"/>
        <v>#N/A</v>
      </c>
      <c r="P1165" s="72">
        <f>IF(AND(ABS('Back-End'!B$26-L1165)&lt;=0.0005,'Back-End'!B$25),'Back-End'!B$21,0)</f>
        <v>0</v>
      </c>
      <c r="Q1165" s="72">
        <f>IF(AND(ABS('Back-End'!B$32-L1165)&lt;=0.0005,'Back-End'!B$38),N1165,0)</f>
        <v>0</v>
      </c>
      <c r="R1165" s="72">
        <f>IF(AND(ABS('Back-End'!B$56-L1164)&lt;=0.0005,'Back-End'!B$57),'Back-End'!B$55,IF(AND(ABS('Back-End'!B$69-L1164)&lt;=0.0005,'Back-End'!B$58),'Back-End'!B$68+0.0001,0))</f>
        <v>0</v>
      </c>
      <c r="S1165" s="72">
        <f>IF(AND(ABS('Back-End'!B$81-L1165)&lt;=0.0005,'Back-End'!B$84),'Back-End'!B$83,0)</f>
        <v>0</v>
      </c>
      <c r="T1165" s="72">
        <v>0</v>
      </c>
    </row>
    <row r="1166" spans="12:20" x14ac:dyDescent="0.25">
      <c r="L1166" s="94">
        <f>L1165+0.001</f>
        <v>0.58100000000000041</v>
      </c>
      <c r="M1166" s="81">
        <f>IF(L1166&lt;'Slider Control'!M$13,'Slider Control'!P$13,L1166*'Slider Control'!R$13)</f>
        <v>1.394400000000001</v>
      </c>
      <c r="N1166" s="95">
        <f>IF(L1166&lt;'Slider Control'!M$13,0,IF(L1166&lt;'Slider Control'!N$13,L1166*'Slider Control'!S$13+'Slider Control'!T$13,'Slider Control'!Q$13))</f>
        <v>1.8</v>
      </c>
      <c r="O1166" s="96" t="e">
        <f t="shared" si="33"/>
        <v>#N/A</v>
      </c>
      <c r="P1166" s="72">
        <f>IF(AND(ABS('Back-End'!B$26-L1166)&lt;=0.0005,'Back-End'!B$25),0.001,0)</f>
        <v>0</v>
      </c>
      <c r="Q1166" s="72">
        <f>IF(AND(ABS('Back-End'!B$32-L1166)&lt;=0.0005,'Back-End'!B$38),M1166,0)</f>
        <v>0</v>
      </c>
      <c r="R1166" s="72">
        <f>IF(AND(ABS('Back-End'!B$56-L1166)&lt;=0.0005,'Back-End'!B$57),'Back-End'!B$54,IF(AND(ABS('Back-End'!B$69-L1166)&lt;=0.0005,'Back-End'!B$58),'Back-End'!B$67,0))</f>
        <v>0</v>
      </c>
      <c r="S1166" s="72">
        <f>IF(AND(ABS('Back-End'!B$81-L1166)&lt;=0.0005,'Back-End'!B$84),'Back-End'!B$82,0)</f>
        <v>0</v>
      </c>
      <c r="T1166" s="72">
        <v>0</v>
      </c>
    </row>
    <row r="1167" spans="12:20" x14ac:dyDescent="0.25">
      <c r="L1167" s="94">
        <f>L1166</f>
        <v>0.58100000000000041</v>
      </c>
      <c r="M1167" s="81">
        <f>IF(L1167&lt;'Slider Control'!M$13,'Slider Control'!P$13,L1167*'Slider Control'!R$13)</f>
        <v>1.394400000000001</v>
      </c>
      <c r="N1167" s="95">
        <f>IF(L1167&lt;'Slider Control'!M$13,0,IF(L1167&lt;'Slider Control'!N$13,L1167*'Slider Control'!S$13+'Slider Control'!T$13,'Slider Control'!Q$13))</f>
        <v>1.8</v>
      </c>
      <c r="O1167" s="96" t="e">
        <f t="shared" si="33"/>
        <v>#N/A</v>
      </c>
      <c r="P1167" s="72">
        <f>IF(AND(ABS('Back-End'!B$26-L1167)&lt;=0.0005,'Back-End'!B$25),'Back-End'!B$21,0)</f>
        <v>0</v>
      </c>
      <c r="Q1167" s="72">
        <f>IF(AND(ABS('Back-End'!B$32-L1167)&lt;=0.0005,'Back-End'!B$38),N1167,0)</f>
        <v>0</v>
      </c>
      <c r="R1167" s="72">
        <f>IF(AND(ABS('Back-End'!B$56-L1166)&lt;=0.0005,'Back-End'!B$57),'Back-End'!B$55,IF(AND(ABS('Back-End'!B$69-L1166)&lt;=0.0005,'Back-End'!B$58),'Back-End'!B$68+0.0001,0))</f>
        <v>0</v>
      </c>
      <c r="S1167" s="72">
        <f>IF(AND(ABS('Back-End'!B$81-L1167)&lt;=0.0005,'Back-End'!B$84),'Back-End'!B$83,0)</f>
        <v>0</v>
      </c>
      <c r="T1167" s="72">
        <v>0</v>
      </c>
    </row>
    <row r="1168" spans="12:20" x14ac:dyDescent="0.25">
      <c r="L1168" s="94">
        <f>L1167+0.001</f>
        <v>0.58200000000000041</v>
      </c>
      <c r="M1168" s="81">
        <f>IF(L1168&lt;'Slider Control'!M$13,'Slider Control'!P$13,L1168*'Slider Control'!R$13)</f>
        <v>1.3968000000000009</v>
      </c>
      <c r="N1168" s="95">
        <f>IF(L1168&lt;'Slider Control'!M$13,0,IF(L1168&lt;'Slider Control'!N$13,L1168*'Slider Control'!S$13+'Slider Control'!T$13,'Slider Control'!Q$13))</f>
        <v>1.8</v>
      </c>
      <c r="O1168" s="96" t="e">
        <f t="shared" si="33"/>
        <v>#N/A</v>
      </c>
      <c r="P1168" s="72">
        <f>IF(AND(ABS('Back-End'!B$26-L1168)&lt;=0.0005,'Back-End'!B$25),0.001,0)</f>
        <v>0</v>
      </c>
      <c r="Q1168" s="72">
        <f>IF(AND(ABS('Back-End'!B$32-L1168)&lt;=0.0005,'Back-End'!B$38),M1168,0)</f>
        <v>0</v>
      </c>
      <c r="R1168" s="72">
        <f>IF(AND(ABS('Back-End'!B$56-L1168)&lt;=0.0005,'Back-End'!B$57),'Back-End'!B$54,IF(AND(ABS('Back-End'!B$69-L1168)&lt;=0.0005,'Back-End'!B$58),'Back-End'!B$67,0))</f>
        <v>0</v>
      </c>
      <c r="S1168" s="72">
        <f>IF(AND(ABS('Back-End'!B$81-L1168)&lt;=0.0005,'Back-End'!B$84),'Back-End'!B$82,0)</f>
        <v>0</v>
      </c>
      <c r="T1168" s="72">
        <v>0</v>
      </c>
    </row>
    <row r="1169" spans="12:20" x14ac:dyDescent="0.25">
      <c r="L1169" s="94">
        <f>L1168</f>
        <v>0.58200000000000041</v>
      </c>
      <c r="M1169" s="81">
        <f>IF(L1169&lt;'Slider Control'!M$13,'Slider Control'!P$13,L1169*'Slider Control'!R$13)</f>
        <v>1.3968000000000009</v>
      </c>
      <c r="N1169" s="95">
        <f>IF(L1169&lt;'Slider Control'!M$13,0,IF(L1169&lt;'Slider Control'!N$13,L1169*'Slider Control'!S$13+'Slider Control'!T$13,'Slider Control'!Q$13))</f>
        <v>1.8</v>
      </c>
      <c r="O1169" s="96" t="e">
        <f t="shared" si="33"/>
        <v>#N/A</v>
      </c>
      <c r="P1169" s="72">
        <f>IF(AND(ABS('Back-End'!B$26-L1169)&lt;=0.0005,'Back-End'!B$25),'Back-End'!B$21,0)</f>
        <v>0</v>
      </c>
      <c r="Q1169" s="72">
        <f>IF(AND(ABS('Back-End'!B$32-L1169)&lt;=0.0005,'Back-End'!B$38),N1169,0)</f>
        <v>0</v>
      </c>
      <c r="R1169" s="72">
        <f>IF(AND(ABS('Back-End'!B$56-L1168)&lt;=0.0005,'Back-End'!B$57),'Back-End'!B$55,IF(AND(ABS('Back-End'!B$69-L1168)&lt;=0.0005,'Back-End'!B$58),'Back-End'!B$68+0.0001,0))</f>
        <v>0</v>
      </c>
      <c r="S1169" s="72">
        <f>IF(AND(ABS('Back-End'!B$81-L1169)&lt;=0.0005,'Back-End'!B$84),'Back-End'!B$83,0)</f>
        <v>0</v>
      </c>
      <c r="T1169" s="72">
        <v>0</v>
      </c>
    </row>
    <row r="1170" spans="12:20" x14ac:dyDescent="0.25">
      <c r="L1170" s="94">
        <f>L1169+0.001</f>
        <v>0.58300000000000041</v>
      </c>
      <c r="M1170" s="81">
        <f>IF(L1170&lt;'Slider Control'!M$13,'Slider Control'!P$13,L1170*'Slider Control'!R$13)</f>
        <v>1.3992000000000009</v>
      </c>
      <c r="N1170" s="95">
        <f>IF(L1170&lt;'Slider Control'!M$13,0,IF(L1170&lt;'Slider Control'!N$13,L1170*'Slider Control'!S$13+'Slider Control'!T$13,'Slider Control'!Q$13))</f>
        <v>1.8</v>
      </c>
      <c r="O1170" s="96" t="e">
        <f t="shared" si="33"/>
        <v>#N/A</v>
      </c>
      <c r="P1170" s="72">
        <f>IF(AND(ABS('Back-End'!B$26-L1170)&lt;=0.0005,'Back-End'!B$25),0.001,0)</f>
        <v>0</v>
      </c>
      <c r="Q1170" s="72">
        <f>IF(AND(ABS('Back-End'!B$32-L1170)&lt;=0.0005,'Back-End'!B$38),M1170,0)</f>
        <v>0</v>
      </c>
      <c r="R1170" s="72">
        <f>IF(AND(ABS('Back-End'!B$56-L1170)&lt;=0.0005,'Back-End'!B$57),'Back-End'!B$54,IF(AND(ABS('Back-End'!B$69-L1170)&lt;=0.0005,'Back-End'!B$58),'Back-End'!B$67,0))</f>
        <v>0</v>
      </c>
      <c r="S1170" s="72">
        <f>IF(AND(ABS('Back-End'!B$81-L1170)&lt;=0.0005,'Back-End'!B$84),'Back-End'!B$82,0)</f>
        <v>0</v>
      </c>
      <c r="T1170" s="72">
        <v>0</v>
      </c>
    </row>
    <row r="1171" spans="12:20" x14ac:dyDescent="0.25">
      <c r="L1171" s="94">
        <f>L1170</f>
        <v>0.58300000000000041</v>
      </c>
      <c r="M1171" s="81">
        <f>IF(L1171&lt;'Slider Control'!M$13,'Slider Control'!P$13,L1171*'Slider Control'!R$13)</f>
        <v>1.3992000000000009</v>
      </c>
      <c r="N1171" s="95">
        <f>IF(L1171&lt;'Slider Control'!M$13,0,IF(L1171&lt;'Slider Control'!N$13,L1171*'Slider Control'!S$13+'Slider Control'!T$13,'Slider Control'!Q$13))</f>
        <v>1.8</v>
      </c>
      <c r="O1171" s="96" t="e">
        <f t="shared" si="33"/>
        <v>#N/A</v>
      </c>
      <c r="P1171" s="72">
        <f>IF(AND(ABS('Back-End'!B$26-L1171)&lt;=0.0005,'Back-End'!B$25),'Back-End'!B$21,0)</f>
        <v>0</v>
      </c>
      <c r="Q1171" s="72">
        <f>IF(AND(ABS('Back-End'!B$32-L1171)&lt;=0.0005,'Back-End'!B$38),N1171,0)</f>
        <v>0</v>
      </c>
      <c r="R1171" s="72">
        <f>IF(AND(ABS('Back-End'!B$56-L1170)&lt;=0.0005,'Back-End'!B$57),'Back-End'!B$55,IF(AND(ABS('Back-End'!B$69-L1170)&lt;=0.0005,'Back-End'!B$58),'Back-End'!B$68+0.0001,0))</f>
        <v>0</v>
      </c>
      <c r="S1171" s="72">
        <f>IF(AND(ABS('Back-End'!B$81-L1171)&lt;=0.0005,'Back-End'!B$84),'Back-End'!B$83,0)</f>
        <v>0</v>
      </c>
      <c r="T1171" s="72">
        <v>0</v>
      </c>
    </row>
    <row r="1172" spans="12:20" x14ac:dyDescent="0.25">
      <c r="L1172" s="94">
        <f>L1171+0.001</f>
        <v>0.58400000000000041</v>
      </c>
      <c r="M1172" s="81">
        <f>IF(L1172&lt;'Slider Control'!M$13,'Slider Control'!P$13,L1172*'Slider Control'!R$13)</f>
        <v>1.4016000000000008</v>
      </c>
      <c r="N1172" s="95">
        <f>IF(L1172&lt;'Slider Control'!M$13,0,IF(L1172&lt;'Slider Control'!N$13,L1172*'Slider Control'!S$13+'Slider Control'!T$13,'Slider Control'!Q$13))</f>
        <v>1.8</v>
      </c>
      <c r="O1172" s="96" t="e">
        <f t="shared" si="33"/>
        <v>#N/A</v>
      </c>
      <c r="P1172" s="72">
        <f>IF(AND(ABS('Back-End'!B$26-L1172)&lt;=0.0005,'Back-End'!B$25),0.001,0)</f>
        <v>0</v>
      </c>
      <c r="Q1172" s="72">
        <f>IF(AND(ABS('Back-End'!B$32-L1172)&lt;=0.0005,'Back-End'!B$38),M1172,0)</f>
        <v>0</v>
      </c>
      <c r="R1172" s="72">
        <f>IF(AND(ABS('Back-End'!B$56-L1172)&lt;=0.0005,'Back-End'!B$57),'Back-End'!B$54,IF(AND(ABS('Back-End'!B$69-L1172)&lt;=0.0005,'Back-End'!B$58),'Back-End'!B$67,0))</f>
        <v>0</v>
      </c>
      <c r="S1172" s="72">
        <f>IF(AND(ABS('Back-End'!B$81-L1172)&lt;=0.0005,'Back-End'!B$84),'Back-End'!B$82,0)</f>
        <v>0</v>
      </c>
      <c r="T1172" s="72">
        <v>0</v>
      </c>
    </row>
    <row r="1173" spans="12:20" x14ac:dyDescent="0.25">
      <c r="L1173" s="94">
        <f>L1172</f>
        <v>0.58400000000000041</v>
      </c>
      <c r="M1173" s="81">
        <f>IF(L1173&lt;'Slider Control'!M$13,'Slider Control'!P$13,L1173*'Slider Control'!R$13)</f>
        <v>1.4016000000000008</v>
      </c>
      <c r="N1173" s="95">
        <f>IF(L1173&lt;'Slider Control'!M$13,0,IF(L1173&lt;'Slider Control'!N$13,L1173*'Slider Control'!S$13+'Slider Control'!T$13,'Slider Control'!Q$13))</f>
        <v>1.8</v>
      </c>
      <c r="O1173" s="96" t="e">
        <f t="shared" si="33"/>
        <v>#N/A</v>
      </c>
      <c r="P1173" s="72">
        <f>IF(AND(ABS('Back-End'!B$26-L1173)&lt;=0.0005,'Back-End'!B$25),'Back-End'!B$21,0)</f>
        <v>0</v>
      </c>
      <c r="Q1173" s="72">
        <f>IF(AND(ABS('Back-End'!B$32-L1173)&lt;=0.0005,'Back-End'!B$38),N1173,0)</f>
        <v>0</v>
      </c>
      <c r="R1173" s="72">
        <f>IF(AND(ABS('Back-End'!B$56-L1172)&lt;=0.0005,'Back-End'!B$57),'Back-End'!B$55,IF(AND(ABS('Back-End'!B$69-L1172)&lt;=0.0005,'Back-End'!B$58),'Back-End'!B$68+0.0001,0))</f>
        <v>0</v>
      </c>
      <c r="S1173" s="72">
        <f>IF(AND(ABS('Back-End'!B$81-L1173)&lt;=0.0005,'Back-End'!B$84),'Back-End'!B$83,0)</f>
        <v>0</v>
      </c>
      <c r="T1173" s="72">
        <v>0</v>
      </c>
    </row>
    <row r="1174" spans="12:20" x14ac:dyDescent="0.25">
      <c r="L1174" s="94">
        <f>L1173+0.001</f>
        <v>0.58500000000000041</v>
      </c>
      <c r="M1174" s="81">
        <f>IF(L1174&lt;'Slider Control'!M$13,'Slider Control'!P$13,L1174*'Slider Control'!R$13)</f>
        <v>1.404000000000001</v>
      </c>
      <c r="N1174" s="95">
        <f>IF(L1174&lt;'Slider Control'!M$13,0,IF(L1174&lt;'Slider Control'!N$13,L1174*'Slider Control'!S$13+'Slider Control'!T$13,'Slider Control'!Q$13))</f>
        <v>1.8</v>
      </c>
      <c r="O1174" s="96" t="e">
        <f t="shared" si="33"/>
        <v>#N/A</v>
      </c>
      <c r="P1174" s="72">
        <f>IF(AND(ABS('Back-End'!B$26-L1174)&lt;=0.0005,'Back-End'!B$25),0.001,0)</f>
        <v>0</v>
      </c>
      <c r="Q1174" s="72">
        <f>IF(AND(ABS('Back-End'!B$32-L1174)&lt;=0.0005,'Back-End'!B$38),M1174,0)</f>
        <v>0</v>
      </c>
      <c r="R1174" s="72">
        <f>IF(AND(ABS('Back-End'!B$56-L1174)&lt;=0.0005,'Back-End'!B$57),'Back-End'!B$54,IF(AND(ABS('Back-End'!B$69-L1174)&lt;=0.0005,'Back-End'!B$58),'Back-End'!B$67,0))</f>
        <v>0</v>
      </c>
      <c r="S1174" s="72">
        <f>IF(AND(ABS('Back-End'!B$81-L1174)&lt;=0.0005,'Back-End'!B$84),'Back-End'!B$82,0)</f>
        <v>0</v>
      </c>
      <c r="T1174" s="72">
        <v>0</v>
      </c>
    </row>
    <row r="1175" spans="12:20" x14ac:dyDescent="0.25">
      <c r="L1175" s="94">
        <f>L1174</f>
        <v>0.58500000000000041</v>
      </c>
      <c r="M1175" s="81">
        <f>IF(L1175&lt;'Slider Control'!M$13,'Slider Control'!P$13,L1175*'Slider Control'!R$13)</f>
        <v>1.404000000000001</v>
      </c>
      <c r="N1175" s="95">
        <f>IF(L1175&lt;'Slider Control'!M$13,0,IF(L1175&lt;'Slider Control'!N$13,L1175*'Slider Control'!S$13+'Slider Control'!T$13,'Slider Control'!Q$13))</f>
        <v>1.8</v>
      </c>
      <c r="O1175" s="96" t="e">
        <f t="shared" si="33"/>
        <v>#N/A</v>
      </c>
      <c r="P1175" s="72">
        <f>IF(AND(ABS('Back-End'!B$26-L1175)&lt;=0.0005,'Back-End'!B$25),'Back-End'!B$21,0)</f>
        <v>0</v>
      </c>
      <c r="Q1175" s="72">
        <f>IF(AND(ABS('Back-End'!B$32-L1175)&lt;=0.0005,'Back-End'!B$38),N1175,0)</f>
        <v>0</v>
      </c>
      <c r="R1175" s="72">
        <f>IF(AND(ABS('Back-End'!B$56-L1174)&lt;=0.0005,'Back-End'!B$57),'Back-End'!B$55,IF(AND(ABS('Back-End'!B$69-L1174)&lt;=0.0005,'Back-End'!B$58),'Back-End'!B$68+0.0001,0))</f>
        <v>0</v>
      </c>
      <c r="S1175" s="72">
        <f>IF(AND(ABS('Back-End'!B$81-L1175)&lt;=0.0005,'Back-End'!B$84),'Back-End'!B$83,0)</f>
        <v>0</v>
      </c>
      <c r="T1175" s="72">
        <v>0</v>
      </c>
    </row>
    <row r="1176" spans="12:20" x14ac:dyDescent="0.25">
      <c r="L1176" s="94">
        <f>L1175+0.001</f>
        <v>0.58600000000000041</v>
      </c>
      <c r="M1176" s="81">
        <f>IF(L1176&lt;'Slider Control'!M$13,'Slider Control'!P$13,L1176*'Slider Control'!R$13)</f>
        <v>1.406400000000001</v>
      </c>
      <c r="N1176" s="95">
        <f>IF(L1176&lt;'Slider Control'!M$13,0,IF(L1176&lt;'Slider Control'!N$13,L1176*'Slider Control'!S$13+'Slider Control'!T$13,'Slider Control'!Q$13))</f>
        <v>1.8</v>
      </c>
      <c r="O1176" s="96" t="e">
        <f t="shared" si="33"/>
        <v>#N/A</v>
      </c>
      <c r="P1176" s="72">
        <f>IF(AND(ABS('Back-End'!B$26-L1176)&lt;=0.0005,'Back-End'!B$25),0.001,0)</f>
        <v>0</v>
      </c>
      <c r="Q1176" s="72">
        <f>IF(AND(ABS('Back-End'!B$32-L1176)&lt;=0.0005,'Back-End'!B$38),M1176,0)</f>
        <v>0</v>
      </c>
      <c r="R1176" s="72">
        <f>IF(AND(ABS('Back-End'!B$56-L1176)&lt;=0.0005,'Back-End'!B$57),'Back-End'!B$54,IF(AND(ABS('Back-End'!B$69-L1176)&lt;=0.0005,'Back-End'!B$58),'Back-End'!B$67,0))</f>
        <v>0</v>
      </c>
      <c r="S1176" s="72">
        <f>IF(AND(ABS('Back-End'!B$81-L1176)&lt;=0.0005,'Back-End'!B$84),'Back-End'!B$82,0)</f>
        <v>0</v>
      </c>
      <c r="T1176" s="72">
        <v>0</v>
      </c>
    </row>
    <row r="1177" spans="12:20" x14ac:dyDescent="0.25">
      <c r="L1177" s="94">
        <f>L1176</f>
        <v>0.58600000000000041</v>
      </c>
      <c r="M1177" s="81">
        <f>IF(L1177&lt;'Slider Control'!M$13,'Slider Control'!P$13,L1177*'Slider Control'!R$13)</f>
        <v>1.406400000000001</v>
      </c>
      <c r="N1177" s="95">
        <f>IF(L1177&lt;'Slider Control'!M$13,0,IF(L1177&lt;'Slider Control'!N$13,L1177*'Slider Control'!S$13+'Slider Control'!T$13,'Slider Control'!Q$13))</f>
        <v>1.8</v>
      </c>
      <c r="O1177" s="96" t="e">
        <f t="shared" si="33"/>
        <v>#N/A</v>
      </c>
      <c r="P1177" s="72">
        <f>IF(AND(ABS('Back-End'!B$26-L1177)&lt;=0.0005,'Back-End'!B$25),'Back-End'!B$21,0)</f>
        <v>0</v>
      </c>
      <c r="Q1177" s="72">
        <f>IF(AND(ABS('Back-End'!B$32-L1177)&lt;=0.0005,'Back-End'!B$38),N1177,0)</f>
        <v>0</v>
      </c>
      <c r="R1177" s="72">
        <f>IF(AND(ABS('Back-End'!B$56-L1176)&lt;=0.0005,'Back-End'!B$57),'Back-End'!B$55,IF(AND(ABS('Back-End'!B$69-L1176)&lt;=0.0005,'Back-End'!B$58),'Back-End'!B$68+0.0001,0))</f>
        <v>0</v>
      </c>
      <c r="S1177" s="72">
        <f>IF(AND(ABS('Back-End'!B$81-L1177)&lt;=0.0005,'Back-End'!B$84),'Back-End'!B$83,0)</f>
        <v>0</v>
      </c>
      <c r="T1177" s="72">
        <v>0</v>
      </c>
    </row>
    <row r="1178" spans="12:20" x14ac:dyDescent="0.25">
      <c r="L1178" s="94">
        <f>L1177+0.001</f>
        <v>0.58700000000000041</v>
      </c>
      <c r="M1178" s="81">
        <f>IF(L1178&lt;'Slider Control'!M$13,'Slider Control'!P$13,L1178*'Slider Control'!R$13)</f>
        <v>1.4088000000000009</v>
      </c>
      <c r="N1178" s="95">
        <f>IF(L1178&lt;'Slider Control'!M$13,0,IF(L1178&lt;'Slider Control'!N$13,L1178*'Slider Control'!S$13+'Slider Control'!T$13,'Slider Control'!Q$13))</f>
        <v>1.8</v>
      </c>
      <c r="O1178" s="96" t="e">
        <f t="shared" si="33"/>
        <v>#N/A</v>
      </c>
      <c r="P1178" s="72">
        <f>IF(AND(ABS('Back-End'!B$26-L1178)&lt;=0.0005,'Back-End'!B$25),0.001,0)</f>
        <v>0</v>
      </c>
      <c r="Q1178" s="72">
        <f>IF(AND(ABS('Back-End'!B$32-L1178)&lt;=0.0005,'Back-End'!B$38),M1178,0)</f>
        <v>0</v>
      </c>
      <c r="R1178" s="72">
        <f>IF(AND(ABS('Back-End'!B$56-L1178)&lt;=0.0005,'Back-End'!B$57),'Back-End'!B$54,IF(AND(ABS('Back-End'!B$69-L1178)&lt;=0.0005,'Back-End'!B$58),'Back-End'!B$67,0))</f>
        <v>0</v>
      </c>
      <c r="S1178" s="72">
        <f>IF(AND(ABS('Back-End'!B$81-L1178)&lt;=0.0005,'Back-End'!B$84),'Back-End'!B$82,0)</f>
        <v>0</v>
      </c>
      <c r="T1178" s="72">
        <v>0</v>
      </c>
    </row>
    <row r="1179" spans="12:20" x14ac:dyDescent="0.25">
      <c r="L1179" s="94">
        <f>L1178</f>
        <v>0.58700000000000041</v>
      </c>
      <c r="M1179" s="81">
        <f>IF(L1179&lt;'Slider Control'!M$13,'Slider Control'!P$13,L1179*'Slider Control'!R$13)</f>
        <v>1.4088000000000009</v>
      </c>
      <c r="N1179" s="95">
        <f>IF(L1179&lt;'Slider Control'!M$13,0,IF(L1179&lt;'Slider Control'!N$13,L1179*'Slider Control'!S$13+'Slider Control'!T$13,'Slider Control'!Q$13))</f>
        <v>1.8</v>
      </c>
      <c r="O1179" s="96" t="e">
        <f t="shared" si="33"/>
        <v>#N/A</v>
      </c>
      <c r="P1179" s="72">
        <f>IF(AND(ABS('Back-End'!B$26-L1179)&lt;=0.0005,'Back-End'!B$25),'Back-End'!B$21,0)</f>
        <v>0</v>
      </c>
      <c r="Q1179" s="72">
        <f>IF(AND(ABS('Back-End'!B$32-L1179)&lt;=0.0005,'Back-End'!B$38),N1179,0)</f>
        <v>0</v>
      </c>
      <c r="R1179" s="72">
        <f>IF(AND(ABS('Back-End'!B$56-L1178)&lt;=0.0005,'Back-End'!B$57),'Back-End'!B$55,IF(AND(ABS('Back-End'!B$69-L1178)&lt;=0.0005,'Back-End'!B$58),'Back-End'!B$68+0.0001,0))</f>
        <v>0</v>
      </c>
      <c r="S1179" s="72">
        <f>IF(AND(ABS('Back-End'!B$81-L1179)&lt;=0.0005,'Back-End'!B$84),'Back-End'!B$83,0)</f>
        <v>0</v>
      </c>
      <c r="T1179" s="72">
        <v>0</v>
      </c>
    </row>
    <row r="1180" spans="12:20" x14ac:dyDescent="0.25">
      <c r="L1180" s="94">
        <f>L1179+0.001</f>
        <v>0.58800000000000041</v>
      </c>
      <c r="M1180" s="81">
        <f>IF(L1180&lt;'Slider Control'!M$13,'Slider Control'!P$13,L1180*'Slider Control'!R$13)</f>
        <v>1.4112000000000009</v>
      </c>
      <c r="N1180" s="95">
        <f>IF(L1180&lt;'Slider Control'!M$13,0,IF(L1180&lt;'Slider Control'!N$13,L1180*'Slider Control'!S$13+'Slider Control'!T$13,'Slider Control'!Q$13))</f>
        <v>1.8</v>
      </c>
      <c r="O1180" s="96" t="e">
        <f t="shared" si="33"/>
        <v>#N/A</v>
      </c>
      <c r="P1180" s="72">
        <f>IF(AND(ABS('Back-End'!B$26-L1180)&lt;=0.0005,'Back-End'!B$25),0.001,0)</f>
        <v>0</v>
      </c>
      <c r="Q1180" s="72">
        <f>IF(AND(ABS('Back-End'!B$32-L1180)&lt;=0.0005,'Back-End'!B$38),M1180,0)</f>
        <v>0</v>
      </c>
      <c r="R1180" s="72">
        <f>IF(AND(ABS('Back-End'!B$56-L1180)&lt;=0.0005,'Back-End'!B$57),'Back-End'!B$54,IF(AND(ABS('Back-End'!B$69-L1180)&lt;=0.0005,'Back-End'!B$58),'Back-End'!B$67,0))</f>
        <v>0</v>
      </c>
      <c r="S1180" s="72">
        <f>IF(AND(ABS('Back-End'!B$81-L1180)&lt;=0.0005,'Back-End'!B$84),'Back-End'!B$82,0)</f>
        <v>0</v>
      </c>
      <c r="T1180" s="72">
        <v>0</v>
      </c>
    </row>
    <row r="1181" spans="12:20" x14ac:dyDescent="0.25">
      <c r="L1181" s="94">
        <f>L1180</f>
        <v>0.58800000000000041</v>
      </c>
      <c r="M1181" s="81">
        <f>IF(L1181&lt;'Slider Control'!M$13,'Slider Control'!P$13,L1181*'Slider Control'!R$13)</f>
        <v>1.4112000000000009</v>
      </c>
      <c r="N1181" s="95">
        <f>IF(L1181&lt;'Slider Control'!M$13,0,IF(L1181&lt;'Slider Control'!N$13,L1181*'Slider Control'!S$13+'Slider Control'!T$13,'Slider Control'!Q$13))</f>
        <v>1.8</v>
      </c>
      <c r="O1181" s="96" t="e">
        <f t="shared" si="33"/>
        <v>#N/A</v>
      </c>
      <c r="P1181" s="72">
        <f>IF(AND(ABS('Back-End'!B$26-L1181)&lt;=0.0005,'Back-End'!B$25),'Back-End'!B$21,0)</f>
        <v>0</v>
      </c>
      <c r="Q1181" s="72">
        <f>IF(AND(ABS('Back-End'!B$32-L1181)&lt;=0.0005,'Back-End'!B$38),N1181,0)</f>
        <v>0</v>
      </c>
      <c r="R1181" s="72">
        <f>IF(AND(ABS('Back-End'!B$56-L1180)&lt;=0.0005,'Back-End'!B$57),'Back-End'!B$55,IF(AND(ABS('Back-End'!B$69-L1180)&lt;=0.0005,'Back-End'!B$58),'Back-End'!B$68+0.0001,0))</f>
        <v>0</v>
      </c>
      <c r="S1181" s="72">
        <f>IF(AND(ABS('Back-End'!B$81-L1181)&lt;=0.0005,'Back-End'!B$84),'Back-End'!B$83,0)</f>
        <v>0</v>
      </c>
      <c r="T1181" s="72">
        <v>0</v>
      </c>
    </row>
    <row r="1182" spans="12:20" x14ac:dyDescent="0.25">
      <c r="L1182" s="94">
        <f>L1181+0.001</f>
        <v>0.58900000000000041</v>
      </c>
      <c r="M1182" s="81">
        <f>IF(L1182&lt;'Slider Control'!M$13,'Slider Control'!P$13,L1182*'Slider Control'!R$13)</f>
        <v>1.4136000000000009</v>
      </c>
      <c r="N1182" s="95">
        <f>IF(L1182&lt;'Slider Control'!M$13,0,IF(L1182&lt;'Slider Control'!N$13,L1182*'Slider Control'!S$13+'Slider Control'!T$13,'Slider Control'!Q$13))</f>
        <v>1.8</v>
      </c>
      <c r="O1182" s="96" t="e">
        <f t="shared" si="33"/>
        <v>#N/A</v>
      </c>
      <c r="P1182" s="72">
        <f>IF(AND(ABS('Back-End'!B$26-L1182)&lt;=0.0005,'Back-End'!B$25),0.001,0)</f>
        <v>0</v>
      </c>
      <c r="Q1182" s="72">
        <f>IF(AND(ABS('Back-End'!B$32-L1182)&lt;=0.0005,'Back-End'!B$38),M1182,0)</f>
        <v>0</v>
      </c>
      <c r="R1182" s="72">
        <f>IF(AND(ABS('Back-End'!B$56-L1182)&lt;=0.0005,'Back-End'!B$57),'Back-End'!B$54,IF(AND(ABS('Back-End'!B$69-L1182)&lt;=0.0005,'Back-End'!B$58),'Back-End'!B$67,0))</f>
        <v>0</v>
      </c>
      <c r="S1182" s="72">
        <f>IF(AND(ABS('Back-End'!B$81-L1182)&lt;=0.0005,'Back-End'!B$84),'Back-End'!B$82,0)</f>
        <v>0</v>
      </c>
      <c r="T1182" s="72">
        <v>0</v>
      </c>
    </row>
    <row r="1183" spans="12:20" x14ac:dyDescent="0.25">
      <c r="L1183" s="94">
        <f>L1182</f>
        <v>0.58900000000000041</v>
      </c>
      <c r="M1183" s="81">
        <f>IF(L1183&lt;'Slider Control'!M$13,'Slider Control'!P$13,L1183*'Slider Control'!R$13)</f>
        <v>1.4136000000000009</v>
      </c>
      <c r="N1183" s="95">
        <f>IF(L1183&lt;'Slider Control'!M$13,0,IF(L1183&lt;'Slider Control'!N$13,L1183*'Slider Control'!S$13+'Slider Control'!T$13,'Slider Control'!Q$13))</f>
        <v>1.8</v>
      </c>
      <c r="O1183" s="96" t="e">
        <f t="shared" si="33"/>
        <v>#N/A</v>
      </c>
      <c r="P1183" s="72">
        <f>IF(AND(ABS('Back-End'!B$26-L1183)&lt;=0.0005,'Back-End'!B$25),'Back-End'!B$21,0)</f>
        <v>0</v>
      </c>
      <c r="Q1183" s="72">
        <f>IF(AND(ABS('Back-End'!B$32-L1183)&lt;=0.0005,'Back-End'!B$38),N1183,0)</f>
        <v>0</v>
      </c>
      <c r="R1183" s="72">
        <f>IF(AND(ABS('Back-End'!B$56-L1182)&lt;=0.0005,'Back-End'!B$57),'Back-End'!B$55,IF(AND(ABS('Back-End'!B$69-L1182)&lt;=0.0005,'Back-End'!B$58),'Back-End'!B$68+0.0001,0))</f>
        <v>0</v>
      </c>
      <c r="S1183" s="72">
        <f>IF(AND(ABS('Back-End'!B$81-L1183)&lt;=0.0005,'Back-End'!B$84),'Back-End'!B$83,0)</f>
        <v>0</v>
      </c>
      <c r="T1183" s="72">
        <v>0</v>
      </c>
    </row>
    <row r="1184" spans="12:20" x14ac:dyDescent="0.25">
      <c r="L1184" s="94">
        <f>L1183+0.001</f>
        <v>0.59000000000000041</v>
      </c>
      <c r="M1184" s="81">
        <f>IF(L1184&lt;'Slider Control'!M$13,'Slider Control'!P$13,L1184*'Slider Control'!R$13)</f>
        <v>1.416000000000001</v>
      </c>
      <c r="N1184" s="95">
        <f>IF(L1184&lt;'Slider Control'!M$13,0,IF(L1184&lt;'Slider Control'!N$13,L1184*'Slider Control'!S$13+'Slider Control'!T$13,'Slider Control'!Q$13))</f>
        <v>1.8</v>
      </c>
      <c r="O1184" s="96" t="e">
        <f t="shared" si="33"/>
        <v>#N/A</v>
      </c>
      <c r="P1184" s="72">
        <f>IF(AND(ABS('Back-End'!B$26-L1184)&lt;=0.0005,'Back-End'!B$25),0.001,0)</f>
        <v>0</v>
      </c>
      <c r="Q1184" s="72">
        <f>IF(AND(ABS('Back-End'!B$32-L1184)&lt;=0.0005,'Back-End'!B$38),M1184,0)</f>
        <v>0</v>
      </c>
      <c r="R1184" s="72">
        <f>IF(AND(ABS('Back-End'!B$56-L1184)&lt;=0.0005,'Back-End'!B$57),'Back-End'!B$54,IF(AND(ABS('Back-End'!B$69-L1184)&lt;=0.0005,'Back-End'!B$58),'Back-End'!B$67,0))</f>
        <v>0</v>
      </c>
      <c r="S1184" s="72">
        <f>IF(AND(ABS('Back-End'!B$81-L1184)&lt;=0.0005,'Back-End'!B$84),'Back-End'!B$82,0)</f>
        <v>0</v>
      </c>
      <c r="T1184" s="72">
        <v>0</v>
      </c>
    </row>
    <row r="1185" spans="12:20" x14ac:dyDescent="0.25">
      <c r="L1185" s="94">
        <f>L1184</f>
        <v>0.59000000000000041</v>
      </c>
      <c r="M1185" s="81">
        <f>IF(L1185&lt;'Slider Control'!M$13,'Slider Control'!P$13,L1185*'Slider Control'!R$13)</f>
        <v>1.416000000000001</v>
      </c>
      <c r="N1185" s="95">
        <f>IF(L1185&lt;'Slider Control'!M$13,0,IF(L1185&lt;'Slider Control'!N$13,L1185*'Slider Control'!S$13+'Slider Control'!T$13,'Slider Control'!Q$13))</f>
        <v>1.8</v>
      </c>
      <c r="O1185" s="96" t="e">
        <f t="shared" si="33"/>
        <v>#N/A</v>
      </c>
      <c r="P1185" s="72">
        <f>IF(AND(ABS('Back-End'!B$26-L1185)&lt;=0.0005,'Back-End'!B$25),'Back-End'!B$21,0)</f>
        <v>0</v>
      </c>
      <c r="Q1185" s="72">
        <f>IF(AND(ABS('Back-End'!B$32-L1185)&lt;=0.0005,'Back-End'!B$38),N1185,0)</f>
        <v>0</v>
      </c>
      <c r="R1185" s="72">
        <f>IF(AND(ABS('Back-End'!B$56-L1184)&lt;=0.0005,'Back-End'!B$57),'Back-End'!B$55,IF(AND(ABS('Back-End'!B$69-L1184)&lt;=0.0005,'Back-End'!B$58),'Back-End'!B$68+0.0001,0))</f>
        <v>0</v>
      </c>
      <c r="S1185" s="72">
        <f>IF(AND(ABS('Back-End'!B$81-L1185)&lt;=0.0005,'Back-End'!B$84),'Back-End'!B$83,0)</f>
        <v>0</v>
      </c>
      <c r="T1185" s="72">
        <v>0</v>
      </c>
    </row>
    <row r="1186" spans="12:20" x14ac:dyDescent="0.25">
      <c r="L1186" s="94">
        <f>L1185+0.001</f>
        <v>0.59100000000000041</v>
      </c>
      <c r="M1186" s="81">
        <f>IF(L1186&lt;'Slider Control'!M$13,'Slider Control'!P$13,L1186*'Slider Control'!R$13)</f>
        <v>1.418400000000001</v>
      </c>
      <c r="N1186" s="95">
        <f>IF(L1186&lt;'Slider Control'!M$13,0,IF(L1186&lt;'Slider Control'!N$13,L1186*'Slider Control'!S$13+'Slider Control'!T$13,'Slider Control'!Q$13))</f>
        <v>1.8</v>
      </c>
      <c r="O1186" s="96" t="e">
        <f t="shared" si="33"/>
        <v>#N/A</v>
      </c>
      <c r="P1186" s="72">
        <f>IF(AND(ABS('Back-End'!B$26-L1186)&lt;=0.0005,'Back-End'!B$25),0.001,0)</f>
        <v>0</v>
      </c>
      <c r="Q1186" s="72">
        <f>IF(AND(ABS('Back-End'!B$32-L1186)&lt;=0.0005,'Back-End'!B$38),M1186,0)</f>
        <v>0</v>
      </c>
      <c r="R1186" s="72">
        <f>IF(AND(ABS('Back-End'!B$56-L1186)&lt;=0.0005,'Back-End'!B$57),'Back-End'!B$54,IF(AND(ABS('Back-End'!B$69-L1186)&lt;=0.0005,'Back-End'!B$58),'Back-End'!B$67,0))</f>
        <v>0</v>
      </c>
      <c r="S1186" s="72">
        <f>IF(AND(ABS('Back-End'!B$81-L1186)&lt;=0.0005,'Back-End'!B$84),'Back-End'!B$82,0)</f>
        <v>0</v>
      </c>
      <c r="T1186" s="72">
        <v>0</v>
      </c>
    </row>
    <row r="1187" spans="12:20" x14ac:dyDescent="0.25">
      <c r="L1187" s="94">
        <f>L1186</f>
        <v>0.59100000000000041</v>
      </c>
      <c r="M1187" s="81">
        <f>IF(L1187&lt;'Slider Control'!M$13,'Slider Control'!P$13,L1187*'Slider Control'!R$13)</f>
        <v>1.418400000000001</v>
      </c>
      <c r="N1187" s="95">
        <f>IF(L1187&lt;'Slider Control'!M$13,0,IF(L1187&lt;'Slider Control'!N$13,L1187*'Slider Control'!S$13+'Slider Control'!T$13,'Slider Control'!Q$13))</f>
        <v>1.8</v>
      </c>
      <c r="O1187" s="96" t="e">
        <f t="shared" si="33"/>
        <v>#N/A</v>
      </c>
      <c r="P1187" s="72">
        <f>IF(AND(ABS('Back-End'!B$26-L1187)&lt;=0.0005,'Back-End'!B$25),'Back-End'!B$21,0)</f>
        <v>0</v>
      </c>
      <c r="Q1187" s="72">
        <f>IF(AND(ABS('Back-End'!B$32-L1187)&lt;=0.0005,'Back-End'!B$38),N1187,0)</f>
        <v>0</v>
      </c>
      <c r="R1187" s="72">
        <f>IF(AND(ABS('Back-End'!B$56-L1186)&lt;=0.0005,'Back-End'!B$57),'Back-End'!B$55,IF(AND(ABS('Back-End'!B$69-L1186)&lt;=0.0005,'Back-End'!B$58),'Back-End'!B$68+0.0001,0))</f>
        <v>0</v>
      </c>
      <c r="S1187" s="72">
        <f>IF(AND(ABS('Back-End'!B$81-L1187)&lt;=0.0005,'Back-End'!B$84),'Back-End'!B$83,0)</f>
        <v>0</v>
      </c>
      <c r="T1187" s="72">
        <v>0</v>
      </c>
    </row>
    <row r="1188" spans="12:20" x14ac:dyDescent="0.25">
      <c r="L1188" s="94">
        <f>L1187+0.001</f>
        <v>0.59200000000000041</v>
      </c>
      <c r="M1188" s="81">
        <f>IF(L1188&lt;'Slider Control'!M$13,'Slider Control'!P$13,L1188*'Slider Control'!R$13)</f>
        <v>1.420800000000001</v>
      </c>
      <c r="N1188" s="95">
        <f>IF(L1188&lt;'Slider Control'!M$13,0,IF(L1188&lt;'Slider Control'!N$13,L1188*'Slider Control'!S$13+'Slider Control'!T$13,'Slider Control'!Q$13))</f>
        <v>1.8</v>
      </c>
      <c r="O1188" s="96" t="e">
        <f t="shared" si="33"/>
        <v>#N/A</v>
      </c>
      <c r="P1188" s="72">
        <f>IF(AND(ABS('Back-End'!B$26-L1188)&lt;=0.0005,'Back-End'!B$25),0.001,0)</f>
        <v>0</v>
      </c>
      <c r="Q1188" s="72">
        <f>IF(AND(ABS('Back-End'!B$32-L1188)&lt;=0.0005,'Back-End'!B$38),M1188,0)</f>
        <v>0</v>
      </c>
      <c r="R1188" s="72">
        <f>IF(AND(ABS('Back-End'!B$56-L1188)&lt;=0.0005,'Back-End'!B$57),'Back-End'!B$54,IF(AND(ABS('Back-End'!B$69-L1188)&lt;=0.0005,'Back-End'!B$58),'Back-End'!B$67,0))</f>
        <v>0</v>
      </c>
      <c r="S1188" s="72">
        <f>IF(AND(ABS('Back-End'!B$81-L1188)&lt;=0.0005,'Back-End'!B$84),'Back-End'!B$82,0)</f>
        <v>0</v>
      </c>
      <c r="T1188" s="72">
        <v>0</v>
      </c>
    </row>
    <row r="1189" spans="12:20" x14ac:dyDescent="0.25">
      <c r="L1189" s="94">
        <f>L1188</f>
        <v>0.59200000000000041</v>
      </c>
      <c r="M1189" s="81">
        <f>IF(L1189&lt;'Slider Control'!M$13,'Slider Control'!P$13,L1189*'Slider Control'!R$13)</f>
        <v>1.420800000000001</v>
      </c>
      <c r="N1189" s="95">
        <f>IF(L1189&lt;'Slider Control'!M$13,0,IF(L1189&lt;'Slider Control'!N$13,L1189*'Slider Control'!S$13+'Slider Control'!T$13,'Slider Control'!Q$13))</f>
        <v>1.8</v>
      </c>
      <c r="O1189" s="96" t="e">
        <f t="shared" si="33"/>
        <v>#N/A</v>
      </c>
      <c r="P1189" s="72">
        <f>IF(AND(ABS('Back-End'!B$26-L1189)&lt;=0.0005,'Back-End'!B$25),'Back-End'!B$21,0)</f>
        <v>0</v>
      </c>
      <c r="Q1189" s="72">
        <f>IF(AND(ABS('Back-End'!B$32-L1189)&lt;=0.0005,'Back-End'!B$38),N1189,0)</f>
        <v>0</v>
      </c>
      <c r="R1189" s="72">
        <f>IF(AND(ABS('Back-End'!B$56-L1188)&lt;=0.0005,'Back-End'!B$57),'Back-End'!B$55,IF(AND(ABS('Back-End'!B$69-L1188)&lt;=0.0005,'Back-End'!B$58),'Back-End'!B$68+0.0001,0))</f>
        <v>0</v>
      </c>
      <c r="S1189" s="72">
        <f>IF(AND(ABS('Back-End'!B$81-L1189)&lt;=0.0005,'Back-End'!B$84),'Back-End'!B$83,0)</f>
        <v>0</v>
      </c>
      <c r="T1189" s="72">
        <v>0</v>
      </c>
    </row>
    <row r="1190" spans="12:20" x14ac:dyDescent="0.25">
      <c r="L1190" s="94">
        <f>L1189+0.001</f>
        <v>0.59300000000000042</v>
      </c>
      <c r="M1190" s="81">
        <f>IF(L1190&lt;'Slider Control'!M$13,'Slider Control'!P$13,L1190*'Slider Control'!R$13)</f>
        <v>1.4232000000000009</v>
      </c>
      <c r="N1190" s="95">
        <f>IF(L1190&lt;'Slider Control'!M$13,0,IF(L1190&lt;'Slider Control'!N$13,L1190*'Slider Control'!S$13+'Slider Control'!T$13,'Slider Control'!Q$13))</f>
        <v>1.8</v>
      </c>
      <c r="O1190" s="96" t="e">
        <f t="shared" si="33"/>
        <v>#N/A</v>
      </c>
      <c r="P1190" s="72">
        <f>IF(AND(ABS('Back-End'!B$26-L1190)&lt;=0.0005,'Back-End'!B$25),0.001,0)</f>
        <v>0</v>
      </c>
      <c r="Q1190" s="72">
        <f>IF(AND(ABS('Back-End'!B$32-L1190)&lt;=0.0005,'Back-End'!B$38),M1190,0)</f>
        <v>0</v>
      </c>
      <c r="R1190" s="72">
        <f>IF(AND(ABS('Back-End'!B$56-L1190)&lt;=0.0005,'Back-End'!B$57),'Back-End'!B$54,IF(AND(ABS('Back-End'!B$69-L1190)&lt;=0.0005,'Back-End'!B$58),'Back-End'!B$67,0))</f>
        <v>0</v>
      </c>
      <c r="S1190" s="72">
        <f>IF(AND(ABS('Back-End'!B$81-L1190)&lt;=0.0005,'Back-End'!B$84),'Back-End'!B$82,0)</f>
        <v>0</v>
      </c>
      <c r="T1190" s="72">
        <v>0</v>
      </c>
    </row>
    <row r="1191" spans="12:20" x14ac:dyDescent="0.25">
      <c r="L1191" s="94">
        <f>L1190</f>
        <v>0.59300000000000042</v>
      </c>
      <c r="M1191" s="81">
        <f>IF(L1191&lt;'Slider Control'!M$13,'Slider Control'!P$13,L1191*'Slider Control'!R$13)</f>
        <v>1.4232000000000009</v>
      </c>
      <c r="N1191" s="95">
        <f>IF(L1191&lt;'Slider Control'!M$13,0,IF(L1191&lt;'Slider Control'!N$13,L1191*'Slider Control'!S$13+'Slider Control'!T$13,'Slider Control'!Q$13))</f>
        <v>1.8</v>
      </c>
      <c r="O1191" s="96" t="e">
        <f t="shared" si="33"/>
        <v>#N/A</v>
      </c>
      <c r="P1191" s="72">
        <f>IF(AND(ABS('Back-End'!B$26-L1191)&lt;=0.0005,'Back-End'!B$25),'Back-End'!B$21,0)</f>
        <v>0</v>
      </c>
      <c r="Q1191" s="72">
        <f>IF(AND(ABS('Back-End'!B$32-L1191)&lt;=0.0005,'Back-End'!B$38),N1191,0)</f>
        <v>0</v>
      </c>
      <c r="R1191" s="72">
        <f>IF(AND(ABS('Back-End'!B$56-L1190)&lt;=0.0005,'Back-End'!B$57),'Back-End'!B$55,IF(AND(ABS('Back-End'!B$69-L1190)&lt;=0.0005,'Back-End'!B$58),'Back-End'!B$68+0.0001,0))</f>
        <v>0</v>
      </c>
      <c r="S1191" s="72">
        <f>IF(AND(ABS('Back-End'!B$81-L1191)&lt;=0.0005,'Back-End'!B$84),'Back-End'!B$83,0)</f>
        <v>0</v>
      </c>
      <c r="T1191" s="72">
        <v>0</v>
      </c>
    </row>
    <row r="1192" spans="12:20" x14ac:dyDescent="0.25">
      <c r="L1192" s="94">
        <f>L1191+0.001</f>
        <v>0.59400000000000042</v>
      </c>
      <c r="M1192" s="81">
        <f>IF(L1192&lt;'Slider Control'!M$13,'Slider Control'!P$13,L1192*'Slider Control'!R$13)</f>
        <v>1.4256000000000009</v>
      </c>
      <c r="N1192" s="95">
        <f>IF(L1192&lt;'Slider Control'!M$13,0,IF(L1192&lt;'Slider Control'!N$13,L1192*'Slider Control'!S$13+'Slider Control'!T$13,'Slider Control'!Q$13))</f>
        <v>1.8</v>
      </c>
      <c r="O1192" s="96" t="e">
        <f t="shared" si="33"/>
        <v>#N/A</v>
      </c>
      <c r="P1192" s="72">
        <f>IF(AND(ABS('Back-End'!B$26-L1192)&lt;=0.0005,'Back-End'!B$25),0.001,0)</f>
        <v>0</v>
      </c>
      <c r="Q1192" s="72">
        <f>IF(AND(ABS('Back-End'!B$32-L1192)&lt;=0.0005,'Back-End'!B$38),M1192,0)</f>
        <v>0</v>
      </c>
      <c r="R1192" s="72">
        <f>IF(AND(ABS('Back-End'!B$56-L1192)&lt;=0.0005,'Back-End'!B$57),'Back-End'!B$54,IF(AND(ABS('Back-End'!B$69-L1192)&lt;=0.0005,'Back-End'!B$58),'Back-End'!B$67,0))</f>
        <v>0</v>
      </c>
      <c r="S1192" s="72">
        <f>IF(AND(ABS('Back-End'!B$81-L1192)&lt;=0.0005,'Back-End'!B$84),'Back-End'!B$82,0)</f>
        <v>0</v>
      </c>
      <c r="T1192" s="72">
        <v>0</v>
      </c>
    </row>
    <row r="1193" spans="12:20" x14ac:dyDescent="0.25">
      <c r="L1193" s="94">
        <f>L1192</f>
        <v>0.59400000000000042</v>
      </c>
      <c r="M1193" s="81">
        <f>IF(L1193&lt;'Slider Control'!M$13,'Slider Control'!P$13,L1193*'Slider Control'!R$13)</f>
        <v>1.4256000000000009</v>
      </c>
      <c r="N1193" s="95">
        <f>IF(L1193&lt;'Slider Control'!M$13,0,IF(L1193&lt;'Slider Control'!N$13,L1193*'Slider Control'!S$13+'Slider Control'!T$13,'Slider Control'!Q$13))</f>
        <v>1.8</v>
      </c>
      <c r="O1193" s="96" t="e">
        <f t="shared" si="33"/>
        <v>#N/A</v>
      </c>
      <c r="P1193" s="72">
        <f>IF(AND(ABS('Back-End'!B$26-L1193)&lt;=0.0005,'Back-End'!B$25),'Back-End'!B$21,0)</f>
        <v>0</v>
      </c>
      <c r="Q1193" s="72">
        <f>IF(AND(ABS('Back-End'!B$32-L1193)&lt;=0.0005,'Back-End'!B$38),N1193,0)</f>
        <v>0</v>
      </c>
      <c r="R1193" s="72">
        <f>IF(AND(ABS('Back-End'!B$56-L1192)&lt;=0.0005,'Back-End'!B$57),'Back-End'!B$55,IF(AND(ABS('Back-End'!B$69-L1192)&lt;=0.0005,'Back-End'!B$58),'Back-End'!B$68+0.0001,0))</f>
        <v>0</v>
      </c>
      <c r="S1193" s="72">
        <f>IF(AND(ABS('Back-End'!B$81-L1193)&lt;=0.0005,'Back-End'!B$84),'Back-End'!B$83,0)</f>
        <v>0</v>
      </c>
      <c r="T1193" s="72">
        <v>0</v>
      </c>
    </row>
    <row r="1194" spans="12:20" x14ac:dyDescent="0.25">
      <c r="L1194" s="94">
        <f>L1193+0.001</f>
        <v>0.59500000000000042</v>
      </c>
      <c r="M1194" s="81">
        <f>IF(L1194&lt;'Slider Control'!M$13,'Slider Control'!P$13,L1194*'Slider Control'!R$13)</f>
        <v>1.428000000000001</v>
      </c>
      <c r="N1194" s="95">
        <f>IF(L1194&lt;'Slider Control'!M$13,0,IF(L1194&lt;'Slider Control'!N$13,L1194*'Slider Control'!S$13+'Slider Control'!T$13,'Slider Control'!Q$13))</f>
        <v>1.8</v>
      </c>
      <c r="O1194" s="96" t="e">
        <f t="shared" si="33"/>
        <v>#N/A</v>
      </c>
      <c r="P1194" s="72">
        <f>IF(AND(ABS('Back-End'!B$26-L1194)&lt;=0.0005,'Back-End'!B$25),0.001,0)</f>
        <v>0</v>
      </c>
      <c r="Q1194" s="72">
        <f>IF(AND(ABS('Back-End'!B$32-L1194)&lt;=0.0005,'Back-End'!B$38),M1194,0)</f>
        <v>0</v>
      </c>
      <c r="R1194" s="72">
        <f>IF(AND(ABS('Back-End'!B$56-L1194)&lt;=0.0005,'Back-End'!B$57),'Back-End'!B$54,IF(AND(ABS('Back-End'!B$69-L1194)&lt;=0.0005,'Back-End'!B$58),'Back-End'!B$67,0))</f>
        <v>0</v>
      </c>
      <c r="S1194" s="72">
        <f>IF(AND(ABS('Back-End'!B$81-L1194)&lt;=0.0005,'Back-End'!B$84),'Back-End'!B$82,0)</f>
        <v>0</v>
      </c>
      <c r="T1194" s="72">
        <v>0</v>
      </c>
    </row>
    <row r="1195" spans="12:20" x14ac:dyDescent="0.25">
      <c r="L1195" s="94">
        <f>L1194</f>
        <v>0.59500000000000042</v>
      </c>
      <c r="M1195" s="81">
        <f>IF(L1195&lt;'Slider Control'!M$13,'Slider Control'!P$13,L1195*'Slider Control'!R$13)</f>
        <v>1.428000000000001</v>
      </c>
      <c r="N1195" s="95">
        <f>IF(L1195&lt;'Slider Control'!M$13,0,IF(L1195&lt;'Slider Control'!N$13,L1195*'Slider Control'!S$13+'Slider Control'!T$13,'Slider Control'!Q$13))</f>
        <v>1.8</v>
      </c>
      <c r="O1195" s="96" t="e">
        <f t="shared" si="33"/>
        <v>#N/A</v>
      </c>
      <c r="P1195" s="72">
        <f>IF(AND(ABS('Back-End'!B$26-L1195)&lt;=0.0005,'Back-End'!B$25),'Back-End'!B$21,0)</f>
        <v>0</v>
      </c>
      <c r="Q1195" s="72">
        <f>IF(AND(ABS('Back-End'!B$32-L1195)&lt;=0.0005,'Back-End'!B$38),N1195,0)</f>
        <v>0</v>
      </c>
      <c r="R1195" s="72">
        <f>IF(AND(ABS('Back-End'!B$56-L1194)&lt;=0.0005,'Back-End'!B$57),'Back-End'!B$55,IF(AND(ABS('Back-End'!B$69-L1194)&lt;=0.0005,'Back-End'!B$58),'Back-End'!B$68+0.0001,0))</f>
        <v>0</v>
      </c>
      <c r="S1195" s="72">
        <f>IF(AND(ABS('Back-End'!B$81-L1195)&lt;=0.0005,'Back-End'!B$84),'Back-End'!B$83,0)</f>
        <v>0</v>
      </c>
      <c r="T1195" s="72">
        <v>0</v>
      </c>
    </row>
    <row r="1196" spans="12:20" x14ac:dyDescent="0.25">
      <c r="L1196" s="94">
        <f>L1195+0.001</f>
        <v>0.59600000000000042</v>
      </c>
      <c r="M1196" s="81">
        <f>IF(L1196&lt;'Slider Control'!M$13,'Slider Control'!P$13,L1196*'Slider Control'!R$13)</f>
        <v>1.430400000000001</v>
      </c>
      <c r="N1196" s="95">
        <f>IF(L1196&lt;'Slider Control'!M$13,0,IF(L1196&lt;'Slider Control'!N$13,L1196*'Slider Control'!S$13+'Slider Control'!T$13,'Slider Control'!Q$13))</f>
        <v>1.8</v>
      </c>
      <c r="O1196" s="96" t="e">
        <f t="shared" si="33"/>
        <v>#N/A</v>
      </c>
      <c r="P1196" s="72">
        <f>IF(AND(ABS('Back-End'!B$26-L1196)&lt;=0.0005,'Back-End'!B$25),0.001,0)</f>
        <v>0</v>
      </c>
      <c r="Q1196" s="72">
        <f>IF(AND(ABS('Back-End'!B$32-L1196)&lt;=0.0005,'Back-End'!B$38),M1196,0)</f>
        <v>0</v>
      </c>
      <c r="R1196" s="72">
        <f>IF(AND(ABS('Back-End'!B$56-L1196)&lt;=0.0005,'Back-End'!B$57),'Back-End'!B$54,IF(AND(ABS('Back-End'!B$69-L1196)&lt;=0.0005,'Back-End'!B$58),'Back-End'!B$67,0))</f>
        <v>0</v>
      </c>
      <c r="S1196" s="72">
        <f>IF(AND(ABS('Back-End'!B$81-L1196)&lt;=0.0005,'Back-End'!B$84),'Back-End'!B$82,0)</f>
        <v>0</v>
      </c>
      <c r="T1196" s="72">
        <v>0</v>
      </c>
    </row>
    <row r="1197" spans="12:20" x14ac:dyDescent="0.25">
      <c r="L1197" s="94">
        <f>L1196</f>
        <v>0.59600000000000042</v>
      </c>
      <c r="M1197" s="81">
        <f>IF(L1197&lt;'Slider Control'!M$13,'Slider Control'!P$13,L1197*'Slider Control'!R$13)</f>
        <v>1.430400000000001</v>
      </c>
      <c r="N1197" s="95">
        <f>IF(L1197&lt;'Slider Control'!M$13,0,IF(L1197&lt;'Slider Control'!N$13,L1197*'Slider Control'!S$13+'Slider Control'!T$13,'Slider Control'!Q$13))</f>
        <v>1.8</v>
      </c>
      <c r="O1197" s="96" t="e">
        <f t="shared" si="33"/>
        <v>#N/A</v>
      </c>
      <c r="P1197" s="72">
        <f>IF(AND(ABS('Back-End'!B$26-L1197)&lt;=0.0005,'Back-End'!B$25),'Back-End'!B$21,0)</f>
        <v>0</v>
      </c>
      <c r="Q1197" s="72">
        <f>IF(AND(ABS('Back-End'!B$32-L1197)&lt;=0.0005,'Back-End'!B$38),N1197,0)</f>
        <v>0</v>
      </c>
      <c r="R1197" s="72">
        <f>IF(AND(ABS('Back-End'!B$56-L1196)&lt;=0.0005,'Back-End'!B$57),'Back-End'!B$55,IF(AND(ABS('Back-End'!B$69-L1196)&lt;=0.0005,'Back-End'!B$58),'Back-End'!B$68+0.0001,0))</f>
        <v>0</v>
      </c>
      <c r="S1197" s="72">
        <f>IF(AND(ABS('Back-End'!B$81-L1197)&lt;=0.0005,'Back-End'!B$84),'Back-End'!B$83,0)</f>
        <v>0</v>
      </c>
      <c r="T1197" s="72">
        <v>0</v>
      </c>
    </row>
    <row r="1198" spans="12:20" x14ac:dyDescent="0.25">
      <c r="L1198" s="94">
        <f>L1197+0.001</f>
        <v>0.59700000000000042</v>
      </c>
      <c r="M1198" s="81">
        <f>IF(L1198&lt;'Slider Control'!M$13,'Slider Control'!P$13,L1198*'Slider Control'!R$13)</f>
        <v>1.432800000000001</v>
      </c>
      <c r="N1198" s="95">
        <f>IF(L1198&lt;'Slider Control'!M$13,0,IF(L1198&lt;'Slider Control'!N$13,L1198*'Slider Control'!S$13+'Slider Control'!T$13,'Slider Control'!Q$13))</f>
        <v>1.8</v>
      </c>
      <c r="O1198" s="96" t="e">
        <f t="shared" si="33"/>
        <v>#N/A</v>
      </c>
      <c r="P1198" s="72">
        <f>IF(AND(ABS('Back-End'!B$26-L1198)&lt;=0.0005,'Back-End'!B$25),0.001,0)</f>
        <v>0</v>
      </c>
      <c r="Q1198" s="72">
        <f>IF(AND(ABS('Back-End'!B$32-L1198)&lt;=0.0005,'Back-End'!B$38),M1198,0)</f>
        <v>0</v>
      </c>
      <c r="R1198" s="72">
        <f>IF(AND(ABS('Back-End'!B$56-L1198)&lt;=0.0005,'Back-End'!B$57),'Back-End'!B$54,IF(AND(ABS('Back-End'!B$69-L1198)&lt;=0.0005,'Back-End'!B$58),'Back-End'!B$67,0))</f>
        <v>0</v>
      </c>
      <c r="S1198" s="72">
        <f>IF(AND(ABS('Back-End'!B$81-L1198)&lt;=0.0005,'Back-End'!B$84),'Back-End'!B$82,0)</f>
        <v>0</v>
      </c>
      <c r="T1198" s="72">
        <v>0</v>
      </c>
    </row>
    <row r="1199" spans="12:20" x14ac:dyDescent="0.25">
      <c r="L1199" s="94">
        <f>L1198</f>
        <v>0.59700000000000042</v>
      </c>
      <c r="M1199" s="81">
        <f>IF(L1199&lt;'Slider Control'!M$13,'Slider Control'!P$13,L1199*'Slider Control'!R$13)</f>
        <v>1.432800000000001</v>
      </c>
      <c r="N1199" s="95">
        <f>IF(L1199&lt;'Slider Control'!M$13,0,IF(L1199&lt;'Slider Control'!N$13,L1199*'Slider Control'!S$13+'Slider Control'!T$13,'Slider Control'!Q$13))</f>
        <v>1.8</v>
      </c>
      <c r="O1199" s="96" t="e">
        <f t="shared" si="33"/>
        <v>#N/A</v>
      </c>
      <c r="P1199" s="72">
        <f>IF(AND(ABS('Back-End'!B$26-L1199)&lt;=0.0005,'Back-End'!B$25),'Back-End'!B$21,0)</f>
        <v>0</v>
      </c>
      <c r="Q1199" s="72">
        <f>IF(AND(ABS('Back-End'!B$32-L1199)&lt;=0.0005,'Back-End'!B$38),N1199,0)</f>
        <v>0</v>
      </c>
      <c r="R1199" s="72">
        <f>IF(AND(ABS('Back-End'!B$56-L1198)&lt;=0.0005,'Back-End'!B$57),'Back-End'!B$55,IF(AND(ABS('Back-End'!B$69-L1198)&lt;=0.0005,'Back-End'!B$58),'Back-End'!B$68+0.0001,0))</f>
        <v>0</v>
      </c>
      <c r="S1199" s="72">
        <f>IF(AND(ABS('Back-End'!B$81-L1199)&lt;=0.0005,'Back-End'!B$84),'Back-End'!B$83,0)</f>
        <v>0</v>
      </c>
      <c r="T1199" s="72">
        <v>0</v>
      </c>
    </row>
    <row r="1200" spans="12:20" x14ac:dyDescent="0.25">
      <c r="L1200" s="94">
        <f>L1199+0.001</f>
        <v>0.59800000000000042</v>
      </c>
      <c r="M1200" s="81">
        <f>IF(L1200&lt;'Slider Control'!M$13,'Slider Control'!P$13,L1200*'Slider Control'!R$13)</f>
        <v>1.4352000000000009</v>
      </c>
      <c r="N1200" s="95">
        <f>IF(L1200&lt;'Slider Control'!M$13,0,IF(L1200&lt;'Slider Control'!N$13,L1200*'Slider Control'!S$13+'Slider Control'!T$13,'Slider Control'!Q$13))</f>
        <v>1.8</v>
      </c>
      <c r="O1200" s="96" t="e">
        <f t="shared" si="33"/>
        <v>#N/A</v>
      </c>
      <c r="P1200" s="72">
        <f>IF(AND(ABS('Back-End'!B$26-L1200)&lt;=0.0005,'Back-End'!B$25),0.001,0)</f>
        <v>0</v>
      </c>
      <c r="Q1200" s="72">
        <f>IF(AND(ABS('Back-End'!B$32-L1200)&lt;=0.0005,'Back-End'!B$38),M1200,0)</f>
        <v>0</v>
      </c>
      <c r="R1200" s="72">
        <f>IF(AND(ABS('Back-End'!B$56-L1200)&lt;=0.0005,'Back-End'!B$57),'Back-End'!B$54,IF(AND(ABS('Back-End'!B$69-L1200)&lt;=0.0005,'Back-End'!B$58),'Back-End'!B$67,0))</f>
        <v>0</v>
      </c>
      <c r="S1200" s="72">
        <f>IF(AND(ABS('Back-End'!B$81-L1200)&lt;=0.0005,'Back-End'!B$84),'Back-End'!B$82,0)</f>
        <v>0</v>
      </c>
      <c r="T1200" s="72">
        <v>0</v>
      </c>
    </row>
    <row r="1201" spans="12:20" x14ac:dyDescent="0.25">
      <c r="L1201" s="94">
        <f>L1200</f>
        <v>0.59800000000000042</v>
      </c>
      <c r="M1201" s="81">
        <f>IF(L1201&lt;'Slider Control'!M$13,'Slider Control'!P$13,L1201*'Slider Control'!R$13)</f>
        <v>1.4352000000000009</v>
      </c>
      <c r="N1201" s="95">
        <f>IF(L1201&lt;'Slider Control'!M$13,0,IF(L1201&lt;'Slider Control'!N$13,L1201*'Slider Control'!S$13+'Slider Control'!T$13,'Slider Control'!Q$13))</f>
        <v>1.8</v>
      </c>
      <c r="O1201" s="96" t="e">
        <f t="shared" si="33"/>
        <v>#N/A</v>
      </c>
      <c r="P1201" s="72">
        <f>IF(AND(ABS('Back-End'!B$26-L1201)&lt;=0.0005,'Back-End'!B$25),'Back-End'!B$21,0)</f>
        <v>0</v>
      </c>
      <c r="Q1201" s="72">
        <f>IF(AND(ABS('Back-End'!B$32-L1201)&lt;=0.0005,'Back-End'!B$38),N1201,0)</f>
        <v>0</v>
      </c>
      <c r="R1201" s="72">
        <f>IF(AND(ABS('Back-End'!B$56-L1200)&lt;=0.0005,'Back-End'!B$57),'Back-End'!B$55,IF(AND(ABS('Back-End'!B$69-L1200)&lt;=0.0005,'Back-End'!B$58),'Back-End'!B$68+0.0001,0))</f>
        <v>0</v>
      </c>
      <c r="S1201" s="72">
        <f>IF(AND(ABS('Back-End'!B$81-L1201)&lt;=0.0005,'Back-End'!B$84),'Back-End'!B$83,0)</f>
        <v>0</v>
      </c>
      <c r="T1201" s="72">
        <v>0</v>
      </c>
    </row>
    <row r="1202" spans="12:20" x14ac:dyDescent="0.25">
      <c r="L1202" s="94">
        <f>L1201+0.001</f>
        <v>0.59900000000000042</v>
      </c>
      <c r="M1202" s="81">
        <f>IF(L1202&lt;'Slider Control'!M$13,'Slider Control'!P$13,L1202*'Slider Control'!R$13)</f>
        <v>1.4376000000000009</v>
      </c>
      <c r="N1202" s="95">
        <f>IF(L1202&lt;'Slider Control'!M$13,0,IF(L1202&lt;'Slider Control'!N$13,L1202*'Slider Control'!S$13+'Slider Control'!T$13,'Slider Control'!Q$13))</f>
        <v>1.8</v>
      </c>
      <c r="O1202" s="96" t="e">
        <f t="shared" si="33"/>
        <v>#N/A</v>
      </c>
      <c r="P1202" s="72">
        <f>IF(AND(ABS('Back-End'!B$26-L1202)&lt;=0.0005,'Back-End'!B$25),0.001,0)</f>
        <v>0</v>
      </c>
      <c r="Q1202" s="72">
        <f>IF(AND(ABS('Back-End'!B$32-L1202)&lt;=0.0005,'Back-End'!B$38),M1202,0)</f>
        <v>0</v>
      </c>
      <c r="R1202" s="72">
        <f>IF(AND(ABS('Back-End'!B$56-L1202)&lt;=0.0005,'Back-End'!B$57),'Back-End'!B$54,IF(AND(ABS('Back-End'!B$69-L1202)&lt;=0.0005,'Back-End'!B$58),'Back-End'!B$67,0))</f>
        <v>0</v>
      </c>
      <c r="S1202" s="72">
        <f>IF(AND(ABS('Back-End'!B$81-L1202)&lt;=0.0005,'Back-End'!B$84),'Back-End'!B$82,0)</f>
        <v>0</v>
      </c>
      <c r="T1202" s="72">
        <v>0</v>
      </c>
    </row>
    <row r="1203" spans="12:20" x14ac:dyDescent="0.25">
      <c r="L1203" s="94">
        <f>L1202</f>
        <v>0.59900000000000042</v>
      </c>
      <c r="M1203" s="81">
        <f>IF(L1203&lt;'Slider Control'!M$13,'Slider Control'!P$13,L1203*'Slider Control'!R$13)</f>
        <v>1.4376000000000009</v>
      </c>
      <c r="N1203" s="95">
        <f>IF(L1203&lt;'Slider Control'!M$13,0,IF(L1203&lt;'Slider Control'!N$13,L1203*'Slider Control'!S$13+'Slider Control'!T$13,'Slider Control'!Q$13))</f>
        <v>1.8</v>
      </c>
      <c r="O1203" s="96" t="e">
        <f t="shared" si="33"/>
        <v>#N/A</v>
      </c>
      <c r="P1203" s="72">
        <f>IF(AND(ABS('Back-End'!B$26-L1203)&lt;=0.0005,'Back-End'!B$25),'Back-End'!B$21,0)</f>
        <v>0</v>
      </c>
      <c r="Q1203" s="72">
        <f>IF(AND(ABS('Back-End'!B$32-L1203)&lt;=0.0005,'Back-End'!B$38),N1203,0)</f>
        <v>0</v>
      </c>
      <c r="R1203" s="72">
        <f>IF(AND(ABS('Back-End'!B$56-L1202)&lt;=0.0005,'Back-End'!B$57),'Back-End'!B$55,IF(AND(ABS('Back-End'!B$69-L1202)&lt;=0.0005,'Back-End'!B$58),'Back-End'!B$68+0.0001,0))</f>
        <v>0</v>
      </c>
      <c r="S1203" s="72">
        <f>IF(AND(ABS('Back-End'!B$81-L1203)&lt;=0.0005,'Back-End'!B$84),'Back-End'!B$83,0)</f>
        <v>0</v>
      </c>
      <c r="T1203" s="72">
        <v>0</v>
      </c>
    </row>
    <row r="1204" spans="12:20" x14ac:dyDescent="0.25">
      <c r="L1204" s="94">
        <f>L1203+0.001</f>
        <v>0.60000000000000042</v>
      </c>
      <c r="M1204" s="81">
        <f>IF(L1204&lt;'Slider Control'!M$13,'Slider Control'!P$13,L1204*'Slider Control'!R$13)</f>
        <v>1.4400000000000011</v>
      </c>
      <c r="N1204" s="95">
        <f>IF(L1204&lt;'Slider Control'!M$13,0,IF(L1204&lt;'Slider Control'!N$13,L1204*'Slider Control'!S$13+'Slider Control'!T$13,'Slider Control'!Q$13))</f>
        <v>1.8</v>
      </c>
      <c r="O1204" s="96" t="e">
        <f t="shared" si="33"/>
        <v>#N/A</v>
      </c>
      <c r="P1204" s="72">
        <f>IF(AND(ABS('Back-End'!B$26-L1204)&lt;=0.0005,'Back-End'!B$25),0.001,0)</f>
        <v>0</v>
      </c>
      <c r="Q1204" s="72">
        <f>IF(AND(ABS('Back-End'!B$32-L1204)&lt;=0.0005,'Back-End'!B$38),M1204,0)</f>
        <v>0</v>
      </c>
      <c r="R1204" s="72">
        <f>IF(AND(ABS('Back-End'!B$56-L1204)&lt;=0.0005,'Back-End'!B$57),'Back-End'!B$54,IF(AND(ABS('Back-End'!B$69-L1204)&lt;=0.0005,'Back-End'!B$58),'Back-End'!B$67,0))</f>
        <v>0</v>
      </c>
      <c r="S1204" s="72">
        <f>IF(AND(ABS('Back-End'!B$81-L1204)&lt;=0.0005,'Back-End'!B$84),'Back-End'!B$82,0)</f>
        <v>0</v>
      </c>
      <c r="T1204" s="72">
        <v>0</v>
      </c>
    </row>
    <row r="1205" spans="12:20" x14ac:dyDescent="0.25">
      <c r="L1205" s="94">
        <f>L1204</f>
        <v>0.60000000000000042</v>
      </c>
      <c r="M1205" s="81">
        <f>IF(L1205&lt;'Slider Control'!M$13,'Slider Control'!P$13,L1205*'Slider Control'!R$13)</f>
        <v>1.4400000000000011</v>
      </c>
      <c r="N1205" s="95">
        <f>IF(L1205&lt;'Slider Control'!M$13,0,IF(L1205&lt;'Slider Control'!N$13,L1205*'Slider Control'!S$13+'Slider Control'!T$13,'Slider Control'!Q$13))</f>
        <v>1.8</v>
      </c>
      <c r="O1205" s="96" t="e">
        <f t="shared" si="33"/>
        <v>#N/A</v>
      </c>
      <c r="P1205" s="72">
        <f>IF(AND(ABS('Back-End'!B$26-L1205)&lt;=0.0005,'Back-End'!B$25),'Back-End'!B$21,0)</f>
        <v>0</v>
      </c>
      <c r="Q1205" s="72">
        <f>IF(AND(ABS('Back-End'!B$32-L1205)&lt;=0.0005,'Back-End'!B$38),N1205,0)</f>
        <v>0</v>
      </c>
      <c r="R1205" s="72">
        <f>IF(AND(ABS('Back-End'!B$56-L1204)&lt;=0.0005,'Back-End'!B$57),'Back-End'!B$55,IF(AND(ABS('Back-End'!B$69-L1204)&lt;=0.0005,'Back-End'!B$58),'Back-End'!B$68+0.0001,0))</f>
        <v>0</v>
      </c>
      <c r="S1205" s="72">
        <f>IF(AND(ABS('Back-End'!B$81-L1205)&lt;=0.0005,'Back-End'!B$84),'Back-End'!B$83,0)</f>
        <v>0</v>
      </c>
      <c r="T1205" s="72">
        <v>0</v>
      </c>
    </row>
    <row r="1206" spans="12:20" x14ac:dyDescent="0.25">
      <c r="L1206" s="94">
        <f>L1205+0.001</f>
        <v>0.60100000000000042</v>
      </c>
      <c r="M1206" s="81">
        <f>IF(L1206&lt;'Slider Control'!M$13,'Slider Control'!P$13,L1206*'Slider Control'!R$13)</f>
        <v>1.442400000000001</v>
      </c>
      <c r="N1206" s="95">
        <f>IF(L1206&lt;'Slider Control'!M$13,0,IF(L1206&lt;'Slider Control'!N$13,L1206*'Slider Control'!S$13+'Slider Control'!T$13,'Slider Control'!Q$13))</f>
        <v>1.8</v>
      </c>
      <c r="O1206" s="96" t="e">
        <f t="shared" si="33"/>
        <v>#N/A</v>
      </c>
      <c r="P1206" s="72">
        <f>IF(AND(ABS('Back-End'!B$26-L1206)&lt;=0.0005,'Back-End'!B$25),0.001,0)</f>
        <v>0</v>
      </c>
      <c r="Q1206" s="72">
        <f>IF(AND(ABS('Back-End'!B$32-L1206)&lt;=0.0005,'Back-End'!B$38),M1206,0)</f>
        <v>0</v>
      </c>
      <c r="R1206" s="72">
        <f>IF(AND(ABS('Back-End'!B$56-L1206)&lt;=0.0005,'Back-End'!B$57),'Back-End'!B$54,IF(AND(ABS('Back-End'!B$69-L1206)&lt;=0.0005,'Back-End'!B$58),'Back-End'!B$67,0))</f>
        <v>0</v>
      </c>
      <c r="S1206" s="72">
        <f>IF(AND(ABS('Back-End'!B$81-L1206)&lt;=0.0005,'Back-End'!B$84),'Back-End'!B$82,0)</f>
        <v>0</v>
      </c>
      <c r="T1206" s="72">
        <v>0</v>
      </c>
    </row>
    <row r="1207" spans="12:20" x14ac:dyDescent="0.25">
      <c r="L1207" s="94">
        <f>L1206</f>
        <v>0.60100000000000042</v>
      </c>
      <c r="M1207" s="81">
        <f>IF(L1207&lt;'Slider Control'!M$13,'Slider Control'!P$13,L1207*'Slider Control'!R$13)</f>
        <v>1.442400000000001</v>
      </c>
      <c r="N1207" s="95">
        <f>IF(L1207&lt;'Slider Control'!M$13,0,IF(L1207&lt;'Slider Control'!N$13,L1207*'Slider Control'!S$13+'Slider Control'!T$13,'Slider Control'!Q$13))</f>
        <v>1.8</v>
      </c>
      <c r="O1207" s="96" t="e">
        <f t="shared" si="33"/>
        <v>#N/A</v>
      </c>
      <c r="P1207" s="72">
        <f>IF(AND(ABS('Back-End'!B$26-L1207)&lt;=0.0005,'Back-End'!B$25),'Back-End'!B$21,0)</f>
        <v>0</v>
      </c>
      <c r="Q1207" s="72">
        <f>IF(AND(ABS('Back-End'!B$32-L1207)&lt;=0.0005,'Back-End'!B$38),N1207,0)</f>
        <v>0</v>
      </c>
      <c r="R1207" s="72">
        <f>IF(AND(ABS('Back-End'!B$56-L1206)&lt;=0.0005,'Back-End'!B$57),'Back-End'!B$55,IF(AND(ABS('Back-End'!B$69-L1206)&lt;=0.0005,'Back-End'!B$58),'Back-End'!B$68+0.0001,0))</f>
        <v>0</v>
      </c>
      <c r="S1207" s="72">
        <f>IF(AND(ABS('Back-End'!B$81-L1207)&lt;=0.0005,'Back-End'!B$84),'Back-End'!B$83,0)</f>
        <v>0</v>
      </c>
      <c r="T1207" s="72">
        <v>0</v>
      </c>
    </row>
    <row r="1208" spans="12:20" x14ac:dyDescent="0.25">
      <c r="L1208" s="94">
        <f>L1207+0.001</f>
        <v>0.60200000000000042</v>
      </c>
      <c r="M1208" s="81">
        <f>IF(L1208&lt;'Slider Control'!M$13,'Slider Control'!P$13,L1208*'Slider Control'!R$13)</f>
        <v>1.444800000000001</v>
      </c>
      <c r="N1208" s="95">
        <f>IF(L1208&lt;'Slider Control'!M$13,0,IF(L1208&lt;'Slider Control'!N$13,L1208*'Slider Control'!S$13+'Slider Control'!T$13,'Slider Control'!Q$13))</f>
        <v>1.8</v>
      </c>
      <c r="O1208" s="96" t="e">
        <f t="shared" si="33"/>
        <v>#N/A</v>
      </c>
      <c r="P1208" s="72">
        <f>IF(AND(ABS('Back-End'!B$26-L1208)&lt;=0.0005,'Back-End'!B$25),0.001,0)</f>
        <v>0</v>
      </c>
      <c r="Q1208" s="72">
        <f>IF(AND(ABS('Back-End'!B$32-L1208)&lt;=0.0005,'Back-End'!B$38),M1208,0)</f>
        <v>0</v>
      </c>
      <c r="R1208" s="72">
        <f>IF(AND(ABS('Back-End'!B$56-L1208)&lt;=0.0005,'Back-End'!B$57),'Back-End'!B$54,IF(AND(ABS('Back-End'!B$69-L1208)&lt;=0.0005,'Back-End'!B$58),'Back-End'!B$67,0))</f>
        <v>0</v>
      </c>
      <c r="S1208" s="72">
        <f>IF(AND(ABS('Back-End'!B$81-L1208)&lt;=0.0005,'Back-End'!B$84),'Back-End'!B$82,0)</f>
        <v>0</v>
      </c>
      <c r="T1208" s="72">
        <v>0</v>
      </c>
    </row>
    <row r="1209" spans="12:20" x14ac:dyDescent="0.25">
      <c r="L1209" s="94">
        <f>L1208</f>
        <v>0.60200000000000042</v>
      </c>
      <c r="M1209" s="81">
        <f>IF(L1209&lt;'Slider Control'!M$13,'Slider Control'!P$13,L1209*'Slider Control'!R$13)</f>
        <v>1.444800000000001</v>
      </c>
      <c r="N1209" s="95">
        <f>IF(L1209&lt;'Slider Control'!M$13,0,IF(L1209&lt;'Slider Control'!N$13,L1209*'Slider Control'!S$13+'Slider Control'!T$13,'Slider Control'!Q$13))</f>
        <v>1.8</v>
      </c>
      <c r="O1209" s="96" t="e">
        <f t="shared" si="33"/>
        <v>#N/A</v>
      </c>
      <c r="P1209" s="72">
        <f>IF(AND(ABS('Back-End'!B$26-L1209)&lt;=0.0005,'Back-End'!B$25),'Back-End'!B$21,0)</f>
        <v>0</v>
      </c>
      <c r="Q1209" s="72">
        <f>IF(AND(ABS('Back-End'!B$32-L1209)&lt;=0.0005,'Back-End'!B$38),N1209,0)</f>
        <v>0</v>
      </c>
      <c r="R1209" s="72">
        <f>IF(AND(ABS('Back-End'!B$56-L1208)&lt;=0.0005,'Back-End'!B$57),'Back-End'!B$55,IF(AND(ABS('Back-End'!B$69-L1208)&lt;=0.0005,'Back-End'!B$58),'Back-End'!B$68+0.0001,0))</f>
        <v>0</v>
      </c>
      <c r="S1209" s="72">
        <f>IF(AND(ABS('Back-End'!B$81-L1209)&lt;=0.0005,'Back-End'!B$84),'Back-End'!B$83,0)</f>
        <v>0</v>
      </c>
      <c r="T1209" s="72">
        <v>0</v>
      </c>
    </row>
    <row r="1210" spans="12:20" x14ac:dyDescent="0.25">
      <c r="L1210" s="94">
        <f>L1209+0.001</f>
        <v>0.60300000000000042</v>
      </c>
      <c r="M1210" s="81">
        <f>IF(L1210&lt;'Slider Control'!M$13,'Slider Control'!P$13,L1210*'Slider Control'!R$13)</f>
        <v>1.4472000000000009</v>
      </c>
      <c r="N1210" s="95">
        <f>IF(L1210&lt;'Slider Control'!M$13,0,IF(L1210&lt;'Slider Control'!N$13,L1210*'Slider Control'!S$13+'Slider Control'!T$13,'Slider Control'!Q$13))</f>
        <v>1.8</v>
      </c>
      <c r="O1210" s="96" t="e">
        <f t="shared" si="33"/>
        <v>#N/A</v>
      </c>
      <c r="P1210" s="72">
        <f>IF(AND(ABS('Back-End'!B$26-L1210)&lt;=0.0005,'Back-End'!B$25),0.001,0)</f>
        <v>0</v>
      </c>
      <c r="Q1210" s="72">
        <f>IF(AND(ABS('Back-End'!B$32-L1210)&lt;=0.0005,'Back-End'!B$38),M1210,0)</f>
        <v>0</v>
      </c>
      <c r="R1210" s="72">
        <f>IF(AND(ABS('Back-End'!B$56-L1210)&lt;=0.0005,'Back-End'!B$57),'Back-End'!B$54,IF(AND(ABS('Back-End'!B$69-L1210)&lt;=0.0005,'Back-End'!B$58),'Back-End'!B$67,0))</f>
        <v>0</v>
      </c>
      <c r="S1210" s="72">
        <f>IF(AND(ABS('Back-End'!B$81-L1210)&lt;=0.0005,'Back-End'!B$84),'Back-End'!B$82,0)</f>
        <v>0</v>
      </c>
      <c r="T1210" s="72">
        <v>0</v>
      </c>
    </row>
    <row r="1211" spans="12:20" x14ac:dyDescent="0.25">
      <c r="L1211" s="94">
        <f>L1210</f>
        <v>0.60300000000000042</v>
      </c>
      <c r="M1211" s="81">
        <f>IF(L1211&lt;'Slider Control'!M$13,'Slider Control'!P$13,L1211*'Slider Control'!R$13)</f>
        <v>1.4472000000000009</v>
      </c>
      <c r="N1211" s="95">
        <f>IF(L1211&lt;'Slider Control'!M$13,0,IF(L1211&lt;'Slider Control'!N$13,L1211*'Slider Control'!S$13+'Slider Control'!T$13,'Slider Control'!Q$13))</f>
        <v>1.8</v>
      </c>
      <c r="O1211" s="96" t="e">
        <f t="shared" si="33"/>
        <v>#N/A</v>
      </c>
      <c r="P1211" s="72">
        <f>IF(AND(ABS('Back-End'!B$26-L1211)&lt;=0.0005,'Back-End'!B$25),'Back-End'!B$21,0)</f>
        <v>0</v>
      </c>
      <c r="Q1211" s="72">
        <f>IF(AND(ABS('Back-End'!B$32-L1211)&lt;=0.0005,'Back-End'!B$38),N1211,0)</f>
        <v>0</v>
      </c>
      <c r="R1211" s="72">
        <f>IF(AND(ABS('Back-End'!B$56-L1210)&lt;=0.0005,'Back-End'!B$57),'Back-End'!B$55,IF(AND(ABS('Back-End'!B$69-L1210)&lt;=0.0005,'Back-End'!B$58),'Back-End'!B$68+0.0001,0))</f>
        <v>0</v>
      </c>
      <c r="S1211" s="72">
        <f>IF(AND(ABS('Back-End'!B$81-L1211)&lt;=0.0005,'Back-End'!B$84),'Back-End'!B$83,0)</f>
        <v>0</v>
      </c>
      <c r="T1211" s="72">
        <v>0</v>
      </c>
    </row>
    <row r="1212" spans="12:20" x14ac:dyDescent="0.25">
      <c r="L1212" s="94">
        <f>L1211+0.001</f>
        <v>0.60400000000000043</v>
      </c>
      <c r="M1212" s="81">
        <f>IF(L1212&lt;'Slider Control'!M$13,'Slider Control'!P$13,L1212*'Slider Control'!R$13)</f>
        <v>1.4496000000000009</v>
      </c>
      <c r="N1212" s="95">
        <f>IF(L1212&lt;'Slider Control'!M$13,0,IF(L1212&lt;'Slider Control'!N$13,L1212*'Slider Control'!S$13+'Slider Control'!T$13,'Slider Control'!Q$13))</f>
        <v>1.8</v>
      </c>
      <c r="O1212" s="96" t="e">
        <f t="shared" si="33"/>
        <v>#N/A</v>
      </c>
      <c r="P1212" s="72">
        <f>IF(AND(ABS('Back-End'!B$26-L1212)&lt;=0.0005,'Back-End'!B$25),0.001,0)</f>
        <v>0</v>
      </c>
      <c r="Q1212" s="72">
        <f>IF(AND(ABS('Back-End'!B$32-L1212)&lt;=0.0005,'Back-End'!B$38),M1212,0)</f>
        <v>0</v>
      </c>
      <c r="R1212" s="72">
        <f>IF(AND(ABS('Back-End'!B$56-L1212)&lt;=0.0005,'Back-End'!B$57),'Back-End'!B$54,IF(AND(ABS('Back-End'!B$69-L1212)&lt;=0.0005,'Back-End'!B$58),'Back-End'!B$67,0))</f>
        <v>0</v>
      </c>
      <c r="S1212" s="72">
        <f>IF(AND(ABS('Back-End'!B$81-L1212)&lt;=0.0005,'Back-End'!B$84),'Back-End'!B$82,0)</f>
        <v>0</v>
      </c>
      <c r="T1212" s="72">
        <v>0</v>
      </c>
    </row>
    <row r="1213" spans="12:20" x14ac:dyDescent="0.25">
      <c r="L1213" s="94">
        <f>L1212</f>
        <v>0.60400000000000043</v>
      </c>
      <c r="M1213" s="81">
        <f>IF(L1213&lt;'Slider Control'!M$13,'Slider Control'!P$13,L1213*'Slider Control'!R$13)</f>
        <v>1.4496000000000009</v>
      </c>
      <c r="N1213" s="95">
        <f>IF(L1213&lt;'Slider Control'!M$13,0,IF(L1213&lt;'Slider Control'!N$13,L1213*'Slider Control'!S$13+'Slider Control'!T$13,'Slider Control'!Q$13))</f>
        <v>1.8</v>
      </c>
      <c r="O1213" s="96" t="e">
        <f t="shared" si="33"/>
        <v>#N/A</v>
      </c>
      <c r="P1213" s="72">
        <f>IF(AND(ABS('Back-End'!B$26-L1213)&lt;=0.0005,'Back-End'!B$25),'Back-End'!B$21,0)</f>
        <v>0</v>
      </c>
      <c r="Q1213" s="72">
        <f>IF(AND(ABS('Back-End'!B$32-L1213)&lt;=0.0005,'Back-End'!B$38),N1213,0)</f>
        <v>0</v>
      </c>
      <c r="R1213" s="72">
        <f>IF(AND(ABS('Back-End'!B$56-L1212)&lt;=0.0005,'Back-End'!B$57),'Back-End'!B$55,IF(AND(ABS('Back-End'!B$69-L1212)&lt;=0.0005,'Back-End'!B$58),'Back-End'!B$68+0.0001,0))</f>
        <v>0</v>
      </c>
      <c r="S1213" s="72">
        <f>IF(AND(ABS('Back-End'!B$81-L1213)&lt;=0.0005,'Back-End'!B$84),'Back-End'!B$83,0)</f>
        <v>0</v>
      </c>
      <c r="T1213" s="72">
        <v>0</v>
      </c>
    </row>
    <row r="1214" spans="12:20" x14ac:dyDescent="0.25">
      <c r="L1214" s="94">
        <f>L1213+0.001</f>
        <v>0.60500000000000043</v>
      </c>
      <c r="M1214" s="81">
        <f>IF(L1214&lt;'Slider Control'!M$13,'Slider Control'!P$13,L1214*'Slider Control'!R$13)</f>
        <v>1.4520000000000011</v>
      </c>
      <c r="N1214" s="95">
        <f>IF(L1214&lt;'Slider Control'!M$13,0,IF(L1214&lt;'Slider Control'!N$13,L1214*'Slider Control'!S$13+'Slider Control'!T$13,'Slider Control'!Q$13))</f>
        <v>1.8</v>
      </c>
      <c r="O1214" s="96" t="e">
        <f t="shared" si="33"/>
        <v>#N/A</v>
      </c>
      <c r="P1214" s="72">
        <f>IF(AND(ABS('Back-End'!B$26-L1214)&lt;=0.0005,'Back-End'!B$25),0.001,0)</f>
        <v>0</v>
      </c>
      <c r="Q1214" s="72">
        <f>IF(AND(ABS('Back-End'!B$32-L1214)&lt;=0.0005,'Back-End'!B$38),M1214,0)</f>
        <v>0</v>
      </c>
      <c r="R1214" s="72">
        <f>IF(AND(ABS('Back-End'!B$56-L1214)&lt;=0.0005,'Back-End'!B$57),'Back-End'!B$54,IF(AND(ABS('Back-End'!B$69-L1214)&lt;=0.0005,'Back-End'!B$58),'Back-End'!B$67,0))</f>
        <v>0</v>
      </c>
      <c r="S1214" s="72">
        <f>IF(AND(ABS('Back-End'!B$81-L1214)&lt;=0.0005,'Back-End'!B$84),'Back-End'!B$82,0)</f>
        <v>0</v>
      </c>
      <c r="T1214" s="72">
        <v>0</v>
      </c>
    </row>
    <row r="1215" spans="12:20" x14ac:dyDescent="0.25">
      <c r="L1215" s="94">
        <f>L1214</f>
        <v>0.60500000000000043</v>
      </c>
      <c r="M1215" s="81">
        <f>IF(L1215&lt;'Slider Control'!M$13,'Slider Control'!P$13,L1215*'Slider Control'!R$13)</f>
        <v>1.4520000000000011</v>
      </c>
      <c r="N1215" s="95">
        <f>IF(L1215&lt;'Slider Control'!M$13,0,IF(L1215&lt;'Slider Control'!N$13,L1215*'Slider Control'!S$13+'Slider Control'!T$13,'Slider Control'!Q$13))</f>
        <v>1.8</v>
      </c>
      <c r="O1215" s="96" t="e">
        <f t="shared" si="33"/>
        <v>#N/A</v>
      </c>
      <c r="P1215" s="72">
        <f>IF(AND(ABS('Back-End'!B$26-L1215)&lt;=0.0005,'Back-End'!B$25),'Back-End'!B$21,0)</f>
        <v>0</v>
      </c>
      <c r="Q1215" s="72">
        <f>IF(AND(ABS('Back-End'!B$32-L1215)&lt;=0.0005,'Back-End'!B$38),N1215,0)</f>
        <v>0</v>
      </c>
      <c r="R1215" s="72">
        <f>IF(AND(ABS('Back-End'!B$56-L1214)&lt;=0.0005,'Back-End'!B$57),'Back-End'!B$55,IF(AND(ABS('Back-End'!B$69-L1214)&lt;=0.0005,'Back-End'!B$58),'Back-End'!B$68+0.0001,0))</f>
        <v>0</v>
      </c>
      <c r="S1215" s="72">
        <f>IF(AND(ABS('Back-End'!B$81-L1215)&lt;=0.0005,'Back-End'!B$84),'Back-End'!B$83,0)</f>
        <v>0</v>
      </c>
      <c r="T1215" s="72">
        <v>0</v>
      </c>
    </row>
    <row r="1216" spans="12:20" x14ac:dyDescent="0.25">
      <c r="L1216" s="94">
        <f>L1215+0.001</f>
        <v>0.60600000000000043</v>
      </c>
      <c r="M1216" s="81">
        <f>IF(L1216&lt;'Slider Control'!M$13,'Slider Control'!P$13,L1216*'Slider Control'!R$13)</f>
        <v>1.454400000000001</v>
      </c>
      <c r="N1216" s="95">
        <f>IF(L1216&lt;'Slider Control'!M$13,0,IF(L1216&lt;'Slider Control'!N$13,L1216*'Slider Control'!S$13+'Slider Control'!T$13,'Slider Control'!Q$13))</f>
        <v>1.8</v>
      </c>
      <c r="O1216" s="96" t="e">
        <f t="shared" si="33"/>
        <v>#N/A</v>
      </c>
      <c r="P1216" s="72">
        <f>IF(AND(ABS('Back-End'!B$26-L1216)&lt;=0.0005,'Back-End'!B$25),0.001,0)</f>
        <v>0</v>
      </c>
      <c r="Q1216" s="72">
        <f>IF(AND(ABS('Back-End'!B$32-L1216)&lt;=0.0005,'Back-End'!B$38),M1216,0)</f>
        <v>0</v>
      </c>
      <c r="R1216" s="72">
        <f>IF(AND(ABS('Back-End'!B$56-L1216)&lt;=0.0005,'Back-End'!B$57),'Back-End'!B$54,IF(AND(ABS('Back-End'!B$69-L1216)&lt;=0.0005,'Back-End'!B$58),'Back-End'!B$67,0))</f>
        <v>0</v>
      </c>
      <c r="S1216" s="72">
        <f>IF(AND(ABS('Back-End'!B$81-L1216)&lt;=0.0005,'Back-End'!B$84),'Back-End'!B$82,0)</f>
        <v>0</v>
      </c>
      <c r="T1216" s="72">
        <v>0</v>
      </c>
    </row>
    <row r="1217" spans="12:20" x14ac:dyDescent="0.25">
      <c r="L1217" s="94">
        <f>L1216</f>
        <v>0.60600000000000043</v>
      </c>
      <c r="M1217" s="81">
        <f>IF(L1217&lt;'Slider Control'!M$13,'Slider Control'!P$13,L1217*'Slider Control'!R$13)</f>
        <v>1.454400000000001</v>
      </c>
      <c r="N1217" s="95">
        <f>IF(L1217&lt;'Slider Control'!M$13,0,IF(L1217&lt;'Slider Control'!N$13,L1217*'Slider Control'!S$13+'Slider Control'!T$13,'Slider Control'!Q$13))</f>
        <v>1.8</v>
      </c>
      <c r="O1217" s="96" t="e">
        <f t="shared" si="33"/>
        <v>#N/A</v>
      </c>
      <c r="P1217" s="72">
        <f>IF(AND(ABS('Back-End'!B$26-L1217)&lt;=0.0005,'Back-End'!B$25),'Back-End'!B$21,0)</f>
        <v>0</v>
      </c>
      <c r="Q1217" s="72">
        <f>IF(AND(ABS('Back-End'!B$32-L1217)&lt;=0.0005,'Back-End'!B$38),N1217,0)</f>
        <v>0</v>
      </c>
      <c r="R1217" s="72">
        <f>IF(AND(ABS('Back-End'!B$56-L1216)&lt;=0.0005,'Back-End'!B$57),'Back-End'!B$55,IF(AND(ABS('Back-End'!B$69-L1216)&lt;=0.0005,'Back-End'!B$58),'Back-End'!B$68+0.0001,0))</f>
        <v>0</v>
      </c>
      <c r="S1217" s="72">
        <f>IF(AND(ABS('Back-End'!B$81-L1217)&lt;=0.0005,'Back-End'!B$84),'Back-End'!B$83,0)</f>
        <v>0</v>
      </c>
      <c r="T1217" s="72">
        <v>0</v>
      </c>
    </row>
    <row r="1218" spans="12:20" x14ac:dyDescent="0.25">
      <c r="L1218" s="94">
        <f>L1217+0.001</f>
        <v>0.60700000000000043</v>
      </c>
      <c r="M1218" s="81">
        <f>IF(L1218&lt;'Slider Control'!M$13,'Slider Control'!P$13,L1218*'Slider Control'!R$13)</f>
        <v>1.456800000000001</v>
      </c>
      <c r="N1218" s="95">
        <f>IF(L1218&lt;'Slider Control'!M$13,0,IF(L1218&lt;'Slider Control'!N$13,L1218*'Slider Control'!S$13+'Slider Control'!T$13,'Slider Control'!Q$13))</f>
        <v>1.8</v>
      </c>
      <c r="O1218" s="96" t="e">
        <f t="shared" si="33"/>
        <v>#N/A</v>
      </c>
      <c r="P1218" s="72">
        <f>IF(AND(ABS('Back-End'!B$26-L1218)&lt;=0.0005,'Back-End'!B$25),0.001,0)</f>
        <v>0</v>
      </c>
      <c r="Q1218" s="72">
        <f>IF(AND(ABS('Back-End'!B$32-L1218)&lt;=0.0005,'Back-End'!B$38),M1218,0)</f>
        <v>0</v>
      </c>
      <c r="R1218" s="72">
        <f>IF(AND(ABS('Back-End'!B$56-L1218)&lt;=0.0005,'Back-End'!B$57),'Back-End'!B$54,IF(AND(ABS('Back-End'!B$69-L1218)&lt;=0.0005,'Back-End'!B$58),'Back-End'!B$67,0))</f>
        <v>0</v>
      </c>
      <c r="S1218" s="72">
        <f>IF(AND(ABS('Back-End'!B$81-L1218)&lt;=0.0005,'Back-End'!B$84),'Back-End'!B$82,0)</f>
        <v>0</v>
      </c>
      <c r="T1218" s="72">
        <v>0</v>
      </c>
    </row>
    <row r="1219" spans="12:20" x14ac:dyDescent="0.25">
      <c r="L1219" s="94">
        <f>L1218</f>
        <v>0.60700000000000043</v>
      </c>
      <c r="M1219" s="81">
        <f>IF(L1219&lt;'Slider Control'!M$13,'Slider Control'!P$13,L1219*'Slider Control'!R$13)</f>
        <v>1.456800000000001</v>
      </c>
      <c r="N1219" s="95">
        <f>IF(L1219&lt;'Slider Control'!M$13,0,IF(L1219&lt;'Slider Control'!N$13,L1219*'Slider Control'!S$13+'Slider Control'!T$13,'Slider Control'!Q$13))</f>
        <v>1.8</v>
      </c>
      <c r="O1219" s="96" t="e">
        <f t="shared" si="33"/>
        <v>#N/A</v>
      </c>
      <c r="P1219" s="72">
        <f>IF(AND(ABS('Back-End'!B$26-L1219)&lt;=0.0005,'Back-End'!B$25),'Back-End'!B$21,0)</f>
        <v>0</v>
      </c>
      <c r="Q1219" s="72">
        <f>IF(AND(ABS('Back-End'!B$32-L1219)&lt;=0.0005,'Back-End'!B$38),N1219,0)</f>
        <v>0</v>
      </c>
      <c r="R1219" s="72">
        <f>IF(AND(ABS('Back-End'!B$56-L1218)&lt;=0.0005,'Back-End'!B$57),'Back-End'!B$55,IF(AND(ABS('Back-End'!B$69-L1218)&lt;=0.0005,'Back-End'!B$58),'Back-End'!B$68+0.0001,0))</f>
        <v>0</v>
      </c>
      <c r="S1219" s="72">
        <f>IF(AND(ABS('Back-End'!B$81-L1219)&lt;=0.0005,'Back-End'!B$84),'Back-End'!B$83,0)</f>
        <v>0</v>
      </c>
      <c r="T1219" s="72">
        <v>0</v>
      </c>
    </row>
    <row r="1220" spans="12:20" x14ac:dyDescent="0.25">
      <c r="L1220" s="94">
        <f>L1219+0.001</f>
        <v>0.60800000000000043</v>
      </c>
      <c r="M1220" s="81">
        <f>IF(L1220&lt;'Slider Control'!M$13,'Slider Control'!P$13,L1220*'Slider Control'!R$13)</f>
        <v>1.4592000000000009</v>
      </c>
      <c r="N1220" s="95">
        <f>IF(L1220&lt;'Slider Control'!M$13,0,IF(L1220&lt;'Slider Control'!N$13,L1220*'Slider Control'!S$13+'Slider Control'!T$13,'Slider Control'!Q$13))</f>
        <v>1.8</v>
      </c>
      <c r="O1220" s="96" t="e">
        <f t="shared" ref="O1220:O1283" si="34">IF(SUM(P1220:T1220)=0,NA(),SUM(P1220:T1220))</f>
        <v>#N/A</v>
      </c>
      <c r="P1220" s="72">
        <f>IF(AND(ABS('Back-End'!B$26-L1220)&lt;=0.0005,'Back-End'!B$25),0.001,0)</f>
        <v>0</v>
      </c>
      <c r="Q1220" s="72">
        <f>IF(AND(ABS('Back-End'!B$32-L1220)&lt;=0.0005,'Back-End'!B$38),M1220,0)</f>
        <v>0</v>
      </c>
      <c r="R1220" s="72">
        <f>IF(AND(ABS('Back-End'!B$56-L1220)&lt;=0.0005,'Back-End'!B$57),'Back-End'!B$54,IF(AND(ABS('Back-End'!B$69-L1220)&lt;=0.0005,'Back-End'!B$58),'Back-End'!B$67,0))</f>
        <v>0</v>
      </c>
      <c r="S1220" s="72">
        <f>IF(AND(ABS('Back-End'!B$81-L1220)&lt;=0.0005,'Back-End'!B$84),'Back-End'!B$82,0)</f>
        <v>0</v>
      </c>
      <c r="T1220" s="72">
        <v>0</v>
      </c>
    </row>
    <row r="1221" spans="12:20" x14ac:dyDescent="0.25">
      <c r="L1221" s="94">
        <f>L1220</f>
        <v>0.60800000000000043</v>
      </c>
      <c r="M1221" s="81">
        <f>IF(L1221&lt;'Slider Control'!M$13,'Slider Control'!P$13,L1221*'Slider Control'!R$13)</f>
        <v>1.4592000000000009</v>
      </c>
      <c r="N1221" s="95">
        <f>IF(L1221&lt;'Slider Control'!M$13,0,IF(L1221&lt;'Slider Control'!N$13,L1221*'Slider Control'!S$13+'Slider Control'!T$13,'Slider Control'!Q$13))</f>
        <v>1.8</v>
      </c>
      <c r="O1221" s="96" t="e">
        <f t="shared" si="34"/>
        <v>#N/A</v>
      </c>
      <c r="P1221" s="72">
        <f>IF(AND(ABS('Back-End'!B$26-L1221)&lt;=0.0005,'Back-End'!B$25),'Back-End'!B$21,0)</f>
        <v>0</v>
      </c>
      <c r="Q1221" s="72">
        <f>IF(AND(ABS('Back-End'!B$32-L1221)&lt;=0.0005,'Back-End'!B$38),N1221,0)</f>
        <v>0</v>
      </c>
      <c r="R1221" s="72">
        <f>IF(AND(ABS('Back-End'!B$56-L1220)&lt;=0.0005,'Back-End'!B$57),'Back-End'!B$55,IF(AND(ABS('Back-End'!B$69-L1220)&lt;=0.0005,'Back-End'!B$58),'Back-End'!B$68+0.0001,0))</f>
        <v>0</v>
      </c>
      <c r="S1221" s="72">
        <f>IF(AND(ABS('Back-End'!B$81-L1221)&lt;=0.0005,'Back-End'!B$84),'Back-End'!B$83,0)</f>
        <v>0</v>
      </c>
      <c r="T1221" s="72">
        <v>0</v>
      </c>
    </row>
    <row r="1222" spans="12:20" x14ac:dyDescent="0.25">
      <c r="L1222" s="94">
        <f>L1221+0.001</f>
        <v>0.60900000000000043</v>
      </c>
      <c r="M1222" s="81">
        <f>IF(L1222&lt;'Slider Control'!M$13,'Slider Control'!P$13,L1222*'Slider Control'!R$13)</f>
        <v>1.4616000000000009</v>
      </c>
      <c r="N1222" s="95">
        <f>IF(L1222&lt;'Slider Control'!M$13,0,IF(L1222&lt;'Slider Control'!N$13,L1222*'Slider Control'!S$13+'Slider Control'!T$13,'Slider Control'!Q$13))</f>
        <v>1.8</v>
      </c>
      <c r="O1222" s="96" t="e">
        <f t="shared" si="34"/>
        <v>#N/A</v>
      </c>
      <c r="P1222" s="72">
        <f>IF(AND(ABS('Back-End'!B$26-L1222)&lt;=0.0005,'Back-End'!B$25),0.001,0)</f>
        <v>0</v>
      </c>
      <c r="Q1222" s="72">
        <f>IF(AND(ABS('Back-End'!B$32-L1222)&lt;=0.0005,'Back-End'!B$38),M1222,0)</f>
        <v>0</v>
      </c>
      <c r="R1222" s="72">
        <f>IF(AND(ABS('Back-End'!B$56-L1222)&lt;=0.0005,'Back-End'!B$57),'Back-End'!B$54,IF(AND(ABS('Back-End'!B$69-L1222)&lt;=0.0005,'Back-End'!B$58),'Back-End'!B$67,0))</f>
        <v>0</v>
      </c>
      <c r="S1222" s="72">
        <f>IF(AND(ABS('Back-End'!B$81-L1222)&lt;=0.0005,'Back-End'!B$84),'Back-End'!B$82,0)</f>
        <v>0</v>
      </c>
      <c r="T1222" s="72">
        <v>0</v>
      </c>
    </row>
    <row r="1223" spans="12:20" x14ac:dyDescent="0.25">
      <c r="L1223" s="94">
        <f>L1222</f>
        <v>0.60900000000000043</v>
      </c>
      <c r="M1223" s="81">
        <f>IF(L1223&lt;'Slider Control'!M$13,'Slider Control'!P$13,L1223*'Slider Control'!R$13)</f>
        <v>1.4616000000000009</v>
      </c>
      <c r="N1223" s="95">
        <f>IF(L1223&lt;'Slider Control'!M$13,0,IF(L1223&lt;'Slider Control'!N$13,L1223*'Slider Control'!S$13+'Slider Control'!T$13,'Slider Control'!Q$13))</f>
        <v>1.8</v>
      </c>
      <c r="O1223" s="96" t="e">
        <f t="shared" si="34"/>
        <v>#N/A</v>
      </c>
      <c r="P1223" s="72">
        <f>IF(AND(ABS('Back-End'!B$26-L1223)&lt;=0.0005,'Back-End'!B$25),'Back-End'!B$21,0)</f>
        <v>0</v>
      </c>
      <c r="Q1223" s="72">
        <f>IF(AND(ABS('Back-End'!B$32-L1223)&lt;=0.0005,'Back-End'!B$38),N1223,0)</f>
        <v>0</v>
      </c>
      <c r="R1223" s="72">
        <f>IF(AND(ABS('Back-End'!B$56-L1222)&lt;=0.0005,'Back-End'!B$57),'Back-End'!B$55,IF(AND(ABS('Back-End'!B$69-L1222)&lt;=0.0005,'Back-End'!B$58),'Back-End'!B$68+0.0001,0))</f>
        <v>0</v>
      </c>
      <c r="S1223" s="72">
        <f>IF(AND(ABS('Back-End'!B$81-L1223)&lt;=0.0005,'Back-End'!B$84),'Back-End'!B$83,0)</f>
        <v>0</v>
      </c>
      <c r="T1223" s="72">
        <v>0</v>
      </c>
    </row>
    <row r="1224" spans="12:20" x14ac:dyDescent="0.25">
      <c r="L1224" s="94">
        <f>L1223+0.001</f>
        <v>0.61000000000000043</v>
      </c>
      <c r="M1224" s="81">
        <f>IF(L1224&lt;'Slider Control'!M$13,'Slider Control'!P$13,L1224*'Slider Control'!R$13)</f>
        <v>1.4640000000000011</v>
      </c>
      <c r="N1224" s="95">
        <f>IF(L1224&lt;'Slider Control'!M$13,0,IF(L1224&lt;'Slider Control'!N$13,L1224*'Slider Control'!S$13+'Slider Control'!T$13,'Slider Control'!Q$13))</f>
        <v>1.8</v>
      </c>
      <c r="O1224" s="96" t="e">
        <f t="shared" si="34"/>
        <v>#N/A</v>
      </c>
      <c r="P1224" s="72">
        <f>IF(AND(ABS('Back-End'!B$26-L1224)&lt;=0.0005,'Back-End'!B$25),0.001,0)</f>
        <v>0</v>
      </c>
      <c r="Q1224" s="72">
        <f>IF(AND(ABS('Back-End'!B$32-L1224)&lt;=0.0005,'Back-End'!B$38),M1224,0)</f>
        <v>0</v>
      </c>
      <c r="R1224" s="72">
        <f>IF(AND(ABS('Back-End'!B$56-L1224)&lt;=0.0005,'Back-End'!B$57),'Back-End'!B$54,IF(AND(ABS('Back-End'!B$69-L1224)&lt;=0.0005,'Back-End'!B$58),'Back-End'!B$67,0))</f>
        <v>0</v>
      </c>
      <c r="S1224" s="72">
        <f>IF(AND(ABS('Back-End'!B$81-L1224)&lt;=0.0005,'Back-End'!B$84),'Back-End'!B$82,0)</f>
        <v>0</v>
      </c>
      <c r="T1224" s="72">
        <v>0</v>
      </c>
    </row>
    <row r="1225" spans="12:20" x14ac:dyDescent="0.25">
      <c r="L1225" s="94">
        <f>L1224</f>
        <v>0.61000000000000043</v>
      </c>
      <c r="M1225" s="81">
        <f>IF(L1225&lt;'Slider Control'!M$13,'Slider Control'!P$13,L1225*'Slider Control'!R$13)</f>
        <v>1.4640000000000011</v>
      </c>
      <c r="N1225" s="95">
        <f>IF(L1225&lt;'Slider Control'!M$13,0,IF(L1225&lt;'Slider Control'!N$13,L1225*'Slider Control'!S$13+'Slider Control'!T$13,'Slider Control'!Q$13))</f>
        <v>1.8</v>
      </c>
      <c r="O1225" s="96" t="e">
        <f t="shared" si="34"/>
        <v>#N/A</v>
      </c>
      <c r="P1225" s="72">
        <f>IF(AND(ABS('Back-End'!B$26-L1225)&lt;=0.0005,'Back-End'!B$25),'Back-End'!B$21,0)</f>
        <v>0</v>
      </c>
      <c r="Q1225" s="72">
        <f>IF(AND(ABS('Back-End'!B$32-L1225)&lt;=0.0005,'Back-End'!B$38),N1225,0)</f>
        <v>0</v>
      </c>
      <c r="R1225" s="72">
        <f>IF(AND(ABS('Back-End'!B$56-L1224)&lt;=0.0005,'Back-End'!B$57),'Back-End'!B$55,IF(AND(ABS('Back-End'!B$69-L1224)&lt;=0.0005,'Back-End'!B$58),'Back-End'!B$68+0.0001,0))</f>
        <v>0</v>
      </c>
      <c r="S1225" s="72">
        <f>IF(AND(ABS('Back-End'!B$81-L1225)&lt;=0.0005,'Back-End'!B$84),'Back-End'!B$83,0)</f>
        <v>0</v>
      </c>
      <c r="T1225" s="72">
        <v>0</v>
      </c>
    </row>
    <row r="1226" spans="12:20" x14ac:dyDescent="0.25">
      <c r="L1226" s="94">
        <f>L1225+0.001</f>
        <v>0.61100000000000043</v>
      </c>
      <c r="M1226" s="81">
        <f>IF(L1226&lt;'Slider Control'!M$13,'Slider Control'!P$13,L1226*'Slider Control'!R$13)</f>
        <v>1.466400000000001</v>
      </c>
      <c r="N1226" s="95">
        <f>IF(L1226&lt;'Slider Control'!M$13,0,IF(L1226&lt;'Slider Control'!N$13,L1226*'Slider Control'!S$13+'Slider Control'!T$13,'Slider Control'!Q$13))</f>
        <v>1.8</v>
      </c>
      <c r="O1226" s="96" t="e">
        <f t="shared" si="34"/>
        <v>#N/A</v>
      </c>
      <c r="P1226" s="72">
        <f>IF(AND(ABS('Back-End'!B$26-L1226)&lt;=0.0005,'Back-End'!B$25),0.001,0)</f>
        <v>0</v>
      </c>
      <c r="Q1226" s="72">
        <f>IF(AND(ABS('Back-End'!B$32-L1226)&lt;=0.0005,'Back-End'!B$38),M1226,0)</f>
        <v>0</v>
      </c>
      <c r="R1226" s="72">
        <f>IF(AND(ABS('Back-End'!B$56-L1226)&lt;=0.0005,'Back-End'!B$57),'Back-End'!B$54,IF(AND(ABS('Back-End'!B$69-L1226)&lt;=0.0005,'Back-End'!B$58),'Back-End'!B$67,0))</f>
        <v>0</v>
      </c>
      <c r="S1226" s="72">
        <f>IF(AND(ABS('Back-End'!B$81-L1226)&lt;=0.0005,'Back-End'!B$84),'Back-End'!B$82,0)</f>
        <v>0</v>
      </c>
      <c r="T1226" s="72">
        <v>0</v>
      </c>
    </row>
    <row r="1227" spans="12:20" x14ac:dyDescent="0.25">
      <c r="L1227" s="94">
        <f>L1226</f>
        <v>0.61100000000000043</v>
      </c>
      <c r="M1227" s="81">
        <f>IF(L1227&lt;'Slider Control'!M$13,'Slider Control'!P$13,L1227*'Slider Control'!R$13)</f>
        <v>1.466400000000001</v>
      </c>
      <c r="N1227" s="95">
        <f>IF(L1227&lt;'Slider Control'!M$13,0,IF(L1227&lt;'Slider Control'!N$13,L1227*'Slider Control'!S$13+'Slider Control'!T$13,'Slider Control'!Q$13))</f>
        <v>1.8</v>
      </c>
      <c r="O1227" s="96" t="e">
        <f t="shared" si="34"/>
        <v>#N/A</v>
      </c>
      <c r="P1227" s="72">
        <f>IF(AND(ABS('Back-End'!B$26-L1227)&lt;=0.0005,'Back-End'!B$25),'Back-End'!B$21,0)</f>
        <v>0</v>
      </c>
      <c r="Q1227" s="72">
        <f>IF(AND(ABS('Back-End'!B$32-L1227)&lt;=0.0005,'Back-End'!B$38),N1227,0)</f>
        <v>0</v>
      </c>
      <c r="R1227" s="72">
        <f>IF(AND(ABS('Back-End'!B$56-L1226)&lt;=0.0005,'Back-End'!B$57),'Back-End'!B$55,IF(AND(ABS('Back-End'!B$69-L1226)&lt;=0.0005,'Back-End'!B$58),'Back-End'!B$68+0.0001,0))</f>
        <v>0</v>
      </c>
      <c r="S1227" s="72">
        <f>IF(AND(ABS('Back-End'!B$81-L1227)&lt;=0.0005,'Back-End'!B$84),'Back-End'!B$83,0)</f>
        <v>0</v>
      </c>
      <c r="T1227" s="72">
        <v>0</v>
      </c>
    </row>
    <row r="1228" spans="12:20" x14ac:dyDescent="0.25">
      <c r="L1228" s="94">
        <f>L1227+0.001</f>
        <v>0.61200000000000043</v>
      </c>
      <c r="M1228" s="81">
        <f>IF(L1228&lt;'Slider Control'!M$13,'Slider Control'!P$13,L1228*'Slider Control'!R$13)</f>
        <v>1.468800000000001</v>
      </c>
      <c r="N1228" s="95">
        <f>IF(L1228&lt;'Slider Control'!M$13,0,IF(L1228&lt;'Slider Control'!N$13,L1228*'Slider Control'!S$13+'Slider Control'!T$13,'Slider Control'!Q$13))</f>
        <v>1.8</v>
      </c>
      <c r="O1228" s="96" t="e">
        <f t="shared" si="34"/>
        <v>#N/A</v>
      </c>
      <c r="P1228" s="72">
        <f>IF(AND(ABS('Back-End'!B$26-L1228)&lt;=0.0005,'Back-End'!B$25),0.001,0)</f>
        <v>0</v>
      </c>
      <c r="Q1228" s="72">
        <f>IF(AND(ABS('Back-End'!B$32-L1228)&lt;=0.0005,'Back-End'!B$38),M1228,0)</f>
        <v>0</v>
      </c>
      <c r="R1228" s="72">
        <f>IF(AND(ABS('Back-End'!B$56-L1228)&lt;=0.0005,'Back-End'!B$57),'Back-End'!B$54,IF(AND(ABS('Back-End'!B$69-L1228)&lt;=0.0005,'Back-End'!B$58),'Back-End'!B$67,0))</f>
        <v>0</v>
      </c>
      <c r="S1228" s="72">
        <f>IF(AND(ABS('Back-End'!B$81-L1228)&lt;=0.0005,'Back-End'!B$84),'Back-End'!B$82,0)</f>
        <v>0</v>
      </c>
      <c r="T1228" s="72">
        <v>0</v>
      </c>
    </row>
    <row r="1229" spans="12:20" x14ac:dyDescent="0.25">
      <c r="L1229" s="94">
        <f>L1228</f>
        <v>0.61200000000000043</v>
      </c>
      <c r="M1229" s="81">
        <f>IF(L1229&lt;'Slider Control'!M$13,'Slider Control'!P$13,L1229*'Slider Control'!R$13)</f>
        <v>1.468800000000001</v>
      </c>
      <c r="N1229" s="95">
        <f>IF(L1229&lt;'Slider Control'!M$13,0,IF(L1229&lt;'Slider Control'!N$13,L1229*'Slider Control'!S$13+'Slider Control'!T$13,'Slider Control'!Q$13))</f>
        <v>1.8</v>
      </c>
      <c r="O1229" s="96" t="e">
        <f t="shared" si="34"/>
        <v>#N/A</v>
      </c>
      <c r="P1229" s="72">
        <f>IF(AND(ABS('Back-End'!B$26-L1229)&lt;=0.0005,'Back-End'!B$25),'Back-End'!B$21,0)</f>
        <v>0</v>
      </c>
      <c r="Q1229" s="72">
        <f>IF(AND(ABS('Back-End'!B$32-L1229)&lt;=0.0005,'Back-End'!B$38),N1229,0)</f>
        <v>0</v>
      </c>
      <c r="R1229" s="72">
        <f>IF(AND(ABS('Back-End'!B$56-L1228)&lt;=0.0005,'Back-End'!B$57),'Back-End'!B$55,IF(AND(ABS('Back-End'!B$69-L1228)&lt;=0.0005,'Back-End'!B$58),'Back-End'!B$68+0.0001,0))</f>
        <v>0</v>
      </c>
      <c r="S1229" s="72">
        <f>IF(AND(ABS('Back-End'!B$81-L1229)&lt;=0.0005,'Back-End'!B$84),'Back-End'!B$83,0)</f>
        <v>0</v>
      </c>
      <c r="T1229" s="72">
        <v>0</v>
      </c>
    </row>
    <row r="1230" spans="12:20" x14ac:dyDescent="0.25">
      <c r="L1230" s="94">
        <f>L1229+0.001</f>
        <v>0.61300000000000043</v>
      </c>
      <c r="M1230" s="81">
        <f>IF(L1230&lt;'Slider Control'!M$13,'Slider Control'!P$13,L1230*'Slider Control'!R$13)</f>
        <v>1.471200000000001</v>
      </c>
      <c r="N1230" s="95">
        <f>IF(L1230&lt;'Slider Control'!M$13,0,IF(L1230&lt;'Slider Control'!N$13,L1230*'Slider Control'!S$13+'Slider Control'!T$13,'Slider Control'!Q$13))</f>
        <v>1.8</v>
      </c>
      <c r="O1230" s="96" t="e">
        <f t="shared" si="34"/>
        <v>#N/A</v>
      </c>
      <c r="P1230" s="72">
        <f>IF(AND(ABS('Back-End'!B$26-L1230)&lt;=0.0005,'Back-End'!B$25),0.001,0)</f>
        <v>0</v>
      </c>
      <c r="Q1230" s="72">
        <f>IF(AND(ABS('Back-End'!B$32-L1230)&lt;=0.0005,'Back-End'!B$38),M1230,0)</f>
        <v>0</v>
      </c>
      <c r="R1230" s="72">
        <f>IF(AND(ABS('Back-End'!B$56-L1230)&lt;=0.0005,'Back-End'!B$57),'Back-End'!B$54,IF(AND(ABS('Back-End'!B$69-L1230)&lt;=0.0005,'Back-End'!B$58),'Back-End'!B$67,0))</f>
        <v>0</v>
      </c>
      <c r="S1230" s="72">
        <f>IF(AND(ABS('Back-End'!B$81-L1230)&lt;=0.0005,'Back-End'!B$84),'Back-End'!B$82,0)</f>
        <v>0</v>
      </c>
      <c r="T1230" s="72">
        <v>0</v>
      </c>
    </row>
    <row r="1231" spans="12:20" x14ac:dyDescent="0.25">
      <c r="L1231" s="94">
        <f>L1230</f>
        <v>0.61300000000000043</v>
      </c>
      <c r="M1231" s="81">
        <f>IF(L1231&lt;'Slider Control'!M$13,'Slider Control'!P$13,L1231*'Slider Control'!R$13)</f>
        <v>1.471200000000001</v>
      </c>
      <c r="N1231" s="95">
        <f>IF(L1231&lt;'Slider Control'!M$13,0,IF(L1231&lt;'Slider Control'!N$13,L1231*'Slider Control'!S$13+'Slider Control'!T$13,'Slider Control'!Q$13))</f>
        <v>1.8</v>
      </c>
      <c r="O1231" s="96" t="e">
        <f t="shared" si="34"/>
        <v>#N/A</v>
      </c>
      <c r="P1231" s="72">
        <f>IF(AND(ABS('Back-End'!B$26-L1231)&lt;=0.0005,'Back-End'!B$25),'Back-End'!B$21,0)</f>
        <v>0</v>
      </c>
      <c r="Q1231" s="72">
        <f>IF(AND(ABS('Back-End'!B$32-L1231)&lt;=0.0005,'Back-End'!B$38),N1231,0)</f>
        <v>0</v>
      </c>
      <c r="R1231" s="72">
        <f>IF(AND(ABS('Back-End'!B$56-L1230)&lt;=0.0005,'Back-End'!B$57),'Back-End'!B$55,IF(AND(ABS('Back-End'!B$69-L1230)&lt;=0.0005,'Back-End'!B$58),'Back-End'!B$68+0.0001,0))</f>
        <v>0</v>
      </c>
      <c r="S1231" s="72">
        <f>IF(AND(ABS('Back-End'!B$81-L1231)&lt;=0.0005,'Back-End'!B$84),'Back-End'!B$83,0)</f>
        <v>0</v>
      </c>
      <c r="T1231" s="72">
        <v>0</v>
      </c>
    </row>
    <row r="1232" spans="12:20" x14ac:dyDescent="0.25">
      <c r="L1232" s="94">
        <f>L1231+0.001</f>
        <v>0.61400000000000043</v>
      </c>
      <c r="M1232" s="81">
        <f>IF(L1232&lt;'Slider Control'!M$13,'Slider Control'!P$13,L1232*'Slider Control'!R$13)</f>
        <v>1.4736000000000009</v>
      </c>
      <c r="N1232" s="95">
        <f>IF(L1232&lt;'Slider Control'!M$13,0,IF(L1232&lt;'Slider Control'!N$13,L1232*'Slider Control'!S$13+'Slider Control'!T$13,'Slider Control'!Q$13))</f>
        <v>1.8</v>
      </c>
      <c r="O1232" s="96" t="e">
        <f t="shared" si="34"/>
        <v>#N/A</v>
      </c>
      <c r="P1232" s="72">
        <f>IF(AND(ABS('Back-End'!B$26-L1232)&lt;=0.0005,'Back-End'!B$25),0.001,0)</f>
        <v>0</v>
      </c>
      <c r="Q1232" s="72">
        <f>IF(AND(ABS('Back-End'!B$32-L1232)&lt;=0.0005,'Back-End'!B$38),M1232,0)</f>
        <v>0</v>
      </c>
      <c r="R1232" s="72">
        <f>IF(AND(ABS('Back-End'!B$56-L1232)&lt;=0.0005,'Back-End'!B$57),'Back-End'!B$54,IF(AND(ABS('Back-End'!B$69-L1232)&lt;=0.0005,'Back-End'!B$58),'Back-End'!B$67,0))</f>
        <v>0</v>
      </c>
      <c r="S1232" s="72">
        <f>IF(AND(ABS('Back-End'!B$81-L1232)&lt;=0.0005,'Back-End'!B$84),'Back-End'!B$82,0)</f>
        <v>0</v>
      </c>
      <c r="T1232" s="72">
        <v>0</v>
      </c>
    </row>
    <row r="1233" spans="12:20" x14ac:dyDescent="0.25">
      <c r="L1233" s="94">
        <f>L1232</f>
        <v>0.61400000000000043</v>
      </c>
      <c r="M1233" s="81">
        <f>IF(L1233&lt;'Slider Control'!M$13,'Slider Control'!P$13,L1233*'Slider Control'!R$13)</f>
        <v>1.4736000000000009</v>
      </c>
      <c r="N1233" s="95">
        <f>IF(L1233&lt;'Slider Control'!M$13,0,IF(L1233&lt;'Slider Control'!N$13,L1233*'Slider Control'!S$13+'Slider Control'!T$13,'Slider Control'!Q$13))</f>
        <v>1.8</v>
      </c>
      <c r="O1233" s="96" t="e">
        <f t="shared" si="34"/>
        <v>#N/A</v>
      </c>
      <c r="P1233" s="72">
        <f>IF(AND(ABS('Back-End'!B$26-L1233)&lt;=0.0005,'Back-End'!B$25),'Back-End'!B$21,0)</f>
        <v>0</v>
      </c>
      <c r="Q1233" s="72">
        <f>IF(AND(ABS('Back-End'!B$32-L1233)&lt;=0.0005,'Back-End'!B$38),N1233,0)</f>
        <v>0</v>
      </c>
      <c r="R1233" s="72">
        <f>IF(AND(ABS('Back-End'!B$56-L1232)&lt;=0.0005,'Back-End'!B$57),'Back-End'!B$55,IF(AND(ABS('Back-End'!B$69-L1232)&lt;=0.0005,'Back-End'!B$58),'Back-End'!B$68+0.0001,0))</f>
        <v>0</v>
      </c>
      <c r="S1233" s="72">
        <f>IF(AND(ABS('Back-End'!B$81-L1233)&lt;=0.0005,'Back-End'!B$84),'Back-End'!B$83,0)</f>
        <v>0</v>
      </c>
      <c r="T1233" s="72">
        <v>0</v>
      </c>
    </row>
    <row r="1234" spans="12:20" x14ac:dyDescent="0.25">
      <c r="L1234" s="94">
        <f>L1233+0.001</f>
        <v>0.61500000000000044</v>
      </c>
      <c r="M1234" s="81">
        <f>IF(L1234&lt;'Slider Control'!M$13,'Slider Control'!P$13,L1234*'Slider Control'!R$13)</f>
        <v>1.4760000000000011</v>
      </c>
      <c r="N1234" s="95">
        <f>IF(L1234&lt;'Slider Control'!M$13,0,IF(L1234&lt;'Slider Control'!N$13,L1234*'Slider Control'!S$13+'Slider Control'!T$13,'Slider Control'!Q$13))</f>
        <v>1.8</v>
      </c>
      <c r="O1234" s="96" t="e">
        <f t="shared" si="34"/>
        <v>#N/A</v>
      </c>
      <c r="P1234" s="72">
        <f>IF(AND(ABS('Back-End'!B$26-L1234)&lt;=0.0005,'Back-End'!B$25),0.001,0)</f>
        <v>0</v>
      </c>
      <c r="Q1234" s="72">
        <f>IF(AND(ABS('Back-End'!B$32-L1234)&lt;=0.0005,'Back-End'!B$38),M1234,0)</f>
        <v>0</v>
      </c>
      <c r="R1234" s="72">
        <f>IF(AND(ABS('Back-End'!B$56-L1234)&lt;=0.0005,'Back-End'!B$57),'Back-End'!B$54,IF(AND(ABS('Back-End'!B$69-L1234)&lt;=0.0005,'Back-End'!B$58),'Back-End'!B$67,0))</f>
        <v>0</v>
      </c>
      <c r="S1234" s="72">
        <f>IF(AND(ABS('Back-End'!B$81-L1234)&lt;=0.0005,'Back-End'!B$84),'Back-End'!B$82,0)</f>
        <v>0</v>
      </c>
      <c r="T1234" s="72">
        <v>0</v>
      </c>
    </row>
    <row r="1235" spans="12:20" x14ac:dyDescent="0.25">
      <c r="L1235" s="94">
        <f>L1234</f>
        <v>0.61500000000000044</v>
      </c>
      <c r="M1235" s="81">
        <f>IF(L1235&lt;'Slider Control'!M$13,'Slider Control'!P$13,L1235*'Slider Control'!R$13)</f>
        <v>1.4760000000000011</v>
      </c>
      <c r="N1235" s="95">
        <f>IF(L1235&lt;'Slider Control'!M$13,0,IF(L1235&lt;'Slider Control'!N$13,L1235*'Slider Control'!S$13+'Slider Control'!T$13,'Slider Control'!Q$13))</f>
        <v>1.8</v>
      </c>
      <c r="O1235" s="96" t="e">
        <f t="shared" si="34"/>
        <v>#N/A</v>
      </c>
      <c r="P1235" s="72">
        <f>IF(AND(ABS('Back-End'!B$26-L1235)&lt;=0.0005,'Back-End'!B$25),'Back-End'!B$21,0)</f>
        <v>0</v>
      </c>
      <c r="Q1235" s="72">
        <f>IF(AND(ABS('Back-End'!B$32-L1235)&lt;=0.0005,'Back-End'!B$38),N1235,0)</f>
        <v>0</v>
      </c>
      <c r="R1235" s="72">
        <f>IF(AND(ABS('Back-End'!B$56-L1234)&lt;=0.0005,'Back-End'!B$57),'Back-End'!B$55,IF(AND(ABS('Back-End'!B$69-L1234)&lt;=0.0005,'Back-End'!B$58),'Back-End'!B$68+0.0001,0))</f>
        <v>0</v>
      </c>
      <c r="S1235" s="72">
        <f>IF(AND(ABS('Back-End'!B$81-L1235)&lt;=0.0005,'Back-End'!B$84),'Back-End'!B$83,0)</f>
        <v>0</v>
      </c>
      <c r="T1235" s="72">
        <v>0</v>
      </c>
    </row>
    <row r="1236" spans="12:20" x14ac:dyDescent="0.25">
      <c r="L1236" s="94">
        <f>L1235+0.001</f>
        <v>0.61600000000000044</v>
      </c>
      <c r="M1236" s="81">
        <f>IF(L1236&lt;'Slider Control'!M$13,'Slider Control'!P$13,L1236*'Slider Control'!R$13)</f>
        <v>1.478400000000001</v>
      </c>
      <c r="N1236" s="95">
        <f>IF(L1236&lt;'Slider Control'!M$13,0,IF(L1236&lt;'Slider Control'!N$13,L1236*'Slider Control'!S$13+'Slider Control'!T$13,'Slider Control'!Q$13))</f>
        <v>1.8</v>
      </c>
      <c r="O1236" s="96" t="e">
        <f t="shared" si="34"/>
        <v>#N/A</v>
      </c>
      <c r="P1236" s="72">
        <f>IF(AND(ABS('Back-End'!B$26-L1236)&lt;=0.0005,'Back-End'!B$25),0.001,0)</f>
        <v>0</v>
      </c>
      <c r="Q1236" s="72">
        <f>IF(AND(ABS('Back-End'!B$32-L1236)&lt;=0.0005,'Back-End'!B$38),M1236,0)</f>
        <v>0</v>
      </c>
      <c r="R1236" s="72">
        <f>IF(AND(ABS('Back-End'!B$56-L1236)&lt;=0.0005,'Back-End'!B$57),'Back-End'!B$54,IF(AND(ABS('Back-End'!B$69-L1236)&lt;=0.0005,'Back-End'!B$58),'Back-End'!B$67,0))</f>
        <v>0</v>
      </c>
      <c r="S1236" s="72">
        <f>IF(AND(ABS('Back-End'!B$81-L1236)&lt;=0.0005,'Back-End'!B$84),'Back-End'!B$82,0)</f>
        <v>0</v>
      </c>
      <c r="T1236" s="72">
        <v>0</v>
      </c>
    </row>
    <row r="1237" spans="12:20" x14ac:dyDescent="0.25">
      <c r="L1237" s="94">
        <f>L1236</f>
        <v>0.61600000000000044</v>
      </c>
      <c r="M1237" s="81">
        <f>IF(L1237&lt;'Slider Control'!M$13,'Slider Control'!P$13,L1237*'Slider Control'!R$13)</f>
        <v>1.478400000000001</v>
      </c>
      <c r="N1237" s="95">
        <f>IF(L1237&lt;'Slider Control'!M$13,0,IF(L1237&lt;'Slider Control'!N$13,L1237*'Slider Control'!S$13+'Slider Control'!T$13,'Slider Control'!Q$13))</f>
        <v>1.8</v>
      </c>
      <c r="O1237" s="96" t="e">
        <f t="shared" si="34"/>
        <v>#N/A</v>
      </c>
      <c r="P1237" s="72">
        <f>IF(AND(ABS('Back-End'!B$26-L1237)&lt;=0.0005,'Back-End'!B$25),'Back-End'!B$21,0)</f>
        <v>0</v>
      </c>
      <c r="Q1237" s="72">
        <f>IF(AND(ABS('Back-End'!B$32-L1237)&lt;=0.0005,'Back-End'!B$38),N1237,0)</f>
        <v>0</v>
      </c>
      <c r="R1237" s="72">
        <f>IF(AND(ABS('Back-End'!B$56-L1236)&lt;=0.0005,'Back-End'!B$57),'Back-End'!B$55,IF(AND(ABS('Back-End'!B$69-L1236)&lt;=0.0005,'Back-End'!B$58),'Back-End'!B$68+0.0001,0))</f>
        <v>0</v>
      </c>
      <c r="S1237" s="72">
        <f>IF(AND(ABS('Back-End'!B$81-L1237)&lt;=0.0005,'Back-End'!B$84),'Back-End'!B$83,0)</f>
        <v>0</v>
      </c>
      <c r="T1237" s="72">
        <v>0</v>
      </c>
    </row>
    <row r="1238" spans="12:20" x14ac:dyDescent="0.25">
      <c r="L1238" s="94">
        <f>L1237+0.001</f>
        <v>0.61700000000000044</v>
      </c>
      <c r="M1238" s="81">
        <f>IF(L1238&lt;'Slider Control'!M$13,'Slider Control'!P$13,L1238*'Slider Control'!R$13)</f>
        <v>1.480800000000001</v>
      </c>
      <c r="N1238" s="95">
        <f>IF(L1238&lt;'Slider Control'!M$13,0,IF(L1238&lt;'Slider Control'!N$13,L1238*'Slider Control'!S$13+'Slider Control'!T$13,'Slider Control'!Q$13))</f>
        <v>1.8</v>
      </c>
      <c r="O1238" s="96" t="e">
        <f t="shared" si="34"/>
        <v>#N/A</v>
      </c>
      <c r="P1238" s="72">
        <f>IF(AND(ABS('Back-End'!B$26-L1238)&lt;=0.0005,'Back-End'!B$25),0.001,0)</f>
        <v>0</v>
      </c>
      <c r="Q1238" s="72">
        <f>IF(AND(ABS('Back-End'!B$32-L1238)&lt;=0.0005,'Back-End'!B$38),M1238,0)</f>
        <v>0</v>
      </c>
      <c r="R1238" s="72">
        <f>IF(AND(ABS('Back-End'!B$56-L1238)&lt;=0.0005,'Back-End'!B$57),'Back-End'!B$54,IF(AND(ABS('Back-End'!B$69-L1238)&lt;=0.0005,'Back-End'!B$58),'Back-End'!B$67,0))</f>
        <v>0</v>
      </c>
      <c r="S1238" s="72">
        <f>IF(AND(ABS('Back-End'!B$81-L1238)&lt;=0.0005,'Back-End'!B$84),'Back-End'!B$82,0)</f>
        <v>0</v>
      </c>
      <c r="T1238" s="72">
        <v>0</v>
      </c>
    </row>
    <row r="1239" spans="12:20" x14ac:dyDescent="0.25">
      <c r="L1239" s="94">
        <f>L1238</f>
        <v>0.61700000000000044</v>
      </c>
      <c r="M1239" s="81">
        <f>IF(L1239&lt;'Slider Control'!M$13,'Slider Control'!P$13,L1239*'Slider Control'!R$13)</f>
        <v>1.480800000000001</v>
      </c>
      <c r="N1239" s="95">
        <f>IF(L1239&lt;'Slider Control'!M$13,0,IF(L1239&lt;'Slider Control'!N$13,L1239*'Slider Control'!S$13+'Slider Control'!T$13,'Slider Control'!Q$13))</f>
        <v>1.8</v>
      </c>
      <c r="O1239" s="96" t="e">
        <f t="shared" si="34"/>
        <v>#N/A</v>
      </c>
      <c r="P1239" s="72">
        <f>IF(AND(ABS('Back-End'!B$26-L1239)&lt;=0.0005,'Back-End'!B$25),'Back-End'!B$21,0)</f>
        <v>0</v>
      </c>
      <c r="Q1239" s="72">
        <f>IF(AND(ABS('Back-End'!B$32-L1239)&lt;=0.0005,'Back-End'!B$38),N1239,0)</f>
        <v>0</v>
      </c>
      <c r="R1239" s="72">
        <f>IF(AND(ABS('Back-End'!B$56-L1238)&lt;=0.0005,'Back-End'!B$57),'Back-End'!B$55,IF(AND(ABS('Back-End'!B$69-L1238)&lt;=0.0005,'Back-End'!B$58),'Back-End'!B$68+0.0001,0))</f>
        <v>0</v>
      </c>
      <c r="S1239" s="72">
        <f>IF(AND(ABS('Back-End'!B$81-L1239)&lt;=0.0005,'Back-End'!B$84),'Back-End'!B$83,0)</f>
        <v>0</v>
      </c>
      <c r="T1239" s="72">
        <v>0</v>
      </c>
    </row>
    <row r="1240" spans="12:20" x14ac:dyDescent="0.25">
      <c r="L1240" s="94">
        <f>L1239+0.001</f>
        <v>0.61800000000000044</v>
      </c>
      <c r="M1240" s="81">
        <f>IF(L1240&lt;'Slider Control'!M$13,'Slider Control'!P$13,L1240*'Slider Control'!R$13)</f>
        <v>1.483200000000001</v>
      </c>
      <c r="N1240" s="95">
        <f>IF(L1240&lt;'Slider Control'!M$13,0,IF(L1240&lt;'Slider Control'!N$13,L1240*'Slider Control'!S$13+'Slider Control'!T$13,'Slider Control'!Q$13))</f>
        <v>1.8</v>
      </c>
      <c r="O1240" s="96" t="e">
        <f t="shared" si="34"/>
        <v>#N/A</v>
      </c>
      <c r="P1240" s="72">
        <f>IF(AND(ABS('Back-End'!B$26-L1240)&lt;=0.0005,'Back-End'!B$25),0.001,0)</f>
        <v>0</v>
      </c>
      <c r="Q1240" s="72">
        <f>IF(AND(ABS('Back-End'!B$32-L1240)&lt;=0.0005,'Back-End'!B$38),M1240,0)</f>
        <v>0</v>
      </c>
      <c r="R1240" s="72">
        <f>IF(AND(ABS('Back-End'!B$56-L1240)&lt;=0.0005,'Back-End'!B$57),'Back-End'!B$54,IF(AND(ABS('Back-End'!B$69-L1240)&lt;=0.0005,'Back-End'!B$58),'Back-End'!B$67,0))</f>
        <v>0</v>
      </c>
      <c r="S1240" s="72">
        <f>IF(AND(ABS('Back-End'!B$81-L1240)&lt;=0.0005,'Back-End'!B$84),'Back-End'!B$82,0)</f>
        <v>0</v>
      </c>
      <c r="T1240" s="72">
        <v>0</v>
      </c>
    </row>
    <row r="1241" spans="12:20" x14ac:dyDescent="0.25">
      <c r="L1241" s="94">
        <f>L1240</f>
        <v>0.61800000000000044</v>
      </c>
      <c r="M1241" s="81">
        <f>IF(L1241&lt;'Slider Control'!M$13,'Slider Control'!P$13,L1241*'Slider Control'!R$13)</f>
        <v>1.483200000000001</v>
      </c>
      <c r="N1241" s="95">
        <f>IF(L1241&lt;'Slider Control'!M$13,0,IF(L1241&lt;'Slider Control'!N$13,L1241*'Slider Control'!S$13+'Slider Control'!T$13,'Slider Control'!Q$13))</f>
        <v>1.8</v>
      </c>
      <c r="O1241" s="96" t="e">
        <f t="shared" si="34"/>
        <v>#N/A</v>
      </c>
      <c r="P1241" s="72">
        <f>IF(AND(ABS('Back-End'!B$26-L1241)&lt;=0.0005,'Back-End'!B$25),'Back-End'!B$21,0)</f>
        <v>0</v>
      </c>
      <c r="Q1241" s="72">
        <f>IF(AND(ABS('Back-End'!B$32-L1241)&lt;=0.0005,'Back-End'!B$38),N1241,0)</f>
        <v>0</v>
      </c>
      <c r="R1241" s="72">
        <f>IF(AND(ABS('Back-End'!B$56-L1240)&lt;=0.0005,'Back-End'!B$57),'Back-End'!B$55,IF(AND(ABS('Back-End'!B$69-L1240)&lt;=0.0005,'Back-End'!B$58),'Back-End'!B$68+0.0001,0))</f>
        <v>0</v>
      </c>
      <c r="S1241" s="72">
        <f>IF(AND(ABS('Back-End'!B$81-L1241)&lt;=0.0005,'Back-End'!B$84),'Back-End'!B$83,0)</f>
        <v>0</v>
      </c>
      <c r="T1241" s="72">
        <v>0</v>
      </c>
    </row>
    <row r="1242" spans="12:20" x14ac:dyDescent="0.25">
      <c r="L1242" s="94">
        <f>L1241+0.001</f>
        <v>0.61900000000000044</v>
      </c>
      <c r="M1242" s="81">
        <f>IF(L1242&lt;'Slider Control'!M$13,'Slider Control'!P$13,L1242*'Slider Control'!R$13)</f>
        <v>1.4856000000000009</v>
      </c>
      <c r="N1242" s="95">
        <f>IF(L1242&lt;'Slider Control'!M$13,0,IF(L1242&lt;'Slider Control'!N$13,L1242*'Slider Control'!S$13+'Slider Control'!T$13,'Slider Control'!Q$13))</f>
        <v>1.8</v>
      </c>
      <c r="O1242" s="96" t="e">
        <f t="shared" si="34"/>
        <v>#N/A</v>
      </c>
      <c r="P1242" s="72">
        <f>IF(AND(ABS('Back-End'!B$26-L1242)&lt;=0.0005,'Back-End'!B$25),0.001,0)</f>
        <v>0</v>
      </c>
      <c r="Q1242" s="72">
        <f>IF(AND(ABS('Back-End'!B$32-L1242)&lt;=0.0005,'Back-End'!B$38),M1242,0)</f>
        <v>0</v>
      </c>
      <c r="R1242" s="72">
        <f>IF(AND(ABS('Back-End'!B$56-L1242)&lt;=0.0005,'Back-End'!B$57),'Back-End'!B$54,IF(AND(ABS('Back-End'!B$69-L1242)&lt;=0.0005,'Back-End'!B$58),'Back-End'!B$67,0))</f>
        <v>0</v>
      </c>
      <c r="S1242" s="72">
        <f>IF(AND(ABS('Back-End'!B$81-L1242)&lt;=0.0005,'Back-End'!B$84),'Back-End'!B$82,0)</f>
        <v>0</v>
      </c>
      <c r="T1242" s="72">
        <v>0</v>
      </c>
    </row>
    <row r="1243" spans="12:20" x14ac:dyDescent="0.25">
      <c r="L1243" s="94">
        <f>L1242</f>
        <v>0.61900000000000044</v>
      </c>
      <c r="M1243" s="81">
        <f>IF(L1243&lt;'Slider Control'!M$13,'Slider Control'!P$13,L1243*'Slider Control'!R$13)</f>
        <v>1.4856000000000009</v>
      </c>
      <c r="N1243" s="95">
        <f>IF(L1243&lt;'Slider Control'!M$13,0,IF(L1243&lt;'Slider Control'!N$13,L1243*'Slider Control'!S$13+'Slider Control'!T$13,'Slider Control'!Q$13))</f>
        <v>1.8</v>
      </c>
      <c r="O1243" s="96" t="e">
        <f t="shared" si="34"/>
        <v>#N/A</v>
      </c>
      <c r="P1243" s="72">
        <f>IF(AND(ABS('Back-End'!B$26-L1243)&lt;=0.0005,'Back-End'!B$25),'Back-End'!B$21,0)</f>
        <v>0</v>
      </c>
      <c r="Q1243" s="72">
        <f>IF(AND(ABS('Back-End'!B$32-L1243)&lt;=0.0005,'Back-End'!B$38),N1243,0)</f>
        <v>0</v>
      </c>
      <c r="R1243" s="72">
        <f>IF(AND(ABS('Back-End'!B$56-L1242)&lt;=0.0005,'Back-End'!B$57),'Back-End'!B$55,IF(AND(ABS('Back-End'!B$69-L1242)&lt;=0.0005,'Back-End'!B$58),'Back-End'!B$68+0.0001,0))</f>
        <v>0</v>
      </c>
      <c r="S1243" s="72">
        <f>IF(AND(ABS('Back-End'!B$81-L1243)&lt;=0.0005,'Back-End'!B$84),'Back-End'!B$83,0)</f>
        <v>0</v>
      </c>
      <c r="T1243" s="72">
        <v>0</v>
      </c>
    </row>
    <row r="1244" spans="12:20" x14ac:dyDescent="0.25">
      <c r="L1244" s="94">
        <f>L1243+0.001</f>
        <v>0.62000000000000044</v>
      </c>
      <c r="M1244" s="81">
        <f>IF(L1244&lt;'Slider Control'!M$13,'Slider Control'!P$13,L1244*'Slider Control'!R$13)</f>
        <v>1.4880000000000011</v>
      </c>
      <c r="N1244" s="95">
        <f>IF(L1244&lt;'Slider Control'!M$13,0,IF(L1244&lt;'Slider Control'!N$13,L1244*'Slider Control'!S$13+'Slider Control'!T$13,'Slider Control'!Q$13))</f>
        <v>1.8</v>
      </c>
      <c r="O1244" s="96" t="e">
        <f t="shared" si="34"/>
        <v>#N/A</v>
      </c>
      <c r="P1244" s="72">
        <f>IF(AND(ABS('Back-End'!B$26-L1244)&lt;=0.0005,'Back-End'!B$25),0.001,0)</f>
        <v>0</v>
      </c>
      <c r="Q1244" s="72">
        <f>IF(AND(ABS('Back-End'!B$32-L1244)&lt;=0.0005,'Back-End'!B$38),M1244,0)</f>
        <v>0</v>
      </c>
      <c r="R1244" s="72">
        <f>IF(AND(ABS('Back-End'!B$56-L1244)&lt;=0.0005,'Back-End'!B$57),'Back-End'!B$54,IF(AND(ABS('Back-End'!B$69-L1244)&lt;=0.0005,'Back-End'!B$58),'Back-End'!B$67,0))</f>
        <v>0</v>
      </c>
      <c r="S1244" s="72">
        <f>IF(AND(ABS('Back-End'!B$81-L1244)&lt;=0.0005,'Back-End'!B$84),'Back-End'!B$82,0)</f>
        <v>0</v>
      </c>
      <c r="T1244" s="72">
        <v>0</v>
      </c>
    </row>
    <row r="1245" spans="12:20" x14ac:dyDescent="0.25">
      <c r="L1245" s="94">
        <f>L1244</f>
        <v>0.62000000000000044</v>
      </c>
      <c r="M1245" s="81">
        <f>IF(L1245&lt;'Slider Control'!M$13,'Slider Control'!P$13,L1245*'Slider Control'!R$13)</f>
        <v>1.4880000000000011</v>
      </c>
      <c r="N1245" s="95">
        <f>IF(L1245&lt;'Slider Control'!M$13,0,IF(L1245&lt;'Slider Control'!N$13,L1245*'Slider Control'!S$13+'Slider Control'!T$13,'Slider Control'!Q$13))</f>
        <v>1.8</v>
      </c>
      <c r="O1245" s="96" t="e">
        <f t="shared" si="34"/>
        <v>#N/A</v>
      </c>
      <c r="P1245" s="72">
        <f>IF(AND(ABS('Back-End'!B$26-L1245)&lt;=0.0005,'Back-End'!B$25),'Back-End'!B$21,0)</f>
        <v>0</v>
      </c>
      <c r="Q1245" s="72">
        <f>IF(AND(ABS('Back-End'!B$32-L1245)&lt;=0.0005,'Back-End'!B$38),N1245,0)</f>
        <v>0</v>
      </c>
      <c r="R1245" s="72">
        <f>IF(AND(ABS('Back-End'!B$56-L1244)&lt;=0.0005,'Back-End'!B$57),'Back-End'!B$55,IF(AND(ABS('Back-End'!B$69-L1244)&lt;=0.0005,'Back-End'!B$58),'Back-End'!B$68+0.0001,0))</f>
        <v>0</v>
      </c>
      <c r="S1245" s="72">
        <f>IF(AND(ABS('Back-End'!B$81-L1245)&lt;=0.0005,'Back-End'!B$84),'Back-End'!B$83,0)</f>
        <v>0</v>
      </c>
      <c r="T1245" s="72">
        <v>0</v>
      </c>
    </row>
    <row r="1246" spans="12:20" x14ac:dyDescent="0.25">
      <c r="L1246" s="94">
        <f>L1245+0.001</f>
        <v>0.62100000000000044</v>
      </c>
      <c r="M1246" s="81">
        <f>IF(L1246&lt;'Slider Control'!M$13,'Slider Control'!P$13,L1246*'Slider Control'!R$13)</f>
        <v>1.4904000000000011</v>
      </c>
      <c r="N1246" s="95">
        <f>IF(L1246&lt;'Slider Control'!M$13,0,IF(L1246&lt;'Slider Control'!N$13,L1246*'Slider Control'!S$13+'Slider Control'!T$13,'Slider Control'!Q$13))</f>
        <v>1.8</v>
      </c>
      <c r="O1246" s="96" t="e">
        <f t="shared" si="34"/>
        <v>#N/A</v>
      </c>
      <c r="P1246" s="72">
        <f>IF(AND(ABS('Back-End'!B$26-L1246)&lt;=0.0005,'Back-End'!B$25),0.001,0)</f>
        <v>0</v>
      </c>
      <c r="Q1246" s="72">
        <f>IF(AND(ABS('Back-End'!B$32-L1246)&lt;=0.0005,'Back-End'!B$38),M1246,0)</f>
        <v>0</v>
      </c>
      <c r="R1246" s="72">
        <f>IF(AND(ABS('Back-End'!B$56-L1246)&lt;=0.0005,'Back-End'!B$57),'Back-End'!B$54,IF(AND(ABS('Back-End'!B$69-L1246)&lt;=0.0005,'Back-End'!B$58),'Back-End'!B$67,0))</f>
        <v>0</v>
      </c>
      <c r="S1246" s="72">
        <f>IF(AND(ABS('Back-End'!B$81-L1246)&lt;=0.0005,'Back-End'!B$84),'Back-End'!B$82,0)</f>
        <v>0</v>
      </c>
      <c r="T1246" s="72">
        <v>0</v>
      </c>
    </row>
    <row r="1247" spans="12:20" x14ac:dyDescent="0.25">
      <c r="L1247" s="94">
        <f>L1246</f>
        <v>0.62100000000000044</v>
      </c>
      <c r="M1247" s="81">
        <f>IF(L1247&lt;'Slider Control'!M$13,'Slider Control'!P$13,L1247*'Slider Control'!R$13)</f>
        <v>1.4904000000000011</v>
      </c>
      <c r="N1247" s="95">
        <f>IF(L1247&lt;'Slider Control'!M$13,0,IF(L1247&lt;'Slider Control'!N$13,L1247*'Slider Control'!S$13+'Slider Control'!T$13,'Slider Control'!Q$13))</f>
        <v>1.8</v>
      </c>
      <c r="O1247" s="96" t="e">
        <f t="shared" si="34"/>
        <v>#N/A</v>
      </c>
      <c r="P1247" s="72">
        <f>IF(AND(ABS('Back-End'!B$26-L1247)&lt;=0.0005,'Back-End'!B$25),'Back-End'!B$21,0)</f>
        <v>0</v>
      </c>
      <c r="Q1247" s="72">
        <f>IF(AND(ABS('Back-End'!B$32-L1247)&lt;=0.0005,'Back-End'!B$38),N1247,0)</f>
        <v>0</v>
      </c>
      <c r="R1247" s="72">
        <f>IF(AND(ABS('Back-End'!B$56-L1246)&lt;=0.0005,'Back-End'!B$57),'Back-End'!B$55,IF(AND(ABS('Back-End'!B$69-L1246)&lt;=0.0005,'Back-End'!B$58),'Back-End'!B$68+0.0001,0))</f>
        <v>0</v>
      </c>
      <c r="S1247" s="72">
        <f>IF(AND(ABS('Back-End'!B$81-L1247)&lt;=0.0005,'Back-End'!B$84),'Back-End'!B$83,0)</f>
        <v>0</v>
      </c>
      <c r="T1247" s="72">
        <v>0</v>
      </c>
    </row>
    <row r="1248" spans="12:20" x14ac:dyDescent="0.25">
      <c r="L1248" s="94">
        <f>L1247+0.001</f>
        <v>0.62200000000000044</v>
      </c>
      <c r="M1248" s="81">
        <f>IF(L1248&lt;'Slider Control'!M$13,'Slider Control'!P$13,L1248*'Slider Control'!R$13)</f>
        <v>1.492800000000001</v>
      </c>
      <c r="N1248" s="95">
        <f>IF(L1248&lt;'Slider Control'!M$13,0,IF(L1248&lt;'Slider Control'!N$13,L1248*'Slider Control'!S$13+'Slider Control'!T$13,'Slider Control'!Q$13))</f>
        <v>1.8</v>
      </c>
      <c r="O1248" s="96" t="e">
        <f t="shared" si="34"/>
        <v>#N/A</v>
      </c>
      <c r="P1248" s="72">
        <f>IF(AND(ABS('Back-End'!B$26-L1248)&lt;=0.0005,'Back-End'!B$25),0.001,0)</f>
        <v>0</v>
      </c>
      <c r="Q1248" s="72">
        <f>IF(AND(ABS('Back-End'!B$32-L1248)&lt;=0.0005,'Back-End'!B$38),M1248,0)</f>
        <v>0</v>
      </c>
      <c r="R1248" s="72">
        <f>IF(AND(ABS('Back-End'!B$56-L1248)&lt;=0.0005,'Back-End'!B$57),'Back-End'!B$54,IF(AND(ABS('Back-End'!B$69-L1248)&lt;=0.0005,'Back-End'!B$58),'Back-End'!B$67,0))</f>
        <v>0</v>
      </c>
      <c r="S1248" s="72">
        <f>IF(AND(ABS('Back-End'!B$81-L1248)&lt;=0.0005,'Back-End'!B$84),'Back-End'!B$82,0)</f>
        <v>0</v>
      </c>
      <c r="T1248" s="72">
        <v>0</v>
      </c>
    </row>
    <row r="1249" spans="12:20" x14ac:dyDescent="0.25">
      <c r="L1249" s="94">
        <f>L1248</f>
        <v>0.62200000000000044</v>
      </c>
      <c r="M1249" s="81">
        <f>IF(L1249&lt;'Slider Control'!M$13,'Slider Control'!P$13,L1249*'Slider Control'!R$13)</f>
        <v>1.492800000000001</v>
      </c>
      <c r="N1249" s="95">
        <f>IF(L1249&lt;'Slider Control'!M$13,0,IF(L1249&lt;'Slider Control'!N$13,L1249*'Slider Control'!S$13+'Slider Control'!T$13,'Slider Control'!Q$13))</f>
        <v>1.8</v>
      </c>
      <c r="O1249" s="96" t="e">
        <f t="shared" si="34"/>
        <v>#N/A</v>
      </c>
      <c r="P1249" s="72">
        <f>IF(AND(ABS('Back-End'!B$26-L1249)&lt;=0.0005,'Back-End'!B$25),'Back-End'!B$21,0)</f>
        <v>0</v>
      </c>
      <c r="Q1249" s="72">
        <f>IF(AND(ABS('Back-End'!B$32-L1249)&lt;=0.0005,'Back-End'!B$38),N1249,0)</f>
        <v>0</v>
      </c>
      <c r="R1249" s="72">
        <f>IF(AND(ABS('Back-End'!B$56-L1248)&lt;=0.0005,'Back-End'!B$57),'Back-End'!B$55,IF(AND(ABS('Back-End'!B$69-L1248)&lt;=0.0005,'Back-End'!B$58),'Back-End'!B$68+0.0001,0))</f>
        <v>0</v>
      </c>
      <c r="S1249" s="72">
        <f>IF(AND(ABS('Back-End'!B$81-L1249)&lt;=0.0005,'Back-End'!B$84),'Back-End'!B$83,0)</f>
        <v>0</v>
      </c>
      <c r="T1249" s="72">
        <v>0</v>
      </c>
    </row>
    <row r="1250" spans="12:20" x14ac:dyDescent="0.25">
      <c r="L1250" s="94">
        <f>L1249+0.001</f>
        <v>0.62300000000000044</v>
      </c>
      <c r="M1250" s="81">
        <f>IF(L1250&lt;'Slider Control'!M$13,'Slider Control'!P$13,L1250*'Slider Control'!R$13)</f>
        <v>1.495200000000001</v>
      </c>
      <c r="N1250" s="95">
        <f>IF(L1250&lt;'Slider Control'!M$13,0,IF(L1250&lt;'Slider Control'!N$13,L1250*'Slider Control'!S$13+'Slider Control'!T$13,'Slider Control'!Q$13))</f>
        <v>1.8</v>
      </c>
      <c r="O1250" s="96" t="e">
        <f t="shared" si="34"/>
        <v>#N/A</v>
      </c>
      <c r="P1250" s="72">
        <f>IF(AND(ABS('Back-End'!B$26-L1250)&lt;=0.0005,'Back-End'!B$25),0.001,0)</f>
        <v>0</v>
      </c>
      <c r="Q1250" s="72">
        <f>IF(AND(ABS('Back-End'!B$32-L1250)&lt;=0.0005,'Back-End'!B$38),M1250,0)</f>
        <v>0</v>
      </c>
      <c r="R1250" s="72">
        <f>IF(AND(ABS('Back-End'!B$56-L1250)&lt;=0.0005,'Back-End'!B$57),'Back-End'!B$54,IF(AND(ABS('Back-End'!B$69-L1250)&lt;=0.0005,'Back-End'!B$58),'Back-End'!B$67,0))</f>
        <v>0</v>
      </c>
      <c r="S1250" s="72">
        <f>IF(AND(ABS('Back-End'!B$81-L1250)&lt;=0.0005,'Back-End'!B$84),'Back-End'!B$82,0)</f>
        <v>0</v>
      </c>
      <c r="T1250" s="72">
        <v>0</v>
      </c>
    </row>
    <row r="1251" spans="12:20" x14ac:dyDescent="0.25">
      <c r="L1251" s="94">
        <f>L1250</f>
        <v>0.62300000000000044</v>
      </c>
      <c r="M1251" s="81">
        <f>IF(L1251&lt;'Slider Control'!M$13,'Slider Control'!P$13,L1251*'Slider Control'!R$13)</f>
        <v>1.495200000000001</v>
      </c>
      <c r="N1251" s="95">
        <f>IF(L1251&lt;'Slider Control'!M$13,0,IF(L1251&lt;'Slider Control'!N$13,L1251*'Slider Control'!S$13+'Slider Control'!T$13,'Slider Control'!Q$13))</f>
        <v>1.8</v>
      </c>
      <c r="O1251" s="96" t="e">
        <f t="shared" si="34"/>
        <v>#N/A</v>
      </c>
      <c r="P1251" s="72">
        <f>IF(AND(ABS('Back-End'!B$26-L1251)&lt;=0.0005,'Back-End'!B$25),'Back-End'!B$21,0)</f>
        <v>0</v>
      </c>
      <c r="Q1251" s="72">
        <f>IF(AND(ABS('Back-End'!B$32-L1251)&lt;=0.0005,'Back-End'!B$38),N1251,0)</f>
        <v>0</v>
      </c>
      <c r="R1251" s="72">
        <f>IF(AND(ABS('Back-End'!B$56-L1250)&lt;=0.0005,'Back-End'!B$57),'Back-End'!B$55,IF(AND(ABS('Back-End'!B$69-L1250)&lt;=0.0005,'Back-End'!B$58),'Back-End'!B$68+0.0001,0))</f>
        <v>0</v>
      </c>
      <c r="S1251" s="72">
        <f>IF(AND(ABS('Back-End'!B$81-L1251)&lt;=0.0005,'Back-End'!B$84),'Back-End'!B$83,0)</f>
        <v>0</v>
      </c>
      <c r="T1251" s="72">
        <v>0</v>
      </c>
    </row>
    <row r="1252" spans="12:20" x14ac:dyDescent="0.25">
      <c r="L1252" s="94">
        <f>L1251+0.001</f>
        <v>0.62400000000000044</v>
      </c>
      <c r="M1252" s="81">
        <f>IF(L1252&lt;'Slider Control'!M$13,'Slider Control'!P$13,L1252*'Slider Control'!R$13)</f>
        <v>1.4976000000000009</v>
      </c>
      <c r="N1252" s="95">
        <f>IF(L1252&lt;'Slider Control'!M$13,0,IF(L1252&lt;'Slider Control'!N$13,L1252*'Slider Control'!S$13+'Slider Control'!T$13,'Slider Control'!Q$13))</f>
        <v>1.8</v>
      </c>
      <c r="O1252" s="96" t="e">
        <f t="shared" si="34"/>
        <v>#N/A</v>
      </c>
      <c r="P1252" s="72">
        <f>IF(AND(ABS('Back-End'!B$26-L1252)&lt;=0.0005,'Back-End'!B$25),0.001,0)</f>
        <v>0</v>
      </c>
      <c r="Q1252" s="72">
        <f>IF(AND(ABS('Back-End'!B$32-L1252)&lt;=0.0005,'Back-End'!B$38),M1252,0)</f>
        <v>0</v>
      </c>
      <c r="R1252" s="72">
        <f>IF(AND(ABS('Back-End'!B$56-L1252)&lt;=0.0005,'Back-End'!B$57),'Back-End'!B$54,IF(AND(ABS('Back-End'!B$69-L1252)&lt;=0.0005,'Back-End'!B$58),'Back-End'!B$67,0))</f>
        <v>0</v>
      </c>
      <c r="S1252" s="72">
        <f>IF(AND(ABS('Back-End'!B$81-L1252)&lt;=0.0005,'Back-End'!B$84),'Back-End'!B$82,0)</f>
        <v>0</v>
      </c>
      <c r="T1252" s="72">
        <v>0</v>
      </c>
    </row>
    <row r="1253" spans="12:20" x14ac:dyDescent="0.25">
      <c r="L1253" s="94">
        <f>L1252</f>
        <v>0.62400000000000044</v>
      </c>
      <c r="M1253" s="81">
        <f>IF(L1253&lt;'Slider Control'!M$13,'Slider Control'!P$13,L1253*'Slider Control'!R$13)</f>
        <v>1.4976000000000009</v>
      </c>
      <c r="N1253" s="95">
        <f>IF(L1253&lt;'Slider Control'!M$13,0,IF(L1253&lt;'Slider Control'!N$13,L1253*'Slider Control'!S$13+'Slider Control'!T$13,'Slider Control'!Q$13))</f>
        <v>1.8</v>
      </c>
      <c r="O1253" s="96" t="e">
        <f t="shared" si="34"/>
        <v>#N/A</v>
      </c>
      <c r="P1253" s="72">
        <f>IF(AND(ABS('Back-End'!B$26-L1253)&lt;=0.0005,'Back-End'!B$25),'Back-End'!B$21,0)</f>
        <v>0</v>
      </c>
      <c r="Q1253" s="72">
        <f>IF(AND(ABS('Back-End'!B$32-L1253)&lt;=0.0005,'Back-End'!B$38),N1253,0)</f>
        <v>0</v>
      </c>
      <c r="R1253" s="72">
        <f>IF(AND(ABS('Back-End'!B$56-L1252)&lt;=0.0005,'Back-End'!B$57),'Back-End'!B$55,IF(AND(ABS('Back-End'!B$69-L1252)&lt;=0.0005,'Back-End'!B$58),'Back-End'!B$68+0.0001,0))</f>
        <v>0</v>
      </c>
      <c r="S1253" s="72">
        <f>IF(AND(ABS('Back-End'!B$81-L1253)&lt;=0.0005,'Back-End'!B$84),'Back-End'!B$83,0)</f>
        <v>0</v>
      </c>
      <c r="T1253" s="72">
        <v>0</v>
      </c>
    </row>
    <row r="1254" spans="12:20" x14ac:dyDescent="0.25">
      <c r="L1254" s="94">
        <f>L1253+0.001</f>
        <v>0.62500000000000044</v>
      </c>
      <c r="M1254" s="81">
        <f>IF(L1254&lt;'Slider Control'!M$13,'Slider Control'!P$13,L1254*'Slider Control'!R$13)</f>
        <v>1.5000000000000011</v>
      </c>
      <c r="N1254" s="95">
        <f>IF(L1254&lt;'Slider Control'!M$13,0,IF(L1254&lt;'Slider Control'!N$13,L1254*'Slider Control'!S$13+'Slider Control'!T$13,'Slider Control'!Q$13))</f>
        <v>1.8</v>
      </c>
      <c r="O1254" s="96" t="e">
        <f t="shared" si="34"/>
        <v>#N/A</v>
      </c>
      <c r="P1254" s="72">
        <f>IF(AND(ABS('Back-End'!B$26-L1254)&lt;=0.0005,'Back-End'!B$25),0.001,0)</f>
        <v>0</v>
      </c>
      <c r="Q1254" s="72">
        <f>IF(AND(ABS('Back-End'!B$32-L1254)&lt;=0.0005,'Back-End'!B$38),M1254,0)</f>
        <v>0</v>
      </c>
      <c r="R1254" s="72">
        <f>IF(AND(ABS('Back-End'!B$56-L1254)&lt;=0.0005,'Back-End'!B$57),'Back-End'!B$54,IF(AND(ABS('Back-End'!B$69-L1254)&lt;=0.0005,'Back-End'!B$58),'Back-End'!B$67,0))</f>
        <v>0</v>
      </c>
      <c r="S1254" s="72">
        <f>IF(AND(ABS('Back-End'!B$81-L1254)&lt;=0.0005,'Back-End'!B$84),'Back-End'!B$82,0)</f>
        <v>0</v>
      </c>
      <c r="T1254" s="72">
        <v>0</v>
      </c>
    </row>
    <row r="1255" spans="12:20" x14ac:dyDescent="0.25">
      <c r="L1255" s="94">
        <f>L1254</f>
        <v>0.62500000000000044</v>
      </c>
      <c r="M1255" s="81">
        <f>IF(L1255&lt;'Slider Control'!M$13,'Slider Control'!P$13,L1255*'Slider Control'!R$13)</f>
        <v>1.5000000000000011</v>
      </c>
      <c r="N1255" s="95">
        <f>IF(L1255&lt;'Slider Control'!M$13,0,IF(L1255&lt;'Slider Control'!N$13,L1255*'Slider Control'!S$13+'Slider Control'!T$13,'Slider Control'!Q$13))</f>
        <v>1.8</v>
      </c>
      <c r="O1255" s="96" t="e">
        <f t="shared" si="34"/>
        <v>#N/A</v>
      </c>
      <c r="P1255" s="72">
        <f>IF(AND(ABS('Back-End'!B$26-L1255)&lt;=0.0005,'Back-End'!B$25),'Back-End'!B$21,0)</f>
        <v>0</v>
      </c>
      <c r="Q1255" s="72">
        <f>IF(AND(ABS('Back-End'!B$32-L1255)&lt;=0.0005,'Back-End'!B$38),N1255,0)</f>
        <v>0</v>
      </c>
      <c r="R1255" s="72">
        <f>IF(AND(ABS('Back-End'!B$56-L1254)&lt;=0.0005,'Back-End'!B$57),'Back-End'!B$55,IF(AND(ABS('Back-End'!B$69-L1254)&lt;=0.0005,'Back-End'!B$58),'Back-End'!B$68+0.0001,0))</f>
        <v>0</v>
      </c>
      <c r="S1255" s="72">
        <f>IF(AND(ABS('Back-End'!B$81-L1255)&lt;=0.0005,'Back-End'!B$84),'Back-End'!B$83,0)</f>
        <v>0</v>
      </c>
      <c r="T1255" s="72">
        <v>0</v>
      </c>
    </row>
    <row r="1256" spans="12:20" x14ac:dyDescent="0.25">
      <c r="L1256" s="94">
        <f>L1255+0.001</f>
        <v>0.62600000000000044</v>
      </c>
      <c r="M1256" s="81">
        <f>IF(L1256&lt;'Slider Control'!M$13,'Slider Control'!P$13,L1256*'Slider Control'!R$13)</f>
        <v>1.5024000000000011</v>
      </c>
      <c r="N1256" s="95">
        <f>IF(L1256&lt;'Slider Control'!M$13,0,IF(L1256&lt;'Slider Control'!N$13,L1256*'Slider Control'!S$13+'Slider Control'!T$13,'Slider Control'!Q$13))</f>
        <v>1.8</v>
      </c>
      <c r="O1256" s="96" t="e">
        <f t="shared" si="34"/>
        <v>#N/A</v>
      </c>
      <c r="P1256" s="72">
        <f>IF(AND(ABS('Back-End'!B$26-L1256)&lt;=0.0005,'Back-End'!B$25),0.001,0)</f>
        <v>0</v>
      </c>
      <c r="Q1256" s="72">
        <f>IF(AND(ABS('Back-End'!B$32-L1256)&lt;=0.0005,'Back-End'!B$38),M1256,0)</f>
        <v>0</v>
      </c>
      <c r="R1256" s="72">
        <f>IF(AND(ABS('Back-End'!B$56-L1256)&lt;=0.0005,'Back-End'!B$57),'Back-End'!B$54,IF(AND(ABS('Back-End'!B$69-L1256)&lt;=0.0005,'Back-End'!B$58),'Back-End'!B$67,0))</f>
        <v>0</v>
      </c>
      <c r="S1256" s="72">
        <f>IF(AND(ABS('Back-End'!B$81-L1256)&lt;=0.0005,'Back-End'!B$84),'Back-End'!B$82,0)</f>
        <v>0</v>
      </c>
      <c r="T1256" s="72">
        <v>0</v>
      </c>
    </row>
    <row r="1257" spans="12:20" x14ac:dyDescent="0.25">
      <c r="L1257" s="94">
        <f>L1256</f>
        <v>0.62600000000000044</v>
      </c>
      <c r="M1257" s="81">
        <f>IF(L1257&lt;'Slider Control'!M$13,'Slider Control'!P$13,L1257*'Slider Control'!R$13)</f>
        <v>1.5024000000000011</v>
      </c>
      <c r="N1257" s="95">
        <f>IF(L1257&lt;'Slider Control'!M$13,0,IF(L1257&lt;'Slider Control'!N$13,L1257*'Slider Control'!S$13+'Slider Control'!T$13,'Slider Control'!Q$13))</f>
        <v>1.8</v>
      </c>
      <c r="O1257" s="96" t="e">
        <f t="shared" si="34"/>
        <v>#N/A</v>
      </c>
      <c r="P1257" s="72">
        <f>IF(AND(ABS('Back-End'!B$26-L1257)&lt;=0.0005,'Back-End'!B$25),'Back-End'!B$21,0)</f>
        <v>0</v>
      </c>
      <c r="Q1257" s="72">
        <f>IF(AND(ABS('Back-End'!B$32-L1257)&lt;=0.0005,'Back-End'!B$38),N1257,0)</f>
        <v>0</v>
      </c>
      <c r="R1257" s="72">
        <f>IF(AND(ABS('Back-End'!B$56-L1256)&lt;=0.0005,'Back-End'!B$57),'Back-End'!B$55,IF(AND(ABS('Back-End'!B$69-L1256)&lt;=0.0005,'Back-End'!B$58),'Back-End'!B$68+0.0001,0))</f>
        <v>0</v>
      </c>
      <c r="S1257" s="72">
        <f>IF(AND(ABS('Back-End'!B$81-L1257)&lt;=0.0005,'Back-End'!B$84),'Back-End'!B$83,0)</f>
        <v>0</v>
      </c>
      <c r="T1257" s="72">
        <v>0</v>
      </c>
    </row>
    <row r="1258" spans="12:20" x14ac:dyDescent="0.25">
      <c r="L1258" s="94">
        <f>L1257+0.001</f>
        <v>0.62700000000000045</v>
      </c>
      <c r="M1258" s="81">
        <f>IF(L1258&lt;'Slider Control'!M$13,'Slider Control'!P$13,L1258*'Slider Control'!R$13)</f>
        <v>1.504800000000001</v>
      </c>
      <c r="N1258" s="95">
        <f>IF(L1258&lt;'Slider Control'!M$13,0,IF(L1258&lt;'Slider Control'!N$13,L1258*'Slider Control'!S$13+'Slider Control'!T$13,'Slider Control'!Q$13))</f>
        <v>1.8</v>
      </c>
      <c r="O1258" s="96" t="e">
        <f t="shared" si="34"/>
        <v>#N/A</v>
      </c>
      <c r="P1258" s="72">
        <f>IF(AND(ABS('Back-End'!B$26-L1258)&lt;=0.0005,'Back-End'!B$25),0.001,0)</f>
        <v>0</v>
      </c>
      <c r="Q1258" s="72">
        <f>IF(AND(ABS('Back-End'!B$32-L1258)&lt;=0.0005,'Back-End'!B$38),M1258,0)</f>
        <v>0</v>
      </c>
      <c r="R1258" s="72">
        <f>IF(AND(ABS('Back-End'!B$56-L1258)&lt;=0.0005,'Back-End'!B$57),'Back-End'!B$54,IF(AND(ABS('Back-End'!B$69-L1258)&lt;=0.0005,'Back-End'!B$58),'Back-End'!B$67,0))</f>
        <v>0</v>
      </c>
      <c r="S1258" s="72">
        <f>IF(AND(ABS('Back-End'!B$81-L1258)&lt;=0.0005,'Back-End'!B$84),'Back-End'!B$82,0)</f>
        <v>0</v>
      </c>
      <c r="T1258" s="72">
        <v>0</v>
      </c>
    </row>
    <row r="1259" spans="12:20" x14ac:dyDescent="0.25">
      <c r="L1259" s="94">
        <f>L1258</f>
        <v>0.62700000000000045</v>
      </c>
      <c r="M1259" s="81">
        <f>IF(L1259&lt;'Slider Control'!M$13,'Slider Control'!P$13,L1259*'Slider Control'!R$13)</f>
        <v>1.504800000000001</v>
      </c>
      <c r="N1259" s="95">
        <f>IF(L1259&lt;'Slider Control'!M$13,0,IF(L1259&lt;'Slider Control'!N$13,L1259*'Slider Control'!S$13+'Slider Control'!T$13,'Slider Control'!Q$13))</f>
        <v>1.8</v>
      </c>
      <c r="O1259" s="96" t="e">
        <f t="shared" si="34"/>
        <v>#N/A</v>
      </c>
      <c r="P1259" s="72">
        <f>IF(AND(ABS('Back-End'!B$26-L1259)&lt;=0.0005,'Back-End'!B$25),'Back-End'!B$21,0)</f>
        <v>0</v>
      </c>
      <c r="Q1259" s="72">
        <f>IF(AND(ABS('Back-End'!B$32-L1259)&lt;=0.0005,'Back-End'!B$38),N1259,0)</f>
        <v>0</v>
      </c>
      <c r="R1259" s="72">
        <f>IF(AND(ABS('Back-End'!B$56-L1258)&lt;=0.0005,'Back-End'!B$57),'Back-End'!B$55,IF(AND(ABS('Back-End'!B$69-L1258)&lt;=0.0005,'Back-End'!B$58),'Back-End'!B$68+0.0001,0))</f>
        <v>0</v>
      </c>
      <c r="S1259" s="72">
        <f>IF(AND(ABS('Back-End'!B$81-L1259)&lt;=0.0005,'Back-End'!B$84),'Back-End'!B$83,0)</f>
        <v>0</v>
      </c>
      <c r="T1259" s="72">
        <v>0</v>
      </c>
    </row>
    <row r="1260" spans="12:20" x14ac:dyDescent="0.25">
      <c r="L1260" s="94">
        <f>L1259+0.001</f>
        <v>0.62800000000000045</v>
      </c>
      <c r="M1260" s="81">
        <f>IF(L1260&lt;'Slider Control'!M$13,'Slider Control'!P$13,L1260*'Slider Control'!R$13)</f>
        <v>1.507200000000001</v>
      </c>
      <c r="N1260" s="95">
        <f>IF(L1260&lt;'Slider Control'!M$13,0,IF(L1260&lt;'Slider Control'!N$13,L1260*'Slider Control'!S$13+'Slider Control'!T$13,'Slider Control'!Q$13))</f>
        <v>1.8</v>
      </c>
      <c r="O1260" s="96" t="e">
        <f t="shared" si="34"/>
        <v>#N/A</v>
      </c>
      <c r="P1260" s="72">
        <f>IF(AND(ABS('Back-End'!B$26-L1260)&lt;=0.0005,'Back-End'!B$25),0.001,0)</f>
        <v>0</v>
      </c>
      <c r="Q1260" s="72">
        <f>IF(AND(ABS('Back-End'!B$32-L1260)&lt;=0.0005,'Back-End'!B$38),M1260,0)</f>
        <v>0</v>
      </c>
      <c r="R1260" s="72">
        <f>IF(AND(ABS('Back-End'!B$56-L1260)&lt;=0.0005,'Back-End'!B$57),'Back-End'!B$54,IF(AND(ABS('Back-End'!B$69-L1260)&lt;=0.0005,'Back-End'!B$58),'Back-End'!B$67,0))</f>
        <v>0</v>
      </c>
      <c r="S1260" s="72">
        <f>IF(AND(ABS('Back-End'!B$81-L1260)&lt;=0.0005,'Back-End'!B$84),'Back-End'!B$82,0)</f>
        <v>0</v>
      </c>
      <c r="T1260" s="72">
        <v>0</v>
      </c>
    </row>
    <row r="1261" spans="12:20" x14ac:dyDescent="0.25">
      <c r="L1261" s="94">
        <f>L1260</f>
        <v>0.62800000000000045</v>
      </c>
      <c r="M1261" s="81">
        <f>IF(L1261&lt;'Slider Control'!M$13,'Slider Control'!P$13,L1261*'Slider Control'!R$13)</f>
        <v>1.507200000000001</v>
      </c>
      <c r="N1261" s="95">
        <f>IF(L1261&lt;'Slider Control'!M$13,0,IF(L1261&lt;'Slider Control'!N$13,L1261*'Slider Control'!S$13+'Slider Control'!T$13,'Slider Control'!Q$13))</f>
        <v>1.8</v>
      </c>
      <c r="O1261" s="96" t="e">
        <f t="shared" si="34"/>
        <v>#N/A</v>
      </c>
      <c r="P1261" s="72">
        <f>IF(AND(ABS('Back-End'!B$26-L1261)&lt;=0.0005,'Back-End'!B$25),'Back-End'!B$21,0)</f>
        <v>0</v>
      </c>
      <c r="Q1261" s="72">
        <f>IF(AND(ABS('Back-End'!B$32-L1261)&lt;=0.0005,'Back-End'!B$38),N1261,0)</f>
        <v>0</v>
      </c>
      <c r="R1261" s="72">
        <f>IF(AND(ABS('Back-End'!B$56-L1260)&lt;=0.0005,'Back-End'!B$57),'Back-End'!B$55,IF(AND(ABS('Back-End'!B$69-L1260)&lt;=0.0005,'Back-End'!B$58),'Back-End'!B$68+0.0001,0))</f>
        <v>0</v>
      </c>
      <c r="S1261" s="72">
        <f>IF(AND(ABS('Back-End'!B$81-L1261)&lt;=0.0005,'Back-End'!B$84),'Back-End'!B$83,0)</f>
        <v>0</v>
      </c>
      <c r="T1261" s="72">
        <v>0</v>
      </c>
    </row>
    <row r="1262" spans="12:20" x14ac:dyDescent="0.25">
      <c r="L1262" s="94">
        <f>L1261+0.001</f>
        <v>0.62900000000000045</v>
      </c>
      <c r="M1262" s="81">
        <f>IF(L1262&lt;'Slider Control'!M$13,'Slider Control'!P$13,L1262*'Slider Control'!R$13)</f>
        <v>1.5096000000000009</v>
      </c>
      <c r="N1262" s="95">
        <f>IF(L1262&lt;'Slider Control'!M$13,0,IF(L1262&lt;'Slider Control'!N$13,L1262*'Slider Control'!S$13+'Slider Control'!T$13,'Slider Control'!Q$13))</f>
        <v>1.8</v>
      </c>
      <c r="O1262" s="96" t="e">
        <f t="shared" si="34"/>
        <v>#N/A</v>
      </c>
      <c r="P1262" s="72">
        <f>IF(AND(ABS('Back-End'!B$26-L1262)&lt;=0.0005,'Back-End'!B$25),0.001,0)</f>
        <v>0</v>
      </c>
      <c r="Q1262" s="72">
        <f>IF(AND(ABS('Back-End'!B$32-L1262)&lt;=0.0005,'Back-End'!B$38),M1262,0)</f>
        <v>0</v>
      </c>
      <c r="R1262" s="72">
        <f>IF(AND(ABS('Back-End'!B$56-L1262)&lt;=0.0005,'Back-End'!B$57),'Back-End'!B$54,IF(AND(ABS('Back-End'!B$69-L1262)&lt;=0.0005,'Back-End'!B$58),'Back-End'!B$67,0))</f>
        <v>0</v>
      </c>
      <c r="S1262" s="72">
        <f>IF(AND(ABS('Back-End'!B$81-L1262)&lt;=0.0005,'Back-End'!B$84),'Back-End'!B$82,0)</f>
        <v>0</v>
      </c>
      <c r="T1262" s="72">
        <v>0</v>
      </c>
    </row>
    <row r="1263" spans="12:20" x14ac:dyDescent="0.25">
      <c r="L1263" s="94">
        <f>L1262</f>
        <v>0.62900000000000045</v>
      </c>
      <c r="M1263" s="81">
        <f>IF(L1263&lt;'Slider Control'!M$13,'Slider Control'!P$13,L1263*'Slider Control'!R$13)</f>
        <v>1.5096000000000009</v>
      </c>
      <c r="N1263" s="95">
        <f>IF(L1263&lt;'Slider Control'!M$13,0,IF(L1263&lt;'Slider Control'!N$13,L1263*'Slider Control'!S$13+'Slider Control'!T$13,'Slider Control'!Q$13))</f>
        <v>1.8</v>
      </c>
      <c r="O1263" s="96" t="e">
        <f t="shared" si="34"/>
        <v>#N/A</v>
      </c>
      <c r="P1263" s="72">
        <f>IF(AND(ABS('Back-End'!B$26-L1263)&lt;=0.0005,'Back-End'!B$25),'Back-End'!B$21,0)</f>
        <v>0</v>
      </c>
      <c r="Q1263" s="72">
        <f>IF(AND(ABS('Back-End'!B$32-L1263)&lt;=0.0005,'Back-End'!B$38),N1263,0)</f>
        <v>0</v>
      </c>
      <c r="R1263" s="72">
        <f>IF(AND(ABS('Back-End'!B$56-L1262)&lt;=0.0005,'Back-End'!B$57),'Back-End'!B$55,IF(AND(ABS('Back-End'!B$69-L1262)&lt;=0.0005,'Back-End'!B$58),'Back-End'!B$68+0.0001,0))</f>
        <v>0</v>
      </c>
      <c r="S1263" s="72">
        <f>IF(AND(ABS('Back-End'!B$81-L1263)&lt;=0.0005,'Back-End'!B$84),'Back-End'!B$83,0)</f>
        <v>0</v>
      </c>
      <c r="T1263" s="72">
        <v>0</v>
      </c>
    </row>
    <row r="1264" spans="12:20" x14ac:dyDescent="0.25">
      <c r="L1264" s="94">
        <f>L1263+0.001</f>
        <v>0.63000000000000045</v>
      </c>
      <c r="M1264" s="81">
        <f>IF(L1264&lt;'Slider Control'!M$13,'Slider Control'!P$13,L1264*'Slider Control'!R$13)</f>
        <v>1.5120000000000011</v>
      </c>
      <c r="N1264" s="95">
        <f>IF(L1264&lt;'Slider Control'!M$13,0,IF(L1264&lt;'Slider Control'!N$13,L1264*'Slider Control'!S$13+'Slider Control'!T$13,'Slider Control'!Q$13))</f>
        <v>1.8</v>
      </c>
      <c r="O1264" s="96" t="e">
        <f t="shared" si="34"/>
        <v>#N/A</v>
      </c>
      <c r="P1264" s="72">
        <f>IF(AND(ABS('Back-End'!B$26-L1264)&lt;=0.0005,'Back-End'!B$25),0.001,0)</f>
        <v>0</v>
      </c>
      <c r="Q1264" s="72">
        <f>IF(AND(ABS('Back-End'!B$32-L1264)&lt;=0.0005,'Back-End'!B$38),M1264,0)</f>
        <v>0</v>
      </c>
      <c r="R1264" s="72">
        <f>IF(AND(ABS('Back-End'!B$56-L1264)&lt;=0.0005,'Back-End'!B$57),'Back-End'!B$54,IF(AND(ABS('Back-End'!B$69-L1264)&lt;=0.0005,'Back-End'!B$58),'Back-End'!B$67,0))</f>
        <v>0</v>
      </c>
      <c r="S1264" s="72">
        <f>IF(AND(ABS('Back-End'!B$81-L1264)&lt;=0.0005,'Back-End'!B$84),'Back-End'!B$82,0)</f>
        <v>0</v>
      </c>
      <c r="T1264" s="72">
        <v>0</v>
      </c>
    </row>
    <row r="1265" spans="12:20" x14ac:dyDescent="0.25">
      <c r="L1265" s="94">
        <f>L1264</f>
        <v>0.63000000000000045</v>
      </c>
      <c r="M1265" s="81">
        <f>IF(L1265&lt;'Slider Control'!M$13,'Slider Control'!P$13,L1265*'Slider Control'!R$13)</f>
        <v>1.5120000000000011</v>
      </c>
      <c r="N1265" s="95">
        <f>IF(L1265&lt;'Slider Control'!M$13,0,IF(L1265&lt;'Slider Control'!N$13,L1265*'Slider Control'!S$13+'Slider Control'!T$13,'Slider Control'!Q$13))</f>
        <v>1.8</v>
      </c>
      <c r="O1265" s="96" t="e">
        <f t="shared" si="34"/>
        <v>#N/A</v>
      </c>
      <c r="P1265" s="72">
        <f>IF(AND(ABS('Back-End'!B$26-L1265)&lt;=0.0005,'Back-End'!B$25),'Back-End'!B$21,0)</f>
        <v>0</v>
      </c>
      <c r="Q1265" s="72">
        <f>IF(AND(ABS('Back-End'!B$32-L1265)&lt;=0.0005,'Back-End'!B$38),N1265,0)</f>
        <v>0</v>
      </c>
      <c r="R1265" s="72">
        <f>IF(AND(ABS('Back-End'!B$56-L1264)&lt;=0.0005,'Back-End'!B$57),'Back-End'!B$55,IF(AND(ABS('Back-End'!B$69-L1264)&lt;=0.0005,'Back-End'!B$58),'Back-End'!B$68+0.0001,0))</f>
        <v>0</v>
      </c>
      <c r="S1265" s="72">
        <f>IF(AND(ABS('Back-End'!B$81-L1265)&lt;=0.0005,'Back-End'!B$84),'Back-End'!B$83,0)</f>
        <v>0</v>
      </c>
      <c r="T1265" s="72">
        <v>0</v>
      </c>
    </row>
    <row r="1266" spans="12:20" x14ac:dyDescent="0.25">
      <c r="L1266" s="94">
        <f>L1265+0.001</f>
        <v>0.63100000000000045</v>
      </c>
      <c r="M1266" s="81">
        <f>IF(L1266&lt;'Slider Control'!M$13,'Slider Control'!P$13,L1266*'Slider Control'!R$13)</f>
        <v>1.5144000000000011</v>
      </c>
      <c r="N1266" s="95">
        <f>IF(L1266&lt;'Slider Control'!M$13,0,IF(L1266&lt;'Slider Control'!N$13,L1266*'Slider Control'!S$13+'Slider Control'!T$13,'Slider Control'!Q$13))</f>
        <v>1.8</v>
      </c>
      <c r="O1266" s="96" t="e">
        <f t="shared" si="34"/>
        <v>#N/A</v>
      </c>
      <c r="P1266" s="72">
        <f>IF(AND(ABS('Back-End'!B$26-L1266)&lt;=0.0005,'Back-End'!B$25),0.001,0)</f>
        <v>0</v>
      </c>
      <c r="Q1266" s="72">
        <f>IF(AND(ABS('Back-End'!B$32-L1266)&lt;=0.0005,'Back-End'!B$38),M1266,0)</f>
        <v>0</v>
      </c>
      <c r="R1266" s="72">
        <f>IF(AND(ABS('Back-End'!B$56-L1266)&lt;=0.0005,'Back-End'!B$57),'Back-End'!B$54,IF(AND(ABS('Back-End'!B$69-L1266)&lt;=0.0005,'Back-End'!B$58),'Back-End'!B$67,0))</f>
        <v>0</v>
      </c>
      <c r="S1266" s="72">
        <f>IF(AND(ABS('Back-End'!B$81-L1266)&lt;=0.0005,'Back-End'!B$84),'Back-End'!B$82,0)</f>
        <v>0</v>
      </c>
      <c r="T1266" s="72">
        <v>0</v>
      </c>
    </row>
    <row r="1267" spans="12:20" x14ac:dyDescent="0.25">
      <c r="L1267" s="94">
        <f>L1266</f>
        <v>0.63100000000000045</v>
      </c>
      <c r="M1267" s="81">
        <f>IF(L1267&lt;'Slider Control'!M$13,'Slider Control'!P$13,L1267*'Slider Control'!R$13)</f>
        <v>1.5144000000000011</v>
      </c>
      <c r="N1267" s="95">
        <f>IF(L1267&lt;'Slider Control'!M$13,0,IF(L1267&lt;'Slider Control'!N$13,L1267*'Slider Control'!S$13+'Slider Control'!T$13,'Slider Control'!Q$13))</f>
        <v>1.8</v>
      </c>
      <c r="O1267" s="96" t="e">
        <f t="shared" si="34"/>
        <v>#N/A</v>
      </c>
      <c r="P1267" s="72">
        <f>IF(AND(ABS('Back-End'!B$26-L1267)&lt;=0.0005,'Back-End'!B$25),'Back-End'!B$21,0)</f>
        <v>0</v>
      </c>
      <c r="Q1267" s="72">
        <f>IF(AND(ABS('Back-End'!B$32-L1267)&lt;=0.0005,'Back-End'!B$38),N1267,0)</f>
        <v>0</v>
      </c>
      <c r="R1267" s="72">
        <f>IF(AND(ABS('Back-End'!B$56-L1266)&lt;=0.0005,'Back-End'!B$57),'Back-End'!B$55,IF(AND(ABS('Back-End'!B$69-L1266)&lt;=0.0005,'Back-End'!B$58),'Back-End'!B$68+0.0001,0))</f>
        <v>0</v>
      </c>
      <c r="S1267" s="72">
        <f>IF(AND(ABS('Back-End'!B$81-L1267)&lt;=0.0005,'Back-End'!B$84),'Back-End'!B$83,0)</f>
        <v>0</v>
      </c>
      <c r="T1267" s="72">
        <v>0</v>
      </c>
    </row>
    <row r="1268" spans="12:20" x14ac:dyDescent="0.25">
      <c r="L1268" s="94">
        <f>L1267+0.001</f>
        <v>0.63200000000000045</v>
      </c>
      <c r="M1268" s="81">
        <f>IF(L1268&lt;'Slider Control'!M$13,'Slider Control'!P$13,L1268*'Slider Control'!R$13)</f>
        <v>1.516800000000001</v>
      </c>
      <c r="N1268" s="95">
        <f>IF(L1268&lt;'Slider Control'!M$13,0,IF(L1268&lt;'Slider Control'!N$13,L1268*'Slider Control'!S$13+'Slider Control'!T$13,'Slider Control'!Q$13))</f>
        <v>1.8</v>
      </c>
      <c r="O1268" s="96" t="e">
        <f t="shared" si="34"/>
        <v>#N/A</v>
      </c>
      <c r="P1268" s="72">
        <f>IF(AND(ABS('Back-End'!B$26-L1268)&lt;=0.0005,'Back-End'!B$25),0.001,0)</f>
        <v>0</v>
      </c>
      <c r="Q1268" s="72">
        <f>IF(AND(ABS('Back-End'!B$32-L1268)&lt;=0.0005,'Back-End'!B$38),M1268,0)</f>
        <v>0</v>
      </c>
      <c r="R1268" s="72">
        <f>IF(AND(ABS('Back-End'!B$56-L1268)&lt;=0.0005,'Back-End'!B$57),'Back-End'!B$54,IF(AND(ABS('Back-End'!B$69-L1268)&lt;=0.0005,'Back-End'!B$58),'Back-End'!B$67,0))</f>
        <v>0</v>
      </c>
      <c r="S1268" s="72">
        <f>IF(AND(ABS('Back-End'!B$81-L1268)&lt;=0.0005,'Back-End'!B$84),'Back-End'!B$82,0)</f>
        <v>0</v>
      </c>
      <c r="T1268" s="72">
        <v>0</v>
      </c>
    </row>
    <row r="1269" spans="12:20" x14ac:dyDescent="0.25">
      <c r="L1269" s="94">
        <f>L1268</f>
        <v>0.63200000000000045</v>
      </c>
      <c r="M1269" s="81">
        <f>IF(L1269&lt;'Slider Control'!M$13,'Slider Control'!P$13,L1269*'Slider Control'!R$13)</f>
        <v>1.516800000000001</v>
      </c>
      <c r="N1269" s="95">
        <f>IF(L1269&lt;'Slider Control'!M$13,0,IF(L1269&lt;'Slider Control'!N$13,L1269*'Slider Control'!S$13+'Slider Control'!T$13,'Slider Control'!Q$13))</f>
        <v>1.8</v>
      </c>
      <c r="O1269" s="96" t="e">
        <f t="shared" si="34"/>
        <v>#N/A</v>
      </c>
      <c r="P1269" s="72">
        <f>IF(AND(ABS('Back-End'!B$26-L1269)&lt;=0.0005,'Back-End'!B$25),'Back-End'!B$21,0)</f>
        <v>0</v>
      </c>
      <c r="Q1269" s="72">
        <f>IF(AND(ABS('Back-End'!B$32-L1269)&lt;=0.0005,'Back-End'!B$38),N1269,0)</f>
        <v>0</v>
      </c>
      <c r="R1269" s="72">
        <f>IF(AND(ABS('Back-End'!B$56-L1268)&lt;=0.0005,'Back-End'!B$57),'Back-End'!B$55,IF(AND(ABS('Back-End'!B$69-L1268)&lt;=0.0005,'Back-End'!B$58),'Back-End'!B$68+0.0001,0))</f>
        <v>0</v>
      </c>
      <c r="S1269" s="72">
        <f>IF(AND(ABS('Back-End'!B$81-L1269)&lt;=0.0005,'Back-End'!B$84),'Back-End'!B$83,0)</f>
        <v>0</v>
      </c>
      <c r="T1269" s="72">
        <v>0</v>
      </c>
    </row>
    <row r="1270" spans="12:20" x14ac:dyDescent="0.25">
      <c r="L1270" s="94">
        <f>L1269+0.001</f>
        <v>0.63300000000000045</v>
      </c>
      <c r="M1270" s="81">
        <f>IF(L1270&lt;'Slider Control'!M$13,'Slider Control'!P$13,L1270*'Slider Control'!R$13)</f>
        <v>1.519200000000001</v>
      </c>
      <c r="N1270" s="95">
        <f>IF(L1270&lt;'Slider Control'!M$13,0,IF(L1270&lt;'Slider Control'!N$13,L1270*'Slider Control'!S$13+'Slider Control'!T$13,'Slider Control'!Q$13))</f>
        <v>1.8</v>
      </c>
      <c r="O1270" s="96" t="e">
        <f t="shared" si="34"/>
        <v>#N/A</v>
      </c>
      <c r="P1270" s="72">
        <f>IF(AND(ABS('Back-End'!B$26-L1270)&lt;=0.0005,'Back-End'!B$25),0.001,0)</f>
        <v>0</v>
      </c>
      <c r="Q1270" s="72">
        <f>IF(AND(ABS('Back-End'!B$32-L1270)&lt;=0.0005,'Back-End'!B$38),M1270,0)</f>
        <v>0</v>
      </c>
      <c r="R1270" s="72">
        <f>IF(AND(ABS('Back-End'!B$56-L1270)&lt;=0.0005,'Back-End'!B$57),'Back-End'!B$54,IF(AND(ABS('Back-End'!B$69-L1270)&lt;=0.0005,'Back-End'!B$58),'Back-End'!B$67,0))</f>
        <v>0</v>
      </c>
      <c r="S1270" s="72">
        <f>IF(AND(ABS('Back-End'!B$81-L1270)&lt;=0.0005,'Back-End'!B$84),'Back-End'!B$82,0)</f>
        <v>0</v>
      </c>
      <c r="T1270" s="72">
        <v>0</v>
      </c>
    </row>
    <row r="1271" spans="12:20" x14ac:dyDescent="0.25">
      <c r="L1271" s="94">
        <f>L1270</f>
        <v>0.63300000000000045</v>
      </c>
      <c r="M1271" s="81">
        <f>IF(L1271&lt;'Slider Control'!M$13,'Slider Control'!P$13,L1271*'Slider Control'!R$13)</f>
        <v>1.519200000000001</v>
      </c>
      <c r="N1271" s="95">
        <f>IF(L1271&lt;'Slider Control'!M$13,0,IF(L1271&lt;'Slider Control'!N$13,L1271*'Slider Control'!S$13+'Slider Control'!T$13,'Slider Control'!Q$13))</f>
        <v>1.8</v>
      </c>
      <c r="O1271" s="96" t="e">
        <f t="shared" si="34"/>
        <v>#N/A</v>
      </c>
      <c r="P1271" s="72">
        <f>IF(AND(ABS('Back-End'!B$26-L1271)&lt;=0.0005,'Back-End'!B$25),'Back-End'!B$21,0)</f>
        <v>0</v>
      </c>
      <c r="Q1271" s="72">
        <f>IF(AND(ABS('Back-End'!B$32-L1271)&lt;=0.0005,'Back-End'!B$38),N1271,0)</f>
        <v>0</v>
      </c>
      <c r="R1271" s="72">
        <f>IF(AND(ABS('Back-End'!B$56-L1270)&lt;=0.0005,'Back-End'!B$57),'Back-End'!B$55,IF(AND(ABS('Back-End'!B$69-L1270)&lt;=0.0005,'Back-End'!B$58),'Back-End'!B$68+0.0001,0))</f>
        <v>0</v>
      </c>
      <c r="S1271" s="72">
        <f>IF(AND(ABS('Back-End'!B$81-L1271)&lt;=0.0005,'Back-End'!B$84),'Back-End'!B$83,0)</f>
        <v>0</v>
      </c>
      <c r="T1271" s="72">
        <v>0</v>
      </c>
    </row>
    <row r="1272" spans="12:20" x14ac:dyDescent="0.25">
      <c r="L1272" s="94">
        <f>L1271+0.001</f>
        <v>0.63400000000000045</v>
      </c>
      <c r="M1272" s="81">
        <f>IF(L1272&lt;'Slider Control'!M$13,'Slider Control'!P$13,L1272*'Slider Control'!R$13)</f>
        <v>1.521600000000001</v>
      </c>
      <c r="N1272" s="95">
        <f>IF(L1272&lt;'Slider Control'!M$13,0,IF(L1272&lt;'Slider Control'!N$13,L1272*'Slider Control'!S$13+'Slider Control'!T$13,'Slider Control'!Q$13))</f>
        <v>1.8</v>
      </c>
      <c r="O1272" s="96" t="e">
        <f t="shared" si="34"/>
        <v>#N/A</v>
      </c>
      <c r="P1272" s="72">
        <f>IF(AND(ABS('Back-End'!B$26-L1272)&lt;=0.0005,'Back-End'!B$25),0.001,0)</f>
        <v>0</v>
      </c>
      <c r="Q1272" s="72">
        <f>IF(AND(ABS('Back-End'!B$32-L1272)&lt;=0.0005,'Back-End'!B$38),M1272,0)</f>
        <v>0</v>
      </c>
      <c r="R1272" s="72">
        <f>IF(AND(ABS('Back-End'!B$56-L1272)&lt;=0.0005,'Back-End'!B$57),'Back-End'!B$54,IF(AND(ABS('Back-End'!B$69-L1272)&lt;=0.0005,'Back-End'!B$58),'Back-End'!B$67,0))</f>
        <v>0</v>
      </c>
      <c r="S1272" s="72">
        <f>IF(AND(ABS('Back-End'!B$81-L1272)&lt;=0.0005,'Back-End'!B$84),'Back-End'!B$82,0)</f>
        <v>0</v>
      </c>
      <c r="T1272" s="72">
        <v>0</v>
      </c>
    </row>
    <row r="1273" spans="12:20" x14ac:dyDescent="0.25">
      <c r="L1273" s="94">
        <f>L1272</f>
        <v>0.63400000000000045</v>
      </c>
      <c r="M1273" s="81">
        <f>IF(L1273&lt;'Slider Control'!M$13,'Slider Control'!P$13,L1273*'Slider Control'!R$13)</f>
        <v>1.521600000000001</v>
      </c>
      <c r="N1273" s="95">
        <f>IF(L1273&lt;'Slider Control'!M$13,0,IF(L1273&lt;'Slider Control'!N$13,L1273*'Slider Control'!S$13+'Slider Control'!T$13,'Slider Control'!Q$13))</f>
        <v>1.8</v>
      </c>
      <c r="O1273" s="96" t="e">
        <f t="shared" si="34"/>
        <v>#N/A</v>
      </c>
      <c r="P1273" s="72">
        <f>IF(AND(ABS('Back-End'!B$26-L1273)&lt;=0.0005,'Back-End'!B$25),'Back-End'!B$21,0)</f>
        <v>0</v>
      </c>
      <c r="Q1273" s="72">
        <f>IF(AND(ABS('Back-End'!B$32-L1273)&lt;=0.0005,'Back-End'!B$38),N1273,0)</f>
        <v>0</v>
      </c>
      <c r="R1273" s="72">
        <f>IF(AND(ABS('Back-End'!B$56-L1272)&lt;=0.0005,'Back-End'!B$57),'Back-End'!B$55,IF(AND(ABS('Back-End'!B$69-L1272)&lt;=0.0005,'Back-End'!B$58),'Back-End'!B$68+0.0001,0))</f>
        <v>0</v>
      </c>
      <c r="S1273" s="72">
        <f>IF(AND(ABS('Back-End'!B$81-L1273)&lt;=0.0005,'Back-End'!B$84),'Back-End'!B$83,0)</f>
        <v>0</v>
      </c>
      <c r="T1273" s="72">
        <v>0</v>
      </c>
    </row>
    <row r="1274" spans="12:20" x14ac:dyDescent="0.25">
      <c r="L1274" s="94">
        <f>L1273+0.001</f>
        <v>0.63500000000000045</v>
      </c>
      <c r="M1274" s="81">
        <f>IF(L1274&lt;'Slider Control'!M$13,'Slider Control'!P$13,L1274*'Slider Control'!R$13)</f>
        <v>1.5240000000000011</v>
      </c>
      <c r="N1274" s="95">
        <f>IF(L1274&lt;'Slider Control'!M$13,0,IF(L1274&lt;'Slider Control'!N$13,L1274*'Slider Control'!S$13+'Slider Control'!T$13,'Slider Control'!Q$13))</f>
        <v>1.8</v>
      </c>
      <c r="O1274" s="96" t="e">
        <f t="shared" si="34"/>
        <v>#N/A</v>
      </c>
      <c r="P1274" s="72">
        <f>IF(AND(ABS('Back-End'!B$26-L1274)&lt;=0.0005,'Back-End'!B$25),0.001,0)</f>
        <v>0</v>
      </c>
      <c r="Q1274" s="72">
        <f>IF(AND(ABS('Back-End'!B$32-L1274)&lt;=0.0005,'Back-End'!B$38),M1274,0)</f>
        <v>0</v>
      </c>
      <c r="R1274" s="72">
        <f>IF(AND(ABS('Back-End'!B$56-L1274)&lt;=0.0005,'Back-End'!B$57),'Back-End'!B$54,IF(AND(ABS('Back-End'!B$69-L1274)&lt;=0.0005,'Back-End'!B$58),'Back-End'!B$67,0))</f>
        <v>0</v>
      </c>
      <c r="S1274" s="72">
        <f>IF(AND(ABS('Back-End'!B$81-L1274)&lt;=0.0005,'Back-End'!B$84),'Back-End'!B$82,0)</f>
        <v>0</v>
      </c>
      <c r="T1274" s="72">
        <v>0</v>
      </c>
    </row>
    <row r="1275" spans="12:20" x14ac:dyDescent="0.25">
      <c r="L1275" s="94">
        <f>L1274</f>
        <v>0.63500000000000045</v>
      </c>
      <c r="M1275" s="81">
        <f>IF(L1275&lt;'Slider Control'!M$13,'Slider Control'!P$13,L1275*'Slider Control'!R$13)</f>
        <v>1.5240000000000011</v>
      </c>
      <c r="N1275" s="95">
        <f>IF(L1275&lt;'Slider Control'!M$13,0,IF(L1275&lt;'Slider Control'!N$13,L1275*'Slider Control'!S$13+'Slider Control'!T$13,'Slider Control'!Q$13))</f>
        <v>1.8</v>
      </c>
      <c r="O1275" s="96" t="e">
        <f t="shared" si="34"/>
        <v>#N/A</v>
      </c>
      <c r="P1275" s="72">
        <f>IF(AND(ABS('Back-End'!B$26-L1275)&lt;=0.0005,'Back-End'!B$25),'Back-End'!B$21,0)</f>
        <v>0</v>
      </c>
      <c r="Q1275" s="72">
        <f>IF(AND(ABS('Back-End'!B$32-L1275)&lt;=0.0005,'Back-End'!B$38),N1275,0)</f>
        <v>0</v>
      </c>
      <c r="R1275" s="72">
        <f>IF(AND(ABS('Back-End'!B$56-L1274)&lt;=0.0005,'Back-End'!B$57),'Back-End'!B$55,IF(AND(ABS('Back-End'!B$69-L1274)&lt;=0.0005,'Back-End'!B$58),'Back-End'!B$68+0.0001,0))</f>
        <v>0</v>
      </c>
      <c r="S1275" s="72">
        <f>IF(AND(ABS('Back-End'!B$81-L1275)&lt;=0.0005,'Back-End'!B$84),'Back-End'!B$83,0)</f>
        <v>0</v>
      </c>
      <c r="T1275" s="72">
        <v>0</v>
      </c>
    </row>
    <row r="1276" spans="12:20" x14ac:dyDescent="0.25">
      <c r="L1276" s="94">
        <f>L1275+0.001</f>
        <v>0.63600000000000045</v>
      </c>
      <c r="M1276" s="81">
        <f>IF(L1276&lt;'Slider Control'!M$13,'Slider Control'!P$13,L1276*'Slider Control'!R$13)</f>
        <v>1.5264000000000011</v>
      </c>
      <c r="N1276" s="95">
        <f>IF(L1276&lt;'Slider Control'!M$13,0,IF(L1276&lt;'Slider Control'!N$13,L1276*'Slider Control'!S$13+'Slider Control'!T$13,'Slider Control'!Q$13))</f>
        <v>1.8</v>
      </c>
      <c r="O1276" s="96" t="e">
        <f t="shared" si="34"/>
        <v>#N/A</v>
      </c>
      <c r="P1276" s="72">
        <f>IF(AND(ABS('Back-End'!B$26-L1276)&lt;=0.0005,'Back-End'!B$25),0.001,0)</f>
        <v>0</v>
      </c>
      <c r="Q1276" s="72">
        <f>IF(AND(ABS('Back-End'!B$32-L1276)&lt;=0.0005,'Back-End'!B$38),M1276,0)</f>
        <v>0</v>
      </c>
      <c r="R1276" s="72">
        <f>IF(AND(ABS('Back-End'!B$56-L1276)&lt;=0.0005,'Back-End'!B$57),'Back-End'!B$54,IF(AND(ABS('Back-End'!B$69-L1276)&lt;=0.0005,'Back-End'!B$58),'Back-End'!B$67,0))</f>
        <v>0</v>
      </c>
      <c r="S1276" s="72">
        <f>IF(AND(ABS('Back-End'!B$81-L1276)&lt;=0.0005,'Back-End'!B$84),'Back-End'!B$82,0)</f>
        <v>0</v>
      </c>
      <c r="T1276" s="72">
        <v>0</v>
      </c>
    </row>
    <row r="1277" spans="12:20" x14ac:dyDescent="0.25">
      <c r="L1277" s="94">
        <f>L1276</f>
        <v>0.63600000000000045</v>
      </c>
      <c r="M1277" s="81">
        <f>IF(L1277&lt;'Slider Control'!M$13,'Slider Control'!P$13,L1277*'Slider Control'!R$13)</f>
        <v>1.5264000000000011</v>
      </c>
      <c r="N1277" s="95">
        <f>IF(L1277&lt;'Slider Control'!M$13,0,IF(L1277&lt;'Slider Control'!N$13,L1277*'Slider Control'!S$13+'Slider Control'!T$13,'Slider Control'!Q$13))</f>
        <v>1.8</v>
      </c>
      <c r="O1277" s="96" t="e">
        <f t="shared" si="34"/>
        <v>#N/A</v>
      </c>
      <c r="P1277" s="72">
        <f>IF(AND(ABS('Back-End'!B$26-L1277)&lt;=0.0005,'Back-End'!B$25),'Back-End'!B$21,0)</f>
        <v>0</v>
      </c>
      <c r="Q1277" s="72">
        <f>IF(AND(ABS('Back-End'!B$32-L1277)&lt;=0.0005,'Back-End'!B$38),N1277,0)</f>
        <v>0</v>
      </c>
      <c r="R1277" s="72">
        <f>IF(AND(ABS('Back-End'!B$56-L1276)&lt;=0.0005,'Back-End'!B$57),'Back-End'!B$55,IF(AND(ABS('Back-End'!B$69-L1276)&lt;=0.0005,'Back-End'!B$58),'Back-End'!B$68+0.0001,0))</f>
        <v>0</v>
      </c>
      <c r="S1277" s="72">
        <f>IF(AND(ABS('Back-End'!B$81-L1277)&lt;=0.0005,'Back-End'!B$84),'Back-End'!B$83,0)</f>
        <v>0</v>
      </c>
      <c r="T1277" s="72">
        <v>0</v>
      </c>
    </row>
    <row r="1278" spans="12:20" x14ac:dyDescent="0.25">
      <c r="L1278" s="94">
        <f>L1277+0.001</f>
        <v>0.63700000000000045</v>
      </c>
      <c r="M1278" s="81">
        <f>IF(L1278&lt;'Slider Control'!M$13,'Slider Control'!P$13,L1278*'Slider Control'!R$13)</f>
        <v>1.528800000000001</v>
      </c>
      <c r="N1278" s="95">
        <f>IF(L1278&lt;'Slider Control'!M$13,0,IF(L1278&lt;'Slider Control'!N$13,L1278*'Slider Control'!S$13+'Slider Control'!T$13,'Slider Control'!Q$13))</f>
        <v>1.8</v>
      </c>
      <c r="O1278" s="96" t="e">
        <f t="shared" si="34"/>
        <v>#N/A</v>
      </c>
      <c r="P1278" s="72">
        <f>IF(AND(ABS('Back-End'!B$26-L1278)&lt;=0.0005,'Back-End'!B$25),0.001,0)</f>
        <v>0</v>
      </c>
      <c r="Q1278" s="72">
        <f>IF(AND(ABS('Back-End'!B$32-L1278)&lt;=0.0005,'Back-End'!B$38),M1278,0)</f>
        <v>0</v>
      </c>
      <c r="R1278" s="72">
        <f>IF(AND(ABS('Back-End'!B$56-L1278)&lt;=0.0005,'Back-End'!B$57),'Back-End'!B$54,IF(AND(ABS('Back-End'!B$69-L1278)&lt;=0.0005,'Back-End'!B$58),'Back-End'!B$67,0))</f>
        <v>0</v>
      </c>
      <c r="S1278" s="72">
        <f>IF(AND(ABS('Back-End'!B$81-L1278)&lt;=0.0005,'Back-End'!B$84),'Back-End'!B$82,0)</f>
        <v>0</v>
      </c>
      <c r="T1278" s="72">
        <v>0</v>
      </c>
    </row>
    <row r="1279" spans="12:20" x14ac:dyDescent="0.25">
      <c r="L1279" s="94">
        <f>L1278</f>
        <v>0.63700000000000045</v>
      </c>
      <c r="M1279" s="81">
        <f>IF(L1279&lt;'Slider Control'!M$13,'Slider Control'!P$13,L1279*'Slider Control'!R$13)</f>
        <v>1.528800000000001</v>
      </c>
      <c r="N1279" s="95">
        <f>IF(L1279&lt;'Slider Control'!M$13,0,IF(L1279&lt;'Slider Control'!N$13,L1279*'Slider Control'!S$13+'Slider Control'!T$13,'Slider Control'!Q$13))</f>
        <v>1.8</v>
      </c>
      <c r="O1279" s="96" t="e">
        <f t="shared" si="34"/>
        <v>#N/A</v>
      </c>
      <c r="P1279" s="72">
        <f>IF(AND(ABS('Back-End'!B$26-L1279)&lt;=0.0005,'Back-End'!B$25),'Back-End'!B$21,0)</f>
        <v>0</v>
      </c>
      <c r="Q1279" s="72">
        <f>IF(AND(ABS('Back-End'!B$32-L1279)&lt;=0.0005,'Back-End'!B$38),N1279,0)</f>
        <v>0</v>
      </c>
      <c r="R1279" s="72">
        <f>IF(AND(ABS('Back-End'!B$56-L1278)&lt;=0.0005,'Back-End'!B$57),'Back-End'!B$55,IF(AND(ABS('Back-End'!B$69-L1278)&lt;=0.0005,'Back-End'!B$58),'Back-End'!B$68+0.0001,0))</f>
        <v>0</v>
      </c>
      <c r="S1279" s="72">
        <f>IF(AND(ABS('Back-End'!B$81-L1279)&lt;=0.0005,'Back-End'!B$84),'Back-End'!B$83,0)</f>
        <v>0</v>
      </c>
      <c r="T1279" s="72">
        <v>0</v>
      </c>
    </row>
    <row r="1280" spans="12:20" x14ac:dyDescent="0.25">
      <c r="L1280" s="94">
        <f>L1279+0.001</f>
        <v>0.63800000000000046</v>
      </c>
      <c r="M1280" s="81">
        <f>IF(L1280&lt;'Slider Control'!M$13,'Slider Control'!P$13,L1280*'Slider Control'!R$13)</f>
        <v>1.531200000000001</v>
      </c>
      <c r="N1280" s="95">
        <f>IF(L1280&lt;'Slider Control'!M$13,0,IF(L1280&lt;'Slider Control'!N$13,L1280*'Slider Control'!S$13+'Slider Control'!T$13,'Slider Control'!Q$13))</f>
        <v>1.8</v>
      </c>
      <c r="O1280" s="96" t="e">
        <f t="shared" si="34"/>
        <v>#N/A</v>
      </c>
      <c r="P1280" s="72">
        <f>IF(AND(ABS('Back-End'!B$26-L1280)&lt;=0.0005,'Back-End'!B$25),0.001,0)</f>
        <v>0</v>
      </c>
      <c r="Q1280" s="72">
        <f>IF(AND(ABS('Back-End'!B$32-L1280)&lt;=0.0005,'Back-End'!B$38),M1280,0)</f>
        <v>0</v>
      </c>
      <c r="R1280" s="72">
        <f>IF(AND(ABS('Back-End'!B$56-L1280)&lt;=0.0005,'Back-End'!B$57),'Back-End'!B$54,IF(AND(ABS('Back-End'!B$69-L1280)&lt;=0.0005,'Back-End'!B$58),'Back-End'!B$67,0))</f>
        <v>0</v>
      </c>
      <c r="S1280" s="72">
        <f>IF(AND(ABS('Back-End'!B$81-L1280)&lt;=0.0005,'Back-End'!B$84),'Back-End'!B$82,0)</f>
        <v>0</v>
      </c>
      <c r="T1280" s="72">
        <v>0</v>
      </c>
    </row>
    <row r="1281" spans="12:20" x14ac:dyDescent="0.25">
      <c r="L1281" s="94">
        <f>L1280</f>
        <v>0.63800000000000046</v>
      </c>
      <c r="M1281" s="81">
        <f>IF(L1281&lt;'Slider Control'!M$13,'Slider Control'!P$13,L1281*'Slider Control'!R$13)</f>
        <v>1.531200000000001</v>
      </c>
      <c r="N1281" s="95">
        <f>IF(L1281&lt;'Slider Control'!M$13,0,IF(L1281&lt;'Slider Control'!N$13,L1281*'Slider Control'!S$13+'Slider Control'!T$13,'Slider Control'!Q$13))</f>
        <v>1.8</v>
      </c>
      <c r="O1281" s="96" t="e">
        <f t="shared" si="34"/>
        <v>#N/A</v>
      </c>
      <c r="P1281" s="72">
        <f>IF(AND(ABS('Back-End'!B$26-L1281)&lt;=0.0005,'Back-End'!B$25),'Back-End'!B$21,0)</f>
        <v>0</v>
      </c>
      <c r="Q1281" s="72">
        <f>IF(AND(ABS('Back-End'!B$32-L1281)&lt;=0.0005,'Back-End'!B$38),N1281,0)</f>
        <v>0</v>
      </c>
      <c r="R1281" s="72">
        <f>IF(AND(ABS('Back-End'!B$56-L1280)&lt;=0.0005,'Back-End'!B$57),'Back-End'!B$55,IF(AND(ABS('Back-End'!B$69-L1280)&lt;=0.0005,'Back-End'!B$58),'Back-End'!B$68+0.0001,0))</f>
        <v>0</v>
      </c>
      <c r="S1281" s="72">
        <f>IF(AND(ABS('Back-End'!B$81-L1281)&lt;=0.0005,'Back-End'!B$84),'Back-End'!B$83,0)</f>
        <v>0</v>
      </c>
      <c r="T1281" s="72">
        <v>0</v>
      </c>
    </row>
    <row r="1282" spans="12:20" x14ac:dyDescent="0.25">
      <c r="L1282" s="94">
        <f>L1281+0.001</f>
        <v>0.63900000000000046</v>
      </c>
      <c r="M1282" s="81">
        <f>IF(L1282&lt;'Slider Control'!M$13,'Slider Control'!P$13,L1282*'Slider Control'!R$13)</f>
        <v>1.533600000000001</v>
      </c>
      <c r="N1282" s="95">
        <f>IF(L1282&lt;'Slider Control'!M$13,0,IF(L1282&lt;'Slider Control'!N$13,L1282*'Slider Control'!S$13+'Slider Control'!T$13,'Slider Control'!Q$13))</f>
        <v>1.8</v>
      </c>
      <c r="O1282" s="96" t="e">
        <f t="shared" si="34"/>
        <v>#N/A</v>
      </c>
      <c r="P1282" s="72">
        <f>IF(AND(ABS('Back-End'!B$26-L1282)&lt;=0.0005,'Back-End'!B$25),0.001,0)</f>
        <v>0</v>
      </c>
      <c r="Q1282" s="72">
        <f>IF(AND(ABS('Back-End'!B$32-L1282)&lt;=0.0005,'Back-End'!B$38),M1282,0)</f>
        <v>0</v>
      </c>
      <c r="R1282" s="72">
        <f>IF(AND(ABS('Back-End'!B$56-L1282)&lt;=0.0005,'Back-End'!B$57),'Back-End'!B$54,IF(AND(ABS('Back-End'!B$69-L1282)&lt;=0.0005,'Back-End'!B$58),'Back-End'!B$67,0))</f>
        <v>0</v>
      </c>
      <c r="S1282" s="72">
        <f>IF(AND(ABS('Back-End'!B$81-L1282)&lt;=0.0005,'Back-End'!B$84),'Back-End'!B$82,0)</f>
        <v>0</v>
      </c>
      <c r="T1282" s="72">
        <v>0</v>
      </c>
    </row>
    <row r="1283" spans="12:20" x14ac:dyDescent="0.25">
      <c r="L1283" s="94">
        <f>L1282</f>
        <v>0.63900000000000046</v>
      </c>
      <c r="M1283" s="81">
        <f>IF(L1283&lt;'Slider Control'!M$13,'Slider Control'!P$13,L1283*'Slider Control'!R$13)</f>
        <v>1.533600000000001</v>
      </c>
      <c r="N1283" s="95">
        <f>IF(L1283&lt;'Slider Control'!M$13,0,IF(L1283&lt;'Slider Control'!N$13,L1283*'Slider Control'!S$13+'Slider Control'!T$13,'Slider Control'!Q$13))</f>
        <v>1.8</v>
      </c>
      <c r="O1283" s="96" t="e">
        <f t="shared" si="34"/>
        <v>#N/A</v>
      </c>
      <c r="P1283" s="72">
        <f>IF(AND(ABS('Back-End'!B$26-L1283)&lt;=0.0005,'Back-End'!B$25),'Back-End'!B$21,0)</f>
        <v>0</v>
      </c>
      <c r="Q1283" s="72">
        <f>IF(AND(ABS('Back-End'!B$32-L1283)&lt;=0.0005,'Back-End'!B$38),N1283,0)</f>
        <v>0</v>
      </c>
      <c r="R1283" s="72">
        <f>IF(AND(ABS('Back-End'!B$56-L1282)&lt;=0.0005,'Back-End'!B$57),'Back-End'!B$55,IF(AND(ABS('Back-End'!B$69-L1282)&lt;=0.0005,'Back-End'!B$58),'Back-End'!B$68+0.0001,0))</f>
        <v>0</v>
      </c>
      <c r="S1283" s="72">
        <f>IF(AND(ABS('Back-End'!B$81-L1283)&lt;=0.0005,'Back-End'!B$84),'Back-End'!B$83,0)</f>
        <v>0</v>
      </c>
      <c r="T1283" s="72">
        <v>0</v>
      </c>
    </row>
    <row r="1284" spans="12:20" x14ac:dyDescent="0.25">
      <c r="L1284" s="94">
        <f>L1283+0.001</f>
        <v>0.64000000000000046</v>
      </c>
      <c r="M1284" s="81">
        <f>IF(L1284&lt;'Slider Control'!M$13,'Slider Control'!P$13,L1284*'Slider Control'!R$13)</f>
        <v>1.5360000000000011</v>
      </c>
      <c r="N1284" s="95">
        <f>IF(L1284&lt;'Slider Control'!M$13,0,IF(L1284&lt;'Slider Control'!N$13,L1284*'Slider Control'!S$13+'Slider Control'!T$13,'Slider Control'!Q$13))</f>
        <v>1.8</v>
      </c>
      <c r="O1284" s="96" t="e">
        <f t="shared" ref="O1284:O1347" si="35">IF(SUM(P1284:T1284)=0,NA(),SUM(P1284:T1284))</f>
        <v>#N/A</v>
      </c>
      <c r="P1284" s="72">
        <f>IF(AND(ABS('Back-End'!B$26-L1284)&lt;=0.0005,'Back-End'!B$25),0.001,0)</f>
        <v>0</v>
      </c>
      <c r="Q1284" s="72">
        <f>IF(AND(ABS('Back-End'!B$32-L1284)&lt;=0.0005,'Back-End'!B$38),M1284,0)</f>
        <v>0</v>
      </c>
      <c r="R1284" s="72">
        <f>IF(AND(ABS('Back-End'!B$56-L1284)&lt;=0.0005,'Back-End'!B$57),'Back-End'!B$54,IF(AND(ABS('Back-End'!B$69-L1284)&lt;=0.0005,'Back-End'!B$58),'Back-End'!B$67,0))</f>
        <v>0</v>
      </c>
      <c r="S1284" s="72">
        <f>IF(AND(ABS('Back-End'!B$81-L1284)&lt;=0.0005,'Back-End'!B$84),'Back-End'!B$82,0)</f>
        <v>0</v>
      </c>
      <c r="T1284" s="72">
        <v>0</v>
      </c>
    </row>
    <row r="1285" spans="12:20" x14ac:dyDescent="0.25">
      <c r="L1285" s="94">
        <f>L1284</f>
        <v>0.64000000000000046</v>
      </c>
      <c r="M1285" s="81">
        <f>IF(L1285&lt;'Slider Control'!M$13,'Slider Control'!P$13,L1285*'Slider Control'!R$13)</f>
        <v>1.5360000000000011</v>
      </c>
      <c r="N1285" s="95">
        <f>IF(L1285&lt;'Slider Control'!M$13,0,IF(L1285&lt;'Slider Control'!N$13,L1285*'Slider Control'!S$13+'Slider Control'!T$13,'Slider Control'!Q$13))</f>
        <v>1.8</v>
      </c>
      <c r="O1285" s="96" t="e">
        <f t="shared" si="35"/>
        <v>#N/A</v>
      </c>
      <c r="P1285" s="72">
        <f>IF(AND(ABS('Back-End'!B$26-L1285)&lt;=0.0005,'Back-End'!B$25),'Back-End'!B$21,0)</f>
        <v>0</v>
      </c>
      <c r="Q1285" s="72">
        <f>IF(AND(ABS('Back-End'!B$32-L1285)&lt;=0.0005,'Back-End'!B$38),N1285,0)</f>
        <v>0</v>
      </c>
      <c r="R1285" s="72">
        <f>IF(AND(ABS('Back-End'!B$56-L1284)&lt;=0.0005,'Back-End'!B$57),'Back-End'!B$55,IF(AND(ABS('Back-End'!B$69-L1284)&lt;=0.0005,'Back-End'!B$58),'Back-End'!B$68+0.0001,0))</f>
        <v>0</v>
      </c>
      <c r="S1285" s="72">
        <f>IF(AND(ABS('Back-End'!B$81-L1285)&lt;=0.0005,'Back-End'!B$84),'Back-End'!B$83,0)</f>
        <v>0</v>
      </c>
      <c r="T1285" s="72">
        <v>0</v>
      </c>
    </row>
    <row r="1286" spans="12:20" x14ac:dyDescent="0.25">
      <c r="L1286" s="94">
        <f>L1285+0.001</f>
        <v>0.64100000000000046</v>
      </c>
      <c r="M1286" s="81">
        <f>IF(L1286&lt;'Slider Control'!M$13,'Slider Control'!P$13,L1286*'Slider Control'!R$13)</f>
        <v>1.5384000000000011</v>
      </c>
      <c r="N1286" s="95">
        <f>IF(L1286&lt;'Slider Control'!M$13,0,IF(L1286&lt;'Slider Control'!N$13,L1286*'Slider Control'!S$13+'Slider Control'!T$13,'Slider Control'!Q$13))</f>
        <v>1.8</v>
      </c>
      <c r="O1286" s="96" t="e">
        <f t="shared" si="35"/>
        <v>#N/A</v>
      </c>
      <c r="P1286" s="72">
        <f>IF(AND(ABS('Back-End'!B$26-L1286)&lt;=0.0005,'Back-End'!B$25),0.001,0)</f>
        <v>0</v>
      </c>
      <c r="Q1286" s="72">
        <f>IF(AND(ABS('Back-End'!B$32-L1286)&lt;=0.0005,'Back-End'!B$38),M1286,0)</f>
        <v>0</v>
      </c>
      <c r="R1286" s="72">
        <f>IF(AND(ABS('Back-End'!B$56-L1286)&lt;=0.0005,'Back-End'!B$57),'Back-End'!B$54,IF(AND(ABS('Back-End'!B$69-L1286)&lt;=0.0005,'Back-End'!B$58),'Back-End'!B$67,0))</f>
        <v>0</v>
      </c>
      <c r="S1286" s="72">
        <f>IF(AND(ABS('Back-End'!B$81-L1286)&lt;=0.0005,'Back-End'!B$84),'Back-End'!B$82,0)</f>
        <v>0</v>
      </c>
      <c r="T1286" s="72">
        <v>0</v>
      </c>
    </row>
    <row r="1287" spans="12:20" x14ac:dyDescent="0.25">
      <c r="L1287" s="94">
        <f>L1286</f>
        <v>0.64100000000000046</v>
      </c>
      <c r="M1287" s="81">
        <f>IF(L1287&lt;'Slider Control'!M$13,'Slider Control'!P$13,L1287*'Slider Control'!R$13)</f>
        <v>1.5384000000000011</v>
      </c>
      <c r="N1287" s="95">
        <f>IF(L1287&lt;'Slider Control'!M$13,0,IF(L1287&lt;'Slider Control'!N$13,L1287*'Slider Control'!S$13+'Slider Control'!T$13,'Slider Control'!Q$13))</f>
        <v>1.8</v>
      </c>
      <c r="O1287" s="96" t="e">
        <f t="shared" si="35"/>
        <v>#N/A</v>
      </c>
      <c r="P1287" s="72">
        <f>IF(AND(ABS('Back-End'!B$26-L1287)&lt;=0.0005,'Back-End'!B$25),'Back-End'!B$21,0)</f>
        <v>0</v>
      </c>
      <c r="Q1287" s="72">
        <f>IF(AND(ABS('Back-End'!B$32-L1287)&lt;=0.0005,'Back-End'!B$38),N1287,0)</f>
        <v>0</v>
      </c>
      <c r="R1287" s="72">
        <f>IF(AND(ABS('Back-End'!B$56-L1286)&lt;=0.0005,'Back-End'!B$57),'Back-End'!B$55,IF(AND(ABS('Back-End'!B$69-L1286)&lt;=0.0005,'Back-End'!B$58),'Back-End'!B$68+0.0001,0))</f>
        <v>0</v>
      </c>
      <c r="S1287" s="72">
        <f>IF(AND(ABS('Back-End'!B$81-L1287)&lt;=0.0005,'Back-End'!B$84),'Back-End'!B$83,0)</f>
        <v>0</v>
      </c>
      <c r="T1287" s="72">
        <v>0</v>
      </c>
    </row>
    <row r="1288" spans="12:20" x14ac:dyDescent="0.25">
      <c r="L1288" s="94">
        <f>L1287+0.001</f>
        <v>0.64200000000000046</v>
      </c>
      <c r="M1288" s="81">
        <f>IF(L1288&lt;'Slider Control'!M$13,'Slider Control'!P$13,L1288*'Slider Control'!R$13)</f>
        <v>1.5408000000000011</v>
      </c>
      <c r="N1288" s="95">
        <f>IF(L1288&lt;'Slider Control'!M$13,0,IF(L1288&lt;'Slider Control'!N$13,L1288*'Slider Control'!S$13+'Slider Control'!T$13,'Slider Control'!Q$13))</f>
        <v>1.8</v>
      </c>
      <c r="O1288" s="96" t="e">
        <f t="shared" si="35"/>
        <v>#N/A</v>
      </c>
      <c r="P1288" s="72">
        <f>IF(AND(ABS('Back-End'!B$26-L1288)&lt;=0.0005,'Back-End'!B$25),0.001,0)</f>
        <v>0</v>
      </c>
      <c r="Q1288" s="72">
        <f>IF(AND(ABS('Back-End'!B$32-L1288)&lt;=0.0005,'Back-End'!B$38),M1288,0)</f>
        <v>0</v>
      </c>
      <c r="R1288" s="72">
        <f>IF(AND(ABS('Back-End'!B$56-L1288)&lt;=0.0005,'Back-End'!B$57),'Back-End'!B$54,IF(AND(ABS('Back-End'!B$69-L1288)&lt;=0.0005,'Back-End'!B$58),'Back-End'!B$67,0))</f>
        <v>0</v>
      </c>
      <c r="S1288" s="72">
        <f>IF(AND(ABS('Back-End'!B$81-L1288)&lt;=0.0005,'Back-End'!B$84),'Back-End'!B$82,0)</f>
        <v>0</v>
      </c>
      <c r="T1288" s="72">
        <v>0</v>
      </c>
    </row>
    <row r="1289" spans="12:20" x14ac:dyDescent="0.25">
      <c r="L1289" s="94">
        <f>L1288</f>
        <v>0.64200000000000046</v>
      </c>
      <c r="M1289" s="81">
        <f>IF(L1289&lt;'Slider Control'!M$13,'Slider Control'!P$13,L1289*'Slider Control'!R$13)</f>
        <v>1.5408000000000011</v>
      </c>
      <c r="N1289" s="95">
        <f>IF(L1289&lt;'Slider Control'!M$13,0,IF(L1289&lt;'Slider Control'!N$13,L1289*'Slider Control'!S$13+'Slider Control'!T$13,'Slider Control'!Q$13))</f>
        <v>1.8</v>
      </c>
      <c r="O1289" s="96" t="e">
        <f t="shared" si="35"/>
        <v>#N/A</v>
      </c>
      <c r="P1289" s="72">
        <f>IF(AND(ABS('Back-End'!B$26-L1289)&lt;=0.0005,'Back-End'!B$25),'Back-End'!B$21,0)</f>
        <v>0</v>
      </c>
      <c r="Q1289" s="72">
        <f>IF(AND(ABS('Back-End'!B$32-L1289)&lt;=0.0005,'Back-End'!B$38),N1289,0)</f>
        <v>0</v>
      </c>
      <c r="R1289" s="72">
        <f>IF(AND(ABS('Back-End'!B$56-L1288)&lt;=0.0005,'Back-End'!B$57),'Back-End'!B$55,IF(AND(ABS('Back-End'!B$69-L1288)&lt;=0.0005,'Back-End'!B$58),'Back-End'!B$68+0.0001,0))</f>
        <v>0</v>
      </c>
      <c r="S1289" s="72">
        <f>IF(AND(ABS('Back-End'!B$81-L1289)&lt;=0.0005,'Back-End'!B$84),'Back-End'!B$83,0)</f>
        <v>0</v>
      </c>
      <c r="T1289" s="72">
        <v>0</v>
      </c>
    </row>
    <row r="1290" spans="12:20" x14ac:dyDescent="0.25">
      <c r="L1290" s="94">
        <f>L1289+0.001</f>
        <v>0.64300000000000046</v>
      </c>
      <c r="M1290" s="81">
        <f>IF(L1290&lt;'Slider Control'!M$13,'Slider Control'!P$13,L1290*'Slider Control'!R$13)</f>
        <v>1.543200000000001</v>
      </c>
      <c r="N1290" s="95">
        <f>IF(L1290&lt;'Slider Control'!M$13,0,IF(L1290&lt;'Slider Control'!N$13,L1290*'Slider Control'!S$13+'Slider Control'!T$13,'Slider Control'!Q$13))</f>
        <v>1.8</v>
      </c>
      <c r="O1290" s="96" t="e">
        <f t="shared" si="35"/>
        <v>#N/A</v>
      </c>
      <c r="P1290" s="72">
        <f>IF(AND(ABS('Back-End'!B$26-L1290)&lt;=0.0005,'Back-End'!B$25),0.001,0)</f>
        <v>0</v>
      </c>
      <c r="Q1290" s="72">
        <f>IF(AND(ABS('Back-End'!B$32-L1290)&lt;=0.0005,'Back-End'!B$38),M1290,0)</f>
        <v>0</v>
      </c>
      <c r="R1290" s="72">
        <f>IF(AND(ABS('Back-End'!B$56-L1290)&lt;=0.0005,'Back-End'!B$57),'Back-End'!B$54,IF(AND(ABS('Back-End'!B$69-L1290)&lt;=0.0005,'Back-End'!B$58),'Back-End'!B$67,0))</f>
        <v>0</v>
      </c>
      <c r="S1290" s="72">
        <f>IF(AND(ABS('Back-End'!B$81-L1290)&lt;=0.0005,'Back-End'!B$84),'Back-End'!B$82,0)</f>
        <v>0</v>
      </c>
      <c r="T1290" s="72">
        <v>0</v>
      </c>
    </row>
    <row r="1291" spans="12:20" x14ac:dyDescent="0.25">
      <c r="L1291" s="94">
        <f>L1290</f>
        <v>0.64300000000000046</v>
      </c>
      <c r="M1291" s="81">
        <f>IF(L1291&lt;'Slider Control'!M$13,'Slider Control'!P$13,L1291*'Slider Control'!R$13)</f>
        <v>1.543200000000001</v>
      </c>
      <c r="N1291" s="95">
        <f>IF(L1291&lt;'Slider Control'!M$13,0,IF(L1291&lt;'Slider Control'!N$13,L1291*'Slider Control'!S$13+'Slider Control'!T$13,'Slider Control'!Q$13))</f>
        <v>1.8</v>
      </c>
      <c r="O1291" s="96" t="e">
        <f t="shared" si="35"/>
        <v>#N/A</v>
      </c>
      <c r="P1291" s="72">
        <f>IF(AND(ABS('Back-End'!B$26-L1291)&lt;=0.0005,'Back-End'!B$25),'Back-End'!B$21,0)</f>
        <v>0</v>
      </c>
      <c r="Q1291" s="72">
        <f>IF(AND(ABS('Back-End'!B$32-L1291)&lt;=0.0005,'Back-End'!B$38),N1291,0)</f>
        <v>0</v>
      </c>
      <c r="R1291" s="72">
        <f>IF(AND(ABS('Back-End'!B$56-L1290)&lt;=0.0005,'Back-End'!B$57),'Back-End'!B$55,IF(AND(ABS('Back-End'!B$69-L1290)&lt;=0.0005,'Back-End'!B$58),'Back-End'!B$68+0.0001,0))</f>
        <v>0</v>
      </c>
      <c r="S1291" s="72">
        <f>IF(AND(ABS('Back-End'!B$81-L1291)&lt;=0.0005,'Back-End'!B$84),'Back-End'!B$83,0)</f>
        <v>0</v>
      </c>
      <c r="T1291" s="72">
        <v>0</v>
      </c>
    </row>
    <row r="1292" spans="12:20" x14ac:dyDescent="0.25">
      <c r="L1292" s="94">
        <f>L1291+0.001</f>
        <v>0.64400000000000046</v>
      </c>
      <c r="M1292" s="81">
        <f>IF(L1292&lt;'Slider Control'!M$13,'Slider Control'!P$13,L1292*'Slider Control'!R$13)</f>
        <v>1.545600000000001</v>
      </c>
      <c r="N1292" s="95">
        <f>IF(L1292&lt;'Slider Control'!M$13,0,IF(L1292&lt;'Slider Control'!N$13,L1292*'Slider Control'!S$13+'Slider Control'!T$13,'Slider Control'!Q$13))</f>
        <v>1.8</v>
      </c>
      <c r="O1292" s="96" t="e">
        <f t="shared" si="35"/>
        <v>#N/A</v>
      </c>
      <c r="P1292" s="72">
        <f>IF(AND(ABS('Back-End'!B$26-L1292)&lt;=0.0005,'Back-End'!B$25),0.001,0)</f>
        <v>0</v>
      </c>
      <c r="Q1292" s="72">
        <f>IF(AND(ABS('Back-End'!B$32-L1292)&lt;=0.0005,'Back-End'!B$38),M1292,0)</f>
        <v>0</v>
      </c>
      <c r="R1292" s="72">
        <f>IF(AND(ABS('Back-End'!B$56-L1292)&lt;=0.0005,'Back-End'!B$57),'Back-End'!B$54,IF(AND(ABS('Back-End'!B$69-L1292)&lt;=0.0005,'Back-End'!B$58),'Back-End'!B$67,0))</f>
        <v>0</v>
      </c>
      <c r="S1292" s="72">
        <f>IF(AND(ABS('Back-End'!B$81-L1292)&lt;=0.0005,'Back-End'!B$84),'Back-End'!B$82,0)</f>
        <v>0</v>
      </c>
      <c r="T1292" s="72">
        <v>0</v>
      </c>
    </row>
    <row r="1293" spans="12:20" x14ac:dyDescent="0.25">
      <c r="L1293" s="94">
        <f>L1292</f>
        <v>0.64400000000000046</v>
      </c>
      <c r="M1293" s="81">
        <f>IF(L1293&lt;'Slider Control'!M$13,'Slider Control'!P$13,L1293*'Slider Control'!R$13)</f>
        <v>1.545600000000001</v>
      </c>
      <c r="N1293" s="95">
        <f>IF(L1293&lt;'Slider Control'!M$13,0,IF(L1293&lt;'Slider Control'!N$13,L1293*'Slider Control'!S$13+'Slider Control'!T$13,'Slider Control'!Q$13))</f>
        <v>1.8</v>
      </c>
      <c r="O1293" s="96" t="e">
        <f t="shared" si="35"/>
        <v>#N/A</v>
      </c>
      <c r="P1293" s="72">
        <f>IF(AND(ABS('Back-End'!B$26-L1293)&lt;=0.0005,'Back-End'!B$25),'Back-End'!B$21,0)</f>
        <v>0</v>
      </c>
      <c r="Q1293" s="72">
        <f>IF(AND(ABS('Back-End'!B$32-L1293)&lt;=0.0005,'Back-End'!B$38),N1293,0)</f>
        <v>0</v>
      </c>
      <c r="R1293" s="72">
        <f>IF(AND(ABS('Back-End'!B$56-L1292)&lt;=0.0005,'Back-End'!B$57),'Back-End'!B$55,IF(AND(ABS('Back-End'!B$69-L1292)&lt;=0.0005,'Back-End'!B$58),'Back-End'!B$68+0.0001,0))</f>
        <v>0</v>
      </c>
      <c r="S1293" s="72">
        <f>IF(AND(ABS('Back-End'!B$81-L1293)&lt;=0.0005,'Back-End'!B$84),'Back-End'!B$83,0)</f>
        <v>0</v>
      </c>
      <c r="T1293" s="72">
        <v>0</v>
      </c>
    </row>
    <row r="1294" spans="12:20" x14ac:dyDescent="0.25">
      <c r="L1294" s="94">
        <f>L1293+0.001</f>
        <v>0.64500000000000046</v>
      </c>
      <c r="M1294" s="81">
        <f>IF(L1294&lt;'Slider Control'!M$13,'Slider Control'!P$13,L1294*'Slider Control'!R$13)</f>
        <v>1.5480000000000012</v>
      </c>
      <c r="N1294" s="95">
        <f>IF(L1294&lt;'Slider Control'!M$13,0,IF(L1294&lt;'Slider Control'!N$13,L1294*'Slider Control'!S$13+'Slider Control'!T$13,'Slider Control'!Q$13))</f>
        <v>1.8</v>
      </c>
      <c r="O1294" s="96" t="e">
        <f t="shared" si="35"/>
        <v>#N/A</v>
      </c>
      <c r="P1294" s="72">
        <f>IF(AND(ABS('Back-End'!B$26-L1294)&lt;=0.0005,'Back-End'!B$25),0.001,0)</f>
        <v>0</v>
      </c>
      <c r="Q1294" s="72">
        <f>IF(AND(ABS('Back-End'!B$32-L1294)&lt;=0.0005,'Back-End'!B$38),M1294,0)</f>
        <v>0</v>
      </c>
      <c r="R1294" s="72">
        <f>IF(AND(ABS('Back-End'!B$56-L1294)&lt;=0.0005,'Back-End'!B$57),'Back-End'!B$54,IF(AND(ABS('Back-End'!B$69-L1294)&lt;=0.0005,'Back-End'!B$58),'Back-End'!B$67,0))</f>
        <v>0</v>
      </c>
      <c r="S1294" s="72">
        <f>IF(AND(ABS('Back-End'!B$81-L1294)&lt;=0.0005,'Back-End'!B$84),'Back-End'!B$82,0)</f>
        <v>0</v>
      </c>
      <c r="T1294" s="72">
        <v>0</v>
      </c>
    </row>
    <row r="1295" spans="12:20" x14ac:dyDescent="0.25">
      <c r="L1295" s="94">
        <f>L1294</f>
        <v>0.64500000000000046</v>
      </c>
      <c r="M1295" s="81">
        <f>IF(L1295&lt;'Slider Control'!M$13,'Slider Control'!P$13,L1295*'Slider Control'!R$13)</f>
        <v>1.5480000000000012</v>
      </c>
      <c r="N1295" s="95">
        <f>IF(L1295&lt;'Slider Control'!M$13,0,IF(L1295&lt;'Slider Control'!N$13,L1295*'Slider Control'!S$13+'Slider Control'!T$13,'Slider Control'!Q$13))</f>
        <v>1.8</v>
      </c>
      <c r="O1295" s="96" t="e">
        <f t="shared" si="35"/>
        <v>#N/A</v>
      </c>
      <c r="P1295" s="72">
        <f>IF(AND(ABS('Back-End'!B$26-L1295)&lt;=0.0005,'Back-End'!B$25),'Back-End'!B$21,0)</f>
        <v>0</v>
      </c>
      <c r="Q1295" s="72">
        <f>IF(AND(ABS('Back-End'!B$32-L1295)&lt;=0.0005,'Back-End'!B$38),N1295,0)</f>
        <v>0</v>
      </c>
      <c r="R1295" s="72">
        <f>IF(AND(ABS('Back-End'!B$56-L1294)&lt;=0.0005,'Back-End'!B$57),'Back-End'!B$55,IF(AND(ABS('Back-End'!B$69-L1294)&lt;=0.0005,'Back-End'!B$58),'Back-End'!B$68+0.0001,0))</f>
        <v>0</v>
      </c>
      <c r="S1295" s="72">
        <f>IF(AND(ABS('Back-End'!B$81-L1295)&lt;=0.0005,'Back-End'!B$84),'Back-End'!B$83,0)</f>
        <v>0</v>
      </c>
      <c r="T1295" s="72">
        <v>0</v>
      </c>
    </row>
    <row r="1296" spans="12:20" x14ac:dyDescent="0.25">
      <c r="L1296" s="94">
        <f>L1295+0.001</f>
        <v>0.64600000000000046</v>
      </c>
      <c r="M1296" s="81">
        <f>IF(L1296&lt;'Slider Control'!M$13,'Slider Control'!P$13,L1296*'Slider Control'!R$13)</f>
        <v>1.5504000000000011</v>
      </c>
      <c r="N1296" s="95">
        <f>IF(L1296&lt;'Slider Control'!M$13,0,IF(L1296&lt;'Slider Control'!N$13,L1296*'Slider Control'!S$13+'Slider Control'!T$13,'Slider Control'!Q$13))</f>
        <v>1.8</v>
      </c>
      <c r="O1296" s="96" t="e">
        <f t="shared" si="35"/>
        <v>#N/A</v>
      </c>
      <c r="P1296" s="72">
        <f>IF(AND(ABS('Back-End'!B$26-L1296)&lt;=0.0005,'Back-End'!B$25),0.001,0)</f>
        <v>0</v>
      </c>
      <c r="Q1296" s="72">
        <f>IF(AND(ABS('Back-End'!B$32-L1296)&lt;=0.0005,'Back-End'!B$38),M1296,0)</f>
        <v>0</v>
      </c>
      <c r="R1296" s="72">
        <f>IF(AND(ABS('Back-End'!B$56-L1296)&lt;=0.0005,'Back-End'!B$57),'Back-End'!B$54,IF(AND(ABS('Back-End'!B$69-L1296)&lt;=0.0005,'Back-End'!B$58),'Back-End'!B$67,0))</f>
        <v>0</v>
      </c>
      <c r="S1296" s="72">
        <f>IF(AND(ABS('Back-End'!B$81-L1296)&lt;=0.0005,'Back-End'!B$84),'Back-End'!B$82,0)</f>
        <v>0</v>
      </c>
      <c r="T1296" s="72">
        <v>0</v>
      </c>
    </row>
    <row r="1297" spans="12:20" x14ac:dyDescent="0.25">
      <c r="L1297" s="94">
        <f>L1296</f>
        <v>0.64600000000000046</v>
      </c>
      <c r="M1297" s="81">
        <f>IF(L1297&lt;'Slider Control'!M$13,'Slider Control'!P$13,L1297*'Slider Control'!R$13)</f>
        <v>1.5504000000000011</v>
      </c>
      <c r="N1297" s="95">
        <f>IF(L1297&lt;'Slider Control'!M$13,0,IF(L1297&lt;'Slider Control'!N$13,L1297*'Slider Control'!S$13+'Slider Control'!T$13,'Slider Control'!Q$13))</f>
        <v>1.8</v>
      </c>
      <c r="O1297" s="96" t="e">
        <f t="shared" si="35"/>
        <v>#N/A</v>
      </c>
      <c r="P1297" s="72">
        <f>IF(AND(ABS('Back-End'!B$26-L1297)&lt;=0.0005,'Back-End'!B$25),'Back-End'!B$21,0)</f>
        <v>0</v>
      </c>
      <c r="Q1297" s="72">
        <f>IF(AND(ABS('Back-End'!B$32-L1297)&lt;=0.0005,'Back-End'!B$38),N1297,0)</f>
        <v>0</v>
      </c>
      <c r="R1297" s="72">
        <f>IF(AND(ABS('Back-End'!B$56-L1296)&lt;=0.0005,'Back-End'!B$57),'Back-End'!B$55,IF(AND(ABS('Back-End'!B$69-L1296)&lt;=0.0005,'Back-End'!B$58),'Back-End'!B$68+0.0001,0))</f>
        <v>0</v>
      </c>
      <c r="S1297" s="72">
        <f>IF(AND(ABS('Back-End'!B$81-L1297)&lt;=0.0005,'Back-End'!B$84),'Back-End'!B$83,0)</f>
        <v>0</v>
      </c>
      <c r="T1297" s="72">
        <v>0</v>
      </c>
    </row>
    <row r="1298" spans="12:20" x14ac:dyDescent="0.25">
      <c r="L1298" s="94">
        <f>L1297+0.001</f>
        <v>0.64700000000000046</v>
      </c>
      <c r="M1298" s="81">
        <f>IF(L1298&lt;'Slider Control'!M$13,'Slider Control'!P$13,L1298*'Slider Control'!R$13)</f>
        <v>1.5528000000000011</v>
      </c>
      <c r="N1298" s="95">
        <f>IF(L1298&lt;'Slider Control'!M$13,0,IF(L1298&lt;'Slider Control'!N$13,L1298*'Slider Control'!S$13+'Slider Control'!T$13,'Slider Control'!Q$13))</f>
        <v>1.8</v>
      </c>
      <c r="O1298" s="96" t="e">
        <f t="shared" si="35"/>
        <v>#N/A</v>
      </c>
      <c r="P1298" s="72">
        <f>IF(AND(ABS('Back-End'!B$26-L1298)&lt;=0.0005,'Back-End'!B$25),0.001,0)</f>
        <v>0</v>
      </c>
      <c r="Q1298" s="72">
        <f>IF(AND(ABS('Back-End'!B$32-L1298)&lt;=0.0005,'Back-End'!B$38),M1298,0)</f>
        <v>0</v>
      </c>
      <c r="R1298" s="72">
        <f>IF(AND(ABS('Back-End'!B$56-L1298)&lt;=0.0005,'Back-End'!B$57),'Back-End'!B$54,IF(AND(ABS('Back-End'!B$69-L1298)&lt;=0.0005,'Back-End'!B$58),'Back-End'!B$67,0))</f>
        <v>0</v>
      </c>
      <c r="S1298" s="72">
        <f>IF(AND(ABS('Back-End'!B$81-L1298)&lt;=0.0005,'Back-End'!B$84),'Back-End'!B$82,0)</f>
        <v>0</v>
      </c>
      <c r="T1298" s="72">
        <v>0</v>
      </c>
    </row>
    <row r="1299" spans="12:20" x14ac:dyDescent="0.25">
      <c r="L1299" s="94">
        <f>L1298</f>
        <v>0.64700000000000046</v>
      </c>
      <c r="M1299" s="81">
        <f>IF(L1299&lt;'Slider Control'!M$13,'Slider Control'!P$13,L1299*'Slider Control'!R$13)</f>
        <v>1.5528000000000011</v>
      </c>
      <c r="N1299" s="95">
        <f>IF(L1299&lt;'Slider Control'!M$13,0,IF(L1299&lt;'Slider Control'!N$13,L1299*'Slider Control'!S$13+'Slider Control'!T$13,'Slider Control'!Q$13))</f>
        <v>1.8</v>
      </c>
      <c r="O1299" s="96" t="e">
        <f t="shared" si="35"/>
        <v>#N/A</v>
      </c>
      <c r="P1299" s="72">
        <f>IF(AND(ABS('Back-End'!B$26-L1299)&lt;=0.0005,'Back-End'!B$25),'Back-End'!B$21,0)</f>
        <v>0</v>
      </c>
      <c r="Q1299" s="72">
        <f>IF(AND(ABS('Back-End'!B$32-L1299)&lt;=0.0005,'Back-End'!B$38),N1299,0)</f>
        <v>0</v>
      </c>
      <c r="R1299" s="72">
        <f>IF(AND(ABS('Back-End'!B$56-L1298)&lt;=0.0005,'Back-End'!B$57),'Back-End'!B$55,IF(AND(ABS('Back-End'!B$69-L1298)&lt;=0.0005,'Back-End'!B$58),'Back-End'!B$68+0.0001,0))</f>
        <v>0</v>
      </c>
      <c r="S1299" s="72">
        <f>IF(AND(ABS('Back-End'!B$81-L1299)&lt;=0.0005,'Back-End'!B$84),'Back-End'!B$83,0)</f>
        <v>0</v>
      </c>
      <c r="T1299" s="72">
        <v>0</v>
      </c>
    </row>
    <row r="1300" spans="12:20" x14ac:dyDescent="0.25">
      <c r="L1300" s="94">
        <f>L1299+0.001</f>
        <v>0.64800000000000046</v>
      </c>
      <c r="M1300" s="81">
        <f>IF(L1300&lt;'Slider Control'!M$13,'Slider Control'!P$13,L1300*'Slider Control'!R$13)</f>
        <v>1.555200000000001</v>
      </c>
      <c r="N1300" s="95">
        <f>IF(L1300&lt;'Slider Control'!M$13,0,IF(L1300&lt;'Slider Control'!N$13,L1300*'Slider Control'!S$13+'Slider Control'!T$13,'Slider Control'!Q$13))</f>
        <v>1.8</v>
      </c>
      <c r="O1300" s="96" t="e">
        <f t="shared" si="35"/>
        <v>#N/A</v>
      </c>
      <c r="P1300" s="72">
        <f>IF(AND(ABS('Back-End'!B$26-L1300)&lt;=0.0005,'Back-End'!B$25),0.001,0)</f>
        <v>0</v>
      </c>
      <c r="Q1300" s="72">
        <f>IF(AND(ABS('Back-End'!B$32-L1300)&lt;=0.0005,'Back-End'!B$38),M1300,0)</f>
        <v>0</v>
      </c>
      <c r="R1300" s="72">
        <f>IF(AND(ABS('Back-End'!B$56-L1300)&lt;=0.0005,'Back-End'!B$57),'Back-End'!B$54,IF(AND(ABS('Back-End'!B$69-L1300)&lt;=0.0005,'Back-End'!B$58),'Back-End'!B$67,0))</f>
        <v>0</v>
      </c>
      <c r="S1300" s="72">
        <f>IF(AND(ABS('Back-End'!B$81-L1300)&lt;=0.0005,'Back-End'!B$84),'Back-End'!B$82,0)</f>
        <v>0</v>
      </c>
      <c r="T1300" s="72">
        <v>0</v>
      </c>
    </row>
    <row r="1301" spans="12:20" x14ac:dyDescent="0.25">
      <c r="L1301" s="94">
        <f>L1300</f>
        <v>0.64800000000000046</v>
      </c>
      <c r="M1301" s="81">
        <f>IF(L1301&lt;'Slider Control'!M$13,'Slider Control'!P$13,L1301*'Slider Control'!R$13)</f>
        <v>1.555200000000001</v>
      </c>
      <c r="N1301" s="95">
        <f>IF(L1301&lt;'Slider Control'!M$13,0,IF(L1301&lt;'Slider Control'!N$13,L1301*'Slider Control'!S$13+'Slider Control'!T$13,'Slider Control'!Q$13))</f>
        <v>1.8</v>
      </c>
      <c r="O1301" s="96" t="e">
        <f t="shared" si="35"/>
        <v>#N/A</v>
      </c>
      <c r="P1301" s="72">
        <f>IF(AND(ABS('Back-End'!B$26-L1301)&lt;=0.0005,'Back-End'!B$25),'Back-End'!B$21,0)</f>
        <v>0</v>
      </c>
      <c r="Q1301" s="72">
        <f>IF(AND(ABS('Back-End'!B$32-L1301)&lt;=0.0005,'Back-End'!B$38),N1301,0)</f>
        <v>0</v>
      </c>
      <c r="R1301" s="72">
        <f>IF(AND(ABS('Back-End'!B$56-L1300)&lt;=0.0005,'Back-End'!B$57),'Back-End'!B$55,IF(AND(ABS('Back-End'!B$69-L1300)&lt;=0.0005,'Back-End'!B$58),'Back-End'!B$68+0.0001,0))</f>
        <v>0</v>
      </c>
      <c r="S1301" s="72">
        <f>IF(AND(ABS('Back-End'!B$81-L1301)&lt;=0.0005,'Back-End'!B$84),'Back-End'!B$83,0)</f>
        <v>0</v>
      </c>
      <c r="T1301" s="72">
        <v>0</v>
      </c>
    </row>
    <row r="1302" spans="12:20" x14ac:dyDescent="0.25">
      <c r="L1302" s="94">
        <f>L1301+0.001</f>
        <v>0.64900000000000047</v>
      </c>
      <c r="M1302" s="81">
        <f>IF(L1302&lt;'Slider Control'!M$13,'Slider Control'!P$13,L1302*'Slider Control'!R$13)</f>
        <v>1.557600000000001</v>
      </c>
      <c r="N1302" s="95">
        <f>IF(L1302&lt;'Slider Control'!M$13,0,IF(L1302&lt;'Slider Control'!N$13,L1302*'Slider Control'!S$13+'Slider Control'!T$13,'Slider Control'!Q$13))</f>
        <v>1.8</v>
      </c>
      <c r="O1302" s="96" t="e">
        <f t="shared" si="35"/>
        <v>#N/A</v>
      </c>
      <c r="P1302" s="72">
        <f>IF(AND(ABS('Back-End'!B$26-L1302)&lt;=0.0005,'Back-End'!B$25),0.001,0)</f>
        <v>0</v>
      </c>
      <c r="Q1302" s="72">
        <f>IF(AND(ABS('Back-End'!B$32-L1302)&lt;=0.0005,'Back-End'!B$38),M1302,0)</f>
        <v>0</v>
      </c>
      <c r="R1302" s="72">
        <f>IF(AND(ABS('Back-End'!B$56-L1302)&lt;=0.0005,'Back-End'!B$57),'Back-End'!B$54,IF(AND(ABS('Back-End'!B$69-L1302)&lt;=0.0005,'Back-End'!B$58),'Back-End'!B$67,0))</f>
        <v>0</v>
      </c>
      <c r="S1302" s="72">
        <f>IF(AND(ABS('Back-End'!B$81-L1302)&lt;=0.0005,'Back-End'!B$84),'Back-End'!B$82,0)</f>
        <v>0</v>
      </c>
      <c r="T1302" s="72">
        <v>0</v>
      </c>
    </row>
    <row r="1303" spans="12:20" x14ac:dyDescent="0.25">
      <c r="L1303" s="94">
        <f>L1302</f>
        <v>0.64900000000000047</v>
      </c>
      <c r="M1303" s="81">
        <f>IF(L1303&lt;'Slider Control'!M$13,'Slider Control'!P$13,L1303*'Slider Control'!R$13)</f>
        <v>1.557600000000001</v>
      </c>
      <c r="N1303" s="95">
        <f>IF(L1303&lt;'Slider Control'!M$13,0,IF(L1303&lt;'Slider Control'!N$13,L1303*'Slider Control'!S$13+'Slider Control'!T$13,'Slider Control'!Q$13))</f>
        <v>1.8</v>
      </c>
      <c r="O1303" s="96" t="e">
        <f t="shared" si="35"/>
        <v>#N/A</v>
      </c>
      <c r="P1303" s="72">
        <f>IF(AND(ABS('Back-End'!B$26-L1303)&lt;=0.0005,'Back-End'!B$25),'Back-End'!B$21,0)</f>
        <v>0</v>
      </c>
      <c r="Q1303" s="72">
        <f>IF(AND(ABS('Back-End'!B$32-L1303)&lt;=0.0005,'Back-End'!B$38),N1303,0)</f>
        <v>0</v>
      </c>
      <c r="R1303" s="72">
        <f>IF(AND(ABS('Back-End'!B$56-L1302)&lt;=0.0005,'Back-End'!B$57),'Back-End'!B$55,IF(AND(ABS('Back-End'!B$69-L1302)&lt;=0.0005,'Back-End'!B$58),'Back-End'!B$68+0.0001,0))</f>
        <v>0</v>
      </c>
      <c r="S1303" s="72">
        <f>IF(AND(ABS('Back-End'!B$81-L1303)&lt;=0.0005,'Back-End'!B$84),'Back-End'!B$83,0)</f>
        <v>0</v>
      </c>
      <c r="T1303" s="72">
        <v>0</v>
      </c>
    </row>
    <row r="1304" spans="12:20" x14ac:dyDescent="0.25">
      <c r="L1304" s="94">
        <f>L1303+0.001</f>
        <v>0.65000000000000047</v>
      </c>
      <c r="M1304" s="81">
        <f>IF(L1304&lt;'Slider Control'!M$13,'Slider Control'!P$13,L1304*'Slider Control'!R$13)</f>
        <v>1.5600000000000012</v>
      </c>
      <c r="N1304" s="95">
        <f>IF(L1304&lt;'Slider Control'!M$13,0,IF(L1304&lt;'Slider Control'!N$13,L1304*'Slider Control'!S$13+'Slider Control'!T$13,'Slider Control'!Q$13))</f>
        <v>1.8</v>
      </c>
      <c r="O1304" s="96" t="e">
        <f t="shared" si="35"/>
        <v>#N/A</v>
      </c>
      <c r="P1304" s="72">
        <f>IF(AND(ABS('Back-End'!B$26-L1304)&lt;=0.0005,'Back-End'!B$25),0.001,0)</f>
        <v>0</v>
      </c>
      <c r="Q1304" s="72">
        <f>IF(AND(ABS('Back-End'!B$32-L1304)&lt;=0.0005,'Back-End'!B$38),M1304,0)</f>
        <v>0</v>
      </c>
      <c r="R1304" s="72">
        <f>IF(AND(ABS('Back-End'!B$56-L1304)&lt;=0.0005,'Back-End'!B$57),'Back-End'!B$54,IF(AND(ABS('Back-End'!B$69-L1304)&lt;=0.0005,'Back-End'!B$58),'Back-End'!B$67,0))</f>
        <v>0</v>
      </c>
      <c r="S1304" s="72">
        <f>IF(AND(ABS('Back-End'!B$81-L1304)&lt;=0.0005,'Back-End'!B$84),'Back-End'!B$82,0)</f>
        <v>0</v>
      </c>
      <c r="T1304" s="72">
        <v>0</v>
      </c>
    </row>
    <row r="1305" spans="12:20" x14ac:dyDescent="0.25">
      <c r="L1305" s="94">
        <f>L1304</f>
        <v>0.65000000000000047</v>
      </c>
      <c r="M1305" s="81">
        <f>IF(L1305&lt;'Slider Control'!M$13,'Slider Control'!P$13,L1305*'Slider Control'!R$13)</f>
        <v>1.5600000000000012</v>
      </c>
      <c r="N1305" s="95">
        <f>IF(L1305&lt;'Slider Control'!M$13,0,IF(L1305&lt;'Slider Control'!N$13,L1305*'Slider Control'!S$13+'Slider Control'!T$13,'Slider Control'!Q$13))</f>
        <v>1.8</v>
      </c>
      <c r="O1305" s="96" t="e">
        <f t="shared" si="35"/>
        <v>#N/A</v>
      </c>
      <c r="P1305" s="72">
        <f>IF(AND(ABS('Back-End'!B$26-L1305)&lt;=0.0005,'Back-End'!B$25),'Back-End'!B$21,0)</f>
        <v>0</v>
      </c>
      <c r="Q1305" s="72">
        <f>IF(AND(ABS('Back-End'!B$32-L1305)&lt;=0.0005,'Back-End'!B$38),N1305,0)</f>
        <v>0</v>
      </c>
      <c r="R1305" s="72">
        <f>IF(AND(ABS('Back-End'!B$56-L1304)&lt;=0.0005,'Back-End'!B$57),'Back-End'!B$55,IF(AND(ABS('Back-End'!B$69-L1304)&lt;=0.0005,'Back-End'!B$58),'Back-End'!B$68+0.0001,0))</f>
        <v>0</v>
      </c>
      <c r="S1305" s="72">
        <f>IF(AND(ABS('Back-End'!B$81-L1305)&lt;=0.0005,'Back-End'!B$84),'Back-End'!B$83,0)</f>
        <v>0</v>
      </c>
      <c r="T1305" s="72">
        <v>0</v>
      </c>
    </row>
    <row r="1306" spans="12:20" x14ac:dyDescent="0.25">
      <c r="L1306" s="94">
        <f>L1305+0.001</f>
        <v>0.65100000000000047</v>
      </c>
      <c r="M1306" s="81">
        <f>IF(L1306&lt;'Slider Control'!M$13,'Slider Control'!P$13,L1306*'Slider Control'!R$13)</f>
        <v>1.5624000000000011</v>
      </c>
      <c r="N1306" s="95">
        <f>IF(L1306&lt;'Slider Control'!M$13,0,IF(L1306&lt;'Slider Control'!N$13,L1306*'Slider Control'!S$13+'Slider Control'!T$13,'Slider Control'!Q$13))</f>
        <v>1.8</v>
      </c>
      <c r="O1306" s="96" t="e">
        <f t="shared" si="35"/>
        <v>#N/A</v>
      </c>
      <c r="P1306" s="72">
        <f>IF(AND(ABS('Back-End'!B$26-L1306)&lt;=0.0005,'Back-End'!B$25),0.001,0)</f>
        <v>0</v>
      </c>
      <c r="Q1306" s="72">
        <f>IF(AND(ABS('Back-End'!B$32-L1306)&lt;=0.0005,'Back-End'!B$38),M1306,0)</f>
        <v>0</v>
      </c>
      <c r="R1306" s="72">
        <f>IF(AND(ABS('Back-End'!B$56-L1306)&lt;=0.0005,'Back-End'!B$57),'Back-End'!B$54,IF(AND(ABS('Back-End'!B$69-L1306)&lt;=0.0005,'Back-End'!B$58),'Back-End'!B$67,0))</f>
        <v>0</v>
      </c>
      <c r="S1306" s="72">
        <f>IF(AND(ABS('Back-End'!B$81-L1306)&lt;=0.0005,'Back-End'!B$84),'Back-End'!B$82,0)</f>
        <v>0</v>
      </c>
      <c r="T1306" s="72">
        <v>0</v>
      </c>
    </row>
    <row r="1307" spans="12:20" x14ac:dyDescent="0.25">
      <c r="L1307" s="94">
        <f>L1306</f>
        <v>0.65100000000000047</v>
      </c>
      <c r="M1307" s="81">
        <f>IF(L1307&lt;'Slider Control'!M$13,'Slider Control'!P$13,L1307*'Slider Control'!R$13)</f>
        <v>1.5624000000000011</v>
      </c>
      <c r="N1307" s="95">
        <f>IF(L1307&lt;'Slider Control'!M$13,0,IF(L1307&lt;'Slider Control'!N$13,L1307*'Slider Control'!S$13+'Slider Control'!T$13,'Slider Control'!Q$13))</f>
        <v>1.8</v>
      </c>
      <c r="O1307" s="96" t="e">
        <f t="shared" si="35"/>
        <v>#N/A</v>
      </c>
      <c r="P1307" s="72">
        <f>IF(AND(ABS('Back-End'!B$26-L1307)&lt;=0.0005,'Back-End'!B$25),'Back-End'!B$21,0)</f>
        <v>0</v>
      </c>
      <c r="Q1307" s="72">
        <f>IF(AND(ABS('Back-End'!B$32-L1307)&lt;=0.0005,'Back-End'!B$38),N1307,0)</f>
        <v>0</v>
      </c>
      <c r="R1307" s="72">
        <f>IF(AND(ABS('Back-End'!B$56-L1306)&lt;=0.0005,'Back-End'!B$57),'Back-End'!B$55,IF(AND(ABS('Back-End'!B$69-L1306)&lt;=0.0005,'Back-End'!B$58),'Back-End'!B$68+0.0001,0))</f>
        <v>0</v>
      </c>
      <c r="S1307" s="72">
        <f>IF(AND(ABS('Back-End'!B$81-L1307)&lt;=0.0005,'Back-End'!B$84),'Back-End'!B$83,0)</f>
        <v>0</v>
      </c>
      <c r="T1307" s="72">
        <v>0</v>
      </c>
    </row>
    <row r="1308" spans="12:20" x14ac:dyDescent="0.25">
      <c r="L1308" s="94">
        <f>L1307+0.001</f>
        <v>0.65200000000000047</v>
      </c>
      <c r="M1308" s="81">
        <f>IF(L1308&lt;'Slider Control'!M$13,'Slider Control'!P$13,L1308*'Slider Control'!R$13)</f>
        <v>1.5648000000000011</v>
      </c>
      <c r="N1308" s="95">
        <f>IF(L1308&lt;'Slider Control'!M$13,0,IF(L1308&lt;'Slider Control'!N$13,L1308*'Slider Control'!S$13+'Slider Control'!T$13,'Slider Control'!Q$13))</f>
        <v>1.8</v>
      </c>
      <c r="O1308" s="96" t="e">
        <f t="shared" si="35"/>
        <v>#N/A</v>
      </c>
      <c r="P1308" s="72">
        <f>IF(AND(ABS('Back-End'!B$26-L1308)&lt;=0.0005,'Back-End'!B$25),0.001,0)</f>
        <v>0</v>
      </c>
      <c r="Q1308" s="72">
        <f>IF(AND(ABS('Back-End'!B$32-L1308)&lt;=0.0005,'Back-End'!B$38),M1308,0)</f>
        <v>0</v>
      </c>
      <c r="R1308" s="72">
        <f>IF(AND(ABS('Back-End'!B$56-L1308)&lt;=0.0005,'Back-End'!B$57),'Back-End'!B$54,IF(AND(ABS('Back-End'!B$69-L1308)&lt;=0.0005,'Back-End'!B$58),'Back-End'!B$67,0))</f>
        <v>0</v>
      </c>
      <c r="S1308" s="72">
        <f>IF(AND(ABS('Back-End'!B$81-L1308)&lt;=0.0005,'Back-End'!B$84),'Back-End'!B$82,0)</f>
        <v>0</v>
      </c>
      <c r="T1308" s="72">
        <v>0</v>
      </c>
    </row>
    <row r="1309" spans="12:20" x14ac:dyDescent="0.25">
      <c r="L1309" s="94">
        <f>L1308</f>
        <v>0.65200000000000047</v>
      </c>
      <c r="M1309" s="81">
        <f>IF(L1309&lt;'Slider Control'!M$13,'Slider Control'!P$13,L1309*'Slider Control'!R$13)</f>
        <v>1.5648000000000011</v>
      </c>
      <c r="N1309" s="95">
        <f>IF(L1309&lt;'Slider Control'!M$13,0,IF(L1309&lt;'Slider Control'!N$13,L1309*'Slider Control'!S$13+'Slider Control'!T$13,'Slider Control'!Q$13))</f>
        <v>1.8</v>
      </c>
      <c r="O1309" s="96" t="e">
        <f t="shared" si="35"/>
        <v>#N/A</v>
      </c>
      <c r="P1309" s="72">
        <f>IF(AND(ABS('Back-End'!B$26-L1309)&lt;=0.0005,'Back-End'!B$25),'Back-End'!B$21,0)</f>
        <v>0</v>
      </c>
      <c r="Q1309" s="72">
        <f>IF(AND(ABS('Back-End'!B$32-L1309)&lt;=0.0005,'Back-End'!B$38),N1309,0)</f>
        <v>0</v>
      </c>
      <c r="R1309" s="72">
        <f>IF(AND(ABS('Back-End'!B$56-L1308)&lt;=0.0005,'Back-End'!B$57),'Back-End'!B$55,IF(AND(ABS('Back-End'!B$69-L1308)&lt;=0.0005,'Back-End'!B$58),'Back-End'!B$68+0.0001,0))</f>
        <v>0</v>
      </c>
      <c r="S1309" s="72">
        <f>IF(AND(ABS('Back-End'!B$81-L1309)&lt;=0.0005,'Back-End'!B$84),'Back-End'!B$83,0)</f>
        <v>0</v>
      </c>
      <c r="T1309" s="72">
        <v>0</v>
      </c>
    </row>
    <row r="1310" spans="12:20" x14ac:dyDescent="0.25">
      <c r="L1310" s="94">
        <f>L1309+0.001</f>
        <v>0.65300000000000047</v>
      </c>
      <c r="M1310" s="81">
        <f>IF(L1310&lt;'Slider Control'!M$13,'Slider Control'!P$13,L1310*'Slider Control'!R$13)</f>
        <v>1.567200000000001</v>
      </c>
      <c r="N1310" s="95">
        <f>IF(L1310&lt;'Slider Control'!M$13,0,IF(L1310&lt;'Slider Control'!N$13,L1310*'Slider Control'!S$13+'Slider Control'!T$13,'Slider Control'!Q$13))</f>
        <v>1.8</v>
      </c>
      <c r="O1310" s="96" t="e">
        <f t="shared" si="35"/>
        <v>#N/A</v>
      </c>
      <c r="P1310" s="72">
        <f>IF(AND(ABS('Back-End'!B$26-L1310)&lt;=0.0005,'Back-End'!B$25),0.001,0)</f>
        <v>0</v>
      </c>
      <c r="Q1310" s="72">
        <f>IF(AND(ABS('Back-End'!B$32-L1310)&lt;=0.0005,'Back-End'!B$38),M1310,0)</f>
        <v>0</v>
      </c>
      <c r="R1310" s="72">
        <f>IF(AND(ABS('Back-End'!B$56-L1310)&lt;=0.0005,'Back-End'!B$57),'Back-End'!B$54,IF(AND(ABS('Back-End'!B$69-L1310)&lt;=0.0005,'Back-End'!B$58),'Back-End'!B$67,0))</f>
        <v>0</v>
      </c>
      <c r="S1310" s="72">
        <f>IF(AND(ABS('Back-End'!B$81-L1310)&lt;=0.0005,'Back-End'!B$84),'Back-End'!B$82,0)</f>
        <v>0</v>
      </c>
      <c r="T1310" s="72">
        <v>0</v>
      </c>
    </row>
    <row r="1311" spans="12:20" x14ac:dyDescent="0.25">
      <c r="L1311" s="94">
        <f>L1310</f>
        <v>0.65300000000000047</v>
      </c>
      <c r="M1311" s="81">
        <f>IF(L1311&lt;'Slider Control'!M$13,'Slider Control'!P$13,L1311*'Slider Control'!R$13)</f>
        <v>1.567200000000001</v>
      </c>
      <c r="N1311" s="95">
        <f>IF(L1311&lt;'Slider Control'!M$13,0,IF(L1311&lt;'Slider Control'!N$13,L1311*'Slider Control'!S$13+'Slider Control'!T$13,'Slider Control'!Q$13))</f>
        <v>1.8</v>
      </c>
      <c r="O1311" s="96" t="e">
        <f t="shared" si="35"/>
        <v>#N/A</v>
      </c>
      <c r="P1311" s="72">
        <f>IF(AND(ABS('Back-End'!B$26-L1311)&lt;=0.0005,'Back-End'!B$25),'Back-End'!B$21,0)</f>
        <v>0</v>
      </c>
      <c r="Q1311" s="72">
        <f>IF(AND(ABS('Back-End'!B$32-L1311)&lt;=0.0005,'Back-End'!B$38),N1311,0)</f>
        <v>0</v>
      </c>
      <c r="R1311" s="72">
        <f>IF(AND(ABS('Back-End'!B$56-L1310)&lt;=0.0005,'Back-End'!B$57),'Back-End'!B$55,IF(AND(ABS('Back-End'!B$69-L1310)&lt;=0.0005,'Back-End'!B$58),'Back-End'!B$68+0.0001,0))</f>
        <v>0</v>
      </c>
      <c r="S1311" s="72">
        <f>IF(AND(ABS('Back-End'!B$81-L1311)&lt;=0.0005,'Back-End'!B$84),'Back-End'!B$83,0)</f>
        <v>0</v>
      </c>
      <c r="T1311" s="72">
        <v>0</v>
      </c>
    </row>
    <row r="1312" spans="12:20" x14ac:dyDescent="0.25">
      <c r="L1312" s="94">
        <f>L1311+0.001</f>
        <v>0.65400000000000047</v>
      </c>
      <c r="M1312" s="81">
        <f>IF(L1312&lt;'Slider Control'!M$13,'Slider Control'!P$13,L1312*'Slider Control'!R$13)</f>
        <v>1.569600000000001</v>
      </c>
      <c r="N1312" s="95">
        <f>IF(L1312&lt;'Slider Control'!M$13,0,IF(L1312&lt;'Slider Control'!N$13,L1312*'Slider Control'!S$13+'Slider Control'!T$13,'Slider Control'!Q$13))</f>
        <v>1.8</v>
      </c>
      <c r="O1312" s="96" t="e">
        <f t="shared" si="35"/>
        <v>#N/A</v>
      </c>
      <c r="P1312" s="72">
        <f>IF(AND(ABS('Back-End'!B$26-L1312)&lt;=0.0005,'Back-End'!B$25),0.001,0)</f>
        <v>0</v>
      </c>
      <c r="Q1312" s="72">
        <f>IF(AND(ABS('Back-End'!B$32-L1312)&lt;=0.0005,'Back-End'!B$38),M1312,0)</f>
        <v>0</v>
      </c>
      <c r="R1312" s="72">
        <f>IF(AND(ABS('Back-End'!B$56-L1312)&lt;=0.0005,'Back-End'!B$57),'Back-End'!B$54,IF(AND(ABS('Back-End'!B$69-L1312)&lt;=0.0005,'Back-End'!B$58),'Back-End'!B$67,0))</f>
        <v>0</v>
      </c>
      <c r="S1312" s="72">
        <f>IF(AND(ABS('Back-End'!B$81-L1312)&lt;=0.0005,'Back-End'!B$84),'Back-End'!B$82,0)</f>
        <v>0</v>
      </c>
      <c r="T1312" s="72">
        <v>0</v>
      </c>
    </row>
    <row r="1313" spans="12:20" x14ac:dyDescent="0.25">
      <c r="L1313" s="94">
        <f>L1312</f>
        <v>0.65400000000000047</v>
      </c>
      <c r="M1313" s="81">
        <f>IF(L1313&lt;'Slider Control'!M$13,'Slider Control'!P$13,L1313*'Slider Control'!R$13)</f>
        <v>1.569600000000001</v>
      </c>
      <c r="N1313" s="95">
        <f>IF(L1313&lt;'Slider Control'!M$13,0,IF(L1313&lt;'Slider Control'!N$13,L1313*'Slider Control'!S$13+'Slider Control'!T$13,'Slider Control'!Q$13))</f>
        <v>1.8</v>
      </c>
      <c r="O1313" s="96" t="e">
        <f t="shared" si="35"/>
        <v>#N/A</v>
      </c>
      <c r="P1313" s="72">
        <f>IF(AND(ABS('Back-End'!B$26-L1313)&lt;=0.0005,'Back-End'!B$25),'Back-End'!B$21,0)</f>
        <v>0</v>
      </c>
      <c r="Q1313" s="72">
        <f>IF(AND(ABS('Back-End'!B$32-L1313)&lt;=0.0005,'Back-End'!B$38),N1313,0)</f>
        <v>0</v>
      </c>
      <c r="R1313" s="72">
        <f>IF(AND(ABS('Back-End'!B$56-L1312)&lt;=0.0005,'Back-End'!B$57),'Back-End'!B$55,IF(AND(ABS('Back-End'!B$69-L1312)&lt;=0.0005,'Back-End'!B$58),'Back-End'!B$68+0.0001,0))</f>
        <v>0</v>
      </c>
      <c r="S1313" s="72">
        <f>IF(AND(ABS('Back-End'!B$81-L1313)&lt;=0.0005,'Back-End'!B$84),'Back-End'!B$83,0)</f>
        <v>0</v>
      </c>
      <c r="T1313" s="72">
        <v>0</v>
      </c>
    </row>
    <row r="1314" spans="12:20" x14ac:dyDescent="0.25">
      <c r="L1314" s="94">
        <f>L1313+0.001</f>
        <v>0.65500000000000047</v>
      </c>
      <c r="M1314" s="81">
        <f>IF(L1314&lt;'Slider Control'!M$13,'Slider Control'!P$13,L1314*'Slider Control'!R$13)</f>
        <v>1.5720000000000012</v>
      </c>
      <c r="N1314" s="95">
        <f>IF(L1314&lt;'Slider Control'!M$13,0,IF(L1314&lt;'Slider Control'!N$13,L1314*'Slider Control'!S$13+'Slider Control'!T$13,'Slider Control'!Q$13))</f>
        <v>1.8</v>
      </c>
      <c r="O1314" s="96" t="e">
        <f t="shared" si="35"/>
        <v>#N/A</v>
      </c>
      <c r="P1314" s="72">
        <f>IF(AND(ABS('Back-End'!B$26-L1314)&lt;=0.0005,'Back-End'!B$25),0.001,0)</f>
        <v>0</v>
      </c>
      <c r="Q1314" s="72">
        <f>IF(AND(ABS('Back-End'!B$32-L1314)&lt;=0.0005,'Back-End'!B$38),M1314,0)</f>
        <v>0</v>
      </c>
      <c r="R1314" s="72">
        <f>IF(AND(ABS('Back-End'!B$56-L1314)&lt;=0.0005,'Back-End'!B$57),'Back-End'!B$54,IF(AND(ABS('Back-End'!B$69-L1314)&lt;=0.0005,'Back-End'!B$58),'Back-End'!B$67,0))</f>
        <v>0</v>
      </c>
      <c r="S1314" s="72">
        <f>IF(AND(ABS('Back-End'!B$81-L1314)&lt;=0.0005,'Back-End'!B$84),'Back-End'!B$82,0)</f>
        <v>0</v>
      </c>
      <c r="T1314" s="72">
        <v>0</v>
      </c>
    </row>
    <row r="1315" spans="12:20" x14ac:dyDescent="0.25">
      <c r="L1315" s="94">
        <f>L1314</f>
        <v>0.65500000000000047</v>
      </c>
      <c r="M1315" s="81">
        <f>IF(L1315&lt;'Slider Control'!M$13,'Slider Control'!P$13,L1315*'Slider Control'!R$13)</f>
        <v>1.5720000000000012</v>
      </c>
      <c r="N1315" s="95">
        <f>IF(L1315&lt;'Slider Control'!M$13,0,IF(L1315&lt;'Slider Control'!N$13,L1315*'Slider Control'!S$13+'Slider Control'!T$13,'Slider Control'!Q$13))</f>
        <v>1.8</v>
      </c>
      <c r="O1315" s="96" t="e">
        <f t="shared" si="35"/>
        <v>#N/A</v>
      </c>
      <c r="P1315" s="72">
        <f>IF(AND(ABS('Back-End'!B$26-L1315)&lt;=0.0005,'Back-End'!B$25),'Back-End'!B$21,0)</f>
        <v>0</v>
      </c>
      <c r="Q1315" s="72">
        <f>IF(AND(ABS('Back-End'!B$32-L1315)&lt;=0.0005,'Back-End'!B$38),N1315,0)</f>
        <v>0</v>
      </c>
      <c r="R1315" s="72">
        <f>IF(AND(ABS('Back-End'!B$56-L1314)&lt;=0.0005,'Back-End'!B$57),'Back-End'!B$55,IF(AND(ABS('Back-End'!B$69-L1314)&lt;=0.0005,'Back-End'!B$58),'Back-End'!B$68+0.0001,0))</f>
        <v>0</v>
      </c>
      <c r="S1315" s="72">
        <f>IF(AND(ABS('Back-End'!B$81-L1315)&lt;=0.0005,'Back-End'!B$84),'Back-End'!B$83,0)</f>
        <v>0</v>
      </c>
      <c r="T1315" s="72">
        <v>0</v>
      </c>
    </row>
    <row r="1316" spans="12:20" x14ac:dyDescent="0.25">
      <c r="L1316" s="94">
        <f>L1315+0.001</f>
        <v>0.65600000000000047</v>
      </c>
      <c r="M1316" s="81">
        <f>IF(L1316&lt;'Slider Control'!M$13,'Slider Control'!P$13,L1316*'Slider Control'!R$13)</f>
        <v>1.5744000000000011</v>
      </c>
      <c r="N1316" s="95">
        <f>IF(L1316&lt;'Slider Control'!M$13,0,IF(L1316&lt;'Slider Control'!N$13,L1316*'Slider Control'!S$13+'Slider Control'!T$13,'Slider Control'!Q$13))</f>
        <v>1.8</v>
      </c>
      <c r="O1316" s="96" t="e">
        <f t="shared" si="35"/>
        <v>#N/A</v>
      </c>
      <c r="P1316" s="72">
        <f>IF(AND(ABS('Back-End'!B$26-L1316)&lt;=0.0005,'Back-End'!B$25),0.001,0)</f>
        <v>0</v>
      </c>
      <c r="Q1316" s="72">
        <f>IF(AND(ABS('Back-End'!B$32-L1316)&lt;=0.0005,'Back-End'!B$38),M1316,0)</f>
        <v>0</v>
      </c>
      <c r="R1316" s="72">
        <f>IF(AND(ABS('Back-End'!B$56-L1316)&lt;=0.0005,'Back-End'!B$57),'Back-End'!B$54,IF(AND(ABS('Back-End'!B$69-L1316)&lt;=0.0005,'Back-End'!B$58),'Back-End'!B$67,0))</f>
        <v>0</v>
      </c>
      <c r="S1316" s="72">
        <f>IF(AND(ABS('Back-End'!B$81-L1316)&lt;=0.0005,'Back-End'!B$84),'Back-End'!B$82,0)</f>
        <v>0</v>
      </c>
      <c r="T1316" s="72">
        <v>0</v>
      </c>
    </row>
    <row r="1317" spans="12:20" x14ac:dyDescent="0.25">
      <c r="L1317" s="94">
        <f>L1316</f>
        <v>0.65600000000000047</v>
      </c>
      <c r="M1317" s="81">
        <f>IF(L1317&lt;'Slider Control'!M$13,'Slider Control'!P$13,L1317*'Slider Control'!R$13)</f>
        <v>1.5744000000000011</v>
      </c>
      <c r="N1317" s="95">
        <f>IF(L1317&lt;'Slider Control'!M$13,0,IF(L1317&lt;'Slider Control'!N$13,L1317*'Slider Control'!S$13+'Slider Control'!T$13,'Slider Control'!Q$13))</f>
        <v>1.8</v>
      </c>
      <c r="O1317" s="96" t="e">
        <f t="shared" si="35"/>
        <v>#N/A</v>
      </c>
      <c r="P1317" s="72">
        <f>IF(AND(ABS('Back-End'!B$26-L1317)&lt;=0.0005,'Back-End'!B$25),'Back-End'!B$21,0)</f>
        <v>0</v>
      </c>
      <c r="Q1317" s="72">
        <f>IF(AND(ABS('Back-End'!B$32-L1317)&lt;=0.0005,'Back-End'!B$38),N1317,0)</f>
        <v>0</v>
      </c>
      <c r="R1317" s="72">
        <f>IF(AND(ABS('Back-End'!B$56-L1316)&lt;=0.0005,'Back-End'!B$57),'Back-End'!B$55,IF(AND(ABS('Back-End'!B$69-L1316)&lt;=0.0005,'Back-End'!B$58),'Back-End'!B$68+0.0001,0))</f>
        <v>0</v>
      </c>
      <c r="S1317" s="72">
        <f>IF(AND(ABS('Back-End'!B$81-L1317)&lt;=0.0005,'Back-End'!B$84),'Back-End'!B$83,0)</f>
        <v>0</v>
      </c>
      <c r="T1317" s="72">
        <v>0</v>
      </c>
    </row>
    <row r="1318" spans="12:20" x14ac:dyDescent="0.25">
      <c r="L1318" s="94">
        <f>L1317+0.001</f>
        <v>0.65700000000000047</v>
      </c>
      <c r="M1318" s="81">
        <f>IF(L1318&lt;'Slider Control'!M$13,'Slider Control'!P$13,L1318*'Slider Control'!R$13)</f>
        <v>1.5768000000000011</v>
      </c>
      <c r="N1318" s="95">
        <f>IF(L1318&lt;'Slider Control'!M$13,0,IF(L1318&lt;'Slider Control'!N$13,L1318*'Slider Control'!S$13+'Slider Control'!T$13,'Slider Control'!Q$13))</f>
        <v>1.8</v>
      </c>
      <c r="O1318" s="96" t="e">
        <f t="shared" si="35"/>
        <v>#N/A</v>
      </c>
      <c r="P1318" s="72">
        <f>IF(AND(ABS('Back-End'!B$26-L1318)&lt;=0.0005,'Back-End'!B$25),0.001,0)</f>
        <v>0</v>
      </c>
      <c r="Q1318" s="72">
        <f>IF(AND(ABS('Back-End'!B$32-L1318)&lt;=0.0005,'Back-End'!B$38),M1318,0)</f>
        <v>0</v>
      </c>
      <c r="R1318" s="72">
        <f>IF(AND(ABS('Back-End'!B$56-L1318)&lt;=0.0005,'Back-End'!B$57),'Back-End'!B$54,IF(AND(ABS('Back-End'!B$69-L1318)&lt;=0.0005,'Back-End'!B$58),'Back-End'!B$67,0))</f>
        <v>0</v>
      </c>
      <c r="S1318" s="72">
        <f>IF(AND(ABS('Back-End'!B$81-L1318)&lt;=0.0005,'Back-End'!B$84),'Back-End'!B$82,0)</f>
        <v>0</v>
      </c>
      <c r="T1318" s="72">
        <v>0</v>
      </c>
    </row>
    <row r="1319" spans="12:20" x14ac:dyDescent="0.25">
      <c r="L1319" s="94">
        <f>L1318</f>
        <v>0.65700000000000047</v>
      </c>
      <c r="M1319" s="81">
        <f>IF(L1319&lt;'Slider Control'!M$13,'Slider Control'!P$13,L1319*'Slider Control'!R$13)</f>
        <v>1.5768000000000011</v>
      </c>
      <c r="N1319" s="95">
        <f>IF(L1319&lt;'Slider Control'!M$13,0,IF(L1319&lt;'Slider Control'!N$13,L1319*'Slider Control'!S$13+'Slider Control'!T$13,'Slider Control'!Q$13))</f>
        <v>1.8</v>
      </c>
      <c r="O1319" s="96" t="e">
        <f t="shared" si="35"/>
        <v>#N/A</v>
      </c>
      <c r="P1319" s="72">
        <f>IF(AND(ABS('Back-End'!B$26-L1319)&lt;=0.0005,'Back-End'!B$25),'Back-End'!B$21,0)</f>
        <v>0</v>
      </c>
      <c r="Q1319" s="72">
        <f>IF(AND(ABS('Back-End'!B$32-L1319)&lt;=0.0005,'Back-End'!B$38),N1319,0)</f>
        <v>0</v>
      </c>
      <c r="R1319" s="72">
        <f>IF(AND(ABS('Back-End'!B$56-L1318)&lt;=0.0005,'Back-End'!B$57),'Back-End'!B$55,IF(AND(ABS('Back-End'!B$69-L1318)&lt;=0.0005,'Back-End'!B$58),'Back-End'!B$68+0.0001,0))</f>
        <v>0</v>
      </c>
      <c r="S1319" s="72">
        <f>IF(AND(ABS('Back-End'!B$81-L1319)&lt;=0.0005,'Back-End'!B$84),'Back-End'!B$83,0)</f>
        <v>0</v>
      </c>
      <c r="T1319" s="72">
        <v>0</v>
      </c>
    </row>
    <row r="1320" spans="12:20" x14ac:dyDescent="0.25">
      <c r="L1320" s="94">
        <f>L1319+0.001</f>
        <v>0.65800000000000047</v>
      </c>
      <c r="M1320" s="81">
        <f>IF(L1320&lt;'Slider Control'!M$13,'Slider Control'!P$13,L1320*'Slider Control'!R$13)</f>
        <v>1.579200000000001</v>
      </c>
      <c r="N1320" s="95">
        <f>IF(L1320&lt;'Slider Control'!M$13,0,IF(L1320&lt;'Slider Control'!N$13,L1320*'Slider Control'!S$13+'Slider Control'!T$13,'Slider Control'!Q$13))</f>
        <v>1.8</v>
      </c>
      <c r="O1320" s="96" t="e">
        <f t="shared" si="35"/>
        <v>#N/A</v>
      </c>
      <c r="P1320" s="72">
        <f>IF(AND(ABS('Back-End'!B$26-L1320)&lt;=0.0005,'Back-End'!B$25),0.001,0)</f>
        <v>0</v>
      </c>
      <c r="Q1320" s="72">
        <f>IF(AND(ABS('Back-End'!B$32-L1320)&lt;=0.0005,'Back-End'!B$38),M1320,0)</f>
        <v>0</v>
      </c>
      <c r="R1320" s="72">
        <f>IF(AND(ABS('Back-End'!B$56-L1320)&lt;=0.0005,'Back-End'!B$57),'Back-End'!B$54,IF(AND(ABS('Back-End'!B$69-L1320)&lt;=0.0005,'Back-End'!B$58),'Back-End'!B$67,0))</f>
        <v>0</v>
      </c>
      <c r="S1320" s="72">
        <f>IF(AND(ABS('Back-End'!B$81-L1320)&lt;=0.0005,'Back-End'!B$84),'Back-End'!B$82,0)</f>
        <v>0</v>
      </c>
      <c r="T1320" s="72">
        <v>0</v>
      </c>
    </row>
    <row r="1321" spans="12:20" x14ac:dyDescent="0.25">
      <c r="L1321" s="94">
        <f>L1320</f>
        <v>0.65800000000000047</v>
      </c>
      <c r="M1321" s="81">
        <f>IF(L1321&lt;'Slider Control'!M$13,'Slider Control'!P$13,L1321*'Slider Control'!R$13)</f>
        <v>1.579200000000001</v>
      </c>
      <c r="N1321" s="95">
        <f>IF(L1321&lt;'Slider Control'!M$13,0,IF(L1321&lt;'Slider Control'!N$13,L1321*'Slider Control'!S$13+'Slider Control'!T$13,'Slider Control'!Q$13))</f>
        <v>1.8</v>
      </c>
      <c r="O1321" s="96" t="e">
        <f t="shared" si="35"/>
        <v>#N/A</v>
      </c>
      <c r="P1321" s="72">
        <f>IF(AND(ABS('Back-End'!B$26-L1321)&lt;=0.0005,'Back-End'!B$25),'Back-End'!B$21,0)</f>
        <v>0</v>
      </c>
      <c r="Q1321" s="72">
        <f>IF(AND(ABS('Back-End'!B$32-L1321)&lt;=0.0005,'Back-End'!B$38),N1321,0)</f>
        <v>0</v>
      </c>
      <c r="R1321" s="72">
        <f>IF(AND(ABS('Back-End'!B$56-L1320)&lt;=0.0005,'Back-End'!B$57),'Back-End'!B$55,IF(AND(ABS('Back-End'!B$69-L1320)&lt;=0.0005,'Back-End'!B$58),'Back-End'!B$68+0.0001,0))</f>
        <v>0</v>
      </c>
      <c r="S1321" s="72">
        <f>IF(AND(ABS('Back-End'!B$81-L1321)&lt;=0.0005,'Back-End'!B$84),'Back-End'!B$83,0)</f>
        <v>0</v>
      </c>
      <c r="T1321" s="72">
        <v>0</v>
      </c>
    </row>
    <row r="1322" spans="12:20" x14ac:dyDescent="0.25">
      <c r="L1322" s="94">
        <f>L1321+0.001</f>
        <v>0.65900000000000047</v>
      </c>
      <c r="M1322" s="81">
        <f>IF(L1322&lt;'Slider Control'!M$13,'Slider Control'!P$13,L1322*'Slider Control'!R$13)</f>
        <v>1.581600000000001</v>
      </c>
      <c r="N1322" s="95">
        <f>IF(L1322&lt;'Slider Control'!M$13,0,IF(L1322&lt;'Slider Control'!N$13,L1322*'Slider Control'!S$13+'Slider Control'!T$13,'Slider Control'!Q$13))</f>
        <v>1.8</v>
      </c>
      <c r="O1322" s="96" t="e">
        <f t="shared" si="35"/>
        <v>#N/A</v>
      </c>
      <c r="P1322" s="72">
        <f>IF(AND(ABS('Back-End'!B$26-L1322)&lt;=0.0005,'Back-End'!B$25),0.001,0)</f>
        <v>0</v>
      </c>
      <c r="Q1322" s="72">
        <f>IF(AND(ABS('Back-End'!B$32-L1322)&lt;=0.0005,'Back-End'!B$38),M1322,0)</f>
        <v>0</v>
      </c>
      <c r="R1322" s="72">
        <f>IF(AND(ABS('Back-End'!B$56-L1322)&lt;=0.0005,'Back-End'!B$57),'Back-End'!B$54,IF(AND(ABS('Back-End'!B$69-L1322)&lt;=0.0005,'Back-End'!B$58),'Back-End'!B$67,0))</f>
        <v>0</v>
      </c>
      <c r="S1322" s="72">
        <f>IF(AND(ABS('Back-End'!B$81-L1322)&lt;=0.0005,'Back-End'!B$84),'Back-End'!B$82,0)</f>
        <v>0</v>
      </c>
      <c r="T1322" s="72">
        <v>0</v>
      </c>
    </row>
    <row r="1323" spans="12:20" x14ac:dyDescent="0.25">
      <c r="L1323" s="94">
        <f>L1322</f>
        <v>0.65900000000000047</v>
      </c>
      <c r="M1323" s="81">
        <f>IF(L1323&lt;'Slider Control'!M$13,'Slider Control'!P$13,L1323*'Slider Control'!R$13)</f>
        <v>1.581600000000001</v>
      </c>
      <c r="N1323" s="95">
        <f>IF(L1323&lt;'Slider Control'!M$13,0,IF(L1323&lt;'Slider Control'!N$13,L1323*'Slider Control'!S$13+'Slider Control'!T$13,'Slider Control'!Q$13))</f>
        <v>1.8</v>
      </c>
      <c r="O1323" s="96" t="e">
        <f t="shared" si="35"/>
        <v>#N/A</v>
      </c>
      <c r="P1323" s="72">
        <f>IF(AND(ABS('Back-End'!B$26-L1323)&lt;=0.0005,'Back-End'!B$25),'Back-End'!B$21,0)</f>
        <v>0</v>
      </c>
      <c r="Q1323" s="72">
        <f>IF(AND(ABS('Back-End'!B$32-L1323)&lt;=0.0005,'Back-End'!B$38),N1323,0)</f>
        <v>0</v>
      </c>
      <c r="R1323" s="72">
        <f>IF(AND(ABS('Back-End'!B$56-L1322)&lt;=0.0005,'Back-End'!B$57),'Back-End'!B$55,IF(AND(ABS('Back-End'!B$69-L1322)&lt;=0.0005,'Back-End'!B$58),'Back-End'!B$68+0.0001,0))</f>
        <v>0</v>
      </c>
      <c r="S1323" s="72">
        <f>IF(AND(ABS('Back-End'!B$81-L1323)&lt;=0.0005,'Back-End'!B$84),'Back-End'!B$83,0)</f>
        <v>0</v>
      </c>
      <c r="T1323" s="72">
        <v>0</v>
      </c>
    </row>
    <row r="1324" spans="12:20" x14ac:dyDescent="0.25">
      <c r="L1324" s="94">
        <f>L1323+0.001</f>
        <v>0.66000000000000048</v>
      </c>
      <c r="M1324" s="81">
        <f>IF(L1324&lt;'Slider Control'!M$13,'Slider Control'!P$13,L1324*'Slider Control'!R$13)</f>
        <v>1.5840000000000012</v>
      </c>
      <c r="N1324" s="95">
        <f>IF(L1324&lt;'Slider Control'!M$13,0,IF(L1324&lt;'Slider Control'!N$13,L1324*'Slider Control'!S$13+'Slider Control'!T$13,'Slider Control'!Q$13))</f>
        <v>1.8</v>
      </c>
      <c r="O1324" s="96" t="e">
        <f t="shared" si="35"/>
        <v>#N/A</v>
      </c>
      <c r="P1324" s="72">
        <f>IF(AND(ABS('Back-End'!B$26-L1324)&lt;=0.0005,'Back-End'!B$25),0.001,0)</f>
        <v>0</v>
      </c>
      <c r="Q1324" s="72">
        <f>IF(AND(ABS('Back-End'!B$32-L1324)&lt;=0.0005,'Back-End'!B$38),M1324,0)</f>
        <v>0</v>
      </c>
      <c r="R1324" s="72">
        <f>IF(AND(ABS('Back-End'!B$56-L1324)&lt;=0.0005,'Back-End'!B$57),'Back-End'!B$54,IF(AND(ABS('Back-End'!B$69-L1324)&lt;=0.0005,'Back-End'!B$58),'Back-End'!B$67,0))</f>
        <v>0</v>
      </c>
      <c r="S1324" s="72">
        <f>IF(AND(ABS('Back-End'!B$81-L1324)&lt;=0.0005,'Back-End'!B$84),'Back-End'!B$82,0)</f>
        <v>0</v>
      </c>
      <c r="T1324" s="72">
        <v>0</v>
      </c>
    </row>
    <row r="1325" spans="12:20" x14ac:dyDescent="0.25">
      <c r="L1325" s="94">
        <f>L1324</f>
        <v>0.66000000000000048</v>
      </c>
      <c r="M1325" s="81">
        <f>IF(L1325&lt;'Slider Control'!M$13,'Slider Control'!P$13,L1325*'Slider Control'!R$13)</f>
        <v>1.5840000000000012</v>
      </c>
      <c r="N1325" s="95">
        <f>IF(L1325&lt;'Slider Control'!M$13,0,IF(L1325&lt;'Slider Control'!N$13,L1325*'Slider Control'!S$13+'Slider Control'!T$13,'Slider Control'!Q$13))</f>
        <v>1.8</v>
      </c>
      <c r="O1325" s="96" t="e">
        <f t="shared" si="35"/>
        <v>#N/A</v>
      </c>
      <c r="P1325" s="72">
        <f>IF(AND(ABS('Back-End'!B$26-L1325)&lt;=0.0005,'Back-End'!B$25),'Back-End'!B$21,0)</f>
        <v>0</v>
      </c>
      <c r="Q1325" s="72">
        <f>IF(AND(ABS('Back-End'!B$32-L1325)&lt;=0.0005,'Back-End'!B$38),N1325,0)</f>
        <v>0</v>
      </c>
      <c r="R1325" s="72">
        <f>IF(AND(ABS('Back-End'!B$56-L1324)&lt;=0.0005,'Back-End'!B$57),'Back-End'!B$55,IF(AND(ABS('Back-End'!B$69-L1324)&lt;=0.0005,'Back-End'!B$58),'Back-End'!B$68+0.0001,0))</f>
        <v>0</v>
      </c>
      <c r="S1325" s="72">
        <f>IF(AND(ABS('Back-End'!B$81-L1325)&lt;=0.0005,'Back-End'!B$84),'Back-End'!B$83,0)</f>
        <v>0</v>
      </c>
      <c r="T1325" s="72">
        <v>0</v>
      </c>
    </row>
    <row r="1326" spans="12:20" x14ac:dyDescent="0.25">
      <c r="L1326" s="94">
        <f>L1325+0.001</f>
        <v>0.66100000000000048</v>
      </c>
      <c r="M1326" s="81">
        <f>IF(L1326&lt;'Slider Control'!M$13,'Slider Control'!P$13,L1326*'Slider Control'!R$13)</f>
        <v>1.5864000000000011</v>
      </c>
      <c r="N1326" s="95">
        <f>IF(L1326&lt;'Slider Control'!M$13,0,IF(L1326&lt;'Slider Control'!N$13,L1326*'Slider Control'!S$13+'Slider Control'!T$13,'Slider Control'!Q$13))</f>
        <v>1.8</v>
      </c>
      <c r="O1326" s="96" t="e">
        <f t="shared" si="35"/>
        <v>#N/A</v>
      </c>
      <c r="P1326" s="72">
        <f>IF(AND(ABS('Back-End'!B$26-L1326)&lt;=0.0005,'Back-End'!B$25),0.001,0)</f>
        <v>0</v>
      </c>
      <c r="Q1326" s="72">
        <f>IF(AND(ABS('Back-End'!B$32-L1326)&lt;=0.0005,'Back-End'!B$38),M1326,0)</f>
        <v>0</v>
      </c>
      <c r="R1326" s="72">
        <f>IF(AND(ABS('Back-End'!B$56-L1326)&lt;=0.0005,'Back-End'!B$57),'Back-End'!B$54,IF(AND(ABS('Back-End'!B$69-L1326)&lt;=0.0005,'Back-End'!B$58),'Back-End'!B$67,0))</f>
        <v>0</v>
      </c>
      <c r="S1326" s="72">
        <f>IF(AND(ABS('Back-End'!B$81-L1326)&lt;=0.0005,'Back-End'!B$84),'Back-End'!B$82,0)</f>
        <v>0</v>
      </c>
      <c r="T1326" s="72">
        <v>0</v>
      </c>
    </row>
    <row r="1327" spans="12:20" x14ac:dyDescent="0.25">
      <c r="L1327" s="94">
        <f>L1326</f>
        <v>0.66100000000000048</v>
      </c>
      <c r="M1327" s="81">
        <f>IF(L1327&lt;'Slider Control'!M$13,'Slider Control'!P$13,L1327*'Slider Control'!R$13)</f>
        <v>1.5864000000000011</v>
      </c>
      <c r="N1327" s="95">
        <f>IF(L1327&lt;'Slider Control'!M$13,0,IF(L1327&lt;'Slider Control'!N$13,L1327*'Slider Control'!S$13+'Slider Control'!T$13,'Slider Control'!Q$13))</f>
        <v>1.8</v>
      </c>
      <c r="O1327" s="96" t="e">
        <f t="shared" si="35"/>
        <v>#N/A</v>
      </c>
      <c r="P1327" s="72">
        <f>IF(AND(ABS('Back-End'!B$26-L1327)&lt;=0.0005,'Back-End'!B$25),'Back-End'!B$21,0)</f>
        <v>0</v>
      </c>
      <c r="Q1327" s="72">
        <f>IF(AND(ABS('Back-End'!B$32-L1327)&lt;=0.0005,'Back-End'!B$38),N1327,0)</f>
        <v>0</v>
      </c>
      <c r="R1327" s="72">
        <f>IF(AND(ABS('Back-End'!B$56-L1326)&lt;=0.0005,'Back-End'!B$57),'Back-End'!B$55,IF(AND(ABS('Back-End'!B$69-L1326)&lt;=0.0005,'Back-End'!B$58),'Back-End'!B$68+0.0001,0))</f>
        <v>0</v>
      </c>
      <c r="S1327" s="72">
        <f>IF(AND(ABS('Back-End'!B$81-L1327)&lt;=0.0005,'Back-End'!B$84),'Back-End'!B$83,0)</f>
        <v>0</v>
      </c>
      <c r="T1327" s="72">
        <v>0</v>
      </c>
    </row>
    <row r="1328" spans="12:20" x14ac:dyDescent="0.25">
      <c r="L1328" s="94">
        <f>L1327+0.001</f>
        <v>0.66200000000000048</v>
      </c>
      <c r="M1328" s="81">
        <f>IF(L1328&lt;'Slider Control'!M$13,'Slider Control'!P$13,L1328*'Slider Control'!R$13)</f>
        <v>1.5888000000000011</v>
      </c>
      <c r="N1328" s="95">
        <f>IF(L1328&lt;'Slider Control'!M$13,0,IF(L1328&lt;'Slider Control'!N$13,L1328*'Slider Control'!S$13+'Slider Control'!T$13,'Slider Control'!Q$13))</f>
        <v>1.8</v>
      </c>
      <c r="O1328" s="96" t="e">
        <f t="shared" si="35"/>
        <v>#N/A</v>
      </c>
      <c r="P1328" s="72">
        <f>IF(AND(ABS('Back-End'!B$26-L1328)&lt;=0.0005,'Back-End'!B$25),0.001,0)</f>
        <v>0</v>
      </c>
      <c r="Q1328" s="72">
        <f>IF(AND(ABS('Back-End'!B$32-L1328)&lt;=0.0005,'Back-End'!B$38),M1328,0)</f>
        <v>0</v>
      </c>
      <c r="R1328" s="72">
        <f>IF(AND(ABS('Back-End'!B$56-L1328)&lt;=0.0005,'Back-End'!B$57),'Back-End'!B$54,IF(AND(ABS('Back-End'!B$69-L1328)&lt;=0.0005,'Back-End'!B$58),'Back-End'!B$67,0))</f>
        <v>0</v>
      </c>
      <c r="S1328" s="72">
        <f>IF(AND(ABS('Back-End'!B$81-L1328)&lt;=0.0005,'Back-End'!B$84),'Back-End'!B$82,0)</f>
        <v>0</v>
      </c>
      <c r="T1328" s="72">
        <v>0</v>
      </c>
    </row>
    <row r="1329" spans="12:20" x14ac:dyDescent="0.25">
      <c r="L1329" s="94">
        <f>L1328</f>
        <v>0.66200000000000048</v>
      </c>
      <c r="M1329" s="81">
        <f>IF(L1329&lt;'Slider Control'!M$13,'Slider Control'!P$13,L1329*'Slider Control'!R$13)</f>
        <v>1.5888000000000011</v>
      </c>
      <c r="N1329" s="95">
        <f>IF(L1329&lt;'Slider Control'!M$13,0,IF(L1329&lt;'Slider Control'!N$13,L1329*'Slider Control'!S$13+'Slider Control'!T$13,'Slider Control'!Q$13))</f>
        <v>1.8</v>
      </c>
      <c r="O1329" s="96" t="e">
        <f t="shared" si="35"/>
        <v>#N/A</v>
      </c>
      <c r="P1329" s="72">
        <f>IF(AND(ABS('Back-End'!B$26-L1329)&lt;=0.0005,'Back-End'!B$25),'Back-End'!B$21,0)</f>
        <v>0</v>
      </c>
      <c r="Q1329" s="72">
        <f>IF(AND(ABS('Back-End'!B$32-L1329)&lt;=0.0005,'Back-End'!B$38),N1329,0)</f>
        <v>0</v>
      </c>
      <c r="R1329" s="72">
        <f>IF(AND(ABS('Back-End'!B$56-L1328)&lt;=0.0005,'Back-End'!B$57),'Back-End'!B$55,IF(AND(ABS('Back-End'!B$69-L1328)&lt;=0.0005,'Back-End'!B$58),'Back-End'!B$68+0.0001,0))</f>
        <v>0</v>
      </c>
      <c r="S1329" s="72">
        <f>IF(AND(ABS('Back-End'!B$81-L1329)&lt;=0.0005,'Back-End'!B$84),'Back-End'!B$83,0)</f>
        <v>0</v>
      </c>
      <c r="T1329" s="72">
        <v>0</v>
      </c>
    </row>
    <row r="1330" spans="12:20" x14ac:dyDescent="0.25">
      <c r="L1330" s="94">
        <f>L1329+0.001</f>
        <v>0.66300000000000048</v>
      </c>
      <c r="M1330" s="81">
        <f>IF(L1330&lt;'Slider Control'!M$13,'Slider Control'!P$13,L1330*'Slider Control'!R$13)</f>
        <v>1.5912000000000011</v>
      </c>
      <c r="N1330" s="95">
        <f>IF(L1330&lt;'Slider Control'!M$13,0,IF(L1330&lt;'Slider Control'!N$13,L1330*'Slider Control'!S$13+'Slider Control'!T$13,'Slider Control'!Q$13))</f>
        <v>1.8</v>
      </c>
      <c r="O1330" s="96" t="e">
        <f t="shared" si="35"/>
        <v>#N/A</v>
      </c>
      <c r="P1330" s="72">
        <f>IF(AND(ABS('Back-End'!B$26-L1330)&lt;=0.0005,'Back-End'!B$25),0.001,0)</f>
        <v>0</v>
      </c>
      <c r="Q1330" s="72">
        <f>IF(AND(ABS('Back-End'!B$32-L1330)&lt;=0.0005,'Back-End'!B$38),M1330,0)</f>
        <v>0</v>
      </c>
      <c r="R1330" s="72">
        <f>IF(AND(ABS('Back-End'!B$56-L1330)&lt;=0.0005,'Back-End'!B$57),'Back-End'!B$54,IF(AND(ABS('Back-End'!B$69-L1330)&lt;=0.0005,'Back-End'!B$58),'Back-End'!B$67,0))</f>
        <v>0</v>
      </c>
      <c r="S1330" s="72">
        <f>IF(AND(ABS('Back-End'!B$81-L1330)&lt;=0.0005,'Back-End'!B$84),'Back-End'!B$82,0)</f>
        <v>0</v>
      </c>
      <c r="T1330" s="72">
        <v>0</v>
      </c>
    </row>
    <row r="1331" spans="12:20" x14ac:dyDescent="0.25">
      <c r="L1331" s="94">
        <f>L1330</f>
        <v>0.66300000000000048</v>
      </c>
      <c r="M1331" s="81">
        <f>IF(L1331&lt;'Slider Control'!M$13,'Slider Control'!P$13,L1331*'Slider Control'!R$13)</f>
        <v>1.5912000000000011</v>
      </c>
      <c r="N1331" s="95">
        <f>IF(L1331&lt;'Slider Control'!M$13,0,IF(L1331&lt;'Slider Control'!N$13,L1331*'Slider Control'!S$13+'Slider Control'!T$13,'Slider Control'!Q$13))</f>
        <v>1.8</v>
      </c>
      <c r="O1331" s="96" t="e">
        <f t="shared" si="35"/>
        <v>#N/A</v>
      </c>
      <c r="P1331" s="72">
        <f>IF(AND(ABS('Back-End'!B$26-L1331)&lt;=0.0005,'Back-End'!B$25),'Back-End'!B$21,0)</f>
        <v>0</v>
      </c>
      <c r="Q1331" s="72">
        <f>IF(AND(ABS('Back-End'!B$32-L1331)&lt;=0.0005,'Back-End'!B$38),N1331,0)</f>
        <v>0</v>
      </c>
      <c r="R1331" s="72">
        <f>IF(AND(ABS('Back-End'!B$56-L1330)&lt;=0.0005,'Back-End'!B$57),'Back-End'!B$55,IF(AND(ABS('Back-End'!B$69-L1330)&lt;=0.0005,'Back-End'!B$58),'Back-End'!B$68+0.0001,0))</f>
        <v>0</v>
      </c>
      <c r="S1331" s="72">
        <f>IF(AND(ABS('Back-End'!B$81-L1331)&lt;=0.0005,'Back-End'!B$84),'Back-End'!B$83,0)</f>
        <v>0</v>
      </c>
      <c r="T1331" s="72">
        <v>0</v>
      </c>
    </row>
    <row r="1332" spans="12:20" x14ac:dyDescent="0.25">
      <c r="L1332" s="94">
        <f>L1331+0.001</f>
        <v>0.66400000000000048</v>
      </c>
      <c r="M1332" s="81">
        <f>IF(L1332&lt;'Slider Control'!M$13,'Slider Control'!P$13,L1332*'Slider Control'!R$13)</f>
        <v>1.593600000000001</v>
      </c>
      <c r="N1332" s="95">
        <f>IF(L1332&lt;'Slider Control'!M$13,0,IF(L1332&lt;'Slider Control'!N$13,L1332*'Slider Control'!S$13+'Slider Control'!T$13,'Slider Control'!Q$13))</f>
        <v>1.8</v>
      </c>
      <c r="O1332" s="96" t="e">
        <f t="shared" si="35"/>
        <v>#N/A</v>
      </c>
      <c r="P1332" s="72">
        <f>IF(AND(ABS('Back-End'!B$26-L1332)&lt;=0.0005,'Back-End'!B$25),0.001,0)</f>
        <v>0</v>
      </c>
      <c r="Q1332" s="72">
        <f>IF(AND(ABS('Back-End'!B$32-L1332)&lt;=0.0005,'Back-End'!B$38),M1332,0)</f>
        <v>0</v>
      </c>
      <c r="R1332" s="72">
        <f>IF(AND(ABS('Back-End'!B$56-L1332)&lt;=0.0005,'Back-End'!B$57),'Back-End'!B$54,IF(AND(ABS('Back-End'!B$69-L1332)&lt;=0.0005,'Back-End'!B$58),'Back-End'!B$67,0))</f>
        <v>0</v>
      </c>
      <c r="S1332" s="72">
        <f>IF(AND(ABS('Back-End'!B$81-L1332)&lt;=0.0005,'Back-End'!B$84),'Back-End'!B$82,0)</f>
        <v>0</v>
      </c>
      <c r="T1332" s="72">
        <v>0</v>
      </c>
    </row>
    <row r="1333" spans="12:20" x14ac:dyDescent="0.25">
      <c r="L1333" s="94">
        <f>L1332</f>
        <v>0.66400000000000048</v>
      </c>
      <c r="M1333" s="81">
        <f>IF(L1333&lt;'Slider Control'!M$13,'Slider Control'!P$13,L1333*'Slider Control'!R$13)</f>
        <v>1.593600000000001</v>
      </c>
      <c r="N1333" s="95">
        <f>IF(L1333&lt;'Slider Control'!M$13,0,IF(L1333&lt;'Slider Control'!N$13,L1333*'Slider Control'!S$13+'Slider Control'!T$13,'Slider Control'!Q$13))</f>
        <v>1.8</v>
      </c>
      <c r="O1333" s="96" t="e">
        <f t="shared" si="35"/>
        <v>#N/A</v>
      </c>
      <c r="P1333" s="72">
        <f>IF(AND(ABS('Back-End'!B$26-L1333)&lt;=0.0005,'Back-End'!B$25),'Back-End'!B$21,0)</f>
        <v>0</v>
      </c>
      <c r="Q1333" s="72">
        <f>IF(AND(ABS('Back-End'!B$32-L1333)&lt;=0.0005,'Back-End'!B$38),N1333,0)</f>
        <v>0</v>
      </c>
      <c r="R1333" s="72">
        <f>IF(AND(ABS('Back-End'!B$56-L1332)&lt;=0.0005,'Back-End'!B$57),'Back-End'!B$55,IF(AND(ABS('Back-End'!B$69-L1332)&lt;=0.0005,'Back-End'!B$58),'Back-End'!B$68+0.0001,0))</f>
        <v>0</v>
      </c>
      <c r="S1333" s="72">
        <f>IF(AND(ABS('Back-End'!B$81-L1333)&lt;=0.0005,'Back-End'!B$84),'Back-End'!B$83,0)</f>
        <v>0</v>
      </c>
      <c r="T1333" s="72">
        <v>0</v>
      </c>
    </row>
    <row r="1334" spans="12:20" x14ac:dyDescent="0.25">
      <c r="L1334" s="94">
        <f>L1333+0.001</f>
        <v>0.66500000000000048</v>
      </c>
      <c r="M1334" s="81">
        <f>IF(L1334&lt;'Slider Control'!M$13,'Slider Control'!P$13,L1334*'Slider Control'!R$13)</f>
        <v>1.5960000000000012</v>
      </c>
      <c r="N1334" s="95">
        <f>IF(L1334&lt;'Slider Control'!M$13,0,IF(L1334&lt;'Slider Control'!N$13,L1334*'Slider Control'!S$13+'Slider Control'!T$13,'Slider Control'!Q$13))</f>
        <v>1.8</v>
      </c>
      <c r="O1334" s="96" t="e">
        <f t="shared" si="35"/>
        <v>#N/A</v>
      </c>
      <c r="P1334" s="72">
        <f>IF(AND(ABS('Back-End'!B$26-L1334)&lt;=0.0005,'Back-End'!B$25),0.001,0)</f>
        <v>0</v>
      </c>
      <c r="Q1334" s="72">
        <f>IF(AND(ABS('Back-End'!B$32-L1334)&lt;=0.0005,'Back-End'!B$38),M1334,0)</f>
        <v>0</v>
      </c>
      <c r="R1334" s="72">
        <f>IF(AND(ABS('Back-End'!B$56-L1334)&lt;=0.0005,'Back-End'!B$57),'Back-End'!B$54,IF(AND(ABS('Back-End'!B$69-L1334)&lt;=0.0005,'Back-End'!B$58),'Back-End'!B$67,0))</f>
        <v>0</v>
      </c>
      <c r="S1334" s="72">
        <f>IF(AND(ABS('Back-End'!B$81-L1334)&lt;=0.0005,'Back-End'!B$84),'Back-End'!B$82,0)</f>
        <v>0</v>
      </c>
      <c r="T1334" s="72">
        <v>0</v>
      </c>
    </row>
    <row r="1335" spans="12:20" x14ac:dyDescent="0.25">
      <c r="L1335" s="94">
        <f>L1334</f>
        <v>0.66500000000000048</v>
      </c>
      <c r="M1335" s="81">
        <f>IF(L1335&lt;'Slider Control'!M$13,'Slider Control'!P$13,L1335*'Slider Control'!R$13)</f>
        <v>1.5960000000000012</v>
      </c>
      <c r="N1335" s="95">
        <f>IF(L1335&lt;'Slider Control'!M$13,0,IF(L1335&lt;'Slider Control'!N$13,L1335*'Slider Control'!S$13+'Slider Control'!T$13,'Slider Control'!Q$13))</f>
        <v>1.8</v>
      </c>
      <c r="O1335" s="96" t="e">
        <f t="shared" si="35"/>
        <v>#N/A</v>
      </c>
      <c r="P1335" s="72">
        <f>IF(AND(ABS('Back-End'!B$26-L1335)&lt;=0.0005,'Back-End'!B$25),'Back-End'!B$21,0)</f>
        <v>0</v>
      </c>
      <c r="Q1335" s="72">
        <f>IF(AND(ABS('Back-End'!B$32-L1335)&lt;=0.0005,'Back-End'!B$38),N1335,0)</f>
        <v>0</v>
      </c>
      <c r="R1335" s="72">
        <f>IF(AND(ABS('Back-End'!B$56-L1334)&lt;=0.0005,'Back-End'!B$57),'Back-End'!B$55,IF(AND(ABS('Back-End'!B$69-L1334)&lt;=0.0005,'Back-End'!B$58),'Back-End'!B$68+0.0001,0))</f>
        <v>0</v>
      </c>
      <c r="S1335" s="72">
        <f>IF(AND(ABS('Back-End'!B$81-L1335)&lt;=0.0005,'Back-End'!B$84),'Back-End'!B$83,0)</f>
        <v>0</v>
      </c>
      <c r="T1335" s="72">
        <v>0</v>
      </c>
    </row>
    <row r="1336" spans="12:20" x14ac:dyDescent="0.25">
      <c r="L1336" s="94">
        <f>L1335+0.001</f>
        <v>0.66600000000000048</v>
      </c>
      <c r="M1336" s="81">
        <f>IF(L1336&lt;'Slider Control'!M$13,'Slider Control'!P$13,L1336*'Slider Control'!R$13)</f>
        <v>1.5984000000000012</v>
      </c>
      <c r="N1336" s="95">
        <f>IF(L1336&lt;'Slider Control'!M$13,0,IF(L1336&lt;'Slider Control'!N$13,L1336*'Slider Control'!S$13+'Slider Control'!T$13,'Slider Control'!Q$13))</f>
        <v>1.8</v>
      </c>
      <c r="O1336" s="96" t="e">
        <f t="shared" si="35"/>
        <v>#N/A</v>
      </c>
      <c r="P1336" s="72">
        <f>IF(AND(ABS('Back-End'!B$26-L1336)&lt;=0.0005,'Back-End'!B$25),0.001,0)</f>
        <v>0</v>
      </c>
      <c r="Q1336" s="72">
        <f>IF(AND(ABS('Back-End'!B$32-L1336)&lt;=0.0005,'Back-End'!B$38),M1336,0)</f>
        <v>0</v>
      </c>
      <c r="R1336" s="72">
        <f>IF(AND(ABS('Back-End'!B$56-L1336)&lt;=0.0005,'Back-End'!B$57),'Back-End'!B$54,IF(AND(ABS('Back-End'!B$69-L1336)&lt;=0.0005,'Back-End'!B$58),'Back-End'!B$67,0))</f>
        <v>0</v>
      </c>
      <c r="S1336" s="72">
        <f>IF(AND(ABS('Back-End'!B$81-L1336)&lt;=0.0005,'Back-End'!B$84),'Back-End'!B$82,0)</f>
        <v>0</v>
      </c>
      <c r="T1336" s="72">
        <v>0</v>
      </c>
    </row>
    <row r="1337" spans="12:20" x14ac:dyDescent="0.25">
      <c r="L1337" s="94">
        <f>L1336</f>
        <v>0.66600000000000048</v>
      </c>
      <c r="M1337" s="81">
        <f>IF(L1337&lt;'Slider Control'!M$13,'Slider Control'!P$13,L1337*'Slider Control'!R$13)</f>
        <v>1.5984000000000012</v>
      </c>
      <c r="N1337" s="95">
        <f>IF(L1337&lt;'Slider Control'!M$13,0,IF(L1337&lt;'Slider Control'!N$13,L1337*'Slider Control'!S$13+'Slider Control'!T$13,'Slider Control'!Q$13))</f>
        <v>1.8</v>
      </c>
      <c r="O1337" s="96" t="e">
        <f t="shared" si="35"/>
        <v>#N/A</v>
      </c>
      <c r="P1337" s="72">
        <f>IF(AND(ABS('Back-End'!B$26-L1337)&lt;=0.0005,'Back-End'!B$25),'Back-End'!B$21,0)</f>
        <v>0</v>
      </c>
      <c r="Q1337" s="72">
        <f>IF(AND(ABS('Back-End'!B$32-L1337)&lt;=0.0005,'Back-End'!B$38),N1337,0)</f>
        <v>0</v>
      </c>
      <c r="R1337" s="72">
        <f>IF(AND(ABS('Back-End'!B$56-L1336)&lt;=0.0005,'Back-End'!B$57),'Back-End'!B$55,IF(AND(ABS('Back-End'!B$69-L1336)&lt;=0.0005,'Back-End'!B$58),'Back-End'!B$68+0.0001,0))</f>
        <v>0</v>
      </c>
      <c r="S1337" s="72">
        <f>IF(AND(ABS('Back-End'!B$81-L1337)&lt;=0.0005,'Back-End'!B$84),'Back-End'!B$83,0)</f>
        <v>0</v>
      </c>
      <c r="T1337" s="72">
        <v>0</v>
      </c>
    </row>
    <row r="1338" spans="12:20" x14ac:dyDescent="0.25">
      <c r="L1338" s="94">
        <f>L1337+0.001</f>
        <v>0.66700000000000048</v>
      </c>
      <c r="M1338" s="81">
        <f>IF(L1338&lt;'Slider Control'!M$13,'Slider Control'!P$13,L1338*'Slider Control'!R$13)</f>
        <v>1.6008000000000011</v>
      </c>
      <c r="N1338" s="95">
        <f>IF(L1338&lt;'Slider Control'!M$13,0,IF(L1338&lt;'Slider Control'!N$13,L1338*'Slider Control'!S$13+'Slider Control'!T$13,'Slider Control'!Q$13))</f>
        <v>1.8</v>
      </c>
      <c r="O1338" s="96" t="e">
        <f t="shared" si="35"/>
        <v>#N/A</v>
      </c>
      <c r="P1338" s="72">
        <f>IF(AND(ABS('Back-End'!B$26-L1338)&lt;=0.0005,'Back-End'!B$25),0.001,0)</f>
        <v>0</v>
      </c>
      <c r="Q1338" s="72">
        <f>IF(AND(ABS('Back-End'!B$32-L1338)&lt;=0.0005,'Back-End'!B$38),M1338,0)</f>
        <v>0</v>
      </c>
      <c r="R1338" s="72">
        <f>IF(AND(ABS('Back-End'!B$56-L1338)&lt;=0.0005,'Back-End'!B$57),'Back-End'!B$54,IF(AND(ABS('Back-End'!B$69-L1338)&lt;=0.0005,'Back-End'!B$58),'Back-End'!B$67,0))</f>
        <v>0</v>
      </c>
      <c r="S1338" s="72">
        <f>IF(AND(ABS('Back-End'!B$81-L1338)&lt;=0.0005,'Back-End'!B$84),'Back-End'!B$82,0)</f>
        <v>0</v>
      </c>
      <c r="T1338" s="72">
        <v>0</v>
      </c>
    </row>
    <row r="1339" spans="12:20" x14ac:dyDescent="0.25">
      <c r="L1339" s="94">
        <f>L1338</f>
        <v>0.66700000000000048</v>
      </c>
      <c r="M1339" s="81">
        <f>IF(L1339&lt;'Slider Control'!M$13,'Slider Control'!P$13,L1339*'Slider Control'!R$13)</f>
        <v>1.6008000000000011</v>
      </c>
      <c r="N1339" s="95">
        <f>IF(L1339&lt;'Slider Control'!M$13,0,IF(L1339&lt;'Slider Control'!N$13,L1339*'Slider Control'!S$13+'Slider Control'!T$13,'Slider Control'!Q$13))</f>
        <v>1.8</v>
      </c>
      <c r="O1339" s="96" t="e">
        <f t="shared" si="35"/>
        <v>#N/A</v>
      </c>
      <c r="P1339" s="72">
        <f>IF(AND(ABS('Back-End'!B$26-L1339)&lt;=0.0005,'Back-End'!B$25),'Back-End'!B$21,0)</f>
        <v>0</v>
      </c>
      <c r="Q1339" s="72">
        <f>IF(AND(ABS('Back-End'!B$32-L1339)&lt;=0.0005,'Back-End'!B$38),N1339,0)</f>
        <v>0</v>
      </c>
      <c r="R1339" s="72">
        <f>IF(AND(ABS('Back-End'!B$56-L1338)&lt;=0.0005,'Back-End'!B$57),'Back-End'!B$55,IF(AND(ABS('Back-End'!B$69-L1338)&lt;=0.0005,'Back-End'!B$58),'Back-End'!B$68+0.0001,0))</f>
        <v>0</v>
      </c>
      <c r="S1339" s="72">
        <f>IF(AND(ABS('Back-End'!B$81-L1339)&lt;=0.0005,'Back-End'!B$84),'Back-End'!B$83,0)</f>
        <v>0</v>
      </c>
      <c r="T1339" s="72">
        <v>0</v>
      </c>
    </row>
    <row r="1340" spans="12:20" x14ac:dyDescent="0.25">
      <c r="L1340" s="94">
        <f>L1339+0.001</f>
        <v>0.66800000000000048</v>
      </c>
      <c r="M1340" s="81">
        <f>IF(L1340&lt;'Slider Control'!M$13,'Slider Control'!P$13,L1340*'Slider Control'!R$13)</f>
        <v>1.6032000000000011</v>
      </c>
      <c r="N1340" s="95">
        <f>IF(L1340&lt;'Slider Control'!M$13,0,IF(L1340&lt;'Slider Control'!N$13,L1340*'Slider Control'!S$13+'Slider Control'!T$13,'Slider Control'!Q$13))</f>
        <v>1.8</v>
      </c>
      <c r="O1340" s="96" t="e">
        <f t="shared" si="35"/>
        <v>#N/A</v>
      </c>
      <c r="P1340" s="72">
        <f>IF(AND(ABS('Back-End'!B$26-L1340)&lt;=0.0005,'Back-End'!B$25),0.001,0)</f>
        <v>0</v>
      </c>
      <c r="Q1340" s="72">
        <f>IF(AND(ABS('Back-End'!B$32-L1340)&lt;=0.0005,'Back-End'!B$38),M1340,0)</f>
        <v>0</v>
      </c>
      <c r="R1340" s="72">
        <f>IF(AND(ABS('Back-End'!B$56-L1340)&lt;=0.0005,'Back-End'!B$57),'Back-End'!B$54,IF(AND(ABS('Back-End'!B$69-L1340)&lt;=0.0005,'Back-End'!B$58),'Back-End'!B$67,0))</f>
        <v>0</v>
      </c>
      <c r="S1340" s="72">
        <f>IF(AND(ABS('Back-End'!B$81-L1340)&lt;=0.0005,'Back-End'!B$84),'Back-End'!B$82,0)</f>
        <v>0</v>
      </c>
      <c r="T1340" s="72">
        <v>0</v>
      </c>
    </row>
    <row r="1341" spans="12:20" x14ac:dyDescent="0.25">
      <c r="L1341" s="94">
        <f>L1340</f>
        <v>0.66800000000000048</v>
      </c>
      <c r="M1341" s="81">
        <f>IF(L1341&lt;'Slider Control'!M$13,'Slider Control'!P$13,L1341*'Slider Control'!R$13)</f>
        <v>1.6032000000000011</v>
      </c>
      <c r="N1341" s="95">
        <f>IF(L1341&lt;'Slider Control'!M$13,0,IF(L1341&lt;'Slider Control'!N$13,L1341*'Slider Control'!S$13+'Slider Control'!T$13,'Slider Control'!Q$13))</f>
        <v>1.8</v>
      </c>
      <c r="O1341" s="96" t="e">
        <f t="shared" si="35"/>
        <v>#N/A</v>
      </c>
      <c r="P1341" s="72">
        <f>IF(AND(ABS('Back-End'!B$26-L1341)&lt;=0.0005,'Back-End'!B$25),'Back-End'!B$21,0)</f>
        <v>0</v>
      </c>
      <c r="Q1341" s="72">
        <f>IF(AND(ABS('Back-End'!B$32-L1341)&lt;=0.0005,'Back-End'!B$38),N1341,0)</f>
        <v>0</v>
      </c>
      <c r="R1341" s="72">
        <f>IF(AND(ABS('Back-End'!B$56-L1340)&lt;=0.0005,'Back-End'!B$57),'Back-End'!B$55,IF(AND(ABS('Back-End'!B$69-L1340)&lt;=0.0005,'Back-End'!B$58),'Back-End'!B$68+0.0001,0))</f>
        <v>0</v>
      </c>
      <c r="S1341" s="72">
        <f>IF(AND(ABS('Back-End'!B$81-L1341)&lt;=0.0005,'Back-End'!B$84),'Back-End'!B$83,0)</f>
        <v>0</v>
      </c>
      <c r="T1341" s="72">
        <v>0</v>
      </c>
    </row>
    <row r="1342" spans="12:20" x14ac:dyDescent="0.25">
      <c r="L1342" s="94">
        <f>L1341+0.001</f>
        <v>0.66900000000000048</v>
      </c>
      <c r="M1342" s="81">
        <f>IF(L1342&lt;'Slider Control'!M$13,'Slider Control'!P$13,L1342*'Slider Control'!R$13)</f>
        <v>1.605600000000001</v>
      </c>
      <c r="N1342" s="95">
        <f>IF(L1342&lt;'Slider Control'!M$13,0,IF(L1342&lt;'Slider Control'!N$13,L1342*'Slider Control'!S$13+'Slider Control'!T$13,'Slider Control'!Q$13))</f>
        <v>1.8</v>
      </c>
      <c r="O1342" s="96" t="e">
        <f t="shared" si="35"/>
        <v>#N/A</v>
      </c>
      <c r="P1342" s="72">
        <f>IF(AND(ABS('Back-End'!B$26-L1342)&lt;=0.0005,'Back-End'!B$25),0.001,0)</f>
        <v>0</v>
      </c>
      <c r="Q1342" s="72">
        <f>IF(AND(ABS('Back-End'!B$32-L1342)&lt;=0.0005,'Back-End'!B$38),M1342,0)</f>
        <v>0</v>
      </c>
      <c r="R1342" s="72">
        <f>IF(AND(ABS('Back-End'!B$56-L1342)&lt;=0.0005,'Back-End'!B$57),'Back-End'!B$54,IF(AND(ABS('Back-End'!B$69-L1342)&lt;=0.0005,'Back-End'!B$58),'Back-End'!B$67,0))</f>
        <v>0</v>
      </c>
      <c r="S1342" s="72">
        <f>IF(AND(ABS('Back-End'!B$81-L1342)&lt;=0.0005,'Back-End'!B$84),'Back-End'!B$82,0)</f>
        <v>0</v>
      </c>
      <c r="T1342" s="72">
        <v>0</v>
      </c>
    </row>
    <row r="1343" spans="12:20" x14ac:dyDescent="0.25">
      <c r="L1343" s="94">
        <f>L1342</f>
        <v>0.66900000000000048</v>
      </c>
      <c r="M1343" s="81">
        <f>IF(L1343&lt;'Slider Control'!M$13,'Slider Control'!P$13,L1343*'Slider Control'!R$13)</f>
        <v>1.605600000000001</v>
      </c>
      <c r="N1343" s="95">
        <f>IF(L1343&lt;'Slider Control'!M$13,0,IF(L1343&lt;'Slider Control'!N$13,L1343*'Slider Control'!S$13+'Slider Control'!T$13,'Slider Control'!Q$13))</f>
        <v>1.8</v>
      </c>
      <c r="O1343" s="96" t="e">
        <f t="shared" si="35"/>
        <v>#N/A</v>
      </c>
      <c r="P1343" s="72">
        <f>IF(AND(ABS('Back-End'!B$26-L1343)&lt;=0.0005,'Back-End'!B$25),'Back-End'!B$21,0)</f>
        <v>0</v>
      </c>
      <c r="Q1343" s="72">
        <f>IF(AND(ABS('Back-End'!B$32-L1343)&lt;=0.0005,'Back-End'!B$38),N1343,0)</f>
        <v>0</v>
      </c>
      <c r="R1343" s="72">
        <f>IF(AND(ABS('Back-End'!B$56-L1342)&lt;=0.0005,'Back-End'!B$57),'Back-End'!B$55,IF(AND(ABS('Back-End'!B$69-L1342)&lt;=0.0005,'Back-End'!B$58),'Back-End'!B$68+0.0001,0))</f>
        <v>0</v>
      </c>
      <c r="S1343" s="72">
        <f>IF(AND(ABS('Back-End'!B$81-L1343)&lt;=0.0005,'Back-End'!B$84),'Back-End'!B$83,0)</f>
        <v>0</v>
      </c>
      <c r="T1343" s="72">
        <v>0</v>
      </c>
    </row>
    <row r="1344" spans="12:20" x14ac:dyDescent="0.25">
      <c r="L1344" s="94">
        <f>L1343+0.001</f>
        <v>0.67000000000000048</v>
      </c>
      <c r="M1344" s="81">
        <f>IF(L1344&lt;'Slider Control'!M$13,'Slider Control'!P$13,L1344*'Slider Control'!R$13)</f>
        <v>1.6080000000000012</v>
      </c>
      <c r="N1344" s="95">
        <f>IF(L1344&lt;'Slider Control'!M$13,0,IF(L1344&lt;'Slider Control'!N$13,L1344*'Slider Control'!S$13+'Slider Control'!T$13,'Slider Control'!Q$13))</f>
        <v>1.8</v>
      </c>
      <c r="O1344" s="96" t="e">
        <f t="shared" si="35"/>
        <v>#N/A</v>
      </c>
      <c r="P1344" s="72">
        <f>IF(AND(ABS('Back-End'!B$26-L1344)&lt;=0.0005,'Back-End'!B$25),0.001,0)</f>
        <v>0</v>
      </c>
      <c r="Q1344" s="72">
        <f>IF(AND(ABS('Back-End'!B$32-L1344)&lt;=0.0005,'Back-End'!B$38),M1344,0)</f>
        <v>0</v>
      </c>
      <c r="R1344" s="72">
        <f>IF(AND(ABS('Back-End'!B$56-L1344)&lt;=0.0005,'Back-End'!B$57),'Back-End'!B$54,IF(AND(ABS('Back-End'!B$69-L1344)&lt;=0.0005,'Back-End'!B$58),'Back-End'!B$67,0))</f>
        <v>0</v>
      </c>
      <c r="S1344" s="72">
        <f>IF(AND(ABS('Back-End'!B$81-L1344)&lt;=0.0005,'Back-End'!B$84),'Back-End'!B$82,0)</f>
        <v>0</v>
      </c>
      <c r="T1344" s="72">
        <v>0</v>
      </c>
    </row>
    <row r="1345" spans="12:20" x14ac:dyDescent="0.25">
      <c r="L1345" s="94">
        <f>L1344</f>
        <v>0.67000000000000048</v>
      </c>
      <c r="M1345" s="81">
        <f>IF(L1345&lt;'Slider Control'!M$13,'Slider Control'!P$13,L1345*'Slider Control'!R$13)</f>
        <v>1.6080000000000012</v>
      </c>
      <c r="N1345" s="95">
        <f>IF(L1345&lt;'Slider Control'!M$13,0,IF(L1345&lt;'Slider Control'!N$13,L1345*'Slider Control'!S$13+'Slider Control'!T$13,'Slider Control'!Q$13))</f>
        <v>1.8</v>
      </c>
      <c r="O1345" s="96" t="e">
        <f t="shared" si="35"/>
        <v>#N/A</v>
      </c>
      <c r="P1345" s="72">
        <f>IF(AND(ABS('Back-End'!B$26-L1345)&lt;=0.0005,'Back-End'!B$25),'Back-End'!B$21,0)</f>
        <v>0</v>
      </c>
      <c r="Q1345" s="72">
        <f>IF(AND(ABS('Back-End'!B$32-L1345)&lt;=0.0005,'Back-End'!B$38),N1345,0)</f>
        <v>0</v>
      </c>
      <c r="R1345" s="72">
        <f>IF(AND(ABS('Back-End'!B$56-L1344)&lt;=0.0005,'Back-End'!B$57),'Back-End'!B$55,IF(AND(ABS('Back-End'!B$69-L1344)&lt;=0.0005,'Back-End'!B$58),'Back-End'!B$68+0.0001,0))</f>
        <v>0</v>
      </c>
      <c r="S1345" s="72">
        <f>IF(AND(ABS('Back-End'!B$81-L1345)&lt;=0.0005,'Back-End'!B$84),'Back-End'!B$83,0)</f>
        <v>0</v>
      </c>
      <c r="T1345" s="72">
        <v>0</v>
      </c>
    </row>
    <row r="1346" spans="12:20" x14ac:dyDescent="0.25">
      <c r="L1346" s="94">
        <f>L1345+0.001</f>
        <v>0.67100000000000048</v>
      </c>
      <c r="M1346" s="81">
        <f>IF(L1346&lt;'Slider Control'!M$13,'Slider Control'!P$13,L1346*'Slider Control'!R$13)</f>
        <v>1.6104000000000012</v>
      </c>
      <c r="N1346" s="95">
        <f>IF(L1346&lt;'Slider Control'!M$13,0,IF(L1346&lt;'Slider Control'!N$13,L1346*'Slider Control'!S$13+'Slider Control'!T$13,'Slider Control'!Q$13))</f>
        <v>1.8</v>
      </c>
      <c r="O1346" s="96" t="e">
        <f t="shared" si="35"/>
        <v>#N/A</v>
      </c>
      <c r="P1346" s="72">
        <f>IF(AND(ABS('Back-End'!B$26-L1346)&lt;=0.0005,'Back-End'!B$25),0.001,0)</f>
        <v>0</v>
      </c>
      <c r="Q1346" s="72">
        <f>IF(AND(ABS('Back-End'!B$32-L1346)&lt;=0.0005,'Back-End'!B$38),M1346,0)</f>
        <v>0</v>
      </c>
      <c r="R1346" s="72">
        <f>IF(AND(ABS('Back-End'!B$56-L1346)&lt;=0.0005,'Back-End'!B$57),'Back-End'!B$54,IF(AND(ABS('Back-End'!B$69-L1346)&lt;=0.0005,'Back-End'!B$58),'Back-End'!B$67,0))</f>
        <v>0</v>
      </c>
      <c r="S1346" s="72">
        <f>IF(AND(ABS('Back-End'!B$81-L1346)&lt;=0.0005,'Back-End'!B$84),'Back-End'!B$82,0)</f>
        <v>0</v>
      </c>
      <c r="T1346" s="72">
        <v>0</v>
      </c>
    </row>
    <row r="1347" spans="12:20" x14ac:dyDescent="0.25">
      <c r="L1347" s="94">
        <f>L1346</f>
        <v>0.67100000000000048</v>
      </c>
      <c r="M1347" s="81">
        <f>IF(L1347&lt;'Slider Control'!M$13,'Slider Control'!P$13,L1347*'Slider Control'!R$13)</f>
        <v>1.6104000000000012</v>
      </c>
      <c r="N1347" s="95">
        <f>IF(L1347&lt;'Slider Control'!M$13,0,IF(L1347&lt;'Slider Control'!N$13,L1347*'Slider Control'!S$13+'Slider Control'!T$13,'Slider Control'!Q$13))</f>
        <v>1.8</v>
      </c>
      <c r="O1347" s="96" t="e">
        <f t="shared" si="35"/>
        <v>#N/A</v>
      </c>
      <c r="P1347" s="72">
        <f>IF(AND(ABS('Back-End'!B$26-L1347)&lt;=0.0005,'Back-End'!B$25),'Back-End'!B$21,0)</f>
        <v>0</v>
      </c>
      <c r="Q1347" s="72">
        <f>IF(AND(ABS('Back-End'!B$32-L1347)&lt;=0.0005,'Back-End'!B$38),N1347,0)</f>
        <v>0</v>
      </c>
      <c r="R1347" s="72">
        <f>IF(AND(ABS('Back-End'!B$56-L1346)&lt;=0.0005,'Back-End'!B$57),'Back-End'!B$55,IF(AND(ABS('Back-End'!B$69-L1346)&lt;=0.0005,'Back-End'!B$58),'Back-End'!B$68+0.0001,0))</f>
        <v>0</v>
      </c>
      <c r="S1347" s="72">
        <f>IF(AND(ABS('Back-End'!B$81-L1347)&lt;=0.0005,'Back-End'!B$84),'Back-End'!B$83,0)</f>
        <v>0</v>
      </c>
      <c r="T1347" s="72">
        <v>0</v>
      </c>
    </row>
    <row r="1348" spans="12:20" x14ac:dyDescent="0.25">
      <c r="L1348" s="94">
        <f>L1347+0.001</f>
        <v>0.67200000000000049</v>
      </c>
      <c r="M1348" s="81">
        <f>IF(L1348&lt;'Slider Control'!M$13,'Slider Control'!P$13,L1348*'Slider Control'!R$13)</f>
        <v>1.6128000000000011</v>
      </c>
      <c r="N1348" s="95">
        <f>IF(L1348&lt;'Slider Control'!M$13,0,IF(L1348&lt;'Slider Control'!N$13,L1348*'Slider Control'!S$13+'Slider Control'!T$13,'Slider Control'!Q$13))</f>
        <v>1.8</v>
      </c>
      <c r="O1348" s="96" t="e">
        <f t="shared" ref="O1348:O1411" si="36">IF(SUM(P1348:T1348)=0,NA(),SUM(P1348:T1348))</f>
        <v>#N/A</v>
      </c>
      <c r="P1348" s="72">
        <f>IF(AND(ABS('Back-End'!B$26-L1348)&lt;=0.0005,'Back-End'!B$25),0.001,0)</f>
        <v>0</v>
      </c>
      <c r="Q1348" s="72">
        <f>IF(AND(ABS('Back-End'!B$32-L1348)&lt;=0.0005,'Back-End'!B$38),M1348,0)</f>
        <v>0</v>
      </c>
      <c r="R1348" s="72">
        <f>IF(AND(ABS('Back-End'!B$56-L1348)&lt;=0.0005,'Back-End'!B$57),'Back-End'!B$54,IF(AND(ABS('Back-End'!B$69-L1348)&lt;=0.0005,'Back-End'!B$58),'Back-End'!B$67,0))</f>
        <v>0</v>
      </c>
      <c r="S1348" s="72">
        <f>IF(AND(ABS('Back-End'!B$81-L1348)&lt;=0.0005,'Back-End'!B$84),'Back-End'!B$82,0)</f>
        <v>0</v>
      </c>
      <c r="T1348" s="72">
        <v>0</v>
      </c>
    </row>
    <row r="1349" spans="12:20" x14ac:dyDescent="0.25">
      <c r="L1349" s="94">
        <f>L1348</f>
        <v>0.67200000000000049</v>
      </c>
      <c r="M1349" s="81">
        <f>IF(L1349&lt;'Slider Control'!M$13,'Slider Control'!P$13,L1349*'Slider Control'!R$13)</f>
        <v>1.6128000000000011</v>
      </c>
      <c r="N1349" s="95">
        <f>IF(L1349&lt;'Slider Control'!M$13,0,IF(L1349&lt;'Slider Control'!N$13,L1349*'Slider Control'!S$13+'Slider Control'!T$13,'Slider Control'!Q$13))</f>
        <v>1.8</v>
      </c>
      <c r="O1349" s="96" t="e">
        <f t="shared" si="36"/>
        <v>#N/A</v>
      </c>
      <c r="P1349" s="72">
        <f>IF(AND(ABS('Back-End'!B$26-L1349)&lt;=0.0005,'Back-End'!B$25),'Back-End'!B$21,0)</f>
        <v>0</v>
      </c>
      <c r="Q1349" s="72">
        <f>IF(AND(ABS('Back-End'!B$32-L1349)&lt;=0.0005,'Back-End'!B$38),N1349,0)</f>
        <v>0</v>
      </c>
      <c r="R1349" s="72">
        <f>IF(AND(ABS('Back-End'!B$56-L1348)&lt;=0.0005,'Back-End'!B$57),'Back-End'!B$55,IF(AND(ABS('Back-End'!B$69-L1348)&lt;=0.0005,'Back-End'!B$58),'Back-End'!B$68+0.0001,0))</f>
        <v>0</v>
      </c>
      <c r="S1349" s="72">
        <f>IF(AND(ABS('Back-End'!B$81-L1349)&lt;=0.0005,'Back-End'!B$84),'Back-End'!B$83,0)</f>
        <v>0</v>
      </c>
      <c r="T1349" s="72">
        <v>0</v>
      </c>
    </row>
    <row r="1350" spans="12:20" x14ac:dyDescent="0.25">
      <c r="L1350" s="94">
        <f>L1349+0.001</f>
        <v>0.67300000000000049</v>
      </c>
      <c r="M1350" s="81">
        <f>IF(L1350&lt;'Slider Control'!M$13,'Slider Control'!P$13,L1350*'Slider Control'!R$13)</f>
        <v>1.6152000000000011</v>
      </c>
      <c r="N1350" s="95">
        <f>IF(L1350&lt;'Slider Control'!M$13,0,IF(L1350&lt;'Slider Control'!N$13,L1350*'Slider Control'!S$13+'Slider Control'!T$13,'Slider Control'!Q$13))</f>
        <v>1.8</v>
      </c>
      <c r="O1350" s="96" t="e">
        <f t="shared" si="36"/>
        <v>#N/A</v>
      </c>
      <c r="P1350" s="72">
        <f>IF(AND(ABS('Back-End'!B$26-L1350)&lt;=0.0005,'Back-End'!B$25),0.001,0)</f>
        <v>0</v>
      </c>
      <c r="Q1350" s="72">
        <f>IF(AND(ABS('Back-End'!B$32-L1350)&lt;=0.0005,'Back-End'!B$38),M1350,0)</f>
        <v>0</v>
      </c>
      <c r="R1350" s="72">
        <f>IF(AND(ABS('Back-End'!B$56-L1350)&lt;=0.0005,'Back-End'!B$57),'Back-End'!B$54,IF(AND(ABS('Back-End'!B$69-L1350)&lt;=0.0005,'Back-End'!B$58),'Back-End'!B$67,0))</f>
        <v>0</v>
      </c>
      <c r="S1350" s="72">
        <f>IF(AND(ABS('Back-End'!B$81-L1350)&lt;=0.0005,'Back-End'!B$84),'Back-End'!B$82,0)</f>
        <v>0</v>
      </c>
      <c r="T1350" s="72">
        <v>0</v>
      </c>
    </row>
    <row r="1351" spans="12:20" x14ac:dyDescent="0.25">
      <c r="L1351" s="94">
        <f>L1350</f>
        <v>0.67300000000000049</v>
      </c>
      <c r="M1351" s="81">
        <f>IF(L1351&lt;'Slider Control'!M$13,'Slider Control'!P$13,L1351*'Slider Control'!R$13)</f>
        <v>1.6152000000000011</v>
      </c>
      <c r="N1351" s="95">
        <f>IF(L1351&lt;'Slider Control'!M$13,0,IF(L1351&lt;'Slider Control'!N$13,L1351*'Slider Control'!S$13+'Slider Control'!T$13,'Slider Control'!Q$13))</f>
        <v>1.8</v>
      </c>
      <c r="O1351" s="96" t="e">
        <f t="shared" si="36"/>
        <v>#N/A</v>
      </c>
      <c r="P1351" s="72">
        <f>IF(AND(ABS('Back-End'!B$26-L1351)&lt;=0.0005,'Back-End'!B$25),'Back-End'!B$21,0)</f>
        <v>0</v>
      </c>
      <c r="Q1351" s="72">
        <f>IF(AND(ABS('Back-End'!B$32-L1351)&lt;=0.0005,'Back-End'!B$38),N1351,0)</f>
        <v>0</v>
      </c>
      <c r="R1351" s="72">
        <f>IF(AND(ABS('Back-End'!B$56-L1350)&lt;=0.0005,'Back-End'!B$57),'Back-End'!B$55,IF(AND(ABS('Back-End'!B$69-L1350)&lt;=0.0005,'Back-End'!B$58),'Back-End'!B$68+0.0001,0))</f>
        <v>0</v>
      </c>
      <c r="S1351" s="72">
        <f>IF(AND(ABS('Back-End'!B$81-L1351)&lt;=0.0005,'Back-End'!B$84),'Back-End'!B$83,0)</f>
        <v>0</v>
      </c>
      <c r="T1351" s="72">
        <v>0</v>
      </c>
    </row>
    <row r="1352" spans="12:20" x14ac:dyDescent="0.25">
      <c r="L1352" s="94">
        <f>L1351+0.001</f>
        <v>0.67400000000000049</v>
      </c>
      <c r="M1352" s="81">
        <f>IF(L1352&lt;'Slider Control'!M$13,'Slider Control'!P$13,L1352*'Slider Control'!R$13)</f>
        <v>1.617600000000001</v>
      </c>
      <c r="N1352" s="95">
        <f>IF(L1352&lt;'Slider Control'!M$13,0,IF(L1352&lt;'Slider Control'!N$13,L1352*'Slider Control'!S$13+'Slider Control'!T$13,'Slider Control'!Q$13))</f>
        <v>1.8</v>
      </c>
      <c r="O1352" s="96" t="e">
        <f t="shared" si="36"/>
        <v>#N/A</v>
      </c>
      <c r="P1352" s="72">
        <f>IF(AND(ABS('Back-End'!B$26-L1352)&lt;=0.0005,'Back-End'!B$25),0.001,0)</f>
        <v>0</v>
      </c>
      <c r="Q1352" s="72">
        <f>IF(AND(ABS('Back-End'!B$32-L1352)&lt;=0.0005,'Back-End'!B$38),M1352,0)</f>
        <v>0</v>
      </c>
      <c r="R1352" s="72">
        <f>IF(AND(ABS('Back-End'!B$56-L1352)&lt;=0.0005,'Back-End'!B$57),'Back-End'!B$54,IF(AND(ABS('Back-End'!B$69-L1352)&lt;=0.0005,'Back-End'!B$58),'Back-End'!B$67,0))</f>
        <v>0</v>
      </c>
      <c r="S1352" s="72">
        <f>IF(AND(ABS('Back-End'!B$81-L1352)&lt;=0.0005,'Back-End'!B$84),'Back-End'!B$82,0)</f>
        <v>0</v>
      </c>
      <c r="T1352" s="72">
        <v>0</v>
      </c>
    </row>
    <row r="1353" spans="12:20" x14ac:dyDescent="0.25">
      <c r="L1353" s="94">
        <f>L1352</f>
        <v>0.67400000000000049</v>
      </c>
      <c r="M1353" s="81">
        <f>IF(L1353&lt;'Slider Control'!M$13,'Slider Control'!P$13,L1353*'Slider Control'!R$13)</f>
        <v>1.617600000000001</v>
      </c>
      <c r="N1353" s="95">
        <f>IF(L1353&lt;'Slider Control'!M$13,0,IF(L1353&lt;'Slider Control'!N$13,L1353*'Slider Control'!S$13+'Slider Control'!T$13,'Slider Control'!Q$13))</f>
        <v>1.8</v>
      </c>
      <c r="O1353" s="96" t="e">
        <f t="shared" si="36"/>
        <v>#N/A</v>
      </c>
      <c r="P1353" s="72">
        <f>IF(AND(ABS('Back-End'!B$26-L1353)&lt;=0.0005,'Back-End'!B$25),'Back-End'!B$21,0)</f>
        <v>0</v>
      </c>
      <c r="Q1353" s="72">
        <f>IF(AND(ABS('Back-End'!B$32-L1353)&lt;=0.0005,'Back-End'!B$38),N1353,0)</f>
        <v>0</v>
      </c>
      <c r="R1353" s="72">
        <f>IF(AND(ABS('Back-End'!B$56-L1352)&lt;=0.0005,'Back-End'!B$57),'Back-End'!B$55,IF(AND(ABS('Back-End'!B$69-L1352)&lt;=0.0005,'Back-End'!B$58),'Back-End'!B$68+0.0001,0))</f>
        <v>0</v>
      </c>
      <c r="S1353" s="72">
        <f>IF(AND(ABS('Back-End'!B$81-L1353)&lt;=0.0005,'Back-End'!B$84),'Back-End'!B$83,0)</f>
        <v>0</v>
      </c>
      <c r="T1353" s="72">
        <v>0</v>
      </c>
    </row>
    <row r="1354" spans="12:20" x14ac:dyDescent="0.25">
      <c r="L1354" s="94">
        <f>L1353+0.001</f>
        <v>0.67500000000000049</v>
      </c>
      <c r="M1354" s="81">
        <f>IF(L1354&lt;'Slider Control'!M$13,'Slider Control'!P$13,L1354*'Slider Control'!R$13)</f>
        <v>1.6200000000000012</v>
      </c>
      <c r="N1354" s="95">
        <f>IF(L1354&lt;'Slider Control'!M$13,0,IF(L1354&lt;'Slider Control'!N$13,L1354*'Slider Control'!S$13+'Slider Control'!T$13,'Slider Control'!Q$13))</f>
        <v>1.8</v>
      </c>
      <c r="O1354" s="96" t="e">
        <f t="shared" si="36"/>
        <v>#N/A</v>
      </c>
      <c r="P1354" s="72">
        <f>IF(AND(ABS('Back-End'!B$26-L1354)&lt;=0.0005,'Back-End'!B$25),0.001,0)</f>
        <v>0</v>
      </c>
      <c r="Q1354" s="72">
        <f>IF(AND(ABS('Back-End'!B$32-L1354)&lt;=0.0005,'Back-End'!B$38),M1354,0)</f>
        <v>0</v>
      </c>
      <c r="R1354" s="72">
        <f>IF(AND(ABS('Back-End'!B$56-L1354)&lt;=0.0005,'Back-End'!B$57),'Back-End'!B$54,IF(AND(ABS('Back-End'!B$69-L1354)&lt;=0.0005,'Back-End'!B$58),'Back-End'!B$67,0))</f>
        <v>0</v>
      </c>
      <c r="S1354" s="72">
        <f>IF(AND(ABS('Back-End'!B$81-L1354)&lt;=0.0005,'Back-End'!B$84),'Back-End'!B$82,0)</f>
        <v>0</v>
      </c>
      <c r="T1354" s="72">
        <v>0</v>
      </c>
    </row>
    <row r="1355" spans="12:20" x14ac:dyDescent="0.25">
      <c r="L1355" s="94">
        <f>L1354</f>
        <v>0.67500000000000049</v>
      </c>
      <c r="M1355" s="81">
        <f>IF(L1355&lt;'Slider Control'!M$13,'Slider Control'!P$13,L1355*'Slider Control'!R$13)</f>
        <v>1.6200000000000012</v>
      </c>
      <c r="N1355" s="95">
        <f>IF(L1355&lt;'Slider Control'!M$13,0,IF(L1355&lt;'Slider Control'!N$13,L1355*'Slider Control'!S$13+'Slider Control'!T$13,'Slider Control'!Q$13))</f>
        <v>1.8</v>
      </c>
      <c r="O1355" s="96" t="e">
        <f t="shared" si="36"/>
        <v>#N/A</v>
      </c>
      <c r="P1355" s="72">
        <f>IF(AND(ABS('Back-End'!B$26-L1355)&lt;=0.0005,'Back-End'!B$25),'Back-End'!B$21,0)</f>
        <v>0</v>
      </c>
      <c r="Q1355" s="72">
        <f>IF(AND(ABS('Back-End'!B$32-L1355)&lt;=0.0005,'Back-End'!B$38),N1355,0)</f>
        <v>0</v>
      </c>
      <c r="R1355" s="72">
        <f>IF(AND(ABS('Back-End'!B$56-L1354)&lt;=0.0005,'Back-End'!B$57),'Back-End'!B$55,IF(AND(ABS('Back-End'!B$69-L1354)&lt;=0.0005,'Back-End'!B$58),'Back-End'!B$68+0.0001,0))</f>
        <v>0</v>
      </c>
      <c r="S1355" s="72">
        <f>IF(AND(ABS('Back-End'!B$81-L1355)&lt;=0.0005,'Back-End'!B$84),'Back-End'!B$83,0)</f>
        <v>0</v>
      </c>
      <c r="T1355" s="72">
        <v>0</v>
      </c>
    </row>
    <row r="1356" spans="12:20" x14ac:dyDescent="0.25">
      <c r="L1356" s="94">
        <f>L1355+0.001</f>
        <v>0.67600000000000049</v>
      </c>
      <c r="M1356" s="81">
        <f>IF(L1356&lt;'Slider Control'!M$13,'Slider Control'!P$13,L1356*'Slider Control'!R$13)</f>
        <v>1.6224000000000012</v>
      </c>
      <c r="N1356" s="95">
        <f>IF(L1356&lt;'Slider Control'!M$13,0,IF(L1356&lt;'Slider Control'!N$13,L1356*'Slider Control'!S$13+'Slider Control'!T$13,'Slider Control'!Q$13))</f>
        <v>1.8</v>
      </c>
      <c r="O1356" s="96" t="e">
        <f t="shared" si="36"/>
        <v>#N/A</v>
      </c>
      <c r="P1356" s="72">
        <f>IF(AND(ABS('Back-End'!B$26-L1356)&lt;=0.0005,'Back-End'!B$25),0.001,0)</f>
        <v>0</v>
      </c>
      <c r="Q1356" s="72">
        <f>IF(AND(ABS('Back-End'!B$32-L1356)&lt;=0.0005,'Back-End'!B$38),M1356,0)</f>
        <v>0</v>
      </c>
      <c r="R1356" s="72">
        <f>IF(AND(ABS('Back-End'!B$56-L1356)&lt;=0.0005,'Back-End'!B$57),'Back-End'!B$54,IF(AND(ABS('Back-End'!B$69-L1356)&lt;=0.0005,'Back-End'!B$58),'Back-End'!B$67,0))</f>
        <v>0</v>
      </c>
      <c r="S1356" s="72">
        <f>IF(AND(ABS('Back-End'!B$81-L1356)&lt;=0.0005,'Back-End'!B$84),'Back-End'!B$82,0)</f>
        <v>0</v>
      </c>
      <c r="T1356" s="72">
        <v>0</v>
      </c>
    </row>
    <row r="1357" spans="12:20" x14ac:dyDescent="0.25">
      <c r="L1357" s="94">
        <f>L1356</f>
        <v>0.67600000000000049</v>
      </c>
      <c r="M1357" s="81">
        <f>IF(L1357&lt;'Slider Control'!M$13,'Slider Control'!P$13,L1357*'Slider Control'!R$13)</f>
        <v>1.6224000000000012</v>
      </c>
      <c r="N1357" s="95">
        <f>IF(L1357&lt;'Slider Control'!M$13,0,IF(L1357&lt;'Slider Control'!N$13,L1357*'Slider Control'!S$13+'Slider Control'!T$13,'Slider Control'!Q$13))</f>
        <v>1.8</v>
      </c>
      <c r="O1357" s="96" t="e">
        <f t="shared" si="36"/>
        <v>#N/A</v>
      </c>
      <c r="P1357" s="72">
        <f>IF(AND(ABS('Back-End'!B$26-L1357)&lt;=0.0005,'Back-End'!B$25),'Back-End'!B$21,0)</f>
        <v>0</v>
      </c>
      <c r="Q1357" s="72">
        <f>IF(AND(ABS('Back-End'!B$32-L1357)&lt;=0.0005,'Back-End'!B$38),N1357,0)</f>
        <v>0</v>
      </c>
      <c r="R1357" s="72">
        <f>IF(AND(ABS('Back-End'!B$56-L1356)&lt;=0.0005,'Back-End'!B$57),'Back-End'!B$55,IF(AND(ABS('Back-End'!B$69-L1356)&lt;=0.0005,'Back-End'!B$58),'Back-End'!B$68+0.0001,0))</f>
        <v>0</v>
      </c>
      <c r="S1357" s="72">
        <f>IF(AND(ABS('Back-End'!B$81-L1357)&lt;=0.0005,'Back-End'!B$84),'Back-End'!B$83,0)</f>
        <v>0</v>
      </c>
      <c r="T1357" s="72">
        <v>0</v>
      </c>
    </row>
    <row r="1358" spans="12:20" x14ac:dyDescent="0.25">
      <c r="L1358" s="94">
        <f>L1357+0.001</f>
        <v>0.67700000000000049</v>
      </c>
      <c r="M1358" s="81">
        <f>IF(L1358&lt;'Slider Control'!M$13,'Slider Control'!P$13,L1358*'Slider Control'!R$13)</f>
        <v>1.6248000000000011</v>
      </c>
      <c r="N1358" s="95">
        <f>IF(L1358&lt;'Slider Control'!M$13,0,IF(L1358&lt;'Slider Control'!N$13,L1358*'Slider Control'!S$13+'Slider Control'!T$13,'Slider Control'!Q$13))</f>
        <v>1.8</v>
      </c>
      <c r="O1358" s="96" t="e">
        <f t="shared" si="36"/>
        <v>#N/A</v>
      </c>
      <c r="P1358" s="72">
        <f>IF(AND(ABS('Back-End'!B$26-L1358)&lt;=0.0005,'Back-End'!B$25),0.001,0)</f>
        <v>0</v>
      </c>
      <c r="Q1358" s="72">
        <f>IF(AND(ABS('Back-End'!B$32-L1358)&lt;=0.0005,'Back-End'!B$38),M1358,0)</f>
        <v>0</v>
      </c>
      <c r="R1358" s="72">
        <f>IF(AND(ABS('Back-End'!B$56-L1358)&lt;=0.0005,'Back-End'!B$57),'Back-End'!B$54,IF(AND(ABS('Back-End'!B$69-L1358)&lt;=0.0005,'Back-End'!B$58),'Back-End'!B$67,0))</f>
        <v>0</v>
      </c>
      <c r="S1358" s="72">
        <f>IF(AND(ABS('Back-End'!B$81-L1358)&lt;=0.0005,'Back-End'!B$84),'Back-End'!B$82,0)</f>
        <v>0</v>
      </c>
      <c r="T1358" s="72">
        <v>0</v>
      </c>
    </row>
    <row r="1359" spans="12:20" x14ac:dyDescent="0.25">
      <c r="L1359" s="94">
        <f>L1358</f>
        <v>0.67700000000000049</v>
      </c>
      <c r="M1359" s="81">
        <f>IF(L1359&lt;'Slider Control'!M$13,'Slider Control'!P$13,L1359*'Slider Control'!R$13)</f>
        <v>1.6248000000000011</v>
      </c>
      <c r="N1359" s="95">
        <f>IF(L1359&lt;'Slider Control'!M$13,0,IF(L1359&lt;'Slider Control'!N$13,L1359*'Slider Control'!S$13+'Slider Control'!T$13,'Slider Control'!Q$13))</f>
        <v>1.8</v>
      </c>
      <c r="O1359" s="96" t="e">
        <f t="shared" si="36"/>
        <v>#N/A</v>
      </c>
      <c r="P1359" s="72">
        <f>IF(AND(ABS('Back-End'!B$26-L1359)&lt;=0.0005,'Back-End'!B$25),'Back-End'!B$21,0)</f>
        <v>0</v>
      </c>
      <c r="Q1359" s="72">
        <f>IF(AND(ABS('Back-End'!B$32-L1359)&lt;=0.0005,'Back-End'!B$38),N1359,0)</f>
        <v>0</v>
      </c>
      <c r="R1359" s="72">
        <f>IF(AND(ABS('Back-End'!B$56-L1358)&lt;=0.0005,'Back-End'!B$57),'Back-End'!B$55,IF(AND(ABS('Back-End'!B$69-L1358)&lt;=0.0005,'Back-End'!B$58),'Back-End'!B$68+0.0001,0))</f>
        <v>0</v>
      </c>
      <c r="S1359" s="72">
        <f>IF(AND(ABS('Back-End'!B$81-L1359)&lt;=0.0005,'Back-End'!B$84),'Back-End'!B$83,0)</f>
        <v>0</v>
      </c>
      <c r="T1359" s="72">
        <v>0</v>
      </c>
    </row>
    <row r="1360" spans="12:20" x14ac:dyDescent="0.25">
      <c r="L1360" s="94">
        <f>L1359+0.001</f>
        <v>0.67800000000000049</v>
      </c>
      <c r="M1360" s="81">
        <f>IF(L1360&lt;'Slider Control'!M$13,'Slider Control'!P$13,L1360*'Slider Control'!R$13)</f>
        <v>1.6272000000000011</v>
      </c>
      <c r="N1360" s="95">
        <f>IF(L1360&lt;'Slider Control'!M$13,0,IF(L1360&lt;'Slider Control'!N$13,L1360*'Slider Control'!S$13+'Slider Control'!T$13,'Slider Control'!Q$13))</f>
        <v>1.8</v>
      </c>
      <c r="O1360" s="96" t="e">
        <f t="shared" si="36"/>
        <v>#N/A</v>
      </c>
      <c r="P1360" s="72">
        <f>IF(AND(ABS('Back-End'!B$26-L1360)&lt;=0.0005,'Back-End'!B$25),0.001,0)</f>
        <v>0</v>
      </c>
      <c r="Q1360" s="72">
        <f>IF(AND(ABS('Back-End'!B$32-L1360)&lt;=0.0005,'Back-End'!B$38),M1360,0)</f>
        <v>0</v>
      </c>
      <c r="R1360" s="72">
        <f>IF(AND(ABS('Back-End'!B$56-L1360)&lt;=0.0005,'Back-End'!B$57),'Back-End'!B$54,IF(AND(ABS('Back-End'!B$69-L1360)&lt;=0.0005,'Back-End'!B$58),'Back-End'!B$67,0))</f>
        <v>0</v>
      </c>
      <c r="S1360" s="72">
        <f>IF(AND(ABS('Back-End'!B$81-L1360)&lt;=0.0005,'Back-End'!B$84),'Back-End'!B$82,0)</f>
        <v>0</v>
      </c>
      <c r="T1360" s="72">
        <v>0</v>
      </c>
    </row>
    <row r="1361" spans="12:20" x14ac:dyDescent="0.25">
      <c r="L1361" s="94">
        <f>L1360</f>
        <v>0.67800000000000049</v>
      </c>
      <c r="M1361" s="81">
        <f>IF(L1361&lt;'Slider Control'!M$13,'Slider Control'!P$13,L1361*'Slider Control'!R$13)</f>
        <v>1.6272000000000011</v>
      </c>
      <c r="N1361" s="95">
        <f>IF(L1361&lt;'Slider Control'!M$13,0,IF(L1361&lt;'Slider Control'!N$13,L1361*'Slider Control'!S$13+'Slider Control'!T$13,'Slider Control'!Q$13))</f>
        <v>1.8</v>
      </c>
      <c r="O1361" s="96" t="e">
        <f t="shared" si="36"/>
        <v>#N/A</v>
      </c>
      <c r="P1361" s="72">
        <f>IF(AND(ABS('Back-End'!B$26-L1361)&lt;=0.0005,'Back-End'!B$25),'Back-End'!B$21,0)</f>
        <v>0</v>
      </c>
      <c r="Q1361" s="72">
        <f>IF(AND(ABS('Back-End'!B$32-L1361)&lt;=0.0005,'Back-End'!B$38),N1361,0)</f>
        <v>0</v>
      </c>
      <c r="R1361" s="72">
        <f>IF(AND(ABS('Back-End'!B$56-L1360)&lt;=0.0005,'Back-End'!B$57),'Back-End'!B$55,IF(AND(ABS('Back-End'!B$69-L1360)&lt;=0.0005,'Back-End'!B$58),'Back-End'!B$68+0.0001,0))</f>
        <v>0</v>
      </c>
      <c r="S1361" s="72">
        <f>IF(AND(ABS('Back-End'!B$81-L1361)&lt;=0.0005,'Back-End'!B$84),'Back-End'!B$83,0)</f>
        <v>0</v>
      </c>
      <c r="T1361" s="72">
        <v>0</v>
      </c>
    </row>
    <row r="1362" spans="12:20" x14ac:dyDescent="0.25">
      <c r="L1362" s="94">
        <f>L1361+0.001</f>
        <v>0.67900000000000049</v>
      </c>
      <c r="M1362" s="81">
        <f>IF(L1362&lt;'Slider Control'!M$13,'Slider Control'!P$13,L1362*'Slider Control'!R$13)</f>
        <v>1.629600000000001</v>
      </c>
      <c r="N1362" s="95">
        <f>IF(L1362&lt;'Slider Control'!M$13,0,IF(L1362&lt;'Slider Control'!N$13,L1362*'Slider Control'!S$13+'Slider Control'!T$13,'Slider Control'!Q$13))</f>
        <v>1.8</v>
      </c>
      <c r="O1362" s="96" t="e">
        <f t="shared" si="36"/>
        <v>#N/A</v>
      </c>
      <c r="P1362" s="72">
        <f>IF(AND(ABS('Back-End'!B$26-L1362)&lt;=0.0005,'Back-End'!B$25),0.001,0)</f>
        <v>0</v>
      </c>
      <c r="Q1362" s="72">
        <f>IF(AND(ABS('Back-End'!B$32-L1362)&lt;=0.0005,'Back-End'!B$38),M1362,0)</f>
        <v>0</v>
      </c>
      <c r="R1362" s="72">
        <f>IF(AND(ABS('Back-End'!B$56-L1362)&lt;=0.0005,'Back-End'!B$57),'Back-End'!B$54,IF(AND(ABS('Back-End'!B$69-L1362)&lt;=0.0005,'Back-End'!B$58),'Back-End'!B$67,0))</f>
        <v>0</v>
      </c>
      <c r="S1362" s="72">
        <f>IF(AND(ABS('Back-End'!B$81-L1362)&lt;=0.0005,'Back-End'!B$84),'Back-End'!B$82,0)</f>
        <v>0</v>
      </c>
      <c r="T1362" s="72">
        <v>0</v>
      </c>
    </row>
    <row r="1363" spans="12:20" x14ac:dyDescent="0.25">
      <c r="L1363" s="94">
        <f>L1362</f>
        <v>0.67900000000000049</v>
      </c>
      <c r="M1363" s="81">
        <f>IF(L1363&lt;'Slider Control'!M$13,'Slider Control'!P$13,L1363*'Slider Control'!R$13)</f>
        <v>1.629600000000001</v>
      </c>
      <c r="N1363" s="95">
        <f>IF(L1363&lt;'Slider Control'!M$13,0,IF(L1363&lt;'Slider Control'!N$13,L1363*'Slider Control'!S$13+'Slider Control'!T$13,'Slider Control'!Q$13))</f>
        <v>1.8</v>
      </c>
      <c r="O1363" s="96" t="e">
        <f t="shared" si="36"/>
        <v>#N/A</v>
      </c>
      <c r="P1363" s="72">
        <f>IF(AND(ABS('Back-End'!B$26-L1363)&lt;=0.0005,'Back-End'!B$25),'Back-End'!B$21,0)</f>
        <v>0</v>
      </c>
      <c r="Q1363" s="72">
        <f>IF(AND(ABS('Back-End'!B$32-L1363)&lt;=0.0005,'Back-End'!B$38),N1363,0)</f>
        <v>0</v>
      </c>
      <c r="R1363" s="72">
        <f>IF(AND(ABS('Back-End'!B$56-L1362)&lt;=0.0005,'Back-End'!B$57),'Back-End'!B$55,IF(AND(ABS('Back-End'!B$69-L1362)&lt;=0.0005,'Back-End'!B$58),'Back-End'!B$68+0.0001,0))</f>
        <v>0</v>
      </c>
      <c r="S1363" s="72">
        <f>IF(AND(ABS('Back-End'!B$81-L1363)&lt;=0.0005,'Back-End'!B$84),'Back-End'!B$83,0)</f>
        <v>0</v>
      </c>
      <c r="T1363" s="72">
        <v>0</v>
      </c>
    </row>
    <row r="1364" spans="12:20" x14ac:dyDescent="0.25">
      <c r="L1364" s="94">
        <f>L1363+0.001</f>
        <v>0.68000000000000049</v>
      </c>
      <c r="M1364" s="81">
        <f>IF(L1364&lt;'Slider Control'!M$13,'Slider Control'!P$13,L1364*'Slider Control'!R$13)</f>
        <v>1.6320000000000012</v>
      </c>
      <c r="N1364" s="95">
        <f>IF(L1364&lt;'Slider Control'!M$13,0,IF(L1364&lt;'Slider Control'!N$13,L1364*'Slider Control'!S$13+'Slider Control'!T$13,'Slider Control'!Q$13))</f>
        <v>1.8</v>
      </c>
      <c r="O1364" s="96" t="e">
        <f t="shared" si="36"/>
        <v>#N/A</v>
      </c>
      <c r="P1364" s="72">
        <f>IF(AND(ABS('Back-End'!B$26-L1364)&lt;=0.0005,'Back-End'!B$25),0.001,0)</f>
        <v>0</v>
      </c>
      <c r="Q1364" s="72">
        <f>IF(AND(ABS('Back-End'!B$32-L1364)&lt;=0.0005,'Back-End'!B$38),M1364,0)</f>
        <v>0</v>
      </c>
      <c r="R1364" s="72">
        <f>IF(AND(ABS('Back-End'!B$56-L1364)&lt;=0.0005,'Back-End'!B$57),'Back-End'!B$54,IF(AND(ABS('Back-End'!B$69-L1364)&lt;=0.0005,'Back-End'!B$58),'Back-End'!B$67,0))</f>
        <v>0</v>
      </c>
      <c r="S1364" s="72">
        <f>IF(AND(ABS('Back-End'!B$81-L1364)&lt;=0.0005,'Back-End'!B$84),'Back-End'!B$82,0)</f>
        <v>0</v>
      </c>
      <c r="T1364" s="72">
        <v>0</v>
      </c>
    </row>
    <row r="1365" spans="12:20" x14ac:dyDescent="0.25">
      <c r="L1365" s="94">
        <f>L1364</f>
        <v>0.68000000000000049</v>
      </c>
      <c r="M1365" s="81">
        <f>IF(L1365&lt;'Slider Control'!M$13,'Slider Control'!P$13,L1365*'Slider Control'!R$13)</f>
        <v>1.6320000000000012</v>
      </c>
      <c r="N1365" s="95">
        <f>IF(L1365&lt;'Slider Control'!M$13,0,IF(L1365&lt;'Slider Control'!N$13,L1365*'Slider Control'!S$13+'Slider Control'!T$13,'Slider Control'!Q$13))</f>
        <v>1.8</v>
      </c>
      <c r="O1365" s="96" t="e">
        <f t="shared" si="36"/>
        <v>#N/A</v>
      </c>
      <c r="P1365" s="72">
        <f>IF(AND(ABS('Back-End'!B$26-L1365)&lt;=0.0005,'Back-End'!B$25),'Back-End'!B$21,0)</f>
        <v>0</v>
      </c>
      <c r="Q1365" s="72">
        <f>IF(AND(ABS('Back-End'!B$32-L1365)&lt;=0.0005,'Back-End'!B$38),N1365,0)</f>
        <v>0</v>
      </c>
      <c r="R1365" s="72">
        <f>IF(AND(ABS('Back-End'!B$56-L1364)&lt;=0.0005,'Back-End'!B$57),'Back-End'!B$55,IF(AND(ABS('Back-End'!B$69-L1364)&lt;=0.0005,'Back-End'!B$58),'Back-End'!B$68+0.0001,0))</f>
        <v>0</v>
      </c>
      <c r="S1365" s="72">
        <f>IF(AND(ABS('Back-End'!B$81-L1365)&lt;=0.0005,'Back-End'!B$84),'Back-End'!B$83,0)</f>
        <v>0</v>
      </c>
      <c r="T1365" s="72">
        <v>0</v>
      </c>
    </row>
    <row r="1366" spans="12:20" x14ac:dyDescent="0.25">
      <c r="L1366" s="94">
        <f>L1365+0.001</f>
        <v>0.68100000000000049</v>
      </c>
      <c r="M1366" s="81">
        <f>IF(L1366&lt;'Slider Control'!M$13,'Slider Control'!P$13,L1366*'Slider Control'!R$13)</f>
        <v>1.6344000000000012</v>
      </c>
      <c r="N1366" s="95">
        <f>IF(L1366&lt;'Slider Control'!M$13,0,IF(L1366&lt;'Slider Control'!N$13,L1366*'Slider Control'!S$13+'Slider Control'!T$13,'Slider Control'!Q$13))</f>
        <v>1.8</v>
      </c>
      <c r="O1366" s="96" t="e">
        <f t="shared" si="36"/>
        <v>#N/A</v>
      </c>
      <c r="P1366" s="72">
        <f>IF(AND(ABS('Back-End'!B$26-L1366)&lt;=0.0005,'Back-End'!B$25),0.001,0)</f>
        <v>0</v>
      </c>
      <c r="Q1366" s="72">
        <f>IF(AND(ABS('Back-End'!B$32-L1366)&lt;=0.0005,'Back-End'!B$38),M1366,0)</f>
        <v>0</v>
      </c>
      <c r="R1366" s="72">
        <f>IF(AND(ABS('Back-End'!B$56-L1366)&lt;=0.0005,'Back-End'!B$57),'Back-End'!B$54,IF(AND(ABS('Back-End'!B$69-L1366)&lt;=0.0005,'Back-End'!B$58),'Back-End'!B$67,0))</f>
        <v>0</v>
      </c>
      <c r="S1366" s="72">
        <f>IF(AND(ABS('Back-End'!B$81-L1366)&lt;=0.0005,'Back-End'!B$84),'Back-End'!B$82,0)</f>
        <v>0</v>
      </c>
      <c r="T1366" s="72">
        <v>0</v>
      </c>
    </row>
    <row r="1367" spans="12:20" x14ac:dyDescent="0.25">
      <c r="L1367" s="94">
        <f>L1366</f>
        <v>0.68100000000000049</v>
      </c>
      <c r="M1367" s="81">
        <f>IF(L1367&lt;'Slider Control'!M$13,'Slider Control'!P$13,L1367*'Slider Control'!R$13)</f>
        <v>1.6344000000000012</v>
      </c>
      <c r="N1367" s="95">
        <f>IF(L1367&lt;'Slider Control'!M$13,0,IF(L1367&lt;'Slider Control'!N$13,L1367*'Slider Control'!S$13+'Slider Control'!T$13,'Slider Control'!Q$13))</f>
        <v>1.8</v>
      </c>
      <c r="O1367" s="96" t="e">
        <f t="shared" si="36"/>
        <v>#N/A</v>
      </c>
      <c r="P1367" s="72">
        <f>IF(AND(ABS('Back-End'!B$26-L1367)&lt;=0.0005,'Back-End'!B$25),'Back-End'!B$21,0)</f>
        <v>0</v>
      </c>
      <c r="Q1367" s="72">
        <f>IF(AND(ABS('Back-End'!B$32-L1367)&lt;=0.0005,'Back-End'!B$38),N1367,0)</f>
        <v>0</v>
      </c>
      <c r="R1367" s="72">
        <f>IF(AND(ABS('Back-End'!B$56-L1366)&lt;=0.0005,'Back-End'!B$57),'Back-End'!B$55,IF(AND(ABS('Back-End'!B$69-L1366)&lt;=0.0005,'Back-End'!B$58),'Back-End'!B$68+0.0001,0))</f>
        <v>0</v>
      </c>
      <c r="S1367" s="72">
        <f>IF(AND(ABS('Back-End'!B$81-L1367)&lt;=0.0005,'Back-End'!B$84),'Back-End'!B$83,0)</f>
        <v>0</v>
      </c>
      <c r="T1367" s="72">
        <v>0</v>
      </c>
    </row>
    <row r="1368" spans="12:20" x14ac:dyDescent="0.25">
      <c r="L1368" s="94">
        <f>L1367+0.001</f>
        <v>0.68200000000000049</v>
      </c>
      <c r="M1368" s="81">
        <f>IF(L1368&lt;'Slider Control'!M$13,'Slider Control'!P$13,L1368*'Slider Control'!R$13)</f>
        <v>1.6368000000000011</v>
      </c>
      <c r="N1368" s="95">
        <f>IF(L1368&lt;'Slider Control'!M$13,0,IF(L1368&lt;'Slider Control'!N$13,L1368*'Slider Control'!S$13+'Slider Control'!T$13,'Slider Control'!Q$13))</f>
        <v>1.8</v>
      </c>
      <c r="O1368" s="96" t="e">
        <f t="shared" si="36"/>
        <v>#N/A</v>
      </c>
      <c r="P1368" s="72">
        <f>IF(AND(ABS('Back-End'!B$26-L1368)&lt;=0.0005,'Back-End'!B$25),0.001,0)</f>
        <v>0</v>
      </c>
      <c r="Q1368" s="72">
        <f>IF(AND(ABS('Back-End'!B$32-L1368)&lt;=0.0005,'Back-End'!B$38),M1368,0)</f>
        <v>0</v>
      </c>
      <c r="R1368" s="72">
        <f>IF(AND(ABS('Back-End'!B$56-L1368)&lt;=0.0005,'Back-End'!B$57),'Back-End'!B$54,IF(AND(ABS('Back-End'!B$69-L1368)&lt;=0.0005,'Back-End'!B$58),'Back-End'!B$67,0))</f>
        <v>0</v>
      </c>
      <c r="S1368" s="72">
        <f>IF(AND(ABS('Back-End'!B$81-L1368)&lt;=0.0005,'Back-End'!B$84),'Back-End'!B$82,0)</f>
        <v>0</v>
      </c>
      <c r="T1368" s="72">
        <v>0</v>
      </c>
    </row>
    <row r="1369" spans="12:20" x14ac:dyDescent="0.25">
      <c r="L1369" s="94">
        <f>L1368</f>
        <v>0.68200000000000049</v>
      </c>
      <c r="M1369" s="81">
        <f>IF(L1369&lt;'Slider Control'!M$13,'Slider Control'!P$13,L1369*'Slider Control'!R$13)</f>
        <v>1.6368000000000011</v>
      </c>
      <c r="N1369" s="95">
        <f>IF(L1369&lt;'Slider Control'!M$13,0,IF(L1369&lt;'Slider Control'!N$13,L1369*'Slider Control'!S$13+'Slider Control'!T$13,'Slider Control'!Q$13))</f>
        <v>1.8</v>
      </c>
      <c r="O1369" s="96" t="e">
        <f t="shared" si="36"/>
        <v>#N/A</v>
      </c>
      <c r="P1369" s="72">
        <f>IF(AND(ABS('Back-End'!B$26-L1369)&lt;=0.0005,'Back-End'!B$25),'Back-End'!B$21,0)</f>
        <v>0</v>
      </c>
      <c r="Q1369" s="72">
        <f>IF(AND(ABS('Back-End'!B$32-L1369)&lt;=0.0005,'Back-End'!B$38),N1369,0)</f>
        <v>0</v>
      </c>
      <c r="R1369" s="72">
        <f>IF(AND(ABS('Back-End'!B$56-L1368)&lt;=0.0005,'Back-End'!B$57),'Back-End'!B$55,IF(AND(ABS('Back-End'!B$69-L1368)&lt;=0.0005,'Back-End'!B$58),'Back-End'!B$68+0.0001,0))</f>
        <v>0</v>
      </c>
      <c r="S1369" s="72">
        <f>IF(AND(ABS('Back-End'!B$81-L1369)&lt;=0.0005,'Back-End'!B$84),'Back-End'!B$83,0)</f>
        <v>0</v>
      </c>
      <c r="T1369" s="72">
        <v>0</v>
      </c>
    </row>
    <row r="1370" spans="12:20" x14ac:dyDescent="0.25">
      <c r="L1370" s="94">
        <f>L1369+0.001</f>
        <v>0.6830000000000005</v>
      </c>
      <c r="M1370" s="81">
        <f>IF(L1370&lt;'Slider Control'!M$13,'Slider Control'!P$13,L1370*'Slider Control'!R$13)</f>
        <v>1.6392000000000011</v>
      </c>
      <c r="N1370" s="95">
        <f>IF(L1370&lt;'Slider Control'!M$13,0,IF(L1370&lt;'Slider Control'!N$13,L1370*'Slider Control'!S$13+'Slider Control'!T$13,'Slider Control'!Q$13))</f>
        <v>1.8</v>
      </c>
      <c r="O1370" s="96" t="e">
        <f t="shared" si="36"/>
        <v>#N/A</v>
      </c>
      <c r="P1370" s="72">
        <f>IF(AND(ABS('Back-End'!B$26-L1370)&lt;=0.0005,'Back-End'!B$25),0.001,0)</f>
        <v>0</v>
      </c>
      <c r="Q1370" s="72">
        <f>IF(AND(ABS('Back-End'!B$32-L1370)&lt;=0.0005,'Back-End'!B$38),M1370,0)</f>
        <v>0</v>
      </c>
      <c r="R1370" s="72">
        <f>IF(AND(ABS('Back-End'!B$56-L1370)&lt;=0.0005,'Back-End'!B$57),'Back-End'!B$54,IF(AND(ABS('Back-End'!B$69-L1370)&lt;=0.0005,'Back-End'!B$58),'Back-End'!B$67,0))</f>
        <v>0</v>
      </c>
      <c r="S1370" s="72">
        <f>IF(AND(ABS('Back-End'!B$81-L1370)&lt;=0.0005,'Back-End'!B$84),'Back-End'!B$82,0)</f>
        <v>0</v>
      </c>
      <c r="T1370" s="72">
        <v>0</v>
      </c>
    </row>
    <row r="1371" spans="12:20" x14ac:dyDescent="0.25">
      <c r="L1371" s="94">
        <f>L1370</f>
        <v>0.6830000000000005</v>
      </c>
      <c r="M1371" s="81">
        <f>IF(L1371&lt;'Slider Control'!M$13,'Slider Control'!P$13,L1371*'Slider Control'!R$13)</f>
        <v>1.6392000000000011</v>
      </c>
      <c r="N1371" s="95">
        <f>IF(L1371&lt;'Slider Control'!M$13,0,IF(L1371&lt;'Slider Control'!N$13,L1371*'Slider Control'!S$13+'Slider Control'!T$13,'Slider Control'!Q$13))</f>
        <v>1.8</v>
      </c>
      <c r="O1371" s="96" t="e">
        <f t="shared" si="36"/>
        <v>#N/A</v>
      </c>
      <c r="P1371" s="72">
        <f>IF(AND(ABS('Back-End'!B$26-L1371)&lt;=0.0005,'Back-End'!B$25),'Back-End'!B$21,0)</f>
        <v>0</v>
      </c>
      <c r="Q1371" s="72">
        <f>IF(AND(ABS('Back-End'!B$32-L1371)&lt;=0.0005,'Back-End'!B$38),N1371,0)</f>
        <v>0</v>
      </c>
      <c r="R1371" s="72">
        <f>IF(AND(ABS('Back-End'!B$56-L1370)&lt;=0.0005,'Back-End'!B$57),'Back-End'!B$55,IF(AND(ABS('Back-End'!B$69-L1370)&lt;=0.0005,'Back-End'!B$58),'Back-End'!B$68+0.0001,0))</f>
        <v>0</v>
      </c>
      <c r="S1371" s="72">
        <f>IF(AND(ABS('Back-End'!B$81-L1371)&lt;=0.0005,'Back-End'!B$84),'Back-End'!B$83,0)</f>
        <v>0</v>
      </c>
      <c r="T1371" s="72">
        <v>0</v>
      </c>
    </row>
    <row r="1372" spans="12:20" x14ac:dyDescent="0.25">
      <c r="L1372" s="94">
        <f>L1371+0.001</f>
        <v>0.6840000000000005</v>
      </c>
      <c r="M1372" s="81">
        <f>IF(L1372&lt;'Slider Control'!M$13,'Slider Control'!P$13,L1372*'Slider Control'!R$13)</f>
        <v>1.6416000000000011</v>
      </c>
      <c r="N1372" s="95">
        <f>IF(L1372&lt;'Slider Control'!M$13,0,IF(L1372&lt;'Slider Control'!N$13,L1372*'Slider Control'!S$13+'Slider Control'!T$13,'Slider Control'!Q$13))</f>
        <v>1.8</v>
      </c>
      <c r="O1372" s="96" t="e">
        <f t="shared" si="36"/>
        <v>#N/A</v>
      </c>
      <c r="P1372" s="72">
        <f>IF(AND(ABS('Back-End'!B$26-L1372)&lt;=0.0005,'Back-End'!B$25),0.001,0)</f>
        <v>0</v>
      </c>
      <c r="Q1372" s="72">
        <f>IF(AND(ABS('Back-End'!B$32-L1372)&lt;=0.0005,'Back-End'!B$38),M1372,0)</f>
        <v>0</v>
      </c>
      <c r="R1372" s="72">
        <f>IF(AND(ABS('Back-End'!B$56-L1372)&lt;=0.0005,'Back-End'!B$57),'Back-End'!B$54,IF(AND(ABS('Back-End'!B$69-L1372)&lt;=0.0005,'Back-End'!B$58),'Back-End'!B$67,0))</f>
        <v>0</v>
      </c>
      <c r="S1372" s="72">
        <f>IF(AND(ABS('Back-End'!B$81-L1372)&lt;=0.0005,'Back-End'!B$84),'Back-End'!B$82,0)</f>
        <v>0</v>
      </c>
      <c r="T1372" s="72">
        <v>0</v>
      </c>
    </row>
    <row r="1373" spans="12:20" x14ac:dyDescent="0.25">
      <c r="L1373" s="94">
        <f>L1372</f>
        <v>0.6840000000000005</v>
      </c>
      <c r="M1373" s="81">
        <f>IF(L1373&lt;'Slider Control'!M$13,'Slider Control'!P$13,L1373*'Slider Control'!R$13)</f>
        <v>1.6416000000000011</v>
      </c>
      <c r="N1373" s="95">
        <f>IF(L1373&lt;'Slider Control'!M$13,0,IF(L1373&lt;'Slider Control'!N$13,L1373*'Slider Control'!S$13+'Slider Control'!T$13,'Slider Control'!Q$13))</f>
        <v>1.8</v>
      </c>
      <c r="O1373" s="96" t="e">
        <f t="shared" si="36"/>
        <v>#N/A</v>
      </c>
      <c r="P1373" s="72">
        <f>IF(AND(ABS('Back-End'!B$26-L1373)&lt;=0.0005,'Back-End'!B$25),'Back-End'!B$21,0)</f>
        <v>0</v>
      </c>
      <c r="Q1373" s="72">
        <f>IF(AND(ABS('Back-End'!B$32-L1373)&lt;=0.0005,'Back-End'!B$38),N1373,0)</f>
        <v>0</v>
      </c>
      <c r="R1373" s="72">
        <f>IF(AND(ABS('Back-End'!B$56-L1372)&lt;=0.0005,'Back-End'!B$57),'Back-End'!B$55,IF(AND(ABS('Back-End'!B$69-L1372)&lt;=0.0005,'Back-End'!B$58),'Back-End'!B$68+0.0001,0))</f>
        <v>0</v>
      </c>
      <c r="S1373" s="72">
        <f>IF(AND(ABS('Back-End'!B$81-L1373)&lt;=0.0005,'Back-End'!B$84),'Back-End'!B$83,0)</f>
        <v>0</v>
      </c>
      <c r="T1373" s="72">
        <v>0</v>
      </c>
    </row>
    <row r="1374" spans="12:20" x14ac:dyDescent="0.25">
      <c r="L1374" s="94">
        <f>L1373+0.001</f>
        <v>0.6850000000000005</v>
      </c>
      <c r="M1374" s="81">
        <f>IF(L1374&lt;'Slider Control'!M$13,'Slider Control'!P$13,L1374*'Slider Control'!R$13)</f>
        <v>1.6440000000000012</v>
      </c>
      <c r="N1374" s="95">
        <f>IF(L1374&lt;'Slider Control'!M$13,0,IF(L1374&lt;'Slider Control'!N$13,L1374*'Slider Control'!S$13+'Slider Control'!T$13,'Slider Control'!Q$13))</f>
        <v>1.8</v>
      </c>
      <c r="O1374" s="96" t="e">
        <f t="shared" si="36"/>
        <v>#N/A</v>
      </c>
      <c r="P1374" s="72">
        <f>IF(AND(ABS('Back-End'!B$26-L1374)&lt;=0.0005,'Back-End'!B$25),0.001,0)</f>
        <v>0</v>
      </c>
      <c r="Q1374" s="72">
        <f>IF(AND(ABS('Back-End'!B$32-L1374)&lt;=0.0005,'Back-End'!B$38),M1374,0)</f>
        <v>0</v>
      </c>
      <c r="R1374" s="72">
        <f>IF(AND(ABS('Back-End'!B$56-L1374)&lt;=0.0005,'Back-End'!B$57),'Back-End'!B$54,IF(AND(ABS('Back-End'!B$69-L1374)&lt;=0.0005,'Back-End'!B$58),'Back-End'!B$67,0))</f>
        <v>0</v>
      </c>
      <c r="S1374" s="72">
        <f>IF(AND(ABS('Back-End'!B$81-L1374)&lt;=0.0005,'Back-End'!B$84),'Back-End'!B$82,0)</f>
        <v>0</v>
      </c>
      <c r="T1374" s="72">
        <v>0</v>
      </c>
    </row>
    <row r="1375" spans="12:20" x14ac:dyDescent="0.25">
      <c r="L1375" s="94">
        <f>L1374</f>
        <v>0.6850000000000005</v>
      </c>
      <c r="M1375" s="81">
        <f>IF(L1375&lt;'Slider Control'!M$13,'Slider Control'!P$13,L1375*'Slider Control'!R$13)</f>
        <v>1.6440000000000012</v>
      </c>
      <c r="N1375" s="95">
        <f>IF(L1375&lt;'Slider Control'!M$13,0,IF(L1375&lt;'Slider Control'!N$13,L1375*'Slider Control'!S$13+'Slider Control'!T$13,'Slider Control'!Q$13))</f>
        <v>1.8</v>
      </c>
      <c r="O1375" s="96" t="e">
        <f t="shared" si="36"/>
        <v>#N/A</v>
      </c>
      <c r="P1375" s="72">
        <f>IF(AND(ABS('Back-End'!B$26-L1375)&lt;=0.0005,'Back-End'!B$25),'Back-End'!B$21,0)</f>
        <v>0</v>
      </c>
      <c r="Q1375" s="72">
        <f>IF(AND(ABS('Back-End'!B$32-L1375)&lt;=0.0005,'Back-End'!B$38),N1375,0)</f>
        <v>0</v>
      </c>
      <c r="R1375" s="72">
        <f>IF(AND(ABS('Back-End'!B$56-L1374)&lt;=0.0005,'Back-End'!B$57),'Back-End'!B$55,IF(AND(ABS('Back-End'!B$69-L1374)&lt;=0.0005,'Back-End'!B$58),'Back-End'!B$68+0.0001,0))</f>
        <v>0</v>
      </c>
      <c r="S1375" s="72">
        <f>IF(AND(ABS('Back-End'!B$81-L1375)&lt;=0.0005,'Back-End'!B$84),'Back-End'!B$83,0)</f>
        <v>0</v>
      </c>
      <c r="T1375" s="72">
        <v>0</v>
      </c>
    </row>
    <row r="1376" spans="12:20" x14ac:dyDescent="0.25">
      <c r="L1376" s="94">
        <f>L1375+0.001</f>
        <v>0.6860000000000005</v>
      </c>
      <c r="M1376" s="81">
        <f>IF(L1376&lt;'Slider Control'!M$13,'Slider Control'!P$13,L1376*'Slider Control'!R$13)</f>
        <v>1.6464000000000012</v>
      </c>
      <c r="N1376" s="95">
        <f>IF(L1376&lt;'Slider Control'!M$13,0,IF(L1376&lt;'Slider Control'!N$13,L1376*'Slider Control'!S$13+'Slider Control'!T$13,'Slider Control'!Q$13))</f>
        <v>1.8</v>
      </c>
      <c r="O1376" s="96" t="e">
        <f t="shared" si="36"/>
        <v>#N/A</v>
      </c>
      <c r="P1376" s="72">
        <f>IF(AND(ABS('Back-End'!B$26-L1376)&lt;=0.0005,'Back-End'!B$25),0.001,0)</f>
        <v>0</v>
      </c>
      <c r="Q1376" s="72">
        <f>IF(AND(ABS('Back-End'!B$32-L1376)&lt;=0.0005,'Back-End'!B$38),M1376,0)</f>
        <v>0</v>
      </c>
      <c r="R1376" s="72">
        <f>IF(AND(ABS('Back-End'!B$56-L1376)&lt;=0.0005,'Back-End'!B$57),'Back-End'!B$54,IF(AND(ABS('Back-End'!B$69-L1376)&lt;=0.0005,'Back-End'!B$58),'Back-End'!B$67,0))</f>
        <v>0</v>
      </c>
      <c r="S1376" s="72">
        <f>IF(AND(ABS('Back-End'!B$81-L1376)&lt;=0.0005,'Back-End'!B$84),'Back-End'!B$82,0)</f>
        <v>0</v>
      </c>
      <c r="T1376" s="72">
        <v>0</v>
      </c>
    </row>
    <row r="1377" spans="12:20" x14ac:dyDescent="0.25">
      <c r="L1377" s="94">
        <f>L1376</f>
        <v>0.6860000000000005</v>
      </c>
      <c r="M1377" s="81">
        <f>IF(L1377&lt;'Slider Control'!M$13,'Slider Control'!P$13,L1377*'Slider Control'!R$13)</f>
        <v>1.6464000000000012</v>
      </c>
      <c r="N1377" s="95">
        <f>IF(L1377&lt;'Slider Control'!M$13,0,IF(L1377&lt;'Slider Control'!N$13,L1377*'Slider Control'!S$13+'Slider Control'!T$13,'Slider Control'!Q$13))</f>
        <v>1.8</v>
      </c>
      <c r="O1377" s="96" t="e">
        <f t="shared" si="36"/>
        <v>#N/A</v>
      </c>
      <c r="P1377" s="72">
        <f>IF(AND(ABS('Back-End'!B$26-L1377)&lt;=0.0005,'Back-End'!B$25),'Back-End'!B$21,0)</f>
        <v>0</v>
      </c>
      <c r="Q1377" s="72">
        <f>IF(AND(ABS('Back-End'!B$32-L1377)&lt;=0.0005,'Back-End'!B$38),N1377,0)</f>
        <v>0</v>
      </c>
      <c r="R1377" s="72">
        <f>IF(AND(ABS('Back-End'!B$56-L1376)&lt;=0.0005,'Back-End'!B$57),'Back-End'!B$55,IF(AND(ABS('Back-End'!B$69-L1376)&lt;=0.0005,'Back-End'!B$58),'Back-End'!B$68+0.0001,0))</f>
        <v>0</v>
      </c>
      <c r="S1377" s="72">
        <f>IF(AND(ABS('Back-End'!B$81-L1377)&lt;=0.0005,'Back-End'!B$84),'Back-End'!B$83,0)</f>
        <v>0</v>
      </c>
      <c r="T1377" s="72">
        <v>0</v>
      </c>
    </row>
    <row r="1378" spans="12:20" x14ac:dyDescent="0.25">
      <c r="L1378" s="94">
        <f>L1377+0.001</f>
        <v>0.6870000000000005</v>
      </c>
      <c r="M1378" s="81">
        <f>IF(L1378&lt;'Slider Control'!M$13,'Slider Control'!P$13,L1378*'Slider Control'!R$13)</f>
        <v>1.6488000000000012</v>
      </c>
      <c r="N1378" s="95">
        <f>IF(L1378&lt;'Slider Control'!M$13,0,IF(L1378&lt;'Slider Control'!N$13,L1378*'Slider Control'!S$13+'Slider Control'!T$13,'Slider Control'!Q$13))</f>
        <v>1.8</v>
      </c>
      <c r="O1378" s="96" t="e">
        <f t="shared" si="36"/>
        <v>#N/A</v>
      </c>
      <c r="P1378" s="72">
        <f>IF(AND(ABS('Back-End'!B$26-L1378)&lt;=0.0005,'Back-End'!B$25),0.001,0)</f>
        <v>0</v>
      </c>
      <c r="Q1378" s="72">
        <f>IF(AND(ABS('Back-End'!B$32-L1378)&lt;=0.0005,'Back-End'!B$38),M1378,0)</f>
        <v>0</v>
      </c>
      <c r="R1378" s="72">
        <f>IF(AND(ABS('Back-End'!B$56-L1378)&lt;=0.0005,'Back-End'!B$57),'Back-End'!B$54,IF(AND(ABS('Back-End'!B$69-L1378)&lt;=0.0005,'Back-End'!B$58),'Back-End'!B$67,0))</f>
        <v>0</v>
      </c>
      <c r="S1378" s="72">
        <f>IF(AND(ABS('Back-End'!B$81-L1378)&lt;=0.0005,'Back-End'!B$84),'Back-End'!B$82,0)</f>
        <v>0</v>
      </c>
      <c r="T1378" s="72">
        <v>0</v>
      </c>
    </row>
    <row r="1379" spans="12:20" x14ac:dyDescent="0.25">
      <c r="L1379" s="94">
        <f>L1378</f>
        <v>0.6870000000000005</v>
      </c>
      <c r="M1379" s="81">
        <f>IF(L1379&lt;'Slider Control'!M$13,'Slider Control'!P$13,L1379*'Slider Control'!R$13)</f>
        <v>1.6488000000000012</v>
      </c>
      <c r="N1379" s="95">
        <f>IF(L1379&lt;'Slider Control'!M$13,0,IF(L1379&lt;'Slider Control'!N$13,L1379*'Slider Control'!S$13+'Slider Control'!T$13,'Slider Control'!Q$13))</f>
        <v>1.8</v>
      </c>
      <c r="O1379" s="96" t="e">
        <f t="shared" si="36"/>
        <v>#N/A</v>
      </c>
      <c r="P1379" s="72">
        <f>IF(AND(ABS('Back-End'!B$26-L1379)&lt;=0.0005,'Back-End'!B$25),'Back-End'!B$21,0)</f>
        <v>0</v>
      </c>
      <c r="Q1379" s="72">
        <f>IF(AND(ABS('Back-End'!B$32-L1379)&lt;=0.0005,'Back-End'!B$38),N1379,0)</f>
        <v>0</v>
      </c>
      <c r="R1379" s="72">
        <f>IF(AND(ABS('Back-End'!B$56-L1378)&lt;=0.0005,'Back-End'!B$57),'Back-End'!B$55,IF(AND(ABS('Back-End'!B$69-L1378)&lt;=0.0005,'Back-End'!B$58),'Back-End'!B$68+0.0001,0))</f>
        <v>0</v>
      </c>
      <c r="S1379" s="72">
        <f>IF(AND(ABS('Back-End'!B$81-L1379)&lt;=0.0005,'Back-End'!B$84),'Back-End'!B$83,0)</f>
        <v>0</v>
      </c>
      <c r="T1379" s="72">
        <v>0</v>
      </c>
    </row>
    <row r="1380" spans="12:20" x14ac:dyDescent="0.25">
      <c r="L1380" s="94">
        <f>L1379+0.001</f>
        <v>0.6880000000000005</v>
      </c>
      <c r="M1380" s="81">
        <f>IF(L1380&lt;'Slider Control'!M$13,'Slider Control'!P$13,L1380*'Slider Control'!R$13)</f>
        <v>1.6512000000000011</v>
      </c>
      <c r="N1380" s="95">
        <f>IF(L1380&lt;'Slider Control'!M$13,0,IF(L1380&lt;'Slider Control'!N$13,L1380*'Slider Control'!S$13+'Slider Control'!T$13,'Slider Control'!Q$13))</f>
        <v>1.8</v>
      </c>
      <c r="O1380" s="96" t="e">
        <f t="shared" si="36"/>
        <v>#N/A</v>
      </c>
      <c r="P1380" s="72">
        <f>IF(AND(ABS('Back-End'!B$26-L1380)&lt;=0.0005,'Back-End'!B$25),0.001,0)</f>
        <v>0</v>
      </c>
      <c r="Q1380" s="72">
        <f>IF(AND(ABS('Back-End'!B$32-L1380)&lt;=0.0005,'Back-End'!B$38),M1380,0)</f>
        <v>0</v>
      </c>
      <c r="R1380" s="72">
        <f>IF(AND(ABS('Back-End'!B$56-L1380)&lt;=0.0005,'Back-End'!B$57),'Back-End'!B$54,IF(AND(ABS('Back-End'!B$69-L1380)&lt;=0.0005,'Back-End'!B$58),'Back-End'!B$67,0))</f>
        <v>0</v>
      </c>
      <c r="S1380" s="72">
        <f>IF(AND(ABS('Back-End'!B$81-L1380)&lt;=0.0005,'Back-End'!B$84),'Back-End'!B$82,0)</f>
        <v>0</v>
      </c>
      <c r="T1380" s="72">
        <v>0</v>
      </c>
    </row>
    <row r="1381" spans="12:20" x14ac:dyDescent="0.25">
      <c r="L1381" s="94">
        <f>L1380</f>
        <v>0.6880000000000005</v>
      </c>
      <c r="M1381" s="81">
        <f>IF(L1381&lt;'Slider Control'!M$13,'Slider Control'!P$13,L1381*'Slider Control'!R$13)</f>
        <v>1.6512000000000011</v>
      </c>
      <c r="N1381" s="95">
        <f>IF(L1381&lt;'Slider Control'!M$13,0,IF(L1381&lt;'Slider Control'!N$13,L1381*'Slider Control'!S$13+'Slider Control'!T$13,'Slider Control'!Q$13))</f>
        <v>1.8</v>
      </c>
      <c r="O1381" s="96" t="e">
        <f t="shared" si="36"/>
        <v>#N/A</v>
      </c>
      <c r="P1381" s="72">
        <f>IF(AND(ABS('Back-End'!B$26-L1381)&lt;=0.0005,'Back-End'!B$25),'Back-End'!B$21,0)</f>
        <v>0</v>
      </c>
      <c r="Q1381" s="72">
        <f>IF(AND(ABS('Back-End'!B$32-L1381)&lt;=0.0005,'Back-End'!B$38),N1381,0)</f>
        <v>0</v>
      </c>
      <c r="R1381" s="72">
        <f>IF(AND(ABS('Back-End'!B$56-L1380)&lt;=0.0005,'Back-End'!B$57),'Back-End'!B$55,IF(AND(ABS('Back-End'!B$69-L1380)&lt;=0.0005,'Back-End'!B$58),'Back-End'!B$68+0.0001,0))</f>
        <v>0</v>
      </c>
      <c r="S1381" s="72">
        <f>IF(AND(ABS('Back-End'!B$81-L1381)&lt;=0.0005,'Back-End'!B$84),'Back-End'!B$83,0)</f>
        <v>0</v>
      </c>
      <c r="T1381" s="72">
        <v>0</v>
      </c>
    </row>
    <row r="1382" spans="12:20" x14ac:dyDescent="0.25">
      <c r="L1382" s="94">
        <f>L1381+0.001</f>
        <v>0.6890000000000005</v>
      </c>
      <c r="M1382" s="81">
        <f>IF(L1382&lt;'Slider Control'!M$13,'Slider Control'!P$13,L1382*'Slider Control'!R$13)</f>
        <v>1.6536000000000011</v>
      </c>
      <c r="N1382" s="95">
        <f>IF(L1382&lt;'Slider Control'!M$13,0,IF(L1382&lt;'Slider Control'!N$13,L1382*'Slider Control'!S$13+'Slider Control'!T$13,'Slider Control'!Q$13))</f>
        <v>1.8</v>
      </c>
      <c r="O1382" s="96" t="e">
        <f t="shared" si="36"/>
        <v>#N/A</v>
      </c>
      <c r="P1382" s="72">
        <f>IF(AND(ABS('Back-End'!B$26-L1382)&lt;=0.0005,'Back-End'!B$25),0.001,0)</f>
        <v>0</v>
      </c>
      <c r="Q1382" s="72">
        <f>IF(AND(ABS('Back-End'!B$32-L1382)&lt;=0.0005,'Back-End'!B$38),M1382,0)</f>
        <v>0</v>
      </c>
      <c r="R1382" s="72">
        <f>IF(AND(ABS('Back-End'!B$56-L1382)&lt;=0.0005,'Back-End'!B$57),'Back-End'!B$54,IF(AND(ABS('Back-End'!B$69-L1382)&lt;=0.0005,'Back-End'!B$58),'Back-End'!B$67,0))</f>
        <v>0</v>
      </c>
      <c r="S1382" s="72">
        <f>IF(AND(ABS('Back-End'!B$81-L1382)&lt;=0.0005,'Back-End'!B$84),'Back-End'!B$82,0)</f>
        <v>0</v>
      </c>
      <c r="T1382" s="72">
        <v>0</v>
      </c>
    </row>
    <row r="1383" spans="12:20" x14ac:dyDescent="0.25">
      <c r="L1383" s="94">
        <f>L1382</f>
        <v>0.6890000000000005</v>
      </c>
      <c r="M1383" s="81">
        <f>IF(L1383&lt;'Slider Control'!M$13,'Slider Control'!P$13,L1383*'Slider Control'!R$13)</f>
        <v>1.6536000000000011</v>
      </c>
      <c r="N1383" s="95">
        <f>IF(L1383&lt;'Slider Control'!M$13,0,IF(L1383&lt;'Slider Control'!N$13,L1383*'Slider Control'!S$13+'Slider Control'!T$13,'Slider Control'!Q$13))</f>
        <v>1.8</v>
      </c>
      <c r="O1383" s="96" t="e">
        <f t="shared" si="36"/>
        <v>#N/A</v>
      </c>
      <c r="P1383" s="72">
        <f>IF(AND(ABS('Back-End'!B$26-L1383)&lt;=0.0005,'Back-End'!B$25),'Back-End'!B$21,0)</f>
        <v>0</v>
      </c>
      <c r="Q1383" s="72">
        <f>IF(AND(ABS('Back-End'!B$32-L1383)&lt;=0.0005,'Back-End'!B$38),N1383,0)</f>
        <v>0</v>
      </c>
      <c r="R1383" s="72">
        <f>IF(AND(ABS('Back-End'!B$56-L1382)&lt;=0.0005,'Back-End'!B$57),'Back-End'!B$55,IF(AND(ABS('Back-End'!B$69-L1382)&lt;=0.0005,'Back-End'!B$58),'Back-End'!B$68+0.0001,0))</f>
        <v>0</v>
      </c>
      <c r="S1383" s="72">
        <f>IF(AND(ABS('Back-End'!B$81-L1383)&lt;=0.0005,'Back-End'!B$84),'Back-End'!B$83,0)</f>
        <v>0</v>
      </c>
      <c r="T1383" s="72">
        <v>0</v>
      </c>
    </row>
    <row r="1384" spans="12:20" x14ac:dyDescent="0.25">
      <c r="L1384" s="94">
        <f>L1383+0.001</f>
        <v>0.6900000000000005</v>
      </c>
      <c r="M1384" s="81">
        <f>IF(L1384&lt;'Slider Control'!M$13,'Slider Control'!P$13,L1384*'Slider Control'!R$13)</f>
        <v>1.6560000000000012</v>
      </c>
      <c r="N1384" s="95">
        <f>IF(L1384&lt;'Slider Control'!M$13,0,IF(L1384&lt;'Slider Control'!N$13,L1384*'Slider Control'!S$13+'Slider Control'!T$13,'Slider Control'!Q$13))</f>
        <v>1.8</v>
      </c>
      <c r="O1384" s="96" t="e">
        <f t="shared" si="36"/>
        <v>#N/A</v>
      </c>
      <c r="P1384" s="72">
        <f>IF(AND(ABS('Back-End'!B$26-L1384)&lt;=0.0005,'Back-End'!B$25),0.001,0)</f>
        <v>0</v>
      </c>
      <c r="Q1384" s="72">
        <f>IF(AND(ABS('Back-End'!B$32-L1384)&lt;=0.0005,'Back-End'!B$38),M1384,0)</f>
        <v>0</v>
      </c>
      <c r="R1384" s="72">
        <f>IF(AND(ABS('Back-End'!B$56-L1384)&lt;=0.0005,'Back-End'!B$57),'Back-End'!B$54,IF(AND(ABS('Back-End'!B$69-L1384)&lt;=0.0005,'Back-End'!B$58),'Back-End'!B$67,0))</f>
        <v>0</v>
      </c>
      <c r="S1384" s="72">
        <f>IF(AND(ABS('Back-End'!B$81-L1384)&lt;=0.0005,'Back-End'!B$84),'Back-End'!B$82,0)</f>
        <v>0</v>
      </c>
      <c r="T1384" s="72">
        <v>0</v>
      </c>
    </row>
    <row r="1385" spans="12:20" x14ac:dyDescent="0.25">
      <c r="L1385" s="94">
        <f>L1384</f>
        <v>0.6900000000000005</v>
      </c>
      <c r="M1385" s="81">
        <f>IF(L1385&lt;'Slider Control'!M$13,'Slider Control'!P$13,L1385*'Slider Control'!R$13)</f>
        <v>1.6560000000000012</v>
      </c>
      <c r="N1385" s="95">
        <f>IF(L1385&lt;'Slider Control'!M$13,0,IF(L1385&lt;'Slider Control'!N$13,L1385*'Slider Control'!S$13+'Slider Control'!T$13,'Slider Control'!Q$13))</f>
        <v>1.8</v>
      </c>
      <c r="O1385" s="96" t="e">
        <f t="shared" si="36"/>
        <v>#N/A</v>
      </c>
      <c r="P1385" s="72">
        <f>IF(AND(ABS('Back-End'!B$26-L1385)&lt;=0.0005,'Back-End'!B$25),'Back-End'!B$21,0)</f>
        <v>0</v>
      </c>
      <c r="Q1385" s="72">
        <f>IF(AND(ABS('Back-End'!B$32-L1385)&lt;=0.0005,'Back-End'!B$38),N1385,0)</f>
        <v>0</v>
      </c>
      <c r="R1385" s="72">
        <f>IF(AND(ABS('Back-End'!B$56-L1384)&lt;=0.0005,'Back-End'!B$57),'Back-End'!B$55,IF(AND(ABS('Back-End'!B$69-L1384)&lt;=0.0005,'Back-End'!B$58),'Back-End'!B$68+0.0001,0))</f>
        <v>0</v>
      </c>
      <c r="S1385" s="72">
        <f>IF(AND(ABS('Back-End'!B$81-L1385)&lt;=0.0005,'Back-End'!B$84),'Back-End'!B$83,0)</f>
        <v>0</v>
      </c>
      <c r="T1385" s="72">
        <v>0</v>
      </c>
    </row>
    <row r="1386" spans="12:20" x14ac:dyDescent="0.25">
      <c r="L1386" s="94">
        <f>L1385+0.001</f>
        <v>0.6910000000000005</v>
      </c>
      <c r="M1386" s="81">
        <f>IF(L1386&lt;'Slider Control'!M$13,'Slider Control'!P$13,L1386*'Slider Control'!R$13)</f>
        <v>1.6584000000000012</v>
      </c>
      <c r="N1386" s="95">
        <f>IF(L1386&lt;'Slider Control'!M$13,0,IF(L1386&lt;'Slider Control'!N$13,L1386*'Slider Control'!S$13+'Slider Control'!T$13,'Slider Control'!Q$13))</f>
        <v>1.8</v>
      </c>
      <c r="O1386" s="96" t="e">
        <f t="shared" si="36"/>
        <v>#N/A</v>
      </c>
      <c r="P1386" s="72">
        <f>IF(AND(ABS('Back-End'!B$26-L1386)&lt;=0.0005,'Back-End'!B$25),0.001,0)</f>
        <v>0</v>
      </c>
      <c r="Q1386" s="72">
        <f>IF(AND(ABS('Back-End'!B$32-L1386)&lt;=0.0005,'Back-End'!B$38),M1386,0)</f>
        <v>0</v>
      </c>
      <c r="R1386" s="72">
        <f>IF(AND(ABS('Back-End'!B$56-L1386)&lt;=0.0005,'Back-End'!B$57),'Back-End'!B$54,IF(AND(ABS('Back-End'!B$69-L1386)&lt;=0.0005,'Back-End'!B$58),'Back-End'!B$67,0))</f>
        <v>0</v>
      </c>
      <c r="S1386" s="72">
        <f>IF(AND(ABS('Back-End'!B$81-L1386)&lt;=0.0005,'Back-End'!B$84),'Back-End'!B$82,0)</f>
        <v>0</v>
      </c>
      <c r="T1386" s="72">
        <v>0</v>
      </c>
    </row>
    <row r="1387" spans="12:20" x14ac:dyDescent="0.25">
      <c r="L1387" s="94">
        <f>L1386</f>
        <v>0.6910000000000005</v>
      </c>
      <c r="M1387" s="81">
        <f>IF(L1387&lt;'Slider Control'!M$13,'Slider Control'!P$13,L1387*'Slider Control'!R$13)</f>
        <v>1.6584000000000012</v>
      </c>
      <c r="N1387" s="95">
        <f>IF(L1387&lt;'Slider Control'!M$13,0,IF(L1387&lt;'Slider Control'!N$13,L1387*'Slider Control'!S$13+'Slider Control'!T$13,'Slider Control'!Q$13))</f>
        <v>1.8</v>
      </c>
      <c r="O1387" s="96" t="e">
        <f t="shared" si="36"/>
        <v>#N/A</v>
      </c>
      <c r="P1387" s="72">
        <f>IF(AND(ABS('Back-End'!B$26-L1387)&lt;=0.0005,'Back-End'!B$25),'Back-End'!B$21,0)</f>
        <v>0</v>
      </c>
      <c r="Q1387" s="72">
        <f>IF(AND(ABS('Back-End'!B$32-L1387)&lt;=0.0005,'Back-End'!B$38),N1387,0)</f>
        <v>0</v>
      </c>
      <c r="R1387" s="72">
        <f>IF(AND(ABS('Back-End'!B$56-L1386)&lt;=0.0005,'Back-End'!B$57),'Back-End'!B$55,IF(AND(ABS('Back-End'!B$69-L1386)&lt;=0.0005,'Back-End'!B$58),'Back-End'!B$68+0.0001,0))</f>
        <v>0</v>
      </c>
      <c r="S1387" s="72">
        <f>IF(AND(ABS('Back-End'!B$81-L1387)&lt;=0.0005,'Back-End'!B$84),'Back-End'!B$83,0)</f>
        <v>0</v>
      </c>
      <c r="T1387" s="72">
        <v>0</v>
      </c>
    </row>
    <row r="1388" spans="12:20" x14ac:dyDescent="0.25">
      <c r="L1388" s="94">
        <f>L1387+0.001</f>
        <v>0.6920000000000005</v>
      </c>
      <c r="M1388" s="81">
        <f>IF(L1388&lt;'Slider Control'!M$13,'Slider Control'!P$13,L1388*'Slider Control'!R$13)</f>
        <v>1.6608000000000012</v>
      </c>
      <c r="N1388" s="95">
        <f>IF(L1388&lt;'Slider Control'!M$13,0,IF(L1388&lt;'Slider Control'!N$13,L1388*'Slider Control'!S$13+'Slider Control'!T$13,'Slider Control'!Q$13))</f>
        <v>1.8</v>
      </c>
      <c r="O1388" s="96" t="e">
        <f t="shared" si="36"/>
        <v>#N/A</v>
      </c>
      <c r="P1388" s="72">
        <f>IF(AND(ABS('Back-End'!B$26-L1388)&lt;=0.0005,'Back-End'!B$25),0.001,0)</f>
        <v>0</v>
      </c>
      <c r="Q1388" s="72">
        <f>IF(AND(ABS('Back-End'!B$32-L1388)&lt;=0.0005,'Back-End'!B$38),M1388,0)</f>
        <v>0</v>
      </c>
      <c r="R1388" s="72">
        <f>IF(AND(ABS('Back-End'!B$56-L1388)&lt;=0.0005,'Back-End'!B$57),'Back-End'!B$54,IF(AND(ABS('Back-End'!B$69-L1388)&lt;=0.0005,'Back-End'!B$58),'Back-End'!B$67,0))</f>
        <v>0</v>
      </c>
      <c r="S1388" s="72">
        <f>IF(AND(ABS('Back-End'!B$81-L1388)&lt;=0.0005,'Back-End'!B$84),'Back-End'!B$82,0)</f>
        <v>0</v>
      </c>
      <c r="T1388" s="72">
        <v>0</v>
      </c>
    </row>
    <row r="1389" spans="12:20" x14ac:dyDescent="0.25">
      <c r="L1389" s="94">
        <f>L1388</f>
        <v>0.6920000000000005</v>
      </c>
      <c r="M1389" s="81">
        <f>IF(L1389&lt;'Slider Control'!M$13,'Slider Control'!P$13,L1389*'Slider Control'!R$13)</f>
        <v>1.6608000000000012</v>
      </c>
      <c r="N1389" s="95">
        <f>IF(L1389&lt;'Slider Control'!M$13,0,IF(L1389&lt;'Slider Control'!N$13,L1389*'Slider Control'!S$13+'Slider Control'!T$13,'Slider Control'!Q$13))</f>
        <v>1.8</v>
      </c>
      <c r="O1389" s="96" t="e">
        <f t="shared" si="36"/>
        <v>#N/A</v>
      </c>
      <c r="P1389" s="72">
        <f>IF(AND(ABS('Back-End'!B$26-L1389)&lt;=0.0005,'Back-End'!B$25),'Back-End'!B$21,0)</f>
        <v>0</v>
      </c>
      <c r="Q1389" s="72">
        <f>IF(AND(ABS('Back-End'!B$32-L1389)&lt;=0.0005,'Back-End'!B$38),N1389,0)</f>
        <v>0</v>
      </c>
      <c r="R1389" s="72">
        <f>IF(AND(ABS('Back-End'!B$56-L1388)&lt;=0.0005,'Back-End'!B$57),'Back-End'!B$55,IF(AND(ABS('Back-End'!B$69-L1388)&lt;=0.0005,'Back-End'!B$58),'Back-End'!B$68+0.0001,0))</f>
        <v>0</v>
      </c>
      <c r="S1389" s="72">
        <f>IF(AND(ABS('Back-End'!B$81-L1389)&lt;=0.0005,'Back-End'!B$84),'Back-End'!B$83,0)</f>
        <v>0</v>
      </c>
      <c r="T1389" s="72">
        <v>0</v>
      </c>
    </row>
    <row r="1390" spans="12:20" x14ac:dyDescent="0.25">
      <c r="L1390" s="94">
        <f>L1389+0.001</f>
        <v>0.6930000000000005</v>
      </c>
      <c r="M1390" s="81">
        <f>IF(L1390&lt;'Slider Control'!M$13,'Slider Control'!P$13,L1390*'Slider Control'!R$13)</f>
        <v>1.6632000000000011</v>
      </c>
      <c r="N1390" s="95">
        <f>IF(L1390&lt;'Slider Control'!M$13,0,IF(L1390&lt;'Slider Control'!N$13,L1390*'Slider Control'!S$13+'Slider Control'!T$13,'Slider Control'!Q$13))</f>
        <v>1.8</v>
      </c>
      <c r="O1390" s="96" t="e">
        <f t="shared" si="36"/>
        <v>#N/A</v>
      </c>
      <c r="P1390" s="72">
        <f>IF(AND(ABS('Back-End'!B$26-L1390)&lt;=0.0005,'Back-End'!B$25),0.001,0)</f>
        <v>0</v>
      </c>
      <c r="Q1390" s="72">
        <f>IF(AND(ABS('Back-End'!B$32-L1390)&lt;=0.0005,'Back-End'!B$38),M1390,0)</f>
        <v>0</v>
      </c>
      <c r="R1390" s="72">
        <f>IF(AND(ABS('Back-End'!B$56-L1390)&lt;=0.0005,'Back-End'!B$57),'Back-End'!B$54,IF(AND(ABS('Back-End'!B$69-L1390)&lt;=0.0005,'Back-End'!B$58),'Back-End'!B$67,0))</f>
        <v>0</v>
      </c>
      <c r="S1390" s="72">
        <f>IF(AND(ABS('Back-End'!B$81-L1390)&lt;=0.0005,'Back-End'!B$84),'Back-End'!B$82,0)</f>
        <v>0</v>
      </c>
      <c r="T1390" s="72">
        <v>0</v>
      </c>
    </row>
    <row r="1391" spans="12:20" x14ac:dyDescent="0.25">
      <c r="L1391" s="94">
        <f>L1390</f>
        <v>0.6930000000000005</v>
      </c>
      <c r="M1391" s="81">
        <f>IF(L1391&lt;'Slider Control'!M$13,'Slider Control'!P$13,L1391*'Slider Control'!R$13)</f>
        <v>1.6632000000000011</v>
      </c>
      <c r="N1391" s="95">
        <f>IF(L1391&lt;'Slider Control'!M$13,0,IF(L1391&lt;'Slider Control'!N$13,L1391*'Slider Control'!S$13+'Slider Control'!T$13,'Slider Control'!Q$13))</f>
        <v>1.8</v>
      </c>
      <c r="O1391" s="96" t="e">
        <f t="shared" si="36"/>
        <v>#N/A</v>
      </c>
      <c r="P1391" s="72">
        <f>IF(AND(ABS('Back-End'!B$26-L1391)&lt;=0.0005,'Back-End'!B$25),'Back-End'!B$21,0)</f>
        <v>0</v>
      </c>
      <c r="Q1391" s="72">
        <f>IF(AND(ABS('Back-End'!B$32-L1391)&lt;=0.0005,'Back-End'!B$38),N1391,0)</f>
        <v>0</v>
      </c>
      <c r="R1391" s="72">
        <f>IF(AND(ABS('Back-End'!B$56-L1390)&lt;=0.0005,'Back-End'!B$57),'Back-End'!B$55,IF(AND(ABS('Back-End'!B$69-L1390)&lt;=0.0005,'Back-End'!B$58),'Back-End'!B$68+0.0001,0))</f>
        <v>0</v>
      </c>
      <c r="S1391" s="72">
        <f>IF(AND(ABS('Back-End'!B$81-L1391)&lt;=0.0005,'Back-End'!B$84),'Back-End'!B$83,0)</f>
        <v>0</v>
      </c>
      <c r="T1391" s="72">
        <v>0</v>
      </c>
    </row>
    <row r="1392" spans="12:20" x14ac:dyDescent="0.25">
      <c r="L1392" s="94">
        <f>L1391+0.001</f>
        <v>0.69400000000000051</v>
      </c>
      <c r="M1392" s="81">
        <f>IF(L1392&lt;'Slider Control'!M$13,'Slider Control'!P$13,L1392*'Slider Control'!R$13)</f>
        <v>1.6656000000000011</v>
      </c>
      <c r="N1392" s="95">
        <f>IF(L1392&lt;'Slider Control'!M$13,0,IF(L1392&lt;'Slider Control'!N$13,L1392*'Slider Control'!S$13+'Slider Control'!T$13,'Slider Control'!Q$13))</f>
        <v>1.8</v>
      </c>
      <c r="O1392" s="96" t="e">
        <f t="shared" si="36"/>
        <v>#N/A</v>
      </c>
      <c r="P1392" s="72">
        <f>IF(AND(ABS('Back-End'!B$26-L1392)&lt;=0.0005,'Back-End'!B$25),0.001,0)</f>
        <v>0</v>
      </c>
      <c r="Q1392" s="72">
        <f>IF(AND(ABS('Back-End'!B$32-L1392)&lt;=0.0005,'Back-End'!B$38),M1392,0)</f>
        <v>0</v>
      </c>
      <c r="R1392" s="72">
        <f>IF(AND(ABS('Back-End'!B$56-L1392)&lt;=0.0005,'Back-End'!B$57),'Back-End'!B$54,IF(AND(ABS('Back-End'!B$69-L1392)&lt;=0.0005,'Back-End'!B$58),'Back-End'!B$67,0))</f>
        <v>0</v>
      </c>
      <c r="S1392" s="72">
        <f>IF(AND(ABS('Back-End'!B$81-L1392)&lt;=0.0005,'Back-End'!B$84),'Back-End'!B$82,0)</f>
        <v>0</v>
      </c>
      <c r="T1392" s="72">
        <v>0</v>
      </c>
    </row>
    <row r="1393" spans="12:20" x14ac:dyDescent="0.25">
      <c r="L1393" s="94">
        <f>L1392</f>
        <v>0.69400000000000051</v>
      </c>
      <c r="M1393" s="81">
        <f>IF(L1393&lt;'Slider Control'!M$13,'Slider Control'!P$13,L1393*'Slider Control'!R$13)</f>
        <v>1.6656000000000011</v>
      </c>
      <c r="N1393" s="95">
        <f>IF(L1393&lt;'Slider Control'!M$13,0,IF(L1393&lt;'Slider Control'!N$13,L1393*'Slider Control'!S$13+'Slider Control'!T$13,'Slider Control'!Q$13))</f>
        <v>1.8</v>
      </c>
      <c r="O1393" s="96" t="e">
        <f t="shared" si="36"/>
        <v>#N/A</v>
      </c>
      <c r="P1393" s="72">
        <f>IF(AND(ABS('Back-End'!B$26-L1393)&lt;=0.0005,'Back-End'!B$25),'Back-End'!B$21,0)</f>
        <v>0</v>
      </c>
      <c r="Q1393" s="72">
        <f>IF(AND(ABS('Back-End'!B$32-L1393)&lt;=0.0005,'Back-End'!B$38),N1393,0)</f>
        <v>0</v>
      </c>
      <c r="R1393" s="72">
        <f>IF(AND(ABS('Back-End'!B$56-L1392)&lt;=0.0005,'Back-End'!B$57),'Back-End'!B$55,IF(AND(ABS('Back-End'!B$69-L1392)&lt;=0.0005,'Back-End'!B$58),'Back-End'!B$68+0.0001,0))</f>
        <v>0</v>
      </c>
      <c r="S1393" s="72">
        <f>IF(AND(ABS('Back-End'!B$81-L1393)&lt;=0.0005,'Back-End'!B$84),'Back-End'!B$83,0)</f>
        <v>0</v>
      </c>
      <c r="T1393" s="72">
        <v>0</v>
      </c>
    </row>
    <row r="1394" spans="12:20" x14ac:dyDescent="0.25">
      <c r="L1394" s="94">
        <f>L1393+0.001</f>
        <v>0.69500000000000051</v>
      </c>
      <c r="M1394" s="81">
        <f>IF(L1394&lt;'Slider Control'!M$13,'Slider Control'!P$13,L1394*'Slider Control'!R$13)</f>
        <v>1.6680000000000013</v>
      </c>
      <c r="N1394" s="95">
        <f>IF(L1394&lt;'Slider Control'!M$13,0,IF(L1394&lt;'Slider Control'!N$13,L1394*'Slider Control'!S$13+'Slider Control'!T$13,'Slider Control'!Q$13))</f>
        <v>1.8</v>
      </c>
      <c r="O1394" s="96" t="e">
        <f t="shared" si="36"/>
        <v>#N/A</v>
      </c>
      <c r="P1394" s="72">
        <f>IF(AND(ABS('Back-End'!B$26-L1394)&lt;=0.0005,'Back-End'!B$25),0.001,0)</f>
        <v>0</v>
      </c>
      <c r="Q1394" s="72">
        <f>IF(AND(ABS('Back-End'!B$32-L1394)&lt;=0.0005,'Back-End'!B$38),M1394,0)</f>
        <v>0</v>
      </c>
      <c r="R1394" s="72">
        <f>IF(AND(ABS('Back-End'!B$56-L1394)&lt;=0.0005,'Back-End'!B$57),'Back-End'!B$54,IF(AND(ABS('Back-End'!B$69-L1394)&lt;=0.0005,'Back-End'!B$58),'Back-End'!B$67,0))</f>
        <v>0</v>
      </c>
      <c r="S1394" s="72">
        <f>IF(AND(ABS('Back-End'!B$81-L1394)&lt;=0.0005,'Back-End'!B$84),'Back-End'!B$82,0)</f>
        <v>0</v>
      </c>
      <c r="T1394" s="72">
        <v>0</v>
      </c>
    </row>
    <row r="1395" spans="12:20" x14ac:dyDescent="0.25">
      <c r="L1395" s="94">
        <f>L1394</f>
        <v>0.69500000000000051</v>
      </c>
      <c r="M1395" s="81">
        <f>IF(L1395&lt;'Slider Control'!M$13,'Slider Control'!P$13,L1395*'Slider Control'!R$13)</f>
        <v>1.6680000000000013</v>
      </c>
      <c r="N1395" s="95">
        <f>IF(L1395&lt;'Slider Control'!M$13,0,IF(L1395&lt;'Slider Control'!N$13,L1395*'Slider Control'!S$13+'Slider Control'!T$13,'Slider Control'!Q$13))</f>
        <v>1.8</v>
      </c>
      <c r="O1395" s="96" t="e">
        <f t="shared" si="36"/>
        <v>#N/A</v>
      </c>
      <c r="P1395" s="72">
        <f>IF(AND(ABS('Back-End'!B$26-L1395)&lt;=0.0005,'Back-End'!B$25),'Back-End'!B$21,0)</f>
        <v>0</v>
      </c>
      <c r="Q1395" s="72">
        <f>IF(AND(ABS('Back-End'!B$32-L1395)&lt;=0.0005,'Back-End'!B$38),N1395,0)</f>
        <v>0</v>
      </c>
      <c r="R1395" s="72">
        <f>IF(AND(ABS('Back-End'!B$56-L1394)&lt;=0.0005,'Back-End'!B$57),'Back-End'!B$55,IF(AND(ABS('Back-End'!B$69-L1394)&lt;=0.0005,'Back-End'!B$58),'Back-End'!B$68+0.0001,0))</f>
        <v>0</v>
      </c>
      <c r="S1395" s="72">
        <f>IF(AND(ABS('Back-End'!B$81-L1395)&lt;=0.0005,'Back-End'!B$84),'Back-End'!B$83,0)</f>
        <v>0</v>
      </c>
      <c r="T1395" s="72">
        <v>0</v>
      </c>
    </row>
    <row r="1396" spans="12:20" x14ac:dyDescent="0.25">
      <c r="L1396" s="94">
        <f>L1395+0.001</f>
        <v>0.69600000000000051</v>
      </c>
      <c r="M1396" s="81">
        <f>IF(L1396&lt;'Slider Control'!M$13,'Slider Control'!P$13,L1396*'Slider Control'!R$13)</f>
        <v>1.6704000000000012</v>
      </c>
      <c r="N1396" s="95">
        <f>IF(L1396&lt;'Slider Control'!M$13,0,IF(L1396&lt;'Slider Control'!N$13,L1396*'Slider Control'!S$13+'Slider Control'!T$13,'Slider Control'!Q$13))</f>
        <v>1.8</v>
      </c>
      <c r="O1396" s="96" t="e">
        <f t="shared" si="36"/>
        <v>#N/A</v>
      </c>
      <c r="P1396" s="72">
        <f>IF(AND(ABS('Back-End'!B$26-L1396)&lt;=0.0005,'Back-End'!B$25),0.001,0)</f>
        <v>0</v>
      </c>
      <c r="Q1396" s="72">
        <f>IF(AND(ABS('Back-End'!B$32-L1396)&lt;=0.0005,'Back-End'!B$38),M1396,0)</f>
        <v>0</v>
      </c>
      <c r="R1396" s="72">
        <f>IF(AND(ABS('Back-End'!B$56-L1396)&lt;=0.0005,'Back-End'!B$57),'Back-End'!B$54,IF(AND(ABS('Back-End'!B$69-L1396)&lt;=0.0005,'Back-End'!B$58),'Back-End'!B$67,0))</f>
        <v>0</v>
      </c>
      <c r="S1396" s="72">
        <f>IF(AND(ABS('Back-End'!B$81-L1396)&lt;=0.0005,'Back-End'!B$84),'Back-End'!B$82,0)</f>
        <v>0</v>
      </c>
      <c r="T1396" s="72">
        <v>0</v>
      </c>
    </row>
    <row r="1397" spans="12:20" x14ac:dyDescent="0.25">
      <c r="L1397" s="94">
        <f>L1396</f>
        <v>0.69600000000000051</v>
      </c>
      <c r="M1397" s="81">
        <f>IF(L1397&lt;'Slider Control'!M$13,'Slider Control'!P$13,L1397*'Slider Control'!R$13)</f>
        <v>1.6704000000000012</v>
      </c>
      <c r="N1397" s="95">
        <f>IF(L1397&lt;'Slider Control'!M$13,0,IF(L1397&lt;'Slider Control'!N$13,L1397*'Slider Control'!S$13+'Slider Control'!T$13,'Slider Control'!Q$13))</f>
        <v>1.8</v>
      </c>
      <c r="O1397" s="96" t="e">
        <f t="shared" si="36"/>
        <v>#N/A</v>
      </c>
      <c r="P1397" s="72">
        <f>IF(AND(ABS('Back-End'!B$26-L1397)&lt;=0.0005,'Back-End'!B$25),'Back-End'!B$21,0)</f>
        <v>0</v>
      </c>
      <c r="Q1397" s="72">
        <f>IF(AND(ABS('Back-End'!B$32-L1397)&lt;=0.0005,'Back-End'!B$38),N1397,0)</f>
        <v>0</v>
      </c>
      <c r="R1397" s="72">
        <f>IF(AND(ABS('Back-End'!B$56-L1396)&lt;=0.0005,'Back-End'!B$57),'Back-End'!B$55,IF(AND(ABS('Back-End'!B$69-L1396)&lt;=0.0005,'Back-End'!B$58),'Back-End'!B$68+0.0001,0))</f>
        <v>0</v>
      </c>
      <c r="S1397" s="72">
        <f>IF(AND(ABS('Back-End'!B$81-L1397)&lt;=0.0005,'Back-End'!B$84),'Back-End'!B$83,0)</f>
        <v>0</v>
      </c>
      <c r="T1397" s="72">
        <v>0</v>
      </c>
    </row>
    <row r="1398" spans="12:20" x14ac:dyDescent="0.25">
      <c r="L1398" s="94">
        <f>L1397+0.001</f>
        <v>0.69700000000000051</v>
      </c>
      <c r="M1398" s="81">
        <f>IF(L1398&lt;'Slider Control'!M$13,'Slider Control'!P$13,L1398*'Slider Control'!R$13)</f>
        <v>1.6728000000000012</v>
      </c>
      <c r="N1398" s="95">
        <f>IF(L1398&lt;'Slider Control'!M$13,0,IF(L1398&lt;'Slider Control'!N$13,L1398*'Slider Control'!S$13+'Slider Control'!T$13,'Slider Control'!Q$13))</f>
        <v>1.8</v>
      </c>
      <c r="O1398" s="96" t="e">
        <f t="shared" si="36"/>
        <v>#N/A</v>
      </c>
      <c r="P1398" s="72">
        <f>IF(AND(ABS('Back-End'!B$26-L1398)&lt;=0.0005,'Back-End'!B$25),0.001,0)</f>
        <v>0</v>
      </c>
      <c r="Q1398" s="72">
        <f>IF(AND(ABS('Back-End'!B$32-L1398)&lt;=0.0005,'Back-End'!B$38),M1398,0)</f>
        <v>0</v>
      </c>
      <c r="R1398" s="72">
        <f>IF(AND(ABS('Back-End'!B$56-L1398)&lt;=0.0005,'Back-End'!B$57),'Back-End'!B$54,IF(AND(ABS('Back-End'!B$69-L1398)&lt;=0.0005,'Back-End'!B$58),'Back-End'!B$67,0))</f>
        <v>0</v>
      </c>
      <c r="S1398" s="72">
        <f>IF(AND(ABS('Back-End'!B$81-L1398)&lt;=0.0005,'Back-End'!B$84),'Back-End'!B$82,0)</f>
        <v>0</v>
      </c>
      <c r="T1398" s="72">
        <v>0</v>
      </c>
    </row>
    <row r="1399" spans="12:20" x14ac:dyDescent="0.25">
      <c r="L1399" s="94">
        <f>L1398</f>
        <v>0.69700000000000051</v>
      </c>
      <c r="M1399" s="81">
        <f>IF(L1399&lt;'Slider Control'!M$13,'Slider Control'!P$13,L1399*'Slider Control'!R$13)</f>
        <v>1.6728000000000012</v>
      </c>
      <c r="N1399" s="95">
        <f>IF(L1399&lt;'Slider Control'!M$13,0,IF(L1399&lt;'Slider Control'!N$13,L1399*'Slider Control'!S$13+'Slider Control'!T$13,'Slider Control'!Q$13))</f>
        <v>1.8</v>
      </c>
      <c r="O1399" s="96" t="e">
        <f t="shared" si="36"/>
        <v>#N/A</v>
      </c>
      <c r="P1399" s="72">
        <f>IF(AND(ABS('Back-End'!B$26-L1399)&lt;=0.0005,'Back-End'!B$25),'Back-End'!B$21,0)</f>
        <v>0</v>
      </c>
      <c r="Q1399" s="72">
        <f>IF(AND(ABS('Back-End'!B$32-L1399)&lt;=0.0005,'Back-End'!B$38),N1399,0)</f>
        <v>0</v>
      </c>
      <c r="R1399" s="72">
        <f>IF(AND(ABS('Back-End'!B$56-L1398)&lt;=0.0005,'Back-End'!B$57),'Back-End'!B$55,IF(AND(ABS('Back-End'!B$69-L1398)&lt;=0.0005,'Back-End'!B$58),'Back-End'!B$68+0.0001,0))</f>
        <v>0</v>
      </c>
      <c r="S1399" s="72">
        <f>IF(AND(ABS('Back-End'!B$81-L1399)&lt;=0.0005,'Back-End'!B$84),'Back-End'!B$83,0)</f>
        <v>0</v>
      </c>
      <c r="T1399" s="72">
        <v>0</v>
      </c>
    </row>
    <row r="1400" spans="12:20" x14ac:dyDescent="0.25">
      <c r="L1400" s="94">
        <f>L1399+0.001</f>
        <v>0.69800000000000051</v>
      </c>
      <c r="M1400" s="81">
        <f>IF(L1400&lt;'Slider Control'!M$13,'Slider Control'!P$13,L1400*'Slider Control'!R$13)</f>
        <v>1.6752000000000011</v>
      </c>
      <c r="N1400" s="95">
        <f>IF(L1400&lt;'Slider Control'!M$13,0,IF(L1400&lt;'Slider Control'!N$13,L1400*'Slider Control'!S$13+'Slider Control'!T$13,'Slider Control'!Q$13))</f>
        <v>1.8</v>
      </c>
      <c r="O1400" s="96" t="e">
        <f t="shared" si="36"/>
        <v>#N/A</v>
      </c>
      <c r="P1400" s="72">
        <f>IF(AND(ABS('Back-End'!B$26-L1400)&lt;=0.0005,'Back-End'!B$25),0.001,0)</f>
        <v>0</v>
      </c>
      <c r="Q1400" s="72">
        <f>IF(AND(ABS('Back-End'!B$32-L1400)&lt;=0.0005,'Back-End'!B$38),M1400,0)</f>
        <v>0</v>
      </c>
      <c r="R1400" s="72">
        <f>IF(AND(ABS('Back-End'!B$56-L1400)&lt;=0.0005,'Back-End'!B$57),'Back-End'!B$54,IF(AND(ABS('Back-End'!B$69-L1400)&lt;=0.0005,'Back-End'!B$58),'Back-End'!B$67,0))</f>
        <v>0</v>
      </c>
      <c r="S1400" s="72">
        <f>IF(AND(ABS('Back-End'!B$81-L1400)&lt;=0.0005,'Back-End'!B$84),'Back-End'!B$82,0)</f>
        <v>0</v>
      </c>
      <c r="T1400" s="72">
        <v>0</v>
      </c>
    </row>
    <row r="1401" spans="12:20" x14ac:dyDescent="0.25">
      <c r="L1401" s="94">
        <f>L1400</f>
        <v>0.69800000000000051</v>
      </c>
      <c r="M1401" s="81">
        <f>IF(L1401&lt;'Slider Control'!M$13,'Slider Control'!P$13,L1401*'Slider Control'!R$13)</f>
        <v>1.6752000000000011</v>
      </c>
      <c r="N1401" s="95">
        <f>IF(L1401&lt;'Slider Control'!M$13,0,IF(L1401&lt;'Slider Control'!N$13,L1401*'Slider Control'!S$13+'Slider Control'!T$13,'Slider Control'!Q$13))</f>
        <v>1.8</v>
      </c>
      <c r="O1401" s="96" t="e">
        <f t="shared" si="36"/>
        <v>#N/A</v>
      </c>
      <c r="P1401" s="72">
        <f>IF(AND(ABS('Back-End'!B$26-L1401)&lt;=0.0005,'Back-End'!B$25),'Back-End'!B$21,0)</f>
        <v>0</v>
      </c>
      <c r="Q1401" s="72">
        <f>IF(AND(ABS('Back-End'!B$32-L1401)&lt;=0.0005,'Back-End'!B$38),N1401,0)</f>
        <v>0</v>
      </c>
      <c r="R1401" s="72">
        <f>IF(AND(ABS('Back-End'!B$56-L1400)&lt;=0.0005,'Back-End'!B$57),'Back-End'!B$55,IF(AND(ABS('Back-End'!B$69-L1400)&lt;=0.0005,'Back-End'!B$58),'Back-End'!B$68+0.0001,0))</f>
        <v>0</v>
      </c>
      <c r="S1401" s="72">
        <f>IF(AND(ABS('Back-End'!B$81-L1401)&lt;=0.0005,'Back-End'!B$84),'Back-End'!B$83,0)</f>
        <v>0</v>
      </c>
      <c r="T1401" s="72">
        <v>0</v>
      </c>
    </row>
    <row r="1402" spans="12:20" x14ac:dyDescent="0.25">
      <c r="L1402" s="94">
        <f>L1401+0.001</f>
        <v>0.69900000000000051</v>
      </c>
      <c r="M1402" s="81">
        <f>IF(L1402&lt;'Slider Control'!M$13,'Slider Control'!P$13,L1402*'Slider Control'!R$13)</f>
        <v>1.6776000000000011</v>
      </c>
      <c r="N1402" s="95">
        <f>IF(L1402&lt;'Slider Control'!M$13,0,IF(L1402&lt;'Slider Control'!N$13,L1402*'Slider Control'!S$13+'Slider Control'!T$13,'Slider Control'!Q$13))</f>
        <v>1.8</v>
      </c>
      <c r="O1402" s="96" t="e">
        <f t="shared" si="36"/>
        <v>#N/A</v>
      </c>
      <c r="P1402" s="72">
        <f>IF(AND(ABS('Back-End'!B$26-L1402)&lt;=0.0005,'Back-End'!B$25),0.001,0)</f>
        <v>0</v>
      </c>
      <c r="Q1402" s="72">
        <f>IF(AND(ABS('Back-End'!B$32-L1402)&lt;=0.0005,'Back-End'!B$38),M1402,0)</f>
        <v>0</v>
      </c>
      <c r="R1402" s="72">
        <f>IF(AND(ABS('Back-End'!B$56-L1402)&lt;=0.0005,'Back-End'!B$57),'Back-End'!B$54,IF(AND(ABS('Back-End'!B$69-L1402)&lt;=0.0005,'Back-End'!B$58),'Back-End'!B$67,0))</f>
        <v>0</v>
      </c>
      <c r="S1402" s="72">
        <f>IF(AND(ABS('Back-End'!B$81-L1402)&lt;=0.0005,'Back-End'!B$84),'Back-End'!B$82,0)</f>
        <v>0</v>
      </c>
      <c r="T1402" s="72">
        <v>0</v>
      </c>
    </row>
    <row r="1403" spans="12:20" x14ac:dyDescent="0.25">
      <c r="L1403" s="94">
        <f>L1402</f>
        <v>0.69900000000000051</v>
      </c>
      <c r="M1403" s="81">
        <f>IF(L1403&lt;'Slider Control'!M$13,'Slider Control'!P$13,L1403*'Slider Control'!R$13)</f>
        <v>1.6776000000000011</v>
      </c>
      <c r="N1403" s="95">
        <f>IF(L1403&lt;'Slider Control'!M$13,0,IF(L1403&lt;'Slider Control'!N$13,L1403*'Slider Control'!S$13+'Slider Control'!T$13,'Slider Control'!Q$13))</f>
        <v>1.8</v>
      </c>
      <c r="O1403" s="96" t="e">
        <f t="shared" si="36"/>
        <v>#N/A</v>
      </c>
      <c r="P1403" s="72">
        <f>IF(AND(ABS('Back-End'!B$26-L1403)&lt;=0.0005,'Back-End'!B$25),'Back-End'!B$21,0)</f>
        <v>0</v>
      </c>
      <c r="Q1403" s="72">
        <f>IF(AND(ABS('Back-End'!B$32-L1403)&lt;=0.0005,'Back-End'!B$38),N1403,0)</f>
        <v>0</v>
      </c>
      <c r="R1403" s="72">
        <f>IF(AND(ABS('Back-End'!B$56-L1402)&lt;=0.0005,'Back-End'!B$57),'Back-End'!B$55,IF(AND(ABS('Back-End'!B$69-L1402)&lt;=0.0005,'Back-End'!B$58),'Back-End'!B$68+0.0001,0))</f>
        <v>0</v>
      </c>
      <c r="S1403" s="72">
        <f>IF(AND(ABS('Back-End'!B$81-L1403)&lt;=0.0005,'Back-End'!B$84),'Back-End'!B$83,0)</f>
        <v>0</v>
      </c>
      <c r="T1403" s="72">
        <v>0</v>
      </c>
    </row>
    <row r="1404" spans="12:20" x14ac:dyDescent="0.25">
      <c r="L1404" s="94">
        <f>L1403+0.001</f>
        <v>0.70000000000000051</v>
      </c>
      <c r="M1404" s="81">
        <f>IF(L1404&lt;'Slider Control'!M$13,'Slider Control'!P$13,L1404*'Slider Control'!R$13)</f>
        <v>1.6800000000000013</v>
      </c>
      <c r="N1404" s="95">
        <f>IF(L1404&lt;'Slider Control'!M$13,0,IF(L1404&lt;'Slider Control'!N$13,L1404*'Slider Control'!S$13+'Slider Control'!T$13,'Slider Control'!Q$13))</f>
        <v>1.8</v>
      </c>
      <c r="O1404" s="96" t="e">
        <f t="shared" si="36"/>
        <v>#N/A</v>
      </c>
      <c r="P1404" s="72">
        <f>IF(AND(ABS('Back-End'!B$26-L1404)&lt;=0.0005,'Back-End'!B$25),0.001,0)</f>
        <v>0</v>
      </c>
      <c r="Q1404" s="72">
        <f>IF(AND(ABS('Back-End'!B$32-L1404)&lt;=0.0005,'Back-End'!B$38),M1404,0)</f>
        <v>0</v>
      </c>
      <c r="R1404" s="72">
        <f>IF(AND(ABS('Back-End'!B$56-L1404)&lt;=0.0005,'Back-End'!B$57),'Back-End'!B$54,IF(AND(ABS('Back-End'!B$69-L1404)&lt;=0.0005,'Back-End'!B$58),'Back-End'!B$67,0))</f>
        <v>0</v>
      </c>
      <c r="S1404" s="72">
        <f>IF(AND(ABS('Back-End'!B$81-L1404)&lt;=0.0005,'Back-End'!B$84),'Back-End'!B$82,0)</f>
        <v>0</v>
      </c>
      <c r="T1404" s="72">
        <v>0</v>
      </c>
    </row>
    <row r="1405" spans="12:20" x14ac:dyDescent="0.25">
      <c r="L1405" s="94">
        <f>L1404</f>
        <v>0.70000000000000051</v>
      </c>
      <c r="M1405" s="81">
        <f>IF(L1405&lt;'Slider Control'!M$13,'Slider Control'!P$13,L1405*'Slider Control'!R$13)</f>
        <v>1.6800000000000013</v>
      </c>
      <c r="N1405" s="95">
        <f>IF(L1405&lt;'Slider Control'!M$13,0,IF(L1405&lt;'Slider Control'!N$13,L1405*'Slider Control'!S$13+'Slider Control'!T$13,'Slider Control'!Q$13))</f>
        <v>1.8</v>
      </c>
      <c r="O1405" s="96" t="e">
        <f t="shared" si="36"/>
        <v>#N/A</v>
      </c>
      <c r="P1405" s="72">
        <f>IF(AND(ABS('Back-End'!B$26-L1405)&lt;=0.0005,'Back-End'!B$25),'Back-End'!B$21,0)</f>
        <v>0</v>
      </c>
      <c r="Q1405" s="72">
        <f>IF(AND(ABS('Back-End'!B$32-L1405)&lt;=0.0005,'Back-End'!B$38),N1405,0)</f>
        <v>0</v>
      </c>
      <c r="R1405" s="72">
        <f>IF(AND(ABS('Back-End'!B$56-L1404)&lt;=0.0005,'Back-End'!B$57),'Back-End'!B$55,IF(AND(ABS('Back-End'!B$69-L1404)&lt;=0.0005,'Back-End'!B$58),'Back-End'!B$68+0.0001,0))</f>
        <v>0</v>
      </c>
      <c r="S1405" s="72">
        <f>IF(AND(ABS('Back-End'!B$81-L1405)&lt;=0.0005,'Back-End'!B$84),'Back-End'!B$83,0)</f>
        <v>0</v>
      </c>
      <c r="T1405" s="72">
        <v>0</v>
      </c>
    </row>
    <row r="1406" spans="12:20" x14ac:dyDescent="0.25">
      <c r="L1406" s="94">
        <f>L1405+0.001</f>
        <v>0.70100000000000051</v>
      </c>
      <c r="M1406" s="81">
        <f>IF(L1406&lt;'Slider Control'!M$13,'Slider Control'!P$13,L1406*'Slider Control'!R$13)</f>
        <v>1.6824000000000012</v>
      </c>
      <c r="N1406" s="95">
        <f>IF(L1406&lt;'Slider Control'!M$13,0,IF(L1406&lt;'Slider Control'!N$13,L1406*'Slider Control'!S$13+'Slider Control'!T$13,'Slider Control'!Q$13))</f>
        <v>1.8</v>
      </c>
      <c r="O1406" s="96" t="e">
        <f t="shared" si="36"/>
        <v>#N/A</v>
      </c>
      <c r="P1406" s="72">
        <f>IF(AND(ABS('Back-End'!B$26-L1406)&lt;=0.0005,'Back-End'!B$25),0.001,0)</f>
        <v>0</v>
      </c>
      <c r="Q1406" s="72">
        <f>IF(AND(ABS('Back-End'!B$32-L1406)&lt;=0.0005,'Back-End'!B$38),M1406,0)</f>
        <v>0</v>
      </c>
      <c r="R1406" s="72">
        <f>IF(AND(ABS('Back-End'!B$56-L1406)&lt;=0.0005,'Back-End'!B$57),'Back-End'!B$54,IF(AND(ABS('Back-End'!B$69-L1406)&lt;=0.0005,'Back-End'!B$58),'Back-End'!B$67,0))</f>
        <v>0</v>
      </c>
      <c r="S1406" s="72">
        <f>IF(AND(ABS('Back-End'!B$81-L1406)&lt;=0.0005,'Back-End'!B$84),'Back-End'!B$82,0)</f>
        <v>0</v>
      </c>
      <c r="T1406" s="72">
        <v>0</v>
      </c>
    </row>
    <row r="1407" spans="12:20" x14ac:dyDescent="0.25">
      <c r="L1407" s="94">
        <f>L1406</f>
        <v>0.70100000000000051</v>
      </c>
      <c r="M1407" s="81">
        <f>IF(L1407&lt;'Slider Control'!M$13,'Slider Control'!P$13,L1407*'Slider Control'!R$13)</f>
        <v>1.6824000000000012</v>
      </c>
      <c r="N1407" s="95">
        <f>IF(L1407&lt;'Slider Control'!M$13,0,IF(L1407&lt;'Slider Control'!N$13,L1407*'Slider Control'!S$13+'Slider Control'!T$13,'Slider Control'!Q$13))</f>
        <v>1.8</v>
      </c>
      <c r="O1407" s="96" t="e">
        <f t="shared" si="36"/>
        <v>#N/A</v>
      </c>
      <c r="P1407" s="72">
        <f>IF(AND(ABS('Back-End'!B$26-L1407)&lt;=0.0005,'Back-End'!B$25),'Back-End'!B$21,0)</f>
        <v>0</v>
      </c>
      <c r="Q1407" s="72">
        <f>IF(AND(ABS('Back-End'!B$32-L1407)&lt;=0.0005,'Back-End'!B$38),N1407,0)</f>
        <v>0</v>
      </c>
      <c r="R1407" s="72">
        <f>IF(AND(ABS('Back-End'!B$56-L1406)&lt;=0.0005,'Back-End'!B$57),'Back-End'!B$55,IF(AND(ABS('Back-End'!B$69-L1406)&lt;=0.0005,'Back-End'!B$58),'Back-End'!B$68+0.0001,0))</f>
        <v>0</v>
      </c>
      <c r="S1407" s="72">
        <f>IF(AND(ABS('Back-End'!B$81-L1407)&lt;=0.0005,'Back-End'!B$84),'Back-End'!B$83,0)</f>
        <v>0</v>
      </c>
      <c r="T1407" s="72">
        <v>0</v>
      </c>
    </row>
    <row r="1408" spans="12:20" x14ac:dyDescent="0.25">
      <c r="L1408" s="94">
        <f>L1407+0.001</f>
        <v>0.70200000000000051</v>
      </c>
      <c r="M1408" s="81">
        <f>IF(L1408&lt;'Slider Control'!M$13,'Slider Control'!P$13,L1408*'Slider Control'!R$13)</f>
        <v>1.6848000000000012</v>
      </c>
      <c r="N1408" s="95">
        <f>IF(L1408&lt;'Slider Control'!M$13,0,IF(L1408&lt;'Slider Control'!N$13,L1408*'Slider Control'!S$13+'Slider Control'!T$13,'Slider Control'!Q$13))</f>
        <v>1.8</v>
      </c>
      <c r="O1408" s="96" t="e">
        <f t="shared" si="36"/>
        <v>#N/A</v>
      </c>
      <c r="P1408" s="72">
        <f>IF(AND(ABS('Back-End'!B$26-L1408)&lt;=0.0005,'Back-End'!B$25),0.001,0)</f>
        <v>0</v>
      </c>
      <c r="Q1408" s="72">
        <f>IF(AND(ABS('Back-End'!B$32-L1408)&lt;=0.0005,'Back-End'!B$38),M1408,0)</f>
        <v>0</v>
      </c>
      <c r="R1408" s="72">
        <f>IF(AND(ABS('Back-End'!B$56-L1408)&lt;=0.0005,'Back-End'!B$57),'Back-End'!B$54,IF(AND(ABS('Back-End'!B$69-L1408)&lt;=0.0005,'Back-End'!B$58),'Back-End'!B$67,0))</f>
        <v>0</v>
      </c>
      <c r="S1408" s="72">
        <f>IF(AND(ABS('Back-End'!B$81-L1408)&lt;=0.0005,'Back-End'!B$84),'Back-End'!B$82,0)</f>
        <v>0</v>
      </c>
      <c r="T1408" s="72">
        <v>0</v>
      </c>
    </row>
    <row r="1409" spans="12:20" x14ac:dyDescent="0.25">
      <c r="L1409" s="94">
        <f>L1408</f>
        <v>0.70200000000000051</v>
      </c>
      <c r="M1409" s="81">
        <f>IF(L1409&lt;'Slider Control'!M$13,'Slider Control'!P$13,L1409*'Slider Control'!R$13)</f>
        <v>1.6848000000000012</v>
      </c>
      <c r="N1409" s="95">
        <f>IF(L1409&lt;'Slider Control'!M$13,0,IF(L1409&lt;'Slider Control'!N$13,L1409*'Slider Control'!S$13+'Slider Control'!T$13,'Slider Control'!Q$13))</f>
        <v>1.8</v>
      </c>
      <c r="O1409" s="96" t="e">
        <f t="shared" si="36"/>
        <v>#N/A</v>
      </c>
      <c r="P1409" s="72">
        <f>IF(AND(ABS('Back-End'!B$26-L1409)&lt;=0.0005,'Back-End'!B$25),'Back-End'!B$21,0)</f>
        <v>0</v>
      </c>
      <c r="Q1409" s="72">
        <f>IF(AND(ABS('Back-End'!B$32-L1409)&lt;=0.0005,'Back-End'!B$38),N1409,0)</f>
        <v>0</v>
      </c>
      <c r="R1409" s="72">
        <f>IF(AND(ABS('Back-End'!B$56-L1408)&lt;=0.0005,'Back-End'!B$57),'Back-End'!B$55,IF(AND(ABS('Back-End'!B$69-L1408)&lt;=0.0005,'Back-End'!B$58),'Back-End'!B$68+0.0001,0))</f>
        <v>0</v>
      </c>
      <c r="S1409" s="72">
        <f>IF(AND(ABS('Back-End'!B$81-L1409)&lt;=0.0005,'Back-End'!B$84),'Back-End'!B$83,0)</f>
        <v>0</v>
      </c>
      <c r="T1409" s="72">
        <v>0</v>
      </c>
    </row>
    <row r="1410" spans="12:20" x14ac:dyDescent="0.25">
      <c r="L1410" s="94">
        <f>L1409+0.001</f>
        <v>0.70300000000000051</v>
      </c>
      <c r="M1410" s="81">
        <f>IF(L1410&lt;'Slider Control'!M$13,'Slider Control'!P$13,L1410*'Slider Control'!R$13)</f>
        <v>1.6872000000000011</v>
      </c>
      <c r="N1410" s="95">
        <f>IF(L1410&lt;'Slider Control'!M$13,0,IF(L1410&lt;'Slider Control'!N$13,L1410*'Slider Control'!S$13+'Slider Control'!T$13,'Slider Control'!Q$13))</f>
        <v>1.8</v>
      </c>
      <c r="O1410" s="96" t="e">
        <f t="shared" si="36"/>
        <v>#N/A</v>
      </c>
      <c r="P1410" s="72">
        <f>IF(AND(ABS('Back-End'!B$26-L1410)&lt;=0.0005,'Back-End'!B$25),0.001,0)</f>
        <v>0</v>
      </c>
      <c r="Q1410" s="72">
        <f>IF(AND(ABS('Back-End'!B$32-L1410)&lt;=0.0005,'Back-End'!B$38),M1410,0)</f>
        <v>0</v>
      </c>
      <c r="R1410" s="72">
        <f>IF(AND(ABS('Back-End'!B$56-L1410)&lt;=0.0005,'Back-End'!B$57),'Back-End'!B$54,IF(AND(ABS('Back-End'!B$69-L1410)&lt;=0.0005,'Back-End'!B$58),'Back-End'!B$67,0))</f>
        <v>0</v>
      </c>
      <c r="S1410" s="72">
        <f>IF(AND(ABS('Back-End'!B$81-L1410)&lt;=0.0005,'Back-End'!B$84),'Back-End'!B$82,0)</f>
        <v>0</v>
      </c>
      <c r="T1410" s="72">
        <v>0</v>
      </c>
    </row>
    <row r="1411" spans="12:20" x14ac:dyDescent="0.25">
      <c r="L1411" s="94">
        <f>L1410</f>
        <v>0.70300000000000051</v>
      </c>
      <c r="M1411" s="81">
        <f>IF(L1411&lt;'Slider Control'!M$13,'Slider Control'!P$13,L1411*'Slider Control'!R$13)</f>
        <v>1.6872000000000011</v>
      </c>
      <c r="N1411" s="95">
        <f>IF(L1411&lt;'Slider Control'!M$13,0,IF(L1411&lt;'Slider Control'!N$13,L1411*'Slider Control'!S$13+'Slider Control'!T$13,'Slider Control'!Q$13))</f>
        <v>1.8</v>
      </c>
      <c r="O1411" s="96" t="e">
        <f t="shared" si="36"/>
        <v>#N/A</v>
      </c>
      <c r="P1411" s="72">
        <f>IF(AND(ABS('Back-End'!B$26-L1411)&lt;=0.0005,'Back-End'!B$25),'Back-End'!B$21,0)</f>
        <v>0</v>
      </c>
      <c r="Q1411" s="72">
        <f>IF(AND(ABS('Back-End'!B$32-L1411)&lt;=0.0005,'Back-End'!B$38),N1411,0)</f>
        <v>0</v>
      </c>
      <c r="R1411" s="72">
        <f>IF(AND(ABS('Back-End'!B$56-L1410)&lt;=0.0005,'Back-End'!B$57),'Back-End'!B$55,IF(AND(ABS('Back-End'!B$69-L1410)&lt;=0.0005,'Back-End'!B$58),'Back-End'!B$68+0.0001,0))</f>
        <v>0</v>
      </c>
      <c r="S1411" s="72">
        <f>IF(AND(ABS('Back-End'!B$81-L1411)&lt;=0.0005,'Back-End'!B$84),'Back-End'!B$83,0)</f>
        <v>0</v>
      </c>
      <c r="T1411" s="72">
        <v>0</v>
      </c>
    </row>
    <row r="1412" spans="12:20" x14ac:dyDescent="0.25">
      <c r="L1412" s="94">
        <f>L1411+0.001</f>
        <v>0.70400000000000051</v>
      </c>
      <c r="M1412" s="81">
        <f>IF(L1412&lt;'Slider Control'!M$13,'Slider Control'!P$13,L1412*'Slider Control'!R$13)</f>
        <v>1.6896000000000011</v>
      </c>
      <c r="N1412" s="95">
        <f>IF(L1412&lt;'Slider Control'!M$13,0,IF(L1412&lt;'Slider Control'!N$13,L1412*'Slider Control'!S$13+'Slider Control'!T$13,'Slider Control'!Q$13))</f>
        <v>1.8</v>
      </c>
      <c r="O1412" s="96" t="e">
        <f t="shared" ref="O1412:O1475" si="37">IF(SUM(P1412:T1412)=0,NA(),SUM(P1412:T1412))</f>
        <v>#N/A</v>
      </c>
      <c r="P1412" s="72">
        <f>IF(AND(ABS('Back-End'!B$26-L1412)&lt;=0.0005,'Back-End'!B$25),0.001,0)</f>
        <v>0</v>
      </c>
      <c r="Q1412" s="72">
        <f>IF(AND(ABS('Back-End'!B$32-L1412)&lt;=0.0005,'Back-End'!B$38),M1412,0)</f>
        <v>0</v>
      </c>
      <c r="R1412" s="72">
        <f>IF(AND(ABS('Back-End'!B$56-L1412)&lt;=0.0005,'Back-End'!B$57),'Back-End'!B$54,IF(AND(ABS('Back-End'!B$69-L1412)&lt;=0.0005,'Back-End'!B$58),'Back-End'!B$67,0))</f>
        <v>0</v>
      </c>
      <c r="S1412" s="72">
        <f>IF(AND(ABS('Back-End'!B$81-L1412)&lt;=0.0005,'Back-End'!B$84),'Back-End'!B$82,0)</f>
        <v>0</v>
      </c>
      <c r="T1412" s="72">
        <v>0</v>
      </c>
    </row>
    <row r="1413" spans="12:20" x14ac:dyDescent="0.25">
      <c r="L1413" s="94">
        <f>L1412</f>
        <v>0.70400000000000051</v>
      </c>
      <c r="M1413" s="81">
        <f>IF(L1413&lt;'Slider Control'!M$13,'Slider Control'!P$13,L1413*'Slider Control'!R$13)</f>
        <v>1.6896000000000011</v>
      </c>
      <c r="N1413" s="95">
        <f>IF(L1413&lt;'Slider Control'!M$13,0,IF(L1413&lt;'Slider Control'!N$13,L1413*'Slider Control'!S$13+'Slider Control'!T$13,'Slider Control'!Q$13))</f>
        <v>1.8</v>
      </c>
      <c r="O1413" s="96" t="e">
        <f t="shared" si="37"/>
        <v>#N/A</v>
      </c>
      <c r="P1413" s="72">
        <f>IF(AND(ABS('Back-End'!B$26-L1413)&lt;=0.0005,'Back-End'!B$25),'Back-End'!B$21,0)</f>
        <v>0</v>
      </c>
      <c r="Q1413" s="72">
        <f>IF(AND(ABS('Back-End'!B$32-L1413)&lt;=0.0005,'Back-End'!B$38),N1413,0)</f>
        <v>0</v>
      </c>
      <c r="R1413" s="72">
        <f>IF(AND(ABS('Back-End'!B$56-L1412)&lt;=0.0005,'Back-End'!B$57),'Back-End'!B$55,IF(AND(ABS('Back-End'!B$69-L1412)&lt;=0.0005,'Back-End'!B$58),'Back-End'!B$68+0.0001,0))</f>
        <v>0</v>
      </c>
      <c r="S1413" s="72">
        <f>IF(AND(ABS('Back-End'!B$81-L1413)&lt;=0.0005,'Back-End'!B$84),'Back-End'!B$83,0)</f>
        <v>0</v>
      </c>
      <c r="T1413" s="72">
        <v>0</v>
      </c>
    </row>
    <row r="1414" spans="12:20" x14ac:dyDescent="0.25">
      <c r="L1414" s="94">
        <f>L1413+0.001</f>
        <v>0.70500000000000052</v>
      </c>
      <c r="M1414" s="81">
        <f>IF(L1414&lt;'Slider Control'!M$13,'Slider Control'!P$13,L1414*'Slider Control'!R$13)</f>
        <v>1.6920000000000013</v>
      </c>
      <c r="N1414" s="95">
        <f>IF(L1414&lt;'Slider Control'!M$13,0,IF(L1414&lt;'Slider Control'!N$13,L1414*'Slider Control'!S$13+'Slider Control'!T$13,'Slider Control'!Q$13))</f>
        <v>1.8</v>
      </c>
      <c r="O1414" s="96" t="e">
        <f t="shared" si="37"/>
        <v>#N/A</v>
      </c>
      <c r="P1414" s="72">
        <f>IF(AND(ABS('Back-End'!B$26-L1414)&lt;=0.0005,'Back-End'!B$25),0.001,0)</f>
        <v>0</v>
      </c>
      <c r="Q1414" s="72">
        <f>IF(AND(ABS('Back-End'!B$32-L1414)&lt;=0.0005,'Back-End'!B$38),M1414,0)</f>
        <v>0</v>
      </c>
      <c r="R1414" s="72">
        <f>IF(AND(ABS('Back-End'!B$56-L1414)&lt;=0.0005,'Back-End'!B$57),'Back-End'!B$54,IF(AND(ABS('Back-End'!B$69-L1414)&lt;=0.0005,'Back-End'!B$58),'Back-End'!B$67,0))</f>
        <v>0</v>
      </c>
      <c r="S1414" s="72">
        <f>IF(AND(ABS('Back-End'!B$81-L1414)&lt;=0.0005,'Back-End'!B$84),'Back-End'!B$82,0)</f>
        <v>0</v>
      </c>
      <c r="T1414" s="72">
        <v>0</v>
      </c>
    </row>
    <row r="1415" spans="12:20" x14ac:dyDescent="0.25">
      <c r="L1415" s="94">
        <f>L1414</f>
        <v>0.70500000000000052</v>
      </c>
      <c r="M1415" s="81">
        <f>IF(L1415&lt;'Slider Control'!M$13,'Slider Control'!P$13,L1415*'Slider Control'!R$13)</f>
        <v>1.6920000000000013</v>
      </c>
      <c r="N1415" s="95">
        <f>IF(L1415&lt;'Slider Control'!M$13,0,IF(L1415&lt;'Slider Control'!N$13,L1415*'Slider Control'!S$13+'Slider Control'!T$13,'Slider Control'!Q$13))</f>
        <v>1.8</v>
      </c>
      <c r="O1415" s="96" t="e">
        <f t="shared" si="37"/>
        <v>#N/A</v>
      </c>
      <c r="P1415" s="72">
        <f>IF(AND(ABS('Back-End'!B$26-L1415)&lt;=0.0005,'Back-End'!B$25),'Back-End'!B$21,0)</f>
        <v>0</v>
      </c>
      <c r="Q1415" s="72">
        <f>IF(AND(ABS('Back-End'!B$32-L1415)&lt;=0.0005,'Back-End'!B$38),N1415,0)</f>
        <v>0</v>
      </c>
      <c r="R1415" s="72">
        <f>IF(AND(ABS('Back-End'!B$56-L1414)&lt;=0.0005,'Back-End'!B$57),'Back-End'!B$55,IF(AND(ABS('Back-End'!B$69-L1414)&lt;=0.0005,'Back-End'!B$58),'Back-End'!B$68+0.0001,0))</f>
        <v>0</v>
      </c>
      <c r="S1415" s="72">
        <f>IF(AND(ABS('Back-End'!B$81-L1415)&lt;=0.0005,'Back-End'!B$84),'Back-End'!B$83,0)</f>
        <v>0</v>
      </c>
      <c r="T1415" s="72">
        <v>0</v>
      </c>
    </row>
    <row r="1416" spans="12:20" x14ac:dyDescent="0.25">
      <c r="L1416" s="94">
        <f>L1415+0.001</f>
        <v>0.70600000000000052</v>
      </c>
      <c r="M1416" s="81">
        <f>IF(L1416&lt;'Slider Control'!M$13,'Slider Control'!P$13,L1416*'Slider Control'!R$13)</f>
        <v>1.6944000000000012</v>
      </c>
      <c r="N1416" s="95">
        <f>IF(L1416&lt;'Slider Control'!M$13,0,IF(L1416&lt;'Slider Control'!N$13,L1416*'Slider Control'!S$13+'Slider Control'!T$13,'Slider Control'!Q$13))</f>
        <v>1.8</v>
      </c>
      <c r="O1416" s="96" t="e">
        <f t="shared" si="37"/>
        <v>#N/A</v>
      </c>
      <c r="P1416" s="72">
        <f>IF(AND(ABS('Back-End'!B$26-L1416)&lt;=0.0005,'Back-End'!B$25),0.001,0)</f>
        <v>0</v>
      </c>
      <c r="Q1416" s="72">
        <f>IF(AND(ABS('Back-End'!B$32-L1416)&lt;=0.0005,'Back-End'!B$38),M1416,0)</f>
        <v>0</v>
      </c>
      <c r="R1416" s="72">
        <f>IF(AND(ABS('Back-End'!B$56-L1416)&lt;=0.0005,'Back-End'!B$57),'Back-End'!B$54,IF(AND(ABS('Back-End'!B$69-L1416)&lt;=0.0005,'Back-End'!B$58),'Back-End'!B$67,0))</f>
        <v>0</v>
      </c>
      <c r="S1416" s="72">
        <f>IF(AND(ABS('Back-End'!B$81-L1416)&lt;=0.0005,'Back-End'!B$84),'Back-End'!B$82,0)</f>
        <v>0</v>
      </c>
      <c r="T1416" s="72">
        <v>0</v>
      </c>
    </row>
    <row r="1417" spans="12:20" x14ac:dyDescent="0.25">
      <c r="L1417" s="94">
        <f>L1416</f>
        <v>0.70600000000000052</v>
      </c>
      <c r="M1417" s="81">
        <f>IF(L1417&lt;'Slider Control'!M$13,'Slider Control'!P$13,L1417*'Slider Control'!R$13)</f>
        <v>1.6944000000000012</v>
      </c>
      <c r="N1417" s="95">
        <f>IF(L1417&lt;'Slider Control'!M$13,0,IF(L1417&lt;'Slider Control'!N$13,L1417*'Slider Control'!S$13+'Slider Control'!T$13,'Slider Control'!Q$13))</f>
        <v>1.8</v>
      </c>
      <c r="O1417" s="96" t="e">
        <f t="shared" si="37"/>
        <v>#N/A</v>
      </c>
      <c r="P1417" s="72">
        <f>IF(AND(ABS('Back-End'!B$26-L1417)&lt;=0.0005,'Back-End'!B$25),'Back-End'!B$21,0)</f>
        <v>0</v>
      </c>
      <c r="Q1417" s="72">
        <f>IF(AND(ABS('Back-End'!B$32-L1417)&lt;=0.0005,'Back-End'!B$38),N1417,0)</f>
        <v>0</v>
      </c>
      <c r="R1417" s="72">
        <f>IF(AND(ABS('Back-End'!B$56-L1416)&lt;=0.0005,'Back-End'!B$57),'Back-End'!B$55,IF(AND(ABS('Back-End'!B$69-L1416)&lt;=0.0005,'Back-End'!B$58),'Back-End'!B$68+0.0001,0))</f>
        <v>0</v>
      </c>
      <c r="S1417" s="72">
        <f>IF(AND(ABS('Back-End'!B$81-L1417)&lt;=0.0005,'Back-End'!B$84),'Back-End'!B$83,0)</f>
        <v>0</v>
      </c>
      <c r="T1417" s="72">
        <v>0</v>
      </c>
    </row>
    <row r="1418" spans="12:20" x14ac:dyDescent="0.25">
      <c r="L1418" s="94">
        <f>L1417+0.001</f>
        <v>0.70700000000000052</v>
      </c>
      <c r="M1418" s="81">
        <f>IF(L1418&lt;'Slider Control'!M$13,'Slider Control'!P$13,L1418*'Slider Control'!R$13)</f>
        <v>1.6968000000000012</v>
      </c>
      <c r="N1418" s="95">
        <f>IF(L1418&lt;'Slider Control'!M$13,0,IF(L1418&lt;'Slider Control'!N$13,L1418*'Slider Control'!S$13+'Slider Control'!T$13,'Slider Control'!Q$13))</f>
        <v>1.8</v>
      </c>
      <c r="O1418" s="96" t="e">
        <f t="shared" si="37"/>
        <v>#N/A</v>
      </c>
      <c r="P1418" s="72">
        <f>IF(AND(ABS('Back-End'!B$26-L1418)&lt;=0.0005,'Back-End'!B$25),0.001,0)</f>
        <v>0</v>
      </c>
      <c r="Q1418" s="72">
        <f>IF(AND(ABS('Back-End'!B$32-L1418)&lt;=0.0005,'Back-End'!B$38),M1418,0)</f>
        <v>0</v>
      </c>
      <c r="R1418" s="72">
        <f>IF(AND(ABS('Back-End'!B$56-L1418)&lt;=0.0005,'Back-End'!B$57),'Back-End'!B$54,IF(AND(ABS('Back-End'!B$69-L1418)&lt;=0.0005,'Back-End'!B$58),'Back-End'!B$67,0))</f>
        <v>0</v>
      </c>
      <c r="S1418" s="72">
        <f>IF(AND(ABS('Back-End'!B$81-L1418)&lt;=0.0005,'Back-End'!B$84),'Back-End'!B$82,0)</f>
        <v>0</v>
      </c>
      <c r="T1418" s="72">
        <v>0</v>
      </c>
    </row>
    <row r="1419" spans="12:20" x14ac:dyDescent="0.25">
      <c r="L1419" s="94">
        <f>L1418</f>
        <v>0.70700000000000052</v>
      </c>
      <c r="M1419" s="81">
        <f>IF(L1419&lt;'Slider Control'!M$13,'Slider Control'!P$13,L1419*'Slider Control'!R$13)</f>
        <v>1.6968000000000012</v>
      </c>
      <c r="N1419" s="95">
        <f>IF(L1419&lt;'Slider Control'!M$13,0,IF(L1419&lt;'Slider Control'!N$13,L1419*'Slider Control'!S$13+'Slider Control'!T$13,'Slider Control'!Q$13))</f>
        <v>1.8</v>
      </c>
      <c r="O1419" s="96" t="e">
        <f t="shared" si="37"/>
        <v>#N/A</v>
      </c>
      <c r="P1419" s="72">
        <f>IF(AND(ABS('Back-End'!B$26-L1419)&lt;=0.0005,'Back-End'!B$25),'Back-End'!B$21,0)</f>
        <v>0</v>
      </c>
      <c r="Q1419" s="72">
        <f>IF(AND(ABS('Back-End'!B$32-L1419)&lt;=0.0005,'Back-End'!B$38),N1419,0)</f>
        <v>0</v>
      </c>
      <c r="R1419" s="72">
        <f>IF(AND(ABS('Back-End'!B$56-L1418)&lt;=0.0005,'Back-End'!B$57),'Back-End'!B$55,IF(AND(ABS('Back-End'!B$69-L1418)&lt;=0.0005,'Back-End'!B$58),'Back-End'!B$68+0.0001,0))</f>
        <v>0</v>
      </c>
      <c r="S1419" s="72">
        <f>IF(AND(ABS('Back-End'!B$81-L1419)&lt;=0.0005,'Back-End'!B$84),'Back-End'!B$83,0)</f>
        <v>0</v>
      </c>
      <c r="T1419" s="72">
        <v>0</v>
      </c>
    </row>
    <row r="1420" spans="12:20" x14ac:dyDescent="0.25">
      <c r="L1420" s="94">
        <f>L1419+0.001</f>
        <v>0.70800000000000052</v>
      </c>
      <c r="M1420" s="81">
        <f>IF(L1420&lt;'Slider Control'!M$13,'Slider Control'!P$13,L1420*'Slider Control'!R$13)</f>
        <v>1.6992000000000012</v>
      </c>
      <c r="N1420" s="95">
        <f>IF(L1420&lt;'Slider Control'!M$13,0,IF(L1420&lt;'Slider Control'!N$13,L1420*'Slider Control'!S$13+'Slider Control'!T$13,'Slider Control'!Q$13))</f>
        <v>1.8</v>
      </c>
      <c r="O1420" s="96" t="e">
        <f t="shared" si="37"/>
        <v>#N/A</v>
      </c>
      <c r="P1420" s="72">
        <f>IF(AND(ABS('Back-End'!B$26-L1420)&lt;=0.0005,'Back-End'!B$25),0.001,0)</f>
        <v>0</v>
      </c>
      <c r="Q1420" s="72">
        <f>IF(AND(ABS('Back-End'!B$32-L1420)&lt;=0.0005,'Back-End'!B$38),M1420,0)</f>
        <v>0</v>
      </c>
      <c r="R1420" s="72">
        <f>IF(AND(ABS('Back-End'!B$56-L1420)&lt;=0.0005,'Back-End'!B$57),'Back-End'!B$54,IF(AND(ABS('Back-End'!B$69-L1420)&lt;=0.0005,'Back-End'!B$58),'Back-End'!B$67,0))</f>
        <v>0</v>
      </c>
      <c r="S1420" s="72">
        <f>IF(AND(ABS('Back-End'!B$81-L1420)&lt;=0.0005,'Back-End'!B$84),'Back-End'!B$82,0)</f>
        <v>0</v>
      </c>
      <c r="T1420" s="72">
        <v>0</v>
      </c>
    </row>
    <row r="1421" spans="12:20" x14ac:dyDescent="0.25">
      <c r="L1421" s="94">
        <f>L1420</f>
        <v>0.70800000000000052</v>
      </c>
      <c r="M1421" s="81">
        <f>IF(L1421&lt;'Slider Control'!M$13,'Slider Control'!P$13,L1421*'Slider Control'!R$13)</f>
        <v>1.6992000000000012</v>
      </c>
      <c r="N1421" s="95">
        <f>IF(L1421&lt;'Slider Control'!M$13,0,IF(L1421&lt;'Slider Control'!N$13,L1421*'Slider Control'!S$13+'Slider Control'!T$13,'Slider Control'!Q$13))</f>
        <v>1.8</v>
      </c>
      <c r="O1421" s="96" t="e">
        <f t="shared" si="37"/>
        <v>#N/A</v>
      </c>
      <c r="P1421" s="72">
        <f>IF(AND(ABS('Back-End'!B$26-L1421)&lt;=0.0005,'Back-End'!B$25),'Back-End'!B$21,0)</f>
        <v>0</v>
      </c>
      <c r="Q1421" s="72">
        <f>IF(AND(ABS('Back-End'!B$32-L1421)&lt;=0.0005,'Back-End'!B$38),N1421,0)</f>
        <v>0</v>
      </c>
      <c r="R1421" s="72">
        <f>IF(AND(ABS('Back-End'!B$56-L1420)&lt;=0.0005,'Back-End'!B$57),'Back-End'!B$55,IF(AND(ABS('Back-End'!B$69-L1420)&lt;=0.0005,'Back-End'!B$58),'Back-End'!B$68+0.0001,0))</f>
        <v>0</v>
      </c>
      <c r="S1421" s="72">
        <f>IF(AND(ABS('Back-End'!B$81-L1421)&lt;=0.0005,'Back-End'!B$84),'Back-End'!B$83,0)</f>
        <v>0</v>
      </c>
      <c r="T1421" s="72">
        <v>0</v>
      </c>
    </row>
    <row r="1422" spans="12:20" x14ac:dyDescent="0.25">
      <c r="L1422" s="94">
        <f>L1421+0.001</f>
        <v>0.70900000000000052</v>
      </c>
      <c r="M1422" s="81">
        <f>IF(L1422&lt;'Slider Control'!M$13,'Slider Control'!P$13,L1422*'Slider Control'!R$13)</f>
        <v>1.7016000000000011</v>
      </c>
      <c r="N1422" s="95">
        <f>IF(L1422&lt;'Slider Control'!M$13,0,IF(L1422&lt;'Slider Control'!N$13,L1422*'Slider Control'!S$13+'Slider Control'!T$13,'Slider Control'!Q$13))</f>
        <v>1.8</v>
      </c>
      <c r="O1422" s="96" t="e">
        <f t="shared" si="37"/>
        <v>#N/A</v>
      </c>
      <c r="P1422" s="72">
        <f>IF(AND(ABS('Back-End'!B$26-L1422)&lt;=0.0005,'Back-End'!B$25),0.001,0)</f>
        <v>0</v>
      </c>
      <c r="Q1422" s="72">
        <f>IF(AND(ABS('Back-End'!B$32-L1422)&lt;=0.0005,'Back-End'!B$38),M1422,0)</f>
        <v>0</v>
      </c>
      <c r="R1422" s="72">
        <f>IF(AND(ABS('Back-End'!B$56-L1422)&lt;=0.0005,'Back-End'!B$57),'Back-End'!B$54,IF(AND(ABS('Back-End'!B$69-L1422)&lt;=0.0005,'Back-End'!B$58),'Back-End'!B$67,0))</f>
        <v>0</v>
      </c>
      <c r="S1422" s="72">
        <f>IF(AND(ABS('Back-End'!B$81-L1422)&lt;=0.0005,'Back-End'!B$84),'Back-End'!B$82,0)</f>
        <v>0</v>
      </c>
      <c r="T1422" s="72">
        <v>0</v>
      </c>
    </row>
    <row r="1423" spans="12:20" x14ac:dyDescent="0.25">
      <c r="L1423" s="94">
        <f>L1422</f>
        <v>0.70900000000000052</v>
      </c>
      <c r="M1423" s="81">
        <f>IF(L1423&lt;'Slider Control'!M$13,'Slider Control'!P$13,L1423*'Slider Control'!R$13)</f>
        <v>1.7016000000000011</v>
      </c>
      <c r="N1423" s="95">
        <f>IF(L1423&lt;'Slider Control'!M$13,0,IF(L1423&lt;'Slider Control'!N$13,L1423*'Slider Control'!S$13+'Slider Control'!T$13,'Slider Control'!Q$13))</f>
        <v>1.8</v>
      </c>
      <c r="O1423" s="96" t="e">
        <f t="shared" si="37"/>
        <v>#N/A</v>
      </c>
      <c r="P1423" s="72">
        <f>IF(AND(ABS('Back-End'!B$26-L1423)&lt;=0.0005,'Back-End'!B$25),'Back-End'!B$21,0)</f>
        <v>0</v>
      </c>
      <c r="Q1423" s="72">
        <f>IF(AND(ABS('Back-End'!B$32-L1423)&lt;=0.0005,'Back-End'!B$38),N1423,0)</f>
        <v>0</v>
      </c>
      <c r="R1423" s="72">
        <f>IF(AND(ABS('Back-End'!B$56-L1422)&lt;=0.0005,'Back-End'!B$57),'Back-End'!B$55,IF(AND(ABS('Back-End'!B$69-L1422)&lt;=0.0005,'Back-End'!B$58),'Back-End'!B$68+0.0001,0))</f>
        <v>0</v>
      </c>
      <c r="S1423" s="72">
        <f>IF(AND(ABS('Back-End'!B$81-L1423)&lt;=0.0005,'Back-End'!B$84),'Back-End'!B$83,0)</f>
        <v>0</v>
      </c>
      <c r="T1423" s="72">
        <v>0</v>
      </c>
    </row>
    <row r="1424" spans="12:20" x14ac:dyDescent="0.25">
      <c r="L1424" s="94">
        <f>L1423+0.001</f>
        <v>0.71000000000000052</v>
      </c>
      <c r="M1424" s="81">
        <f>IF(L1424&lt;'Slider Control'!M$13,'Slider Control'!P$13,L1424*'Slider Control'!R$13)</f>
        <v>1.7040000000000013</v>
      </c>
      <c r="N1424" s="95">
        <f>IF(L1424&lt;'Slider Control'!M$13,0,IF(L1424&lt;'Slider Control'!N$13,L1424*'Slider Control'!S$13+'Slider Control'!T$13,'Slider Control'!Q$13))</f>
        <v>1.8</v>
      </c>
      <c r="O1424" s="96" t="e">
        <f t="shared" si="37"/>
        <v>#N/A</v>
      </c>
      <c r="P1424" s="72">
        <f>IF(AND(ABS('Back-End'!B$26-L1424)&lt;=0.0005,'Back-End'!B$25),0.001,0)</f>
        <v>0</v>
      </c>
      <c r="Q1424" s="72">
        <f>IF(AND(ABS('Back-End'!B$32-L1424)&lt;=0.0005,'Back-End'!B$38),M1424,0)</f>
        <v>0</v>
      </c>
      <c r="R1424" s="72">
        <f>IF(AND(ABS('Back-End'!B$56-L1424)&lt;=0.0005,'Back-End'!B$57),'Back-End'!B$54,IF(AND(ABS('Back-End'!B$69-L1424)&lt;=0.0005,'Back-End'!B$58),'Back-End'!B$67,0))</f>
        <v>0</v>
      </c>
      <c r="S1424" s="72">
        <f>IF(AND(ABS('Back-End'!B$81-L1424)&lt;=0.0005,'Back-End'!B$84),'Back-End'!B$82,0)</f>
        <v>0</v>
      </c>
      <c r="T1424" s="72">
        <v>0</v>
      </c>
    </row>
    <row r="1425" spans="12:20" x14ac:dyDescent="0.25">
      <c r="L1425" s="94">
        <f>L1424</f>
        <v>0.71000000000000052</v>
      </c>
      <c r="M1425" s="81">
        <f>IF(L1425&lt;'Slider Control'!M$13,'Slider Control'!P$13,L1425*'Slider Control'!R$13)</f>
        <v>1.7040000000000013</v>
      </c>
      <c r="N1425" s="95">
        <f>IF(L1425&lt;'Slider Control'!M$13,0,IF(L1425&lt;'Slider Control'!N$13,L1425*'Slider Control'!S$13+'Slider Control'!T$13,'Slider Control'!Q$13))</f>
        <v>1.8</v>
      </c>
      <c r="O1425" s="96" t="e">
        <f t="shared" si="37"/>
        <v>#N/A</v>
      </c>
      <c r="P1425" s="72">
        <f>IF(AND(ABS('Back-End'!B$26-L1425)&lt;=0.0005,'Back-End'!B$25),'Back-End'!B$21,0)</f>
        <v>0</v>
      </c>
      <c r="Q1425" s="72">
        <f>IF(AND(ABS('Back-End'!B$32-L1425)&lt;=0.0005,'Back-End'!B$38),N1425,0)</f>
        <v>0</v>
      </c>
      <c r="R1425" s="72">
        <f>IF(AND(ABS('Back-End'!B$56-L1424)&lt;=0.0005,'Back-End'!B$57),'Back-End'!B$55,IF(AND(ABS('Back-End'!B$69-L1424)&lt;=0.0005,'Back-End'!B$58),'Back-End'!B$68+0.0001,0))</f>
        <v>0</v>
      </c>
      <c r="S1425" s="72">
        <f>IF(AND(ABS('Back-End'!B$81-L1425)&lt;=0.0005,'Back-End'!B$84),'Back-End'!B$83,0)</f>
        <v>0</v>
      </c>
      <c r="T1425" s="72">
        <v>0</v>
      </c>
    </row>
    <row r="1426" spans="12:20" x14ac:dyDescent="0.25">
      <c r="L1426" s="94">
        <f>L1425+0.001</f>
        <v>0.71100000000000052</v>
      </c>
      <c r="M1426" s="81">
        <f>IF(L1426&lt;'Slider Control'!M$13,'Slider Control'!P$13,L1426*'Slider Control'!R$13)</f>
        <v>1.7064000000000012</v>
      </c>
      <c r="N1426" s="95">
        <f>IF(L1426&lt;'Slider Control'!M$13,0,IF(L1426&lt;'Slider Control'!N$13,L1426*'Slider Control'!S$13+'Slider Control'!T$13,'Slider Control'!Q$13))</f>
        <v>1.8</v>
      </c>
      <c r="O1426" s="96" t="e">
        <f t="shared" si="37"/>
        <v>#N/A</v>
      </c>
      <c r="P1426" s="72">
        <f>IF(AND(ABS('Back-End'!B$26-L1426)&lt;=0.0005,'Back-End'!B$25),0.001,0)</f>
        <v>0</v>
      </c>
      <c r="Q1426" s="72">
        <f>IF(AND(ABS('Back-End'!B$32-L1426)&lt;=0.0005,'Back-End'!B$38),M1426,0)</f>
        <v>0</v>
      </c>
      <c r="R1426" s="72">
        <f>IF(AND(ABS('Back-End'!B$56-L1426)&lt;=0.0005,'Back-End'!B$57),'Back-End'!B$54,IF(AND(ABS('Back-End'!B$69-L1426)&lt;=0.0005,'Back-End'!B$58),'Back-End'!B$67,0))</f>
        <v>0</v>
      </c>
      <c r="S1426" s="72">
        <f>IF(AND(ABS('Back-End'!B$81-L1426)&lt;=0.0005,'Back-End'!B$84),'Back-End'!B$82,0)</f>
        <v>0</v>
      </c>
      <c r="T1426" s="72">
        <v>0</v>
      </c>
    </row>
    <row r="1427" spans="12:20" x14ac:dyDescent="0.25">
      <c r="L1427" s="94">
        <f>L1426</f>
        <v>0.71100000000000052</v>
      </c>
      <c r="M1427" s="81">
        <f>IF(L1427&lt;'Slider Control'!M$13,'Slider Control'!P$13,L1427*'Slider Control'!R$13)</f>
        <v>1.7064000000000012</v>
      </c>
      <c r="N1427" s="95">
        <f>IF(L1427&lt;'Slider Control'!M$13,0,IF(L1427&lt;'Slider Control'!N$13,L1427*'Slider Control'!S$13+'Slider Control'!T$13,'Slider Control'!Q$13))</f>
        <v>1.8</v>
      </c>
      <c r="O1427" s="96" t="e">
        <f t="shared" si="37"/>
        <v>#N/A</v>
      </c>
      <c r="P1427" s="72">
        <f>IF(AND(ABS('Back-End'!B$26-L1427)&lt;=0.0005,'Back-End'!B$25),'Back-End'!B$21,0)</f>
        <v>0</v>
      </c>
      <c r="Q1427" s="72">
        <f>IF(AND(ABS('Back-End'!B$32-L1427)&lt;=0.0005,'Back-End'!B$38),N1427,0)</f>
        <v>0</v>
      </c>
      <c r="R1427" s="72">
        <f>IF(AND(ABS('Back-End'!B$56-L1426)&lt;=0.0005,'Back-End'!B$57),'Back-End'!B$55,IF(AND(ABS('Back-End'!B$69-L1426)&lt;=0.0005,'Back-End'!B$58),'Back-End'!B$68+0.0001,0))</f>
        <v>0</v>
      </c>
      <c r="S1427" s="72">
        <f>IF(AND(ABS('Back-End'!B$81-L1427)&lt;=0.0005,'Back-End'!B$84),'Back-End'!B$83,0)</f>
        <v>0</v>
      </c>
      <c r="T1427" s="72">
        <v>0</v>
      </c>
    </row>
    <row r="1428" spans="12:20" x14ac:dyDescent="0.25">
      <c r="L1428" s="94">
        <f>L1427+0.001</f>
        <v>0.71200000000000052</v>
      </c>
      <c r="M1428" s="81">
        <f>IF(L1428&lt;'Slider Control'!M$13,'Slider Control'!P$13,L1428*'Slider Control'!R$13)</f>
        <v>1.7088000000000012</v>
      </c>
      <c r="N1428" s="95">
        <f>IF(L1428&lt;'Slider Control'!M$13,0,IF(L1428&lt;'Slider Control'!N$13,L1428*'Slider Control'!S$13+'Slider Control'!T$13,'Slider Control'!Q$13))</f>
        <v>1.8</v>
      </c>
      <c r="O1428" s="96" t="e">
        <f t="shared" si="37"/>
        <v>#N/A</v>
      </c>
      <c r="P1428" s="72">
        <f>IF(AND(ABS('Back-End'!B$26-L1428)&lt;=0.0005,'Back-End'!B$25),0.001,0)</f>
        <v>0</v>
      </c>
      <c r="Q1428" s="72">
        <f>IF(AND(ABS('Back-End'!B$32-L1428)&lt;=0.0005,'Back-End'!B$38),M1428,0)</f>
        <v>0</v>
      </c>
      <c r="R1428" s="72">
        <f>IF(AND(ABS('Back-End'!B$56-L1428)&lt;=0.0005,'Back-End'!B$57),'Back-End'!B$54,IF(AND(ABS('Back-End'!B$69-L1428)&lt;=0.0005,'Back-End'!B$58),'Back-End'!B$67,0))</f>
        <v>0</v>
      </c>
      <c r="S1428" s="72">
        <f>IF(AND(ABS('Back-End'!B$81-L1428)&lt;=0.0005,'Back-End'!B$84),'Back-End'!B$82,0)</f>
        <v>0</v>
      </c>
      <c r="T1428" s="72">
        <v>0</v>
      </c>
    </row>
    <row r="1429" spans="12:20" x14ac:dyDescent="0.25">
      <c r="L1429" s="94">
        <f>L1428</f>
        <v>0.71200000000000052</v>
      </c>
      <c r="M1429" s="81">
        <f>IF(L1429&lt;'Slider Control'!M$13,'Slider Control'!P$13,L1429*'Slider Control'!R$13)</f>
        <v>1.7088000000000012</v>
      </c>
      <c r="N1429" s="95">
        <f>IF(L1429&lt;'Slider Control'!M$13,0,IF(L1429&lt;'Slider Control'!N$13,L1429*'Slider Control'!S$13+'Slider Control'!T$13,'Slider Control'!Q$13))</f>
        <v>1.8</v>
      </c>
      <c r="O1429" s="96" t="e">
        <f t="shared" si="37"/>
        <v>#N/A</v>
      </c>
      <c r="P1429" s="72">
        <f>IF(AND(ABS('Back-End'!B$26-L1429)&lt;=0.0005,'Back-End'!B$25),'Back-End'!B$21,0)</f>
        <v>0</v>
      </c>
      <c r="Q1429" s="72">
        <f>IF(AND(ABS('Back-End'!B$32-L1429)&lt;=0.0005,'Back-End'!B$38),N1429,0)</f>
        <v>0</v>
      </c>
      <c r="R1429" s="72">
        <f>IF(AND(ABS('Back-End'!B$56-L1428)&lt;=0.0005,'Back-End'!B$57),'Back-End'!B$55,IF(AND(ABS('Back-End'!B$69-L1428)&lt;=0.0005,'Back-End'!B$58),'Back-End'!B$68+0.0001,0))</f>
        <v>0</v>
      </c>
      <c r="S1429" s="72">
        <f>IF(AND(ABS('Back-End'!B$81-L1429)&lt;=0.0005,'Back-End'!B$84),'Back-End'!B$83,0)</f>
        <v>0</v>
      </c>
      <c r="T1429" s="72">
        <v>0</v>
      </c>
    </row>
    <row r="1430" spans="12:20" x14ac:dyDescent="0.25">
      <c r="L1430" s="94">
        <f>L1429+0.001</f>
        <v>0.71300000000000052</v>
      </c>
      <c r="M1430" s="81">
        <f>IF(L1430&lt;'Slider Control'!M$13,'Slider Control'!P$13,L1430*'Slider Control'!R$13)</f>
        <v>1.7112000000000012</v>
      </c>
      <c r="N1430" s="95">
        <f>IF(L1430&lt;'Slider Control'!M$13,0,IF(L1430&lt;'Slider Control'!N$13,L1430*'Slider Control'!S$13+'Slider Control'!T$13,'Slider Control'!Q$13))</f>
        <v>1.8</v>
      </c>
      <c r="O1430" s="96" t="e">
        <f t="shared" si="37"/>
        <v>#N/A</v>
      </c>
      <c r="P1430" s="72">
        <f>IF(AND(ABS('Back-End'!B$26-L1430)&lt;=0.0005,'Back-End'!B$25),0.001,0)</f>
        <v>0</v>
      </c>
      <c r="Q1430" s="72">
        <f>IF(AND(ABS('Back-End'!B$32-L1430)&lt;=0.0005,'Back-End'!B$38),M1430,0)</f>
        <v>0</v>
      </c>
      <c r="R1430" s="72">
        <f>IF(AND(ABS('Back-End'!B$56-L1430)&lt;=0.0005,'Back-End'!B$57),'Back-End'!B$54,IF(AND(ABS('Back-End'!B$69-L1430)&lt;=0.0005,'Back-End'!B$58),'Back-End'!B$67,0))</f>
        <v>0</v>
      </c>
      <c r="S1430" s="72">
        <f>IF(AND(ABS('Back-End'!B$81-L1430)&lt;=0.0005,'Back-End'!B$84),'Back-End'!B$82,0)</f>
        <v>0</v>
      </c>
      <c r="T1430" s="72">
        <v>0</v>
      </c>
    </row>
    <row r="1431" spans="12:20" x14ac:dyDescent="0.25">
      <c r="L1431" s="94">
        <f>L1430</f>
        <v>0.71300000000000052</v>
      </c>
      <c r="M1431" s="81">
        <f>IF(L1431&lt;'Slider Control'!M$13,'Slider Control'!P$13,L1431*'Slider Control'!R$13)</f>
        <v>1.7112000000000012</v>
      </c>
      <c r="N1431" s="95">
        <f>IF(L1431&lt;'Slider Control'!M$13,0,IF(L1431&lt;'Slider Control'!N$13,L1431*'Slider Control'!S$13+'Slider Control'!T$13,'Slider Control'!Q$13))</f>
        <v>1.8</v>
      </c>
      <c r="O1431" s="96" t="e">
        <f t="shared" si="37"/>
        <v>#N/A</v>
      </c>
      <c r="P1431" s="72">
        <f>IF(AND(ABS('Back-End'!B$26-L1431)&lt;=0.0005,'Back-End'!B$25),'Back-End'!B$21,0)</f>
        <v>0</v>
      </c>
      <c r="Q1431" s="72">
        <f>IF(AND(ABS('Back-End'!B$32-L1431)&lt;=0.0005,'Back-End'!B$38),N1431,0)</f>
        <v>0</v>
      </c>
      <c r="R1431" s="72">
        <f>IF(AND(ABS('Back-End'!B$56-L1430)&lt;=0.0005,'Back-End'!B$57),'Back-End'!B$55,IF(AND(ABS('Back-End'!B$69-L1430)&lt;=0.0005,'Back-End'!B$58),'Back-End'!B$68+0.0001,0))</f>
        <v>0</v>
      </c>
      <c r="S1431" s="72">
        <f>IF(AND(ABS('Back-End'!B$81-L1431)&lt;=0.0005,'Back-End'!B$84),'Back-End'!B$83,0)</f>
        <v>0</v>
      </c>
      <c r="T1431" s="72">
        <v>0</v>
      </c>
    </row>
    <row r="1432" spans="12:20" x14ac:dyDescent="0.25">
      <c r="L1432" s="94">
        <f>L1431+0.001</f>
        <v>0.71400000000000052</v>
      </c>
      <c r="M1432" s="81">
        <f>IF(L1432&lt;'Slider Control'!M$13,'Slider Control'!P$13,L1432*'Slider Control'!R$13)</f>
        <v>1.7136000000000011</v>
      </c>
      <c r="N1432" s="95">
        <f>IF(L1432&lt;'Slider Control'!M$13,0,IF(L1432&lt;'Slider Control'!N$13,L1432*'Slider Control'!S$13+'Slider Control'!T$13,'Slider Control'!Q$13))</f>
        <v>1.8</v>
      </c>
      <c r="O1432" s="96" t="e">
        <f t="shared" si="37"/>
        <v>#N/A</v>
      </c>
      <c r="P1432" s="72">
        <f>IF(AND(ABS('Back-End'!B$26-L1432)&lt;=0.0005,'Back-End'!B$25),0.001,0)</f>
        <v>0</v>
      </c>
      <c r="Q1432" s="72">
        <f>IF(AND(ABS('Back-End'!B$32-L1432)&lt;=0.0005,'Back-End'!B$38),M1432,0)</f>
        <v>0</v>
      </c>
      <c r="R1432" s="72">
        <f>IF(AND(ABS('Back-End'!B$56-L1432)&lt;=0.0005,'Back-End'!B$57),'Back-End'!B$54,IF(AND(ABS('Back-End'!B$69-L1432)&lt;=0.0005,'Back-End'!B$58),'Back-End'!B$67,0))</f>
        <v>0</v>
      </c>
      <c r="S1432" s="72">
        <f>IF(AND(ABS('Back-End'!B$81-L1432)&lt;=0.0005,'Back-End'!B$84),'Back-End'!B$82,0)</f>
        <v>0</v>
      </c>
      <c r="T1432" s="72">
        <v>0</v>
      </c>
    </row>
    <row r="1433" spans="12:20" x14ac:dyDescent="0.25">
      <c r="L1433" s="94">
        <f>L1432</f>
        <v>0.71400000000000052</v>
      </c>
      <c r="M1433" s="81">
        <f>IF(L1433&lt;'Slider Control'!M$13,'Slider Control'!P$13,L1433*'Slider Control'!R$13)</f>
        <v>1.7136000000000011</v>
      </c>
      <c r="N1433" s="95">
        <f>IF(L1433&lt;'Slider Control'!M$13,0,IF(L1433&lt;'Slider Control'!N$13,L1433*'Slider Control'!S$13+'Slider Control'!T$13,'Slider Control'!Q$13))</f>
        <v>1.8</v>
      </c>
      <c r="O1433" s="96" t="e">
        <f t="shared" si="37"/>
        <v>#N/A</v>
      </c>
      <c r="P1433" s="72">
        <f>IF(AND(ABS('Back-End'!B$26-L1433)&lt;=0.0005,'Back-End'!B$25),'Back-End'!B$21,0)</f>
        <v>0</v>
      </c>
      <c r="Q1433" s="72">
        <f>IF(AND(ABS('Back-End'!B$32-L1433)&lt;=0.0005,'Back-End'!B$38),N1433,0)</f>
        <v>0</v>
      </c>
      <c r="R1433" s="72">
        <f>IF(AND(ABS('Back-End'!B$56-L1432)&lt;=0.0005,'Back-End'!B$57),'Back-End'!B$55,IF(AND(ABS('Back-End'!B$69-L1432)&lt;=0.0005,'Back-End'!B$58),'Back-End'!B$68+0.0001,0))</f>
        <v>0</v>
      </c>
      <c r="S1433" s="72">
        <f>IF(AND(ABS('Back-End'!B$81-L1433)&lt;=0.0005,'Back-End'!B$84),'Back-End'!B$83,0)</f>
        <v>0</v>
      </c>
      <c r="T1433" s="72">
        <v>0</v>
      </c>
    </row>
    <row r="1434" spans="12:20" x14ac:dyDescent="0.25">
      <c r="L1434" s="94">
        <f>L1433+0.001</f>
        <v>0.71500000000000052</v>
      </c>
      <c r="M1434" s="81">
        <f>IF(L1434&lt;'Slider Control'!M$13,'Slider Control'!P$13,L1434*'Slider Control'!R$13)</f>
        <v>1.7160000000000013</v>
      </c>
      <c r="N1434" s="95">
        <f>IF(L1434&lt;'Slider Control'!M$13,0,IF(L1434&lt;'Slider Control'!N$13,L1434*'Slider Control'!S$13+'Slider Control'!T$13,'Slider Control'!Q$13))</f>
        <v>1.8</v>
      </c>
      <c r="O1434" s="96" t="e">
        <f t="shared" si="37"/>
        <v>#N/A</v>
      </c>
      <c r="P1434" s="72">
        <f>IF(AND(ABS('Back-End'!B$26-L1434)&lt;=0.0005,'Back-End'!B$25),0.001,0)</f>
        <v>0</v>
      </c>
      <c r="Q1434" s="72">
        <f>IF(AND(ABS('Back-End'!B$32-L1434)&lt;=0.0005,'Back-End'!B$38),M1434,0)</f>
        <v>0</v>
      </c>
      <c r="R1434" s="72">
        <f>IF(AND(ABS('Back-End'!B$56-L1434)&lt;=0.0005,'Back-End'!B$57),'Back-End'!B$54,IF(AND(ABS('Back-End'!B$69-L1434)&lt;=0.0005,'Back-End'!B$58),'Back-End'!B$67,0))</f>
        <v>0</v>
      </c>
      <c r="S1434" s="72">
        <f>IF(AND(ABS('Back-End'!B$81-L1434)&lt;=0.0005,'Back-End'!B$84),'Back-End'!B$82,0)</f>
        <v>0</v>
      </c>
      <c r="T1434" s="72">
        <v>0</v>
      </c>
    </row>
    <row r="1435" spans="12:20" x14ac:dyDescent="0.25">
      <c r="L1435" s="94">
        <f>L1434</f>
        <v>0.71500000000000052</v>
      </c>
      <c r="M1435" s="81">
        <f>IF(L1435&lt;'Slider Control'!M$13,'Slider Control'!P$13,L1435*'Slider Control'!R$13)</f>
        <v>1.7160000000000013</v>
      </c>
      <c r="N1435" s="95">
        <f>IF(L1435&lt;'Slider Control'!M$13,0,IF(L1435&lt;'Slider Control'!N$13,L1435*'Slider Control'!S$13+'Slider Control'!T$13,'Slider Control'!Q$13))</f>
        <v>1.8</v>
      </c>
      <c r="O1435" s="96" t="e">
        <f t="shared" si="37"/>
        <v>#N/A</v>
      </c>
      <c r="P1435" s="72">
        <f>IF(AND(ABS('Back-End'!B$26-L1435)&lt;=0.0005,'Back-End'!B$25),'Back-End'!B$21,0)</f>
        <v>0</v>
      </c>
      <c r="Q1435" s="72">
        <f>IF(AND(ABS('Back-End'!B$32-L1435)&lt;=0.0005,'Back-End'!B$38),N1435,0)</f>
        <v>0</v>
      </c>
      <c r="R1435" s="72">
        <f>IF(AND(ABS('Back-End'!B$56-L1434)&lt;=0.0005,'Back-End'!B$57),'Back-End'!B$55,IF(AND(ABS('Back-End'!B$69-L1434)&lt;=0.0005,'Back-End'!B$58),'Back-End'!B$68+0.0001,0))</f>
        <v>0</v>
      </c>
      <c r="S1435" s="72">
        <f>IF(AND(ABS('Back-End'!B$81-L1435)&lt;=0.0005,'Back-End'!B$84),'Back-End'!B$83,0)</f>
        <v>0</v>
      </c>
      <c r="T1435" s="72">
        <v>0</v>
      </c>
    </row>
    <row r="1436" spans="12:20" x14ac:dyDescent="0.25">
      <c r="L1436" s="94">
        <f>L1435+0.001</f>
        <v>0.71600000000000052</v>
      </c>
      <c r="M1436" s="81">
        <f>IF(L1436&lt;'Slider Control'!M$13,'Slider Control'!P$13,L1436*'Slider Control'!R$13)</f>
        <v>1.7184000000000013</v>
      </c>
      <c r="N1436" s="95">
        <f>IF(L1436&lt;'Slider Control'!M$13,0,IF(L1436&lt;'Slider Control'!N$13,L1436*'Slider Control'!S$13+'Slider Control'!T$13,'Slider Control'!Q$13))</f>
        <v>1.8</v>
      </c>
      <c r="O1436" s="96" t="e">
        <f t="shared" si="37"/>
        <v>#N/A</v>
      </c>
      <c r="P1436" s="72">
        <f>IF(AND(ABS('Back-End'!B$26-L1436)&lt;=0.0005,'Back-End'!B$25),0.001,0)</f>
        <v>0</v>
      </c>
      <c r="Q1436" s="72">
        <f>IF(AND(ABS('Back-End'!B$32-L1436)&lt;=0.0005,'Back-End'!B$38),M1436,0)</f>
        <v>0</v>
      </c>
      <c r="R1436" s="72">
        <f>IF(AND(ABS('Back-End'!B$56-L1436)&lt;=0.0005,'Back-End'!B$57),'Back-End'!B$54,IF(AND(ABS('Back-End'!B$69-L1436)&lt;=0.0005,'Back-End'!B$58),'Back-End'!B$67,0))</f>
        <v>0</v>
      </c>
      <c r="S1436" s="72">
        <f>IF(AND(ABS('Back-End'!B$81-L1436)&lt;=0.0005,'Back-End'!B$84),'Back-End'!B$82,0)</f>
        <v>0</v>
      </c>
      <c r="T1436" s="72">
        <v>0</v>
      </c>
    </row>
    <row r="1437" spans="12:20" x14ac:dyDescent="0.25">
      <c r="L1437" s="94">
        <f>L1436</f>
        <v>0.71600000000000052</v>
      </c>
      <c r="M1437" s="81">
        <f>IF(L1437&lt;'Slider Control'!M$13,'Slider Control'!P$13,L1437*'Slider Control'!R$13)</f>
        <v>1.7184000000000013</v>
      </c>
      <c r="N1437" s="95">
        <f>IF(L1437&lt;'Slider Control'!M$13,0,IF(L1437&lt;'Slider Control'!N$13,L1437*'Slider Control'!S$13+'Slider Control'!T$13,'Slider Control'!Q$13))</f>
        <v>1.8</v>
      </c>
      <c r="O1437" s="96" t="e">
        <f t="shared" si="37"/>
        <v>#N/A</v>
      </c>
      <c r="P1437" s="72">
        <f>IF(AND(ABS('Back-End'!B$26-L1437)&lt;=0.0005,'Back-End'!B$25),'Back-End'!B$21,0)</f>
        <v>0</v>
      </c>
      <c r="Q1437" s="72">
        <f>IF(AND(ABS('Back-End'!B$32-L1437)&lt;=0.0005,'Back-End'!B$38),N1437,0)</f>
        <v>0</v>
      </c>
      <c r="R1437" s="72">
        <f>IF(AND(ABS('Back-End'!B$56-L1436)&lt;=0.0005,'Back-End'!B$57),'Back-End'!B$55,IF(AND(ABS('Back-End'!B$69-L1436)&lt;=0.0005,'Back-End'!B$58),'Back-End'!B$68+0.0001,0))</f>
        <v>0</v>
      </c>
      <c r="S1437" s="72">
        <f>IF(AND(ABS('Back-End'!B$81-L1437)&lt;=0.0005,'Back-End'!B$84),'Back-End'!B$83,0)</f>
        <v>0</v>
      </c>
      <c r="T1437" s="72">
        <v>0</v>
      </c>
    </row>
    <row r="1438" spans="12:20" x14ac:dyDescent="0.25">
      <c r="L1438" s="94">
        <f>L1437+0.001</f>
        <v>0.71700000000000053</v>
      </c>
      <c r="M1438" s="81">
        <f>IF(L1438&lt;'Slider Control'!M$13,'Slider Control'!P$13,L1438*'Slider Control'!R$13)</f>
        <v>1.7208000000000012</v>
      </c>
      <c r="N1438" s="95">
        <f>IF(L1438&lt;'Slider Control'!M$13,0,IF(L1438&lt;'Slider Control'!N$13,L1438*'Slider Control'!S$13+'Slider Control'!T$13,'Slider Control'!Q$13))</f>
        <v>1.8</v>
      </c>
      <c r="O1438" s="96" t="e">
        <f t="shared" si="37"/>
        <v>#N/A</v>
      </c>
      <c r="P1438" s="72">
        <f>IF(AND(ABS('Back-End'!B$26-L1438)&lt;=0.0005,'Back-End'!B$25),0.001,0)</f>
        <v>0</v>
      </c>
      <c r="Q1438" s="72">
        <f>IF(AND(ABS('Back-End'!B$32-L1438)&lt;=0.0005,'Back-End'!B$38),M1438,0)</f>
        <v>0</v>
      </c>
      <c r="R1438" s="72">
        <f>IF(AND(ABS('Back-End'!B$56-L1438)&lt;=0.0005,'Back-End'!B$57),'Back-End'!B$54,IF(AND(ABS('Back-End'!B$69-L1438)&lt;=0.0005,'Back-End'!B$58),'Back-End'!B$67,0))</f>
        <v>0</v>
      </c>
      <c r="S1438" s="72">
        <f>IF(AND(ABS('Back-End'!B$81-L1438)&lt;=0.0005,'Back-End'!B$84),'Back-End'!B$82,0)</f>
        <v>0</v>
      </c>
      <c r="T1438" s="72">
        <v>0</v>
      </c>
    </row>
    <row r="1439" spans="12:20" x14ac:dyDescent="0.25">
      <c r="L1439" s="94">
        <f>L1438</f>
        <v>0.71700000000000053</v>
      </c>
      <c r="M1439" s="81">
        <f>IF(L1439&lt;'Slider Control'!M$13,'Slider Control'!P$13,L1439*'Slider Control'!R$13)</f>
        <v>1.7208000000000012</v>
      </c>
      <c r="N1439" s="95">
        <f>IF(L1439&lt;'Slider Control'!M$13,0,IF(L1439&lt;'Slider Control'!N$13,L1439*'Slider Control'!S$13+'Slider Control'!T$13,'Slider Control'!Q$13))</f>
        <v>1.8</v>
      </c>
      <c r="O1439" s="96" t="e">
        <f t="shared" si="37"/>
        <v>#N/A</v>
      </c>
      <c r="P1439" s="72">
        <f>IF(AND(ABS('Back-End'!B$26-L1439)&lt;=0.0005,'Back-End'!B$25),'Back-End'!B$21,0)</f>
        <v>0</v>
      </c>
      <c r="Q1439" s="72">
        <f>IF(AND(ABS('Back-End'!B$32-L1439)&lt;=0.0005,'Back-End'!B$38),N1439,0)</f>
        <v>0</v>
      </c>
      <c r="R1439" s="72">
        <f>IF(AND(ABS('Back-End'!B$56-L1438)&lt;=0.0005,'Back-End'!B$57),'Back-End'!B$55,IF(AND(ABS('Back-End'!B$69-L1438)&lt;=0.0005,'Back-End'!B$58),'Back-End'!B$68+0.0001,0))</f>
        <v>0</v>
      </c>
      <c r="S1439" s="72">
        <f>IF(AND(ABS('Back-End'!B$81-L1439)&lt;=0.0005,'Back-End'!B$84),'Back-End'!B$83,0)</f>
        <v>0</v>
      </c>
      <c r="T1439" s="72">
        <v>0</v>
      </c>
    </row>
    <row r="1440" spans="12:20" x14ac:dyDescent="0.25">
      <c r="L1440" s="94">
        <f>L1439+0.001</f>
        <v>0.71800000000000053</v>
      </c>
      <c r="M1440" s="81">
        <f>IF(L1440&lt;'Slider Control'!M$13,'Slider Control'!P$13,L1440*'Slider Control'!R$13)</f>
        <v>1.7232000000000012</v>
      </c>
      <c r="N1440" s="95">
        <f>IF(L1440&lt;'Slider Control'!M$13,0,IF(L1440&lt;'Slider Control'!N$13,L1440*'Slider Control'!S$13+'Slider Control'!T$13,'Slider Control'!Q$13))</f>
        <v>1.8</v>
      </c>
      <c r="O1440" s="96" t="e">
        <f t="shared" si="37"/>
        <v>#N/A</v>
      </c>
      <c r="P1440" s="72">
        <f>IF(AND(ABS('Back-End'!B$26-L1440)&lt;=0.0005,'Back-End'!B$25),0.001,0)</f>
        <v>0</v>
      </c>
      <c r="Q1440" s="72">
        <f>IF(AND(ABS('Back-End'!B$32-L1440)&lt;=0.0005,'Back-End'!B$38),M1440,0)</f>
        <v>0</v>
      </c>
      <c r="R1440" s="72">
        <f>IF(AND(ABS('Back-End'!B$56-L1440)&lt;=0.0005,'Back-End'!B$57),'Back-End'!B$54,IF(AND(ABS('Back-End'!B$69-L1440)&lt;=0.0005,'Back-End'!B$58),'Back-End'!B$67,0))</f>
        <v>0</v>
      </c>
      <c r="S1440" s="72">
        <f>IF(AND(ABS('Back-End'!B$81-L1440)&lt;=0.0005,'Back-End'!B$84),'Back-End'!B$82,0)</f>
        <v>0</v>
      </c>
      <c r="T1440" s="72">
        <v>0</v>
      </c>
    </row>
    <row r="1441" spans="12:20" x14ac:dyDescent="0.25">
      <c r="L1441" s="94">
        <f>L1440</f>
        <v>0.71800000000000053</v>
      </c>
      <c r="M1441" s="81">
        <f>IF(L1441&lt;'Slider Control'!M$13,'Slider Control'!P$13,L1441*'Slider Control'!R$13)</f>
        <v>1.7232000000000012</v>
      </c>
      <c r="N1441" s="95">
        <f>IF(L1441&lt;'Slider Control'!M$13,0,IF(L1441&lt;'Slider Control'!N$13,L1441*'Slider Control'!S$13+'Slider Control'!T$13,'Slider Control'!Q$13))</f>
        <v>1.8</v>
      </c>
      <c r="O1441" s="96" t="e">
        <f t="shared" si="37"/>
        <v>#N/A</v>
      </c>
      <c r="P1441" s="72">
        <f>IF(AND(ABS('Back-End'!B$26-L1441)&lt;=0.0005,'Back-End'!B$25),'Back-End'!B$21,0)</f>
        <v>0</v>
      </c>
      <c r="Q1441" s="72">
        <f>IF(AND(ABS('Back-End'!B$32-L1441)&lt;=0.0005,'Back-End'!B$38),N1441,0)</f>
        <v>0</v>
      </c>
      <c r="R1441" s="72">
        <f>IF(AND(ABS('Back-End'!B$56-L1440)&lt;=0.0005,'Back-End'!B$57),'Back-End'!B$55,IF(AND(ABS('Back-End'!B$69-L1440)&lt;=0.0005,'Back-End'!B$58),'Back-End'!B$68+0.0001,0))</f>
        <v>0</v>
      </c>
      <c r="S1441" s="72">
        <f>IF(AND(ABS('Back-End'!B$81-L1441)&lt;=0.0005,'Back-End'!B$84),'Back-End'!B$83,0)</f>
        <v>0</v>
      </c>
      <c r="T1441" s="72">
        <v>0</v>
      </c>
    </row>
    <row r="1442" spans="12:20" x14ac:dyDescent="0.25">
      <c r="L1442" s="94">
        <f>L1441+0.001</f>
        <v>0.71900000000000053</v>
      </c>
      <c r="M1442" s="81">
        <f>IF(L1442&lt;'Slider Control'!M$13,'Slider Control'!P$13,L1442*'Slider Control'!R$13)</f>
        <v>1.7256000000000011</v>
      </c>
      <c r="N1442" s="95">
        <f>IF(L1442&lt;'Slider Control'!M$13,0,IF(L1442&lt;'Slider Control'!N$13,L1442*'Slider Control'!S$13+'Slider Control'!T$13,'Slider Control'!Q$13))</f>
        <v>1.8</v>
      </c>
      <c r="O1442" s="96" t="e">
        <f t="shared" si="37"/>
        <v>#N/A</v>
      </c>
      <c r="P1442" s="72">
        <f>IF(AND(ABS('Back-End'!B$26-L1442)&lt;=0.0005,'Back-End'!B$25),0.001,0)</f>
        <v>0</v>
      </c>
      <c r="Q1442" s="72">
        <f>IF(AND(ABS('Back-End'!B$32-L1442)&lt;=0.0005,'Back-End'!B$38),M1442,0)</f>
        <v>0</v>
      </c>
      <c r="R1442" s="72">
        <f>IF(AND(ABS('Back-End'!B$56-L1442)&lt;=0.0005,'Back-End'!B$57),'Back-End'!B$54,IF(AND(ABS('Back-End'!B$69-L1442)&lt;=0.0005,'Back-End'!B$58),'Back-End'!B$67,0))</f>
        <v>0</v>
      </c>
      <c r="S1442" s="72">
        <f>IF(AND(ABS('Back-End'!B$81-L1442)&lt;=0.0005,'Back-End'!B$84),'Back-End'!B$82,0)</f>
        <v>0</v>
      </c>
      <c r="T1442" s="72">
        <v>0</v>
      </c>
    </row>
    <row r="1443" spans="12:20" x14ac:dyDescent="0.25">
      <c r="L1443" s="94">
        <f>L1442</f>
        <v>0.71900000000000053</v>
      </c>
      <c r="M1443" s="81">
        <f>IF(L1443&lt;'Slider Control'!M$13,'Slider Control'!P$13,L1443*'Slider Control'!R$13)</f>
        <v>1.7256000000000011</v>
      </c>
      <c r="N1443" s="95">
        <f>IF(L1443&lt;'Slider Control'!M$13,0,IF(L1443&lt;'Slider Control'!N$13,L1443*'Slider Control'!S$13+'Slider Control'!T$13,'Slider Control'!Q$13))</f>
        <v>1.8</v>
      </c>
      <c r="O1443" s="96" t="e">
        <f t="shared" si="37"/>
        <v>#N/A</v>
      </c>
      <c r="P1443" s="72">
        <f>IF(AND(ABS('Back-End'!B$26-L1443)&lt;=0.0005,'Back-End'!B$25),'Back-End'!B$21,0)</f>
        <v>0</v>
      </c>
      <c r="Q1443" s="72">
        <f>IF(AND(ABS('Back-End'!B$32-L1443)&lt;=0.0005,'Back-End'!B$38),N1443,0)</f>
        <v>0</v>
      </c>
      <c r="R1443" s="72">
        <f>IF(AND(ABS('Back-End'!B$56-L1442)&lt;=0.0005,'Back-End'!B$57),'Back-End'!B$55,IF(AND(ABS('Back-End'!B$69-L1442)&lt;=0.0005,'Back-End'!B$58),'Back-End'!B$68+0.0001,0))</f>
        <v>0</v>
      </c>
      <c r="S1443" s="72">
        <f>IF(AND(ABS('Back-End'!B$81-L1443)&lt;=0.0005,'Back-End'!B$84),'Back-End'!B$83,0)</f>
        <v>0</v>
      </c>
      <c r="T1443" s="72">
        <v>0</v>
      </c>
    </row>
    <row r="1444" spans="12:20" x14ac:dyDescent="0.25">
      <c r="L1444" s="94">
        <f>L1443+0.001</f>
        <v>0.72000000000000053</v>
      </c>
      <c r="M1444" s="81">
        <f>IF(L1444&lt;'Slider Control'!M$13,'Slider Control'!P$13,L1444*'Slider Control'!R$13)</f>
        <v>1.7280000000000013</v>
      </c>
      <c r="N1444" s="95">
        <f>IF(L1444&lt;'Slider Control'!M$13,0,IF(L1444&lt;'Slider Control'!N$13,L1444*'Slider Control'!S$13+'Slider Control'!T$13,'Slider Control'!Q$13))</f>
        <v>1.8</v>
      </c>
      <c r="O1444" s="96" t="e">
        <f t="shared" si="37"/>
        <v>#N/A</v>
      </c>
      <c r="P1444" s="72">
        <f>IF(AND(ABS('Back-End'!B$26-L1444)&lt;=0.0005,'Back-End'!B$25),0.001,0)</f>
        <v>0</v>
      </c>
      <c r="Q1444" s="72">
        <f>IF(AND(ABS('Back-End'!B$32-L1444)&lt;=0.0005,'Back-End'!B$38),M1444,0)</f>
        <v>0</v>
      </c>
      <c r="R1444" s="72">
        <f>IF(AND(ABS('Back-End'!B$56-L1444)&lt;=0.0005,'Back-End'!B$57),'Back-End'!B$54,IF(AND(ABS('Back-End'!B$69-L1444)&lt;=0.0005,'Back-End'!B$58),'Back-End'!B$67,0))</f>
        <v>0</v>
      </c>
      <c r="S1444" s="72">
        <f>IF(AND(ABS('Back-End'!B$81-L1444)&lt;=0.0005,'Back-End'!B$84),'Back-End'!B$82,0)</f>
        <v>0</v>
      </c>
      <c r="T1444" s="72">
        <v>0</v>
      </c>
    </row>
    <row r="1445" spans="12:20" x14ac:dyDescent="0.25">
      <c r="L1445" s="94">
        <f>L1444</f>
        <v>0.72000000000000053</v>
      </c>
      <c r="M1445" s="81">
        <f>IF(L1445&lt;'Slider Control'!M$13,'Slider Control'!P$13,L1445*'Slider Control'!R$13)</f>
        <v>1.7280000000000013</v>
      </c>
      <c r="N1445" s="95">
        <f>IF(L1445&lt;'Slider Control'!M$13,0,IF(L1445&lt;'Slider Control'!N$13,L1445*'Slider Control'!S$13+'Slider Control'!T$13,'Slider Control'!Q$13))</f>
        <v>1.8</v>
      </c>
      <c r="O1445" s="96" t="e">
        <f t="shared" si="37"/>
        <v>#N/A</v>
      </c>
      <c r="P1445" s="72">
        <f>IF(AND(ABS('Back-End'!B$26-L1445)&lt;=0.0005,'Back-End'!B$25),'Back-End'!B$21,0)</f>
        <v>0</v>
      </c>
      <c r="Q1445" s="72">
        <f>IF(AND(ABS('Back-End'!B$32-L1445)&lt;=0.0005,'Back-End'!B$38),N1445,0)</f>
        <v>0</v>
      </c>
      <c r="R1445" s="72">
        <f>IF(AND(ABS('Back-End'!B$56-L1444)&lt;=0.0005,'Back-End'!B$57),'Back-End'!B$55,IF(AND(ABS('Back-End'!B$69-L1444)&lt;=0.0005,'Back-End'!B$58),'Back-End'!B$68+0.0001,0))</f>
        <v>0</v>
      </c>
      <c r="S1445" s="72">
        <f>IF(AND(ABS('Back-End'!B$81-L1445)&lt;=0.0005,'Back-End'!B$84),'Back-End'!B$83,0)</f>
        <v>0</v>
      </c>
      <c r="T1445" s="72">
        <v>0</v>
      </c>
    </row>
    <row r="1446" spans="12:20" x14ac:dyDescent="0.25">
      <c r="L1446" s="94">
        <f>L1445+0.001</f>
        <v>0.72100000000000053</v>
      </c>
      <c r="M1446" s="81">
        <f>IF(L1446&lt;'Slider Control'!M$13,'Slider Control'!P$13,L1446*'Slider Control'!R$13)</f>
        <v>1.7304000000000013</v>
      </c>
      <c r="N1446" s="95">
        <f>IF(L1446&lt;'Slider Control'!M$13,0,IF(L1446&lt;'Slider Control'!N$13,L1446*'Slider Control'!S$13+'Slider Control'!T$13,'Slider Control'!Q$13))</f>
        <v>1.8</v>
      </c>
      <c r="O1446" s="96" t="e">
        <f t="shared" si="37"/>
        <v>#N/A</v>
      </c>
      <c r="P1446" s="72">
        <f>IF(AND(ABS('Back-End'!B$26-L1446)&lt;=0.0005,'Back-End'!B$25),0.001,0)</f>
        <v>0</v>
      </c>
      <c r="Q1446" s="72">
        <f>IF(AND(ABS('Back-End'!B$32-L1446)&lt;=0.0005,'Back-End'!B$38),M1446,0)</f>
        <v>0</v>
      </c>
      <c r="R1446" s="72">
        <f>IF(AND(ABS('Back-End'!B$56-L1446)&lt;=0.0005,'Back-End'!B$57),'Back-End'!B$54,IF(AND(ABS('Back-End'!B$69-L1446)&lt;=0.0005,'Back-End'!B$58),'Back-End'!B$67,0))</f>
        <v>0</v>
      </c>
      <c r="S1446" s="72">
        <f>IF(AND(ABS('Back-End'!B$81-L1446)&lt;=0.0005,'Back-End'!B$84),'Back-End'!B$82,0)</f>
        <v>0</v>
      </c>
      <c r="T1446" s="72">
        <v>0</v>
      </c>
    </row>
    <row r="1447" spans="12:20" x14ac:dyDescent="0.25">
      <c r="L1447" s="94">
        <f>L1446</f>
        <v>0.72100000000000053</v>
      </c>
      <c r="M1447" s="81">
        <f>IF(L1447&lt;'Slider Control'!M$13,'Slider Control'!P$13,L1447*'Slider Control'!R$13)</f>
        <v>1.7304000000000013</v>
      </c>
      <c r="N1447" s="95">
        <f>IF(L1447&lt;'Slider Control'!M$13,0,IF(L1447&lt;'Slider Control'!N$13,L1447*'Slider Control'!S$13+'Slider Control'!T$13,'Slider Control'!Q$13))</f>
        <v>1.8</v>
      </c>
      <c r="O1447" s="96" t="e">
        <f t="shared" si="37"/>
        <v>#N/A</v>
      </c>
      <c r="P1447" s="72">
        <f>IF(AND(ABS('Back-End'!B$26-L1447)&lt;=0.0005,'Back-End'!B$25),'Back-End'!B$21,0)</f>
        <v>0</v>
      </c>
      <c r="Q1447" s="72">
        <f>IF(AND(ABS('Back-End'!B$32-L1447)&lt;=0.0005,'Back-End'!B$38),N1447,0)</f>
        <v>0</v>
      </c>
      <c r="R1447" s="72">
        <f>IF(AND(ABS('Back-End'!B$56-L1446)&lt;=0.0005,'Back-End'!B$57),'Back-End'!B$55,IF(AND(ABS('Back-End'!B$69-L1446)&lt;=0.0005,'Back-End'!B$58),'Back-End'!B$68+0.0001,0))</f>
        <v>0</v>
      </c>
      <c r="S1447" s="72">
        <f>IF(AND(ABS('Back-End'!B$81-L1447)&lt;=0.0005,'Back-End'!B$84),'Back-End'!B$83,0)</f>
        <v>0</v>
      </c>
      <c r="T1447" s="72">
        <v>0</v>
      </c>
    </row>
    <row r="1448" spans="12:20" x14ac:dyDescent="0.25">
      <c r="L1448" s="94">
        <f>L1447+0.001</f>
        <v>0.72200000000000053</v>
      </c>
      <c r="M1448" s="81">
        <f>IF(L1448&lt;'Slider Control'!M$13,'Slider Control'!P$13,L1448*'Slider Control'!R$13)</f>
        <v>1.7328000000000012</v>
      </c>
      <c r="N1448" s="95">
        <f>IF(L1448&lt;'Slider Control'!M$13,0,IF(L1448&lt;'Slider Control'!N$13,L1448*'Slider Control'!S$13+'Slider Control'!T$13,'Slider Control'!Q$13))</f>
        <v>1.8</v>
      </c>
      <c r="O1448" s="96" t="e">
        <f t="shared" si="37"/>
        <v>#N/A</v>
      </c>
      <c r="P1448" s="72">
        <f>IF(AND(ABS('Back-End'!B$26-L1448)&lt;=0.0005,'Back-End'!B$25),0.001,0)</f>
        <v>0</v>
      </c>
      <c r="Q1448" s="72">
        <f>IF(AND(ABS('Back-End'!B$32-L1448)&lt;=0.0005,'Back-End'!B$38),M1448,0)</f>
        <v>0</v>
      </c>
      <c r="R1448" s="72">
        <f>IF(AND(ABS('Back-End'!B$56-L1448)&lt;=0.0005,'Back-End'!B$57),'Back-End'!B$54,IF(AND(ABS('Back-End'!B$69-L1448)&lt;=0.0005,'Back-End'!B$58),'Back-End'!B$67,0))</f>
        <v>0</v>
      </c>
      <c r="S1448" s="72">
        <f>IF(AND(ABS('Back-End'!B$81-L1448)&lt;=0.0005,'Back-End'!B$84),'Back-End'!B$82,0)</f>
        <v>0</v>
      </c>
      <c r="T1448" s="72">
        <v>0</v>
      </c>
    </row>
    <row r="1449" spans="12:20" x14ac:dyDescent="0.25">
      <c r="L1449" s="94">
        <f>L1448</f>
        <v>0.72200000000000053</v>
      </c>
      <c r="M1449" s="81">
        <f>IF(L1449&lt;'Slider Control'!M$13,'Slider Control'!P$13,L1449*'Slider Control'!R$13)</f>
        <v>1.7328000000000012</v>
      </c>
      <c r="N1449" s="95">
        <f>IF(L1449&lt;'Slider Control'!M$13,0,IF(L1449&lt;'Slider Control'!N$13,L1449*'Slider Control'!S$13+'Slider Control'!T$13,'Slider Control'!Q$13))</f>
        <v>1.8</v>
      </c>
      <c r="O1449" s="96" t="e">
        <f t="shared" si="37"/>
        <v>#N/A</v>
      </c>
      <c r="P1449" s="72">
        <f>IF(AND(ABS('Back-End'!B$26-L1449)&lt;=0.0005,'Back-End'!B$25),'Back-End'!B$21,0)</f>
        <v>0</v>
      </c>
      <c r="Q1449" s="72">
        <f>IF(AND(ABS('Back-End'!B$32-L1449)&lt;=0.0005,'Back-End'!B$38),N1449,0)</f>
        <v>0</v>
      </c>
      <c r="R1449" s="72">
        <f>IF(AND(ABS('Back-End'!B$56-L1448)&lt;=0.0005,'Back-End'!B$57),'Back-End'!B$55,IF(AND(ABS('Back-End'!B$69-L1448)&lt;=0.0005,'Back-End'!B$58),'Back-End'!B$68+0.0001,0))</f>
        <v>0</v>
      </c>
      <c r="S1449" s="72">
        <f>IF(AND(ABS('Back-End'!B$81-L1449)&lt;=0.0005,'Back-End'!B$84),'Back-End'!B$83,0)</f>
        <v>0</v>
      </c>
      <c r="T1449" s="72">
        <v>0</v>
      </c>
    </row>
    <row r="1450" spans="12:20" x14ac:dyDescent="0.25">
      <c r="L1450" s="94">
        <f>L1449+0.001</f>
        <v>0.72300000000000053</v>
      </c>
      <c r="M1450" s="81">
        <f>IF(L1450&lt;'Slider Control'!M$13,'Slider Control'!P$13,L1450*'Slider Control'!R$13)</f>
        <v>1.7352000000000012</v>
      </c>
      <c r="N1450" s="95">
        <f>IF(L1450&lt;'Slider Control'!M$13,0,IF(L1450&lt;'Slider Control'!N$13,L1450*'Slider Control'!S$13+'Slider Control'!T$13,'Slider Control'!Q$13))</f>
        <v>1.8</v>
      </c>
      <c r="O1450" s="96" t="e">
        <f t="shared" si="37"/>
        <v>#N/A</v>
      </c>
      <c r="P1450" s="72">
        <f>IF(AND(ABS('Back-End'!B$26-L1450)&lt;=0.0005,'Back-End'!B$25),0.001,0)</f>
        <v>0</v>
      </c>
      <c r="Q1450" s="72">
        <f>IF(AND(ABS('Back-End'!B$32-L1450)&lt;=0.0005,'Back-End'!B$38),M1450,0)</f>
        <v>0</v>
      </c>
      <c r="R1450" s="72">
        <f>IF(AND(ABS('Back-End'!B$56-L1450)&lt;=0.0005,'Back-End'!B$57),'Back-End'!B$54,IF(AND(ABS('Back-End'!B$69-L1450)&lt;=0.0005,'Back-End'!B$58),'Back-End'!B$67,0))</f>
        <v>0</v>
      </c>
      <c r="S1450" s="72">
        <f>IF(AND(ABS('Back-End'!B$81-L1450)&lt;=0.0005,'Back-End'!B$84),'Back-End'!B$82,0)</f>
        <v>0</v>
      </c>
      <c r="T1450" s="72">
        <v>0</v>
      </c>
    </row>
    <row r="1451" spans="12:20" x14ac:dyDescent="0.25">
      <c r="L1451" s="94">
        <f>L1450</f>
        <v>0.72300000000000053</v>
      </c>
      <c r="M1451" s="81">
        <f>IF(L1451&lt;'Slider Control'!M$13,'Slider Control'!P$13,L1451*'Slider Control'!R$13)</f>
        <v>1.7352000000000012</v>
      </c>
      <c r="N1451" s="95">
        <f>IF(L1451&lt;'Slider Control'!M$13,0,IF(L1451&lt;'Slider Control'!N$13,L1451*'Slider Control'!S$13+'Slider Control'!T$13,'Slider Control'!Q$13))</f>
        <v>1.8</v>
      </c>
      <c r="O1451" s="96" t="e">
        <f t="shared" si="37"/>
        <v>#N/A</v>
      </c>
      <c r="P1451" s="72">
        <f>IF(AND(ABS('Back-End'!B$26-L1451)&lt;=0.0005,'Back-End'!B$25),'Back-End'!B$21,0)</f>
        <v>0</v>
      </c>
      <c r="Q1451" s="72">
        <f>IF(AND(ABS('Back-End'!B$32-L1451)&lt;=0.0005,'Back-End'!B$38),N1451,0)</f>
        <v>0</v>
      </c>
      <c r="R1451" s="72">
        <f>IF(AND(ABS('Back-End'!B$56-L1450)&lt;=0.0005,'Back-End'!B$57),'Back-End'!B$55,IF(AND(ABS('Back-End'!B$69-L1450)&lt;=0.0005,'Back-End'!B$58),'Back-End'!B$68+0.0001,0))</f>
        <v>0</v>
      </c>
      <c r="S1451" s="72">
        <f>IF(AND(ABS('Back-End'!B$81-L1451)&lt;=0.0005,'Back-End'!B$84),'Back-End'!B$83,0)</f>
        <v>0</v>
      </c>
      <c r="T1451" s="72">
        <v>0</v>
      </c>
    </row>
    <row r="1452" spans="12:20" x14ac:dyDescent="0.25">
      <c r="L1452" s="94">
        <f>L1451+0.001</f>
        <v>0.72400000000000053</v>
      </c>
      <c r="M1452" s="81">
        <f>IF(L1452&lt;'Slider Control'!M$13,'Slider Control'!P$13,L1452*'Slider Control'!R$13)</f>
        <v>1.7376000000000011</v>
      </c>
      <c r="N1452" s="95">
        <f>IF(L1452&lt;'Slider Control'!M$13,0,IF(L1452&lt;'Slider Control'!N$13,L1452*'Slider Control'!S$13+'Slider Control'!T$13,'Slider Control'!Q$13))</f>
        <v>1.8</v>
      </c>
      <c r="O1452" s="96" t="e">
        <f t="shared" si="37"/>
        <v>#N/A</v>
      </c>
      <c r="P1452" s="72">
        <f>IF(AND(ABS('Back-End'!B$26-L1452)&lt;=0.0005,'Back-End'!B$25),0.001,0)</f>
        <v>0</v>
      </c>
      <c r="Q1452" s="72">
        <f>IF(AND(ABS('Back-End'!B$32-L1452)&lt;=0.0005,'Back-End'!B$38),M1452,0)</f>
        <v>0</v>
      </c>
      <c r="R1452" s="72">
        <f>IF(AND(ABS('Back-End'!B$56-L1452)&lt;=0.0005,'Back-End'!B$57),'Back-End'!B$54,IF(AND(ABS('Back-End'!B$69-L1452)&lt;=0.0005,'Back-End'!B$58),'Back-End'!B$67,0))</f>
        <v>0</v>
      </c>
      <c r="S1452" s="72">
        <f>IF(AND(ABS('Back-End'!B$81-L1452)&lt;=0.0005,'Back-End'!B$84),'Back-End'!B$82,0)</f>
        <v>0</v>
      </c>
      <c r="T1452" s="72">
        <v>0</v>
      </c>
    </row>
    <row r="1453" spans="12:20" x14ac:dyDescent="0.25">
      <c r="L1453" s="94">
        <f>L1452</f>
        <v>0.72400000000000053</v>
      </c>
      <c r="M1453" s="81">
        <f>IF(L1453&lt;'Slider Control'!M$13,'Slider Control'!P$13,L1453*'Slider Control'!R$13)</f>
        <v>1.7376000000000011</v>
      </c>
      <c r="N1453" s="95">
        <f>IF(L1453&lt;'Slider Control'!M$13,0,IF(L1453&lt;'Slider Control'!N$13,L1453*'Slider Control'!S$13+'Slider Control'!T$13,'Slider Control'!Q$13))</f>
        <v>1.8</v>
      </c>
      <c r="O1453" s="96" t="e">
        <f t="shared" si="37"/>
        <v>#N/A</v>
      </c>
      <c r="P1453" s="72">
        <f>IF(AND(ABS('Back-End'!B$26-L1453)&lt;=0.0005,'Back-End'!B$25),'Back-End'!B$21,0)</f>
        <v>0</v>
      </c>
      <c r="Q1453" s="72">
        <f>IF(AND(ABS('Back-End'!B$32-L1453)&lt;=0.0005,'Back-End'!B$38),N1453,0)</f>
        <v>0</v>
      </c>
      <c r="R1453" s="72">
        <f>IF(AND(ABS('Back-End'!B$56-L1452)&lt;=0.0005,'Back-End'!B$57),'Back-End'!B$55,IF(AND(ABS('Back-End'!B$69-L1452)&lt;=0.0005,'Back-End'!B$58),'Back-End'!B$68+0.0001,0))</f>
        <v>0</v>
      </c>
      <c r="S1453" s="72">
        <f>IF(AND(ABS('Back-End'!B$81-L1453)&lt;=0.0005,'Back-End'!B$84),'Back-End'!B$83,0)</f>
        <v>0</v>
      </c>
      <c r="T1453" s="72">
        <v>0</v>
      </c>
    </row>
    <row r="1454" spans="12:20" x14ac:dyDescent="0.25">
      <c r="L1454" s="94">
        <f>L1453+0.001</f>
        <v>0.72500000000000053</v>
      </c>
      <c r="M1454" s="81">
        <f>IF(L1454&lt;'Slider Control'!M$13,'Slider Control'!P$13,L1454*'Slider Control'!R$13)</f>
        <v>1.7400000000000013</v>
      </c>
      <c r="N1454" s="95">
        <f>IF(L1454&lt;'Slider Control'!M$13,0,IF(L1454&lt;'Slider Control'!N$13,L1454*'Slider Control'!S$13+'Slider Control'!T$13,'Slider Control'!Q$13))</f>
        <v>1.8</v>
      </c>
      <c r="O1454" s="96" t="e">
        <f t="shared" si="37"/>
        <v>#N/A</v>
      </c>
      <c r="P1454" s="72">
        <f>IF(AND(ABS('Back-End'!B$26-L1454)&lt;=0.0005,'Back-End'!B$25),0.001,0)</f>
        <v>0</v>
      </c>
      <c r="Q1454" s="72">
        <f>IF(AND(ABS('Back-End'!B$32-L1454)&lt;=0.0005,'Back-End'!B$38),M1454,0)</f>
        <v>0</v>
      </c>
      <c r="R1454" s="72">
        <f>IF(AND(ABS('Back-End'!B$56-L1454)&lt;=0.0005,'Back-End'!B$57),'Back-End'!B$54,IF(AND(ABS('Back-End'!B$69-L1454)&lt;=0.0005,'Back-End'!B$58),'Back-End'!B$67,0))</f>
        <v>0</v>
      </c>
      <c r="S1454" s="72">
        <f>IF(AND(ABS('Back-End'!B$81-L1454)&lt;=0.0005,'Back-End'!B$84),'Back-End'!B$82,0)</f>
        <v>0</v>
      </c>
      <c r="T1454" s="72">
        <v>0</v>
      </c>
    </row>
    <row r="1455" spans="12:20" x14ac:dyDescent="0.25">
      <c r="L1455" s="94">
        <f>L1454</f>
        <v>0.72500000000000053</v>
      </c>
      <c r="M1455" s="81">
        <f>IF(L1455&lt;'Slider Control'!M$13,'Slider Control'!P$13,L1455*'Slider Control'!R$13)</f>
        <v>1.7400000000000013</v>
      </c>
      <c r="N1455" s="95">
        <f>IF(L1455&lt;'Slider Control'!M$13,0,IF(L1455&lt;'Slider Control'!N$13,L1455*'Slider Control'!S$13+'Slider Control'!T$13,'Slider Control'!Q$13))</f>
        <v>1.8</v>
      </c>
      <c r="O1455" s="96" t="e">
        <f t="shared" si="37"/>
        <v>#N/A</v>
      </c>
      <c r="P1455" s="72">
        <f>IF(AND(ABS('Back-End'!B$26-L1455)&lt;=0.0005,'Back-End'!B$25),'Back-End'!B$21,0)</f>
        <v>0</v>
      </c>
      <c r="Q1455" s="72">
        <f>IF(AND(ABS('Back-End'!B$32-L1455)&lt;=0.0005,'Back-End'!B$38),N1455,0)</f>
        <v>0</v>
      </c>
      <c r="R1455" s="72">
        <f>IF(AND(ABS('Back-End'!B$56-L1454)&lt;=0.0005,'Back-End'!B$57),'Back-End'!B$55,IF(AND(ABS('Back-End'!B$69-L1454)&lt;=0.0005,'Back-End'!B$58),'Back-End'!B$68+0.0001,0))</f>
        <v>0</v>
      </c>
      <c r="S1455" s="72">
        <f>IF(AND(ABS('Back-End'!B$81-L1455)&lt;=0.0005,'Back-End'!B$84),'Back-End'!B$83,0)</f>
        <v>0</v>
      </c>
      <c r="T1455" s="72">
        <v>0</v>
      </c>
    </row>
    <row r="1456" spans="12:20" x14ac:dyDescent="0.25">
      <c r="L1456" s="94">
        <f>L1455+0.001</f>
        <v>0.72600000000000053</v>
      </c>
      <c r="M1456" s="81">
        <f>IF(L1456&lt;'Slider Control'!M$13,'Slider Control'!P$13,L1456*'Slider Control'!R$13)</f>
        <v>1.7424000000000013</v>
      </c>
      <c r="N1456" s="95">
        <f>IF(L1456&lt;'Slider Control'!M$13,0,IF(L1456&lt;'Slider Control'!N$13,L1456*'Slider Control'!S$13+'Slider Control'!T$13,'Slider Control'!Q$13))</f>
        <v>1.8</v>
      </c>
      <c r="O1456" s="96" t="e">
        <f t="shared" si="37"/>
        <v>#N/A</v>
      </c>
      <c r="P1456" s="72">
        <f>IF(AND(ABS('Back-End'!B$26-L1456)&lt;=0.0005,'Back-End'!B$25),0.001,0)</f>
        <v>0</v>
      </c>
      <c r="Q1456" s="72">
        <f>IF(AND(ABS('Back-End'!B$32-L1456)&lt;=0.0005,'Back-End'!B$38),M1456,0)</f>
        <v>0</v>
      </c>
      <c r="R1456" s="72">
        <f>IF(AND(ABS('Back-End'!B$56-L1456)&lt;=0.0005,'Back-End'!B$57),'Back-End'!B$54,IF(AND(ABS('Back-End'!B$69-L1456)&lt;=0.0005,'Back-End'!B$58),'Back-End'!B$67,0))</f>
        <v>0</v>
      </c>
      <c r="S1456" s="72">
        <f>IF(AND(ABS('Back-End'!B$81-L1456)&lt;=0.0005,'Back-End'!B$84),'Back-End'!B$82,0)</f>
        <v>0</v>
      </c>
      <c r="T1456" s="72">
        <v>0</v>
      </c>
    </row>
    <row r="1457" spans="12:20" x14ac:dyDescent="0.25">
      <c r="L1457" s="94">
        <f>L1456</f>
        <v>0.72600000000000053</v>
      </c>
      <c r="M1457" s="81">
        <f>IF(L1457&lt;'Slider Control'!M$13,'Slider Control'!P$13,L1457*'Slider Control'!R$13)</f>
        <v>1.7424000000000013</v>
      </c>
      <c r="N1457" s="95">
        <f>IF(L1457&lt;'Slider Control'!M$13,0,IF(L1457&lt;'Slider Control'!N$13,L1457*'Slider Control'!S$13+'Slider Control'!T$13,'Slider Control'!Q$13))</f>
        <v>1.8</v>
      </c>
      <c r="O1457" s="96" t="e">
        <f t="shared" si="37"/>
        <v>#N/A</v>
      </c>
      <c r="P1457" s="72">
        <f>IF(AND(ABS('Back-End'!B$26-L1457)&lt;=0.0005,'Back-End'!B$25),'Back-End'!B$21,0)</f>
        <v>0</v>
      </c>
      <c r="Q1457" s="72">
        <f>IF(AND(ABS('Back-End'!B$32-L1457)&lt;=0.0005,'Back-End'!B$38),N1457,0)</f>
        <v>0</v>
      </c>
      <c r="R1457" s="72">
        <f>IF(AND(ABS('Back-End'!B$56-L1456)&lt;=0.0005,'Back-End'!B$57),'Back-End'!B$55,IF(AND(ABS('Back-End'!B$69-L1456)&lt;=0.0005,'Back-End'!B$58),'Back-End'!B$68+0.0001,0))</f>
        <v>0</v>
      </c>
      <c r="S1457" s="72">
        <f>IF(AND(ABS('Back-End'!B$81-L1457)&lt;=0.0005,'Back-End'!B$84),'Back-End'!B$83,0)</f>
        <v>0</v>
      </c>
      <c r="T1457" s="72">
        <v>0</v>
      </c>
    </row>
    <row r="1458" spans="12:20" x14ac:dyDescent="0.25">
      <c r="L1458" s="94">
        <f>L1457+0.001</f>
        <v>0.72700000000000053</v>
      </c>
      <c r="M1458" s="81">
        <f>IF(L1458&lt;'Slider Control'!M$13,'Slider Control'!P$13,L1458*'Slider Control'!R$13)</f>
        <v>1.7448000000000012</v>
      </c>
      <c r="N1458" s="95">
        <f>IF(L1458&lt;'Slider Control'!M$13,0,IF(L1458&lt;'Slider Control'!N$13,L1458*'Slider Control'!S$13+'Slider Control'!T$13,'Slider Control'!Q$13))</f>
        <v>1.8</v>
      </c>
      <c r="O1458" s="96" t="e">
        <f t="shared" si="37"/>
        <v>#N/A</v>
      </c>
      <c r="P1458" s="72">
        <f>IF(AND(ABS('Back-End'!B$26-L1458)&lt;=0.0005,'Back-End'!B$25),0.001,0)</f>
        <v>0</v>
      </c>
      <c r="Q1458" s="72">
        <f>IF(AND(ABS('Back-End'!B$32-L1458)&lt;=0.0005,'Back-End'!B$38),M1458,0)</f>
        <v>0</v>
      </c>
      <c r="R1458" s="72">
        <f>IF(AND(ABS('Back-End'!B$56-L1458)&lt;=0.0005,'Back-End'!B$57),'Back-End'!B$54,IF(AND(ABS('Back-End'!B$69-L1458)&lt;=0.0005,'Back-End'!B$58),'Back-End'!B$67,0))</f>
        <v>0</v>
      </c>
      <c r="S1458" s="72">
        <f>IF(AND(ABS('Back-End'!B$81-L1458)&lt;=0.0005,'Back-End'!B$84),'Back-End'!B$82,0)</f>
        <v>0</v>
      </c>
      <c r="T1458" s="72">
        <v>0</v>
      </c>
    </row>
    <row r="1459" spans="12:20" x14ac:dyDescent="0.25">
      <c r="L1459" s="94">
        <f>L1458</f>
        <v>0.72700000000000053</v>
      </c>
      <c r="M1459" s="81">
        <f>IF(L1459&lt;'Slider Control'!M$13,'Slider Control'!P$13,L1459*'Slider Control'!R$13)</f>
        <v>1.7448000000000012</v>
      </c>
      <c r="N1459" s="95">
        <f>IF(L1459&lt;'Slider Control'!M$13,0,IF(L1459&lt;'Slider Control'!N$13,L1459*'Slider Control'!S$13+'Slider Control'!T$13,'Slider Control'!Q$13))</f>
        <v>1.8</v>
      </c>
      <c r="O1459" s="96" t="e">
        <f t="shared" si="37"/>
        <v>#N/A</v>
      </c>
      <c r="P1459" s="72">
        <f>IF(AND(ABS('Back-End'!B$26-L1459)&lt;=0.0005,'Back-End'!B$25),'Back-End'!B$21,0)</f>
        <v>0</v>
      </c>
      <c r="Q1459" s="72">
        <f>IF(AND(ABS('Back-End'!B$32-L1459)&lt;=0.0005,'Back-End'!B$38),N1459,0)</f>
        <v>0</v>
      </c>
      <c r="R1459" s="72">
        <f>IF(AND(ABS('Back-End'!B$56-L1458)&lt;=0.0005,'Back-End'!B$57),'Back-End'!B$55,IF(AND(ABS('Back-End'!B$69-L1458)&lt;=0.0005,'Back-End'!B$58),'Back-End'!B$68+0.0001,0))</f>
        <v>0</v>
      </c>
      <c r="S1459" s="72">
        <f>IF(AND(ABS('Back-End'!B$81-L1459)&lt;=0.0005,'Back-End'!B$84),'Back-End'!B$83,0)</f>
        <v>0</v>
      </c>
      <c r="T1459" s="72">
        <v>0</v>
      </c>
    </row>
    <row r="1460" spans="12:20" x14ac:dyDescent="0.25">
      <c r="L1460" s="94">
        <f>L1459+0.001</f>
        <v>0.72800000000000054</v>
      </c>
      <c r="M1460" s="81">
        <f>IF(L1460&lt;'Slider Control'!M$13,'Slider Control'!P$13,L1460*'Slider Control'!R$13)</f>
        <v>1.7472000000000012</v>
      </c>
      <c r="N1460" s="95">
        <f>IF(L1460&lt;'Slider Control'!M$13,0,IF(L1460&lt;'Slider Control'!N$13,L1460*'Slider Control'!S$13+'Slider Control'!T$13,'Slider Control'!Q$13))</f>
        <v>1.8</v>
      </c>
      <c r="O1460" s="96" t="e">
        <f t="shared" si="37"/>
        <v>#N/A</v>
      </c>
      <c r="P1460" s="72">
        <f>IF(AND(ABS('Back-End'!B$26-L1460)&lt;=0.0005,'Back-End'!B$25),0.001,0)</f>
        <v>0</v>
      </c>
      <c r="Q1460" s="72">
        <f>IF(AND(ABS('Back-End'!B$32-L1460)&lt;=0.0005,'Back-End'!B$38),M1460,0)</f>
        <v>0</v>
      </c>
      <c r="R1460" s="72">
        <f>IF(AND(ABS('Back-End'!B$56-L1460)&lt;=0.0005,'Back-End'!B$57),'Back-End'!B$54,IF(AND(ABS('Back-End'!B$69-L1460)&lt;=0.0005,'Back-End'!B$58),'Back-End'!B$67,0))</f>
        <v>0</v>
      </c>
      <c r="S1460" s="72">
        <f>IF(AND(ABS('Back-End'!B$81-L1460)&lt;=0.0005,'Back-End'!B$84),'Back-End'!B$82,0)</f>
        <v>0</v>
      </c>
      <c r="T1460" s="72">
        <v>0</v>
      </c>
    </row>
    <row r="1461" spans="12:20" x14ac:dyDescent="0.25">
      <c r="L1461" s="94">
        <f>L1460</f>
        <v>0.72800000000000054</v>
      </c>
      <c r="M1461" s="81">
        <f>IF(L1461&lt;'Slider Control'!M$13,'Slider Control'!P$13,L1461*'Slider Control'!R$13)</f>
        <v>1.7472000000000012</v>
      </c>
      <c r="N1461" s="95">
        <f>IF(L1461&lt;'Slider Control'!M$13,0,IF(L1461&lt;'Slider Control'!N$13,L1461*'Slider Control'!S$13+'Slider Control'!T$13,'Slider Control'!Q$13))</f>
        <v>1.8</v>
      </c>
      <c r="O1461" s="96" t="e">
        <f t="shared" si="37"/>
        <v>#N/A</v>
      </c>
      <c r="P1461" s="72">
        <f>IF(AND(ABS('Back-End'!B$26-L1461)&lt;=0.0005,'Back-End'!B$25),'Back-End'!B$21,0)</f>
        <v>0</v>
      </c>
      <c r="Q1461" s="72">
        <f>IF(AND(ABS('Back-End'!B$32-L1461)&lt;=0.0005,'Back-End'!B$38),N1461,0)</f>
        <v>0</v>
      </c>
      <c r="R1461" s="72">
        <f>IF(AND(ABS('Back-End'!B$56-L1460)&lt;=0.0005,'Back-End'!B$57),'Back-End'!B$55,IF(AND(ABS('Back-End'!B$69-L1460)&lt;=0.0005,'Back-End'!B$58),'Back-End'!B$68+0.0001,0))</f>
        <v>0</v>
      </c>
      <c r="S1461" s="72">
        <f>IF(AND(ABS('Back-End'!B$81-L1461)&lt;=0.0005,'Back-End'!B$84),'Back-End'!B$83,0)</f>
        <v>0</v>
      </c>
      <c r="T1461" s="72">
        <v>0</v>
      </c>
    </row>
    <row r="1462" spans="12:20" x14ac:dyDescent="0.25">
      <c r="L1462" s="94">
        <f>L1461+0.001</f>
        <v>0.72900000000000054</v>
      </c>
      <c r="M1462" s="81">
        <f>IF(L1462&lt;'Slider Control'!M$13,'Slider Control'!P$13,L1462*'Slider Control'!R$13)</f>
        <v>1.7496000000000012</v>
      </c>
      <c r="N1462" s="95">
        <f>IF(L1462&lt;'Slider Control'!M$13,0,IF(L1462&lt;'Slider Control'!N$13,L1462*'Slider Control'!S$13+'Slider Control'!T$13,'Slider Control'!Q$13))</f>
        <v>1.8</v>
      </c>
      <c r="O1462" s="96" t="e">
        <f t="shared" si="37"/>
        <v>#N/A</v>
      </c>
      <c r="P1462" s="72">
        <f>IF(AND(ABS('Back-End'!B$26-L1462)&lt;=0.0005,'Back-End'!B$25),0.001,0)</f>
        <v>0</v>
      </c>
      <c r="Q1462" s="72">
        <f>IF(AND(ABS('Back-End'!B$32-L1462)&lt;=0.0005,'Back-End'!B$38),M1462,0)</f>
        <v>0</v>
      </c>
      <c r="R1462" s="72">
        <f>IF(AND(ABS('Back-End'!B$56-L1462)&lt;=0.0005,'Back-End'!B$57),'Back-End'!B$54,IF(AND(ABS('Back-End'!B$69-L1462)&lt;=0.0005,'Back-End'!B$58),'Back-End'!B$67,0))</f>
        <v>0</v>
      </c>
      <c r="S1462" s="72">
        <f>IF(AND(ABS('Back-End'!B$81-L1462)&lt;=0.0005,'Back-End'!B$84),'Back-End'!B$82,0)</f>
        <v>0</v>
      </c>
      <c r="T1462" s="72">
        <v>0</v>
      </c>
    </row>
    <row r="1463" spans="12:20" x14ac:dyDescent="0.25">
      <c r="L1463" s="94">
        <f>L1462</f>
        <v>0.72900000000000054</v>
      </c>
      <c r="M1463" s="81">
        <f>IF(L1463&lt;'Slider Control'!M$13,'Slider Control'!P$13,L1463*'Slider Control'!R$13)</f>
        <v>1.7496000000000012</v>
      </c>
      <c r="N1463" s="95">
        <f>IF(L1463&lt;'Slider Control'!M$13,0,IF(L1463&lt;'Slider Control'!N$13,L1463*'Slider Control'!S$13+'Slider Control'!T$13,'Slider Control'!Q$13))</f>
        <v>1.8</v>
      </c>
      <c r="O1463" s="96" t="e">
        <f t="shared" si="37"/>
        <v>#N/A</v>
      </c>
      <c r="P1463" s="72">
        <f>IF(AND(ABS('Back-End'!B$26-L1463)&lt;=0.0005,'Back-End'!B$25),'Back-End'!B$21,0)</f>
        <v>0</v>
      </c>
      <c r="Q1463" s="72">
        <f>IF(AND(ABS('Back-End'!B$32-L1463)&lt;=0.0005,'Back-End'!B$38),N1463,0)</f>
        <v>0</v>
      </c>
      <c r="R1463" s="72">
        <f>IF(AND(ABS('Back-End'!B$56-L1462)&lt;=0.0005,'Back-End'!B$57),'Back-End'!B$55,IF(AND(ABS('Back-End'!B$69-L1462)&lt;=0.0005,'Back-End'!B$58),'Back-End'!B$68+0.0001,0))</f>
        <v>0</v>
      </c>
      <c r="S1463" s="72">
        <f>IF(AND(ABS('Back-End'!B$81-L1463)&lt;=0.0005,'Back-End'!B$84),'Back-End'!B$83,0)</f>
        <v>0</v>
      </c>
      <c r="T1463" s="72">
        <v>0</v>
      </c>
    </row>
    <row r="1464" spans="12:20" x14ac:dyDescent="0.25">
      <c r="L1464" s="94">
        <f>L1463+0.001</f>
        <v>0.73000000000000054</v>
      </c>
      <c r="M1464" s="81">
        <f>IF(L1464&lt;'Slider Control'!M$13,'Slider Control'!P$13,L1464*'Slider Control'!R$13)</f>
        <v>1.7520000000000013</v>
      </c>
      <c r="N1464" s="95">
        <f>IF(L1464&lt;'Slider Control'!M$13,0,IF(L1464&lt;'Slider Control'!N$13,L1464*'Slider Control'!S$13+'Slider Control'!T$13,'Slider Control'!Q$13))</f>
        <v>1.8</v>
      </c>
      <c r="O1464" s="96" t="e">
        <f t="shared" si="37"/>
        <v>#N/A</v>
      </c>
      <c r="P1464" s="72">
        <f>IF(AND(ABS('Back-End'!B$26-L1464)&lt;=0.0005,'Back-End'!B$25),0.001,0)</f>
        <v>0</v>
      </c>
      <c r="Q1464" s="72">
        <f>IF(AND(ABS('Back-End'!B$32-L1464)&lt;=0.0005,'Back-End'!B$38),M1464,0)</f>
        <v>0</v>
      </c>
      <c r="R1464" s="72">
        <f>IF(AND(ABS('Back-End'!B$56-L1464)&lt;=0.0005,'Back-End'!B$57),'Back-End'!B$54,IF(AND(ABS('Back-End'!B$69-L1464)&lt;=0.0005,'Back-End'!B$58),'Back-End'!B$67,0))</f>
        <v>0</v>
      </c>
      <c r="S1464" s="72">
        <f>IF(AND(ABS('Back-End'!B$81-L1464)&lt;=0.0005,'Back-End'!B$84),'Back-End'!B$82,0)</f>
        <v>0</v>
      </c>
      <c r="T1464" s="72">
        <v>0</v>
      </c>
    </row>
    <row r="1465" spans="12:20" x14ac:dyDescent="0.25">
      <c r="L1465" s="94">
        <f>L1464</f>
        <v>0.73000000000000054</v>
      </c>
      <c r="M1465" s="81">
        <f>IF(L1465&lt;'Slider Control'!M$13,'Slider Control'!P$13,L1465*'Slider Control'!R$13)</f>
        <v>1.7520000000000013</v>
      </c>
      <c r="N1465" s="95">
        <f>IF(L1465&lt;'Slider Control'!M$13,0,IF(L1465&lt;'Slider Control'!N$13,L1465*'Slider Control'!S$13+'Slider Control'!T$13,'Slider Control'!Q$13))</f>
        <v>1.8</v>
      </c>
      <c r="O1465" s="96" t="e">
        <f t="shared" si="37"/>
        <v>#N/A</v>
      </c>
      <c r="P1465" s="72">
        <f>IF(AND(ABS('Back-End'!B$26-L1465)&lt;=0.0005,'Back-End'!B$25),'Back-End'!B$21,0)</f>
        <v>0</v>
      </c>
      <c r="Q1465" s="72">
        <f>IF(AND(ABS('Back-End'!B$32-L1465)&lt;=0.0005,'Back-End'!B$38),N1465,0)</f>
        <v>0</v>
      </c>
      <c r="R1465" s="72">
        <f>IF(AND(ABS('Back-End'!B$56-L1464)&lt;=0.0005,'Back-End'!B$57),'Back-End'!B$55,IF(AND(ABS('Back-End'!B$69-L1464)&lt;=0.0005,'Back-End'!B$58),'Back-End'!B$68+0.0001,0))</f>
        <v>0</v>
      </c>
      <c r="S1465" s="72">
        <f>IF(AND(ABS('Back-End'!B$81-L1465)&lt;=0.0005,'Back-End'!B$84),'Back-End'!B$83,0)</f>
        <v>0</v>
      </c>
      <c r="T1465" s="72">
        <v>0</v>
      </c>
    </row>
    <row r="1466" spans="12:20" x14ac:dyDescent="0.25">
      <c r="L1466" s="94">
        <f>L1465+0.001</f>
        <v>0.73100000000000054</v>
      </c>
      <c r="M1466" s="81">
        <f>IF(L1466&lt;'Slider Control'!M$13,'Slider Control'!P$13,L1466*'Slider Control'!R$13)</f>
        <v>1.7544000000000013</v>
      </c>
      <c r="N1466" s="95">
        <f>IF(L1466&lt;'Slider Control'!M$13,0,IF(L1466&lt;'Slider Control'!N$13,L1466*'Slider Control'!S$13+'Slider Control'!T$13,'Slider Control'!Q$13))</f>
        <v>1.8</v>
      </c>
      <c r="O1466" s="96" t="e">
        <f t="shared" si="37"/>
        <v>#N/A</v>
      </c>
      <c r="P1466" s="72">
        <f>IF(AND(ABS('Back-End'!B$26-L1466)&lt;=0.0005,'Back-End'!B$25),0.001,0)</f>
        <v>0</v>
      </c>
      <c r="Q1466" s="72">
        <f>IF(AND(ABS('Back-End'!B$32-L1466)&lt;=0.0005,'Back-End'!B$38),M1466,0)</f>
        <v>0</v>
      </c>
      <c r="R1466" s="72">
        <f>IF(AND(ABS('Back-End'!B$56-L1466)&lt;=0.0005,'Back-End'!B$57),'Back-End'!B$54,IF(AND(ABS('Back-End'!B$69-L1466)&lt;=0.0005,'Back-End'!B$58),'Back-End'!B$67,0))</f>
        <v>0</v>
      </c>
      <c r="S1466" s="72">
        <f>IF(AND(ABS('Back-End'!B$81-L1466)&lt;=0.0005,'Back-End'!B$84),'Back-End'!B$82,0)</f>
        <v>0</v>
      </c>
      <c r="T1466" s="72">
        <v>0</v>
      </c>
    </row>
    <row r="1467" spans="12:20" x14ac:dyDescent="0.25">
      <c r="L1467" s="94">
        <f>L1466</f>
        <v>0.73100000000000054</v>
      </c>
      <c r="M1467" s="81">
        <f>IF(L1467&lt;'Slider Control'!M$13,'Slider Control'!P$13,L1467*'Slider Control'!R$13)</f>
        <v>1.7544000000000013</v>
      </c>
      <c r="N1467" s="95">
        <f>IF(L1467&lt;'Slider Control'!M$13,0,IF(L1467&lt;'Slider Control'!N$13,L1467*'Slider Control'!S$13+'Slider Control'!T$13,'Slider Control'!Q$13))</f>
        <v>1.8</v>
      </c>
      <c r="O1467" s="96" t="e">
        <f t="shared" si="37"/>
        <v>#N/A</v>
      </c>
      <c r="P1467" s="72">
        <f>IF(AND(ABS('Back-End'!B$26-L1467)&lt;=0.0005,'Back-End'!B$25),'Back-End'!B$21,0)</f>
        <v>0</v>
      </c>
      <c r="Q1467" s="72">
        <f>IF(AND(ABS('Back-End'!B$32-L1467)&lt;=0.0005,'Back-End'!B$38),N1467,0)</f>
        <v>0</v>
      </c>
      <c r="R1467" s="72">
        <f>IF(AND(ABS('Back-End'!B$56-L1466)&lt;=0.0005,'Back-End'!B$57),'Back-End'!B$55,IF(AND(ABS('Back-End'!B$69-L1466)&lt;=0.0005,'Back-End'!B$58),'Back-End'!B$68+0.0001,0))</f>
        <v>0</v>
      </c>
      <c r="S1467" s="72">
        <f>IF(AND(ABS('Back-End'!B$81-L1467)&lt;=0.0005,'Back-End'!B$84),'Back-End'!B$83,0)</f>
        <v>0</v>
      </c>
      <c r="T1467" s="72">
        <v>0</v>
      </c>
    </row>
    <row r="1468" spans="12:20" x14ac:dyDescent="0.25">
      <c r="L1468" s="94">
        <f>L1467+0.001</f>
        <v>0.73200000000000054</v>
      </c>
      <c r="M1468" s="81">
        <f>IF(L1468&lt;'Slider Control'!M$13,'Slider Control'!P$13,L1468*'Slider Control'!R$13)</f>
        <v>1.7568000000000012</v>
      </c>
      <c r="N1468" s="95">
        <f>IF(L1468&lt;'Slider Control'!M$13,0,IF(L1468&lt;'Slider Control'!N$13,L1468*'Slider Control'!S$13+'Slider Control'!T$13,'Slider Control'!Q$13))</f>
        <v>1.8</v>
      </c>
      <c r="O1468" s="96" t="e">
        <f t="shared" si="37"/>
        <v>#N/A</v>
      </c>
      <c r="P1468" s="72">
        <f>IF(AND(ABS('Back-End'!B$26-L1468)&lt;=0.0005,'Back-End'!B$25),0.001,0)</f>
        <v>0</v>
      </c>
      <c r="Q1468" s="72">
        <f>IF(AND(ABS('Back-End'!B$32-L1468)&lt;=0.0005,'Back-End'!B$38),M1468,0)</f>
        <v>0</v>
      </c>
      <c r="R1468" s="72">
        <f>IF(AND(ABS('Back-End'!B$56-L1468)&lt;=0.0005,'Back-End'!B$57),'Back-End'!B$54,IF(AND(ABS('Back-End'!B$69-L1468)&lt;=0.0005,'Back-End'!B$58),'Back-End'!B$67,0))</f>
        <v>0</v>
      </c>
      <c r="S1468" s="72">
        <f>IF(AND(ABS('Back-End'!B$81-L1468)&lt;=0.0005,'Back-End'!B$84),'Back-End'!B$82,0)</f>
        <v>0</v>
      </c>
      <c r="T1468" s="72">
        <v>0</v>
      </c>
    </row>
    <row r="1469" spans="12:20" x14ac:dyDescent="0.25">
      <c r="L1469" s="94">
        <f>L1468</f>
        <v>0.73200000000000054</v>
      </c>
      <c r="M1469" s="81">
        <f>IF(L1469&lt;'Slider Control'!M$13,'Slider Control'!P$13,L1469*'Slider Control'!R$13)</f>
        <v>1.7568000000000012</v>
      </c>
      <c r="N1469" s="95">
        <f>IF(L1469&lt;'Slider Control'!M$13,0,IF(L1469&lt;'Slider Control'!N$13,L1469*'Slider Control'!S$13+'Slider Control'!T$13,'Slider Control'!Q$13))</f>
        <v>1.8</v>
      </c>
      <c r="O1469" s="96" t="e">
        <f t="shared" si="37"/>
        <v>#N/A</v>
      </c>
      <c r="P1469" s="72">
        <f>IF(AND(ABS('Back-End'!B$26-L1469)&lt;=0.0005,'Back-End'!B$25),'Back-End'!B$21,0)</f>
        <v>0</v>
      </c>
      <c r="Q1469" s="72">
        <f>IF(AND(ABS('Back-End'!B$32-L1469)&lt;=0.0005,'Back-End'!B$38),N1469,0)</f>
        <v>0</v>
      </c>
      <c r="R1469" s="72">
        <f>IF(AND(ABS('Back-End'!B$56-L1468)&lt;=0.0005,'Back-End'!B$57),'Back-End'!B$55,IF(AND(ABS('Back-End'!B$69-L1468)&lt;=0.0005,'Back-End'!B$58),'Back-End'!B$68+0.0001,0))</f>
        <v>0</v>
      </c>
      <c r="S1469" s="72">
        <f>IF(AND(ABS('Back-End'!B$81-L1469)&lt;=0.0005,'Back-End'!B$84),'Back-End'!B$83,0)</f>
        <v>0</v>
      </c>
      <c r="T1469" s="72">
        <v>0</v>
      </c>
    </row>
    <row r="1470" spans="12:20" x14ac:dyDescent="0.25">
      <c r="L1470" s="94">
        <f>L1469+0.001</f>
        <v>0.73300000000000054</v>
      </c>
      <c r="M1470" s="81">
        <f>IF(L1470&lt;'Slider Control'!M$13,'Slider Control'!P$13,L1470*'Slider Control'!R$13)</f>
        <v>1.7592000000000012</v>
      </c>
      <c r="N1470" s="95">
        <f>IF(L1470&lt;'Slider Control'!M$13,0,IF(L1470&lt;'Slider Control'!N$13,L1470*'Slider Control'!S$13+'Slider Control'!T$13,'Slider Control'!Q$13))</f>
        <v>1.8</v>
      </c>
      <c r="O1470" s="96" t="e">
        <f t="shared" si="37"/>
        <v>#N/A</v>
      </c>
      <c r="P1470" s="72">
        <f>IF(AND(ABS('Back-End'!B$26-L1470)&lt;=0.0005,'Back-End'!B$25),0.001,0)</f>
        <v>0</v>
      </c>
      <c r="Q1470" s="72">
        <f>IF(AND(ABS('Back-End'!B$32-L1470)&lt;=0.0005,'Back-End'!B$38),M1470,0)</f>
        <v>0</v>
      </c>
      <c r="R1470" s="72">
        <f>IF(AND(ABS('Back-End'!B$56-L1470)&lt;=0.0005,'Back-End'!B$57),'Back-End'!B$54,IF(AND(ABS('Back-End'!B$69-L1470)&lt;=0.0005,'Back-End'!B$58),'Back-End'!B$67,0))</f>
        <v>0</v>
      </c>
      <c r="S1470" s="72">
        <f>IF(AND(ABS('Back-End'!B$81-L1470)&lt;=0.0005,'Back-End'!B$84),'Back-End'!B$82,0)</f>
        <v>0</v>
      </c>
      <c r="T1470" s="72">
        <v>0</v>
      </c>
    </row>
    <row r="1471" spans="12:20" x14ac:dyDescent="0.25">
      <c r="L1471" s="94">
        <f>L1470</f>
        <v>0.73300000000000054</v>
      </c>
      <c r="M1471" s="81">
        <f>IF(L1471&lt;'Slider Control'!M$13,'Slider Control'!P$13,L1471*'Slider Control'!R$13)</f>
        <v>1.7592000000000012</v>
      </c>
      <c r="N1471" s="95">
        <f>IF(L1471&lt;'Slider Control'!M$13,0,IF(L1471&lt;'Slider Control'!N$13,L1471*'Slider Control'!S$13+'Slider Control'!T$13,'Slider Control'!Q$13))</f>
        <v>1.8</v>
      </c>
      <c r="O1471" s="96" t="e">
        <f t="shared" si="37"/>
        <v>#N/A</v>
      </c>
      <c r="P1471" s="72">
        <f>IF(AND(ABS('Back-End'!B$26-L1471)&lt;=0.0005,'Back-End'!B$25),'Back-End'!B$21,0)</f>
        <v>0</v>
      </c>
      <c r="Q1471" s="72">
        <f>IF(AND(ABS('Back-End'!B$32-L1471)&lt;=0.0005,'Back-End'!B$38),N1471,0)</f>
        <v>0</v>
      </c>
      <c r="R1471" s="72">
        <f>IF(AND(ABS('Back-End'!B$56-L1470)&lt;=0.0005,'Back-End'!B$57),'Back-End'!B$55,IF(AND(ABS('Back-End'!B$69-L1470)&lt;=0.0005,'Back-End'!B$58),'Back-End'!B$68+0.0001,0))</f>
        <v>0</v>
      </c>
      <c r="S1471" s="72">
        <f>IF(AND(ABS('Back-End'!B$81-L1471)&lt;=0.0005,'Back-End'!B$84),'Back-End'!B$83,0)</f>
        <v>0</v>
      </c>
      <c r="T1471" s="72">
        <v>0</v>
      </c>
    </row>
    <row r="1472" spans="12:20" x14ac:dyDescent="0.25">
      <c r="L1472" s="94">
        <f>L1471+0.001</f>
        <v>0.73400000000000054</v>
      </c>
      <c r="M1472" s="81">
        <f>IF(L1472&lt;'Slider Control'!M$13,'Slider Control'!P$13,L1472*'Slider Control'!R$13)</f>
        <v>1.7616000000000012</v>
      </c>
      <c r="N1472" s="95">
        <f>IF(L1472&lt;'Slider Control'!M$13,0,IF(L1472&lt;'Slider Control'!N$13,L1472*'Slider Control'!S$13+'Slider Control'!T$13,'Slider Control'!Q$13))</f>
        <v>1.8</v>
      </c>
      <c r="O1472" s="96" t="e">
        <f t="shared" si="37"/>
        <v>#N/A</v>
      </c>
      <c r="P1472" s="72">
        <f>IF(AND(ABS('Back-End'!B$26-L1472)&lt;=0.0005,'Back-End'!B$25),0.001,0)</f>
        <v>0</v>
      </c>
      <c r="Q1472" s="72">
        <f>IF(AND(ABS('Back-End'!B$32-L1472)&lt;=0.0005,'Back-End'!B$38),M1472,0)</f>
        <v>0</v>
      </c>
      <c r="R1472" s="72">
        <f>IF(AND(ABS('Back-End'!B$56-L1472)&lt;=0.0005,'Back-End'!B$57),'Back-End'!B$54,IF(AND(ABS('Back-End'!B$69-L1472)&lt;=0.0005,'Back-End'!B$58),'Back-End'!B$67,0))</f>
        <v>0</v>
      </c>
      <c r="S1472" s="72">
        <f>IF(AND(ABS('Back-End'!B$81-L1472)&lt;=0.0005,'Back-End'!B$84),'Back-End'!B$82,0)</f>
        <v>0</v>
      </c>
      <c r="T1472" s="72">
        <v>0</v>
      </c>
    </row>
    <row r="1473" spans="12:20" x14ac:dyDescent="0.25">
      <c r="L1473" s="94">
        <f>L1472</f>
        <v>0.73400000000000054</v>
      </c>
      <c r="M1473" s="81">
        <f>IF(L1473&lt;'Slider Control'!M$13,'Slider Control'!P$13,L1473*'Slider Control'!R$13)</f>
        <v>1.7616000000000012</v>
      </c>
      <c r="N1473" s="95">
        <f>IF(L1473&lt;'Slider Control'!M$13,0,IF(L1473&lt;'Slider Control'!N$13,L1473*'Slider Control'!S$13+'Slider Control'!T$13,'Slider Control'!Q$13))</f>
        <v>1.8</v>
      </c>
      <c r="O1473" s="96" t="e">
        <f t="shared" si="37"/>
        <v>#N/A</v>
      </c>
      <c r="P1473" s="72">
        <f>IF(AND(ABS('Back-End'!B$26-L1473)&lt;=0.0005,'Back-End'!B$25),'Back-End'!B$21,0)</f>
        <v>0</v>
      </c>
      <c r="Q1473" s="72">
        <f>IF(AND(ABS('Back-End'!B$32-L1473)&lt;=0.0005,'Back-End'!B$38),N1473,0)</f>
        <v>0</v>
      </c>
      <c r="R1473" s="72">
        <f>IF(AND(ABS('Back-End'!B$56-L1472)&lt;=0.0005,'Back-End'!B$57),'Back-End'!B$55,IF(AND(ABS('Back-End'!B$69-L1472)&lt;=0.0005,'Back-End'!B$58),'Back-End'!B$68+0.0001,0))</f>
        <v>0</v>
      </c>
      <c r="S1473" s="72">
        <f>IF(AND(ABS('Back-End'!B$81-L1473)&lt;=0.0005,'Back-End'!B$84),'Back-End'!B$83,0)</f>
        <v>0</v>
      </c>
      <c r="T1473" s="72">
        <v>0</v>
      </c>
    </row>
    <row r="1474" spans="12:20" x14ac:dyDescent="0.25">
      <c r="L1474" s="94">
        <f>L1473+0.001</f>
        <v>0.73500000000000054</v>
      </c>
      <c r="M1474" s="81">
        <f>IF(L1474&lt;'Slider Control'!M$13,'Slider Control'!P$13,L1474*'Slider Control'!R$13)</f>
        <v>1.7640000000000013</v>
      </c>
      <c r="N1474" s="95">
        <f>IF(L1474&lt;'Slider Control'!M$13,0,IF(L1474&lt;'Slider Control'!N$13,L1474*'Slider Control'!S$13+'Slider Control'!T$13,'Slider Control'!Q$13))</f>
        <v>1.8</v>
      </c>
      <c r="O1474" s="96" t="e">
        <f t="shared" si="37"/>
        <v>#N/A</v>
      </c>
      <c r="P1474" s="72">
        <f>IF(AND(ABS('Back-End'!B$26-L1474)&lt;=0.0005,'Back-End'!B$25),0.001,0)</f>
        <v>0</v>
      </c>
      <c r="Q1474" s="72">
        <f>IF(AND(ABS('Back-End'!B$32-L1474)&lt;=0.0005,'Back-End'!B$38),M1474,0)</f>
        <v>0</v>
      </c>
      <c r="R1474" s="72">
        <f>IF(AND(ABS('Back-End'!B$56-L1474)&lt;=0.0005,'Back-End'!B$57),'Back-End'!B$54,IF(AND(ABS('Back-End'!B$69-L1474)&lt;=0.0005,'Back-End'!B$58),'Back-End'!B$67,0))</f>
        <v>0</v>
      </c>
      <c r="S1474" s="72">
        <f>IF(AND(ABS('Back-End'!B$81-L1474)&lt;=0.0005,'Back-End'!B$84),'Back-End'!B$82,0)</f>
        <v>0</v>
      </c>
      <c r="T1474" s="72">
        <v>0</v>
      </c>
    </row>
    <row r="1475" spans="12:20" x14ac:dyDescent="0.25">
      <c r="L1475" s="94">
        <f>L1474</f>
        <v>0.73500000000000054</v>
      </c>
      <c r="M1475" s="81">
        <f>IF(L1475&lt;'Slider Control'!M$13,'Slider Control'!P$13,L1475*'Slider Control'!R$13)</f>
        <v>1.7640000000000013</v>
      </c>
      <c r="N1475" s="95">
        <f>IF(L1475&lt;'Slider Control'!M$13,0,IF(L1475&lt;'Slider Control'!N$13,L1475*'Slider Control'!S$13+'Slider Control'!T$13,'Slider Control'!Q$13))</f>
        <v>1.8</v>
      </c>
      <c r="O1475" s="96" t="e">
        <f t="shared" si="37"/>
        <v>#N/A</v>
      </c>
      <c r="P1475" s="72">
        <f>IF(AND(ABS('Back-End'!B$26-L1475)&lt;=0.0005,'Back-End'!B$25),'Back-End'!B$21,0)</f>
        <v>0</v>
      </c>
      <c r="Q1475" s="72">
        <f>IF(AND(ABS('Back-End'!B$32-L1475)&lt;=0.0005,'Back-End'!B$38),N1475,0)</f>
        <v>0</v>
      </c>
      <c r="R1475" s="72">
        <f>IF(AND(ABS('Back-End'!B$56-L1474)&lt;=0.0005,'Back-End'!B$57),'Back-End'!B$55,IF(AND(ABS('Back-End'!B$69-L1474)&lt;=0.0005,'Back-End'!B$58),'Back-End'!B$68+0.0001,0))</f>
        <v>0</v>
      </c>
      <c r="S1475" s="72">
        <f>IF(AND(ABS('Back-End'!B$81-L1475)&lt;=0.0005,'Back-End'!B$84),'Back-End'!B$83,0)</f>
        <v>0</v>
      </c>
      <c r="T1475" s="72">
        <v>0</v>
      </c>
    </row>
    <row r="1476" spans="12:20" x14ac:dyDescent="0.25">
      <c r="L1476" s="94">
        <f>L1475+0.001</f>
        <v>0.73600000000000054</v>
      </c>
      <c r="M1476" s="81">
        <f>IF(L1476&lt;'Slider Control'!M$13,'Slider Control'!P$13,L1476*'Slider Control'!R$13)</f>
        <v>1.7664000000000013</v>
      </c>
      <c r="N1476" s="95">
        <f>IF(L1476&lt;'Slider Control'!M$13,0,IF(L1476&lt;'Slider Control'!N$13,L1476*'Slider Control'!S$13+'Slider Control'!T$13,'Slider Control'!Q$13))</f>
        <v>1.8</v>
      </c>
      <c r="O1476" s="96" t="e">
        <f t="shared" ref="O1476:O1539" si="38">IF(SUM(P1476:T1476)=0,NA(),SUM(P1476:T1476))</f>
        <v>#N/A</v>
      </c>
      <c r="P1476" s="72">
        <f>IF(AND(ABS('Back-End'!B$26-L1476)&lt;=0.0005,'Back-End'!B$25),0.001,0)</f>
        <v>0</v>
      </c>
      <c r="Q1476" s="72">
        <f>IF(AND(ABS('Back-End'!B$32-L1476)&lt;=0.0005,'Back-End'!B$38),M1476,0)</f>
        <v>0</v>
      </c>
      <c r="R1476" s="72">
        <f>IF(AND(ABS('Back-End'!B$56-L1476)&lt;=0.0005,'Back-End'!B$57),'Back-End'!B$54,IF(AND(ABS('Back-End'!B$69-L1476)&lt;=0.0005,'Back-End'!B$58),'Back-End'!B$67,0))</f>
        <v>0</v>
      </c>
      <c r="S1476" s="72">
        <f>IF(AND(ABS('Back-End'!B$81-L1476)&lt;=0.0005,'Back-End'!B$84),'Back-End'!B$82,0)</f>
        <v>0</v>
      </c>
      <c r="T1476" s="72">
        <v>0</v>
      </c>
    </row>
    <row r="1477" spans="12:20" x14ac:dyDescent="0.25">
      <c r="L1477" s="94">
        <f>L1476</f>
        <v>0.73600000000000054</v>
      </c>
      <c r="M1477" s="81">
        <f>IF(L1477&lt;'Slider Control'!M$13,'Slider Control'!P$13,L1477*'Slider Control'!R$13)</f>
        <v>1.7664000000000013</v>
      </c>
      <c r="N1477" s="95">
        <f>IF(L1477&lt;'Slider Control'!M$13,0,IF(L1477&lt;'Slider Control'!N$13,L1477*'Slider Control'!S$13+'Slider Control'!T$13,'Slider Control'!Q$13))</f>
        <v>1.8</v>
      </c>
      <c r="O1477" s="96" t="e">
        <f t="shared" si="38"/>
        <v>#N/A</v>
      </c>
      <c r="P1477" s="72">
        <f>IF(AND(ABS('Back-End'!B$26-L1477)&lt;=0.0005,'Back-End'!B$25),'Back-End'!B$21,0)</f>
        <v>0</v>
      </c>
      <c r="Q1477" s="72">
        <f>IF(AND(ABS('Back-End'!B$32-L1477)&lt;=0.0005,'Back-End'!B$38),N1477,0)</f>
        <v>0</v>
      </c>
      <c r="R1477" s="72">
        <f>IF(AND(ABS('Back-End'!B$56-L1476)&lt;=0.0005,'Back-End'!B$57),'Back-End'!B$55,IF(AND(ABS('Back-End'!B$69-L1476)&lt;=0.0005,'Back-End'!B$58),'Back-End'!B$68+0.0001,0))</f>
        <v>0</v>
      </c>
      <c r="S1477" s="72">
        <f>IF(AND(ABS('Back-End'!B$81-L1477)&lt;=0.0005,'Back-End'!B$84),'Back-End'!B$83,0)</f>
        <v>0</v>
      </c>
      <c r="T1477" s="72">
        <v>0</v>
      </c>
    </row>
    <row r="1478" spans="12:20" x14ac:dyDescent="0.25">
      <c r="L1478" s="94">
        <f>L1477+0.001</f>
        <v>0.73700000000000054</v>
      </c>
      <c r="M1478" s="81">
        <f>IF(L1478&lt;'Slider Control'!M$13,'Slider Control'!P$13,L1478*'Slider Control'!R$13)</f>
        <v>1.7688000000000013</v>
      </c>
      <c r="N1478" s="95">
        <f>IF(L1478&lt;'Slider Control'!M$13,0,IF(L1478&lt;'Slider Control'!N$13,L1478*'Slider Control'!S$13+'Slider Control'!T$13,'Slider Control'!Q$13))</f>
        <v>1.8</v>
      </c>
      <c r="O1478" s="96" t="e">
        <f t="shared" si="38"/>
        <v>#N/A</v>
      </c>
      <c r="P1478" s="72">
        <f>IF(AND(ABS('Back-End'!B$26-L1478)&lt;=0.0005,'Back-End'!B$25),0.001,0)</f>
        <v>0</v>
      </c>
      <c r="Q1478" s="72">
        <f>IF(AND(ABS('Back-End'!B$32-L1478)&lt;=0.0005,'Back-End'!B$38),M1478,0)</f>
        <v>0</v>
      </c>
      <c r="R1478" s="72">
        <f>IF(AND(ABS('Back-End'!B$56-L1478)&lt;=0.0005,'Back-End'!B$57),'Back-End'!B$54,IF(AND(ABS('Back-End'!B$69-L1478)&lt;=0.0005,'Back-End'!B$58),'Back-End'!B$67,0))</f>
        <v>0</v>
      </c>
      <c r="S1478" s="72">
        <f>IF(AND(ABS('Back-End'!B$81-L1478)&lt;=0.0005,'Back-End'!B$84),'Back-End'!B$82,0)</f>
        <v>0</v>
      </c>
      <c r="T1478" s="72">
        <v>0</v>
      </c>
    </row>
    <row r="1479" spans="12:20" x14ac:dyDescent="0.25">
      <c r="L1479" s="94">
        <f>L1478</f>
        <v>0.73700000000000054</v>
      </c>
      <c r="M1479" s="81">
        <f>IF(L1479&lt;'Slider Control'!M$13,'Slider Control'!P$13,L1479*'Slider Control'!R$13)</f>
        <v>1.7688000000000013</v>
      </c>
      <c r="N1479" s="95">
        <f>IF(L1479&lt;'Slider Control'!M$13,0,IF(L1479&lt;'Slider Control'!N$13,L1479*'Slider Control'!S$13+'Slider Control'!T$13,'Slider Control'!Q$13))</f>
        <v>1.8</v>
      </c>
      <c r="O1479" s="96" t="e">
        <f t="shared" si="38"/>
        <v>#N/A</v>
      </c>
      <c r="P1479" s="72">
        <f>IF(AND(ABS('Back-End'!B$26-L1479)&lt;=0.0005,'Back-End'!B$25),'Back-End'!B$21,0)</f>
        <v>0</v>
      </c>
      <c r="Q1479" s="72">
        <f>IF(AND(ABS('Back-End'!B$32-L1479)&lt;=0.0005,'Back-End'!B$38),N1479,0)</f>
        <v>0</v>
      </c>
      <c r="R1479" s="72">
        <f>IF(AND(ABS('Back-End'!B$56-L1478)&lt;=0.0005,'Back-End'!B$57),'Back-End'!B$55,IF(AND(ABS('Back-End'!B$69-L1478)&lt;=0.0005,'Back-End'!B$58),'Back-End'!B$68+0.0001,0))</f>
        <v>0</v>
      </c>
      <c r="S1479" s="72">
        <f>IF(AND(ABS('Back-End'!B$81-L1479)&lt;=0.0005,'Back-End'!B$84),'Back-End'!B$83,0)</f>
        <v>0</v>
      </c>
      <c r="T1479" s="72">
        <v>0</v>
      </c>
    </row>
    <row r="1480" spans="12:20" x14ac:dyDescent="0.25">
      <c r="L1480" s="94">
        <f>L1479+0.001</f>
        <v>0.73800000000000054</v>
      </c>
      <c r="M1480" s="81">
        <f>IF(L1480&lt;'Slider Control'!M$13,'Slider Control'!P$13,L1480*'Slider Control'!R$13)</f>
        <v>1.7712000000000012</v>
      </c>
      <c r="N1480" s="95">
        <f>IF(L1480&lt;'Slider Control'!M$13,0,IF(L1480&lt;'Slider Control'!N$13,L1480*'Slider Control'!S$13+'Slider Control'!T$13,'Slider Control'!Q$13))</f>
        <v>1.8</v>
      </c>
      <c r="O1480" s="96" t="e">
        <f t="shared" si="38"/>
        <v>#N/A</v>
      </c>
      <c r="P1480" s="72">
        <f>IF(AND(ABS('Back-End'!B$26-L1480)&lt;=0.0005,'Back-End'!B$25),0.001,0)</f>
        <v>0</v>
      </c>
      <c r="Q1480" s="72">
        <f>IF(AND(ABS('Back-End'!B$32-L1480)&lt;=0.0005,'Back-End'!B$38),M1480,0)</f>
        <v>0</v>
      </c>
      <c r="R1480" s="72">
        <f>IF(AND(ABS('Back-End'!B$56-L1480)&lt;=0.0005,'Back-End'!B$57),'Back-End'!B$54,IF(AND(ABS('Back-End'!B$69-L1480)&lt;=0.0005,'Back-End'!B$58),'Back-End'!B$67,0))</f>
        <v>0</v>
      </c>
      <c r="S1480" s="72">
        <f>IF(AND(ABS('Back-End'!B$81-L1480)&lt;=0.0005,'Back-End'!B$84),'Back-End'!B$82,0)</f>
        <v>0</v>
      </c>
      <c r="T1480" s="72">
        <v>0</v>
      </c>
    </row>
    <row r="1481" spans="12:20" x14ac:dyDescent="0.25">
      <c r="L1481" s="94">
        <f>L1480</f>
        <v>0.73800000000000054</v>
      </c>
      <c r="M1481" s="81">
        <f>IF(L1481&lt;'Slider Control'!M$13,'Slider Control'!P$13,L1481*'Slider Control'!R$13)</f>
        <v>1.7712000000000012</v>
      </c>
      <c r="N1481" s="95">
        <f>IF(L1481&lt;'Slider Control'!M$13,0,IF(L1481&lt;'Slider Control'!N$13,L1481*'Slider Control'!S$13+'Slider Control'!T$13,'Slider Control'!Q$13))</f>
        <v>1.8</v>
      </c>
      <c r="O1481" s="96" t="e">
        <f t="shared" si="38"/>
        <v>#N/A</v>
      </c>
      <c r="P1481" s="72">
        <f>IF(AND(ABS('Back-End'!B$26-L1481)&lt;=0.0005,'Back-End'!B$25),'Back-End'!B$21,0)</f>
        <v>0</v>
      </c>
      <c r="Q1481" s="72">
        <f>IF(AND(ABS('Back-End'!B$32-L1481)&lt;=0.0005,'Back-End'!B$38),N1481,0)</f>
        <v>0</v>
      </c>
      <c r="R1481" s="72">
        <f>IF(AND(ABS('Back-End'!B$56-L1480)&lt;=0.0005,'Back-End'!B$57),'Back-End'!B$55,IF(AND(ABS('Back-End'!B$69-L1480)&lt;=0.0005,'Back-End'!B$58),'Back-End'!B$68+0.0001,0))</f>
        <v>0</v>
      </c>
      <c r="S1481" s="72">
        <f>IF(AND(ABS('Back-End'!B$81-L1481)&lt;=0.0005,'Back-End'!B$84),'Back-End'!B$83,0)</f>
        <v>0</v>
      </c>
      <c r="T1481" s="72">
        <v>0</v>
      </c>
    </row>
    <row r="1482" spans="12:20" x14ac:dyDescent="0.25">
      <c r="L1482" s="94">
        <f>L1481+0.001</f>
        <v>0.73900000000000055</v>
      </c>
      <c r="M1482" s="81">
        <f>IF(L1482&lt;'Slider Control'!M$13,'Slider Control'!P$13,L1482*'Slider Control'!R$13)</f>
        <v>1.7736000000000012</v>
      </c>
      <c r="N1482" s="95">
        <f>IF(L1482&lt;'Slider Control'!M$13,0,IF(L1482&lt;'Slider Control'!N$13,L1482*'Slider Control'!S$13+'Slider Control'!T$13,'Slider Control'!Q$13))</f>
        <v>1.8</v>
      </c>
      <c r="O1482" s="96" t="e">
        <f t="shared" si="38"/>
        <v>#N/A</v>
      </c>
      <c r="P1482" s="72">
        <f>IF(AND(ABS('Back-End'!B$26-L1482)&lt;=0.0005,'Back-End'!B$25),0.001,0)</f>
        <v>0</v>
      </c>
      <c r="Q1482" s="72">
        <f>IF(AND(ABS('Back-End'!B$32-L1482)&lt;=0.0005,'Back-End'!B$38),M1482,0)</f>
        <v>0</v>
      </c>
      <c r="R1482" s="72">
        <f>IF(AND(ABS('Back-End'!B$56-L1482)&lt;=0.0005,'Back-End'!B$57),'Back-End'!B$54,IF(AND(ABS('Back-End'!B$69-L1482)&lt;=0.0005,'Back-End'!B$58),'Back-End'!B$67,0))</f>
        <v>0</v>
      </c>
      <c r="S1482" s="72">
        <f>IF(AND(ABS('Back-End'!B$81-L1482)&lt;=0.0005,'Back-End'!B$84),'Back-End'!B$82,0)</f>
        <v>0</v>
      </c>
      <c r="T1482" s="72">
        <v>0</v>
      </c>
    </row>
    <row r="1483" spans="12:20" x14ac:dyDescent="0.25">
      <c r="L1483" s="94">
        <f>L1482</f>
        <v>0.73900000000000055</v>
      </c>
      <c r="M1483" s="81">
        <f>IF(L1483&lt;'Slider Control'!M$13,'Slider Control'!P$13,L1483*'Slider Control'!R$13)</f>
        <v>1.7736000000000012</v>
      </c>
      <c r="N1483" s="95">
        <f>IF(L1483&lt;'Slider Control'!M$13,0,IF(L1483&lt;'Slider Control'!N$13,L1483*'Slider Control'!S$13+'Slider Control'!T$13,'Slider Control'!Q$13))</f>
        <v>1.8</v>
      </c>
      <c r="O1483" s="96" t="e">
        <f t="shared" si="38"/>
        <v>#N/A</v>
      </c>
      <c r="P1483" s="72">
        <f>IF(AND(ABS('Back-End'!B$26-L1483)&lt;=0.0005,'Back-End'!B$25),'Back-End'!B$21,0)</f>
        <v>0</v>
      </c>
      <c r="Q1483" s="72">
        <f>IF(AND(ABS('Back-End'!B$32-L1483)&lt;=0.0005,'Back-End'!B$38),N1483,0)</f>
        <v>0</v>
      </c>
      <c r="R1483" s="72">
        <f>IF(AND(ABS('Back-End'!B$56-L1482)&lt;=0.0005,'Back-End'!B$57),'Back-End'!B$55,IF(AND(ABS('Back-End'!B$69-L1482)&lt;=0.0005,'Back-End'!B$58),'Back-End'!B$68+0.0001,0))</f>
        <v>0</v>
      </c>
      <c r="S1483" s="72">
        <f>IF(AND(ABS('Back-End'!B$81-L1483)&lt;=0.0005,'Back-End'!B$84),'Back-End'!B$83,0)</f>
        <v>0</v>
      </c>
      <c r="T1483" s="72">
        <v>0</v>
      </c>
    </row>
    <row r="1484" spans="12:20" x14ac:dyDescent="0.25">
      <c r="L1484" s="94">
        <f>L1483+0.001</f>
        <v>0.74000000000000055</v>
      </c>
      <c r="M1484" s="81">
        <f>IF(L1484&lt;'Slider Control'!M$13,'Slider Control'!P$13,L1484*'Slider Control'!R$13)</f>
        <v>1.7760000000000014</v>
      </c>
      <c r="N1484" s="95">
        <f>IF(L1484&lt;'Slider Control'!M$13,0,IF(L1484&lt;'Slider Control'!N$13,L1484*'Slider Control'!S$13+'Slider Control'!T$13,'Slider Control'!Q$13))</f>
        <v>1.8</v>
      </c>
      <c r="O1484" s="96" t="e">
        <f t="shared" si="38"/>
        <v>#N/A</v>
      </c>
      <c r="P1484" s="72">
        <f>IF(AND(ABS('Back-End'!B$26-L1484)&lt;=0.0005,'Back-End'!B$25),0.001,0)</f>
        <v>0</v>
      </c>
      <c r="Q1484" s="72">
        <f>IF(AND(ABS('Back-End'!B$32-L1484)&lt;=0.0005,'Back-End'!B$38),M1484,0)</f>
        <v>0</v>
      </c>
      <c r="R1484" s="72">
        <f>IF(AND(ABS('Back-End'!B$56-L1484)&lt;=0.0005,'Back-End'!B$57),'Back-End'!B$54,IF(AND(ABS('Back-End'!B$69-L1484)&lt;=0.0005,'Back-End'!B$58),'Back-End'!B$67,0))</f>
        <v>0</v>
      </c>
      <c r="S1484" s="72">
        <f>IF(AND(ABS('Back-End'!B$81-L1484)&lt;=0.0005,'Back-End'!B$84),'Back-End'!B$82,0)</f>
        <v>0</v>
      </c>
      <c r="T1484" s="72">
        <v>0</v>
      </c>
    </row>
    <row r="1485" spans="12:20" x14ac:dyDescent="0.25">
      <c r="L1485" s="94">
        <f>L1484</f>
        <v>0.74000000000000055</v>
      </c>
      <c r="M1485" s="81">
        <f>IF(L1485&lt;'Slider Control'!M$13,'Slider Control'!P$13,L1485*'Slider Control'!R$13)</f>
        <v>1.7760000000000014</v>
      </c>
      <c r="N1485" s="95">
        <f>IF(L1485&lt;'Slider Control'!M$13,0,IF(L1485&lt;'Slider Control'!N$13,L1485*'Slider Control'!S$13+'Slider Control'!T$13,'Slider Control'!Q$13))</f>
        <v>1.8</v>
      </c>
      <c r="O1485" s="96" t="e">
        <f t="shared" si="38"/>
        <v>#N/A</v>
      </c>
      <c r="P1485" s="72">
        <f>IF(AND(ABS('Back-End'!B$26-L1485)&lt;=0.0005,'Back-End'!B$25),'Back-End'!B$21,0)</f>
        <v>0</v>
      </c>
      <c r="Q1485" s="72">
        <f>IF(AND(ABS('Back-End'!B$32-L1485)&lt;=0.0005,'Back-End'!B$38),N1485,0)</f>
        <v>0</v>
      </c>
      <c r="R1485" s="72">
        <f>IF(AND(ABS('Back-End'!B$56-L1484)&lt;=0.0005,'Back-End'!B$57),'Back-End'!B$55,IF(AND(ABS('Back-End'!B$69-L1484)&lt;=0.0005,'Back-End'!B$58),'Back-End'!B$68+0.0001,0))</f>
        <v>0</v>
      </c>
      <c r="S1485" s="72">
        <f>IF(AND(ABS('Back-End'!B$81-L1485)&lt;=0.0005,'Back-End'!B$84),'Back-End'!B$83,0)</f>
        <v>0</v>
      </c>
      <c r="T1485" s="72">
        <v>0</v>
      </c>
    </row>
    <row r="1486" spans="12:20" x14ac:dyDescent="0.25">
      <c r="L1486" s="94">
        <f>L1485+0.001</f>
        <v>0.74100000000000055</v>
      </c>
      <c r="M1486" s="81">
        <f>IF(L1486&lt;'Slider Control'!M$13,'Slider Control'!P$13,L1486*'Slider Control'!R$13)</f>
        <v>1.7784000000000013</v>
      </c>
      <c r="N1486" s="95">
        <f>IF(L1486&lt;'Slider Control'!M$13,0,IF(L1486&lt;'Slider Control'!N$13,L1486*'Slider Control'!S$13+'Slider Control'!T$13,'Slider Control'!Q$13))</f>
        <v>1.8</v>
      </c>
      <c r="O1486" s="96" t="e">
        <f t="shared" si="38"/>
        <v>#N/A</v>
      </c>
      <c r="P1486" s="72">
        <f>IF(AND(ABS('Back-End'!B$26-L1486)&lt;=0.0005,'Back-End'!B$25),0.001,0)</f>
        <v>0</v>
      </c>
      <c r="Q1486" s="72">
        <f>IF(AND(ABS('Back-End'!B$32-L1486)&lt;=0.0005,'Back-End'!B$38),M1486,0)</f>
        <v>0</v>
      </c>
      <c r="R1486" s="72">
        <f>IF(AND(ABS('Back-End'!B$56-L1486)&lt;=0.0005,'Back-End'!B$57),'Back-End'!B$54,IF(AND(ABS('Back-End'!B$69-L1486)&lt;=0.0005,'Back-End'!B$58),'Back-End'!B$67,0))</f>
        <v>0</v>
      </c>
      <c r="S1486" s="72">
        <f>IF(AND(ABS('Back-End'!B$81-L1486)&lt;=0.0005,'Back-End'!B$84),'Back-End'!B$82,0)</f>
        <v>0</v>
      </c>
      <c r="T1486" s="72">
        <v>0</v>
      </c>
    </row>
    <row r="1487" spans="12:20" x14ac:dyDescent="0.25">
      <c r="L1487" s="94">
        <f>L1486</f>
        <v>0.74100000000000055</v>
      </c>
      <c r="M1487" s="81">
        <f>IF(L1487&lt;'Slider Control'!M$13,'Slider Control'!P$13,L1487*'Slider Control'!R$13)</f>
        <v>1.7784000000000013</v>
      </c>
      <c r="N1487" s="95">
        <f>IF(L1487&lt;'Slider Control'!M$13,0,IF(L1487&lt;'Slider Control'!N$13,L1487*'Slider Control'!S$13+'Slider Control'!T$13,'Slider Control'!Q$13))</f>
        <v>1.8</v>
      </c>
      <c r="O1487" s="96" t="e">
        <f t="shared" si="38"/>
        <v>#N/A</v>
      </c>
      <c r="P1487" s="72">
        <f>IF(AND(ABS('Back-End'!B$26-L1487)&lt;=0.0005,'Back-End'!B$25),'Back-End'!B$21,0)</f>
        <v>0</v>
      </c>
      <c r="Q1487" s="72">
        <f>IF(AND(ABS('Back-End'!B$32-L1487)&lt;=0.0005,'Back-End'!B$38),N1487,0)</f>
        <v>0</v>
      </c>
      <c r="R1487" s="72">
        <f>IF(AND(ABS('Back-End'!B$56-L1486)&lt;=0.0005,'Back-End'!B$57),'Back-End'!B$55,IF(AND(ABS('Back-End'!B$69-L1486)&lt;=0.0005,'Back-End'!B$58),'Back-End'!B$68+0.0001,0))</f>
        <v>0</v>
      </c>
      <c r="S1487" s="72">
        <f>IF(AND(ABS('Back-End'!B$81-L1487)&lt;=0.0005,'Back-End'!B$84),'Back-End'!B$83,0)</f>
        <v>0</v>
      </c>
      <c r="T1487" s="72">
        <v>0</v>
      </c>
    </row>
    <row r="1488" spans="12:20" x14ac:dyDescent="0.25">
      <c r="L1488" s="94">
        <f>L1487+0.001</f>
        <v>0.74200000000000055</v>
      </c>
      <c r="M1488" s="81">
        <f>IF(L1488&lt;'Slider Control'!M$13,'Slider Control'!P$13,L1488*'Slider Control'!R$13)</f>
        <v>1.7808000000000013</v>
      </c>
      <c r="N1488" s="95">
        <f>IF(L1488&lt;'Slider Control'!M$13,0,IF(L1488&lt;'Slider Control'!N$13,L1488*'Slider Control'!S$13+'Slider Control'!T$13,'Slider Control'!Q$13))</f>
        <v>1.8</v>
      </c>
      <c r="O1488" s="96" t="e">
        <f t="shared" si="38"/>
        <v>#N/A</v>
      </c>
      <c r="P1488" s="72">
        <f>IF(AND(ABS('Back-End'!B$26-L1488)&lt;=0.0005,'Back-End'!B$25),0.001,0)</f>
        <v>0</v>
      </c>
      <c r="Q1488" s="72">
        <f>IF(AND(ABS('Back-End'!B$32-L1488)&lt;=0.0005,'Back-End'!B$38),M1488,0)</f>
        <v>0</v>
      </c>
      <c r="R1488" s="72">
        <f>IF(AND(ABS('Back-End'!B$56-L1488)&lt;=0.0005,'Back-End'!B$57),'Back-End'!B$54,IF(AND(ABS('Back-End'!B$69-L1488)&lt;=0.0005,'Back-End'!B$58),'Back-End'!B$67,0))</f>
        <v>0</v>
      </c>
      <c r="S1488" s="72">
        <f>IF(AND(ABS('Back-End'!B$81-L1488)&lt;=0.0005,'Back-End'!B$84),'Back-End'!B$82,0)</f>
        <v>0</v>
      </c>
      <c r="T1488" s="72">
        <v>0</v>
      </c>
    </row>
    <row r="1489" spans="12:20" x14ac:dyDescent="0.25">
      <c r="L1489" s="94">
        <f>L1488</f>
        <v>0.74200000000000055</v>
      </c>
      <c r="M1489" s="81">
        <f>IF(L1489&lt;'Slider Control'!M$13,'Slider Control'!P$13,L1489*'Slider Control'!R$13)</f>
        <v>1.7808000000000013</v>
      </c>
      <c r="N1489" s="95">
        <f>IF(L1489&lt;'Slider Control'!M$13,0,IF(L1489&lt;'Slider Control'!N$13,L1489*'Slider Control'!S$13+'Slider Control'!T$13,'Slider Control'!Q$13))</f>
        <v>1.8</v>
      </c>
      <c r="O1489" s="96" t="e">
        <f t="shared" si="38"/>
        <v>#N/A</v>
      </c>
      <c r="P1489" s="72">
        <f>IF(AND(ABS('Back-End'!B$26-L1489)&lt;=0.0005,'Back-End'!B$25),'Back-End'!B$21,0)</f>
        <v>0</v>
      </c>
      <c r="Q1489" s="72">
        <f>IF(AND(ABS('Back-End'!B$32-L1489)&lt;=0.0005,'Back-End'!B$38),N1489,0)</f>
        <v>0</v>
      </c>
      <c r="R1489" s="72">
        <f>IF(AND(ABS('Back-End'!B$56-L1488)&lt;=0.0005,'Back-End'!B$57),'Back-End'!B$55,IF(AND(ABS('Back-End'!B$69-L1488)&lt;=0.0005,'Back-End'!B$58),'Back-End'!B$68+0.0001,0))</f>
        <v>0</v>
      </c>
      <c r="S1489" s="72">
        <f>IF(AND(ABS('Back-End'!B$81-L1489)&lt;=0.0005,'Back-End'!B$84),'Back-End'!B$83,0)</f>
        <v>0</v>
      </c>
      <c r="T1489" s="72">
        <v>0</v>
      </c>
    </row>
    <row r="1490" spans="12:20" x14ac:dyDescent="0.25">
      <c r="L1490" s="94">
        <f>L1489+0.001</f>
        <v>0.74300000000000055</v>
      </c>
      <c r="M1490" s="81">
        <f>IF(L1490&lt;'Slider Control'!M$13,'Slider Control'!P$13,L1490*'Slider Control'!R$13)</f>
        <v>1.7832000000000012</v>
      </c>
      <c r="N1490" s="95">
        <f>IF(L1490&lt;'Slider Control'!M$13,0,IF(L1490&lt;'Slider Control'!N$13,L1490*'Slider Control'!S$13+'Slider Control'!T$13,'Slider Control'!Q$13))</f>
        <v>1.8</v>
      </c>
      <c r="O1490" s="96" t="e">
        <f t="shared" si="38"/>
        <v>#N/A</v>
      </c>
      <c r="P1490" s="72">
        <f>IF(AND(ABS('Back-End'!B$26-L1490)&lt;=0.0005,'Back-End'!B$25),0.001,0)</f>
        <v>0</v>
      </c>
      <c r="Q1490" s="72">
        <f>IF(AND(ABS('Back-End'!B$32-L1490)&lt;=0.0005,'Back-End'!B$38),M1490,0)</f>
        <v>0</v>
      </c>
      <c r="R1490" s="72">
        <f>IF(AND(ABS('Back-End'!B$56-L1490)&lt;=0.0005,'Back-End'!B$57),'Back-End'!B$54,IF(AND(ABS('Back-End'!B$69-L1490)&lt;=0.0005,'Back-End'!B$58),'Back-End'!B$67,0))</f>
        <v>0</v>
      </c>
      <c r="S1490" s="72">
        <f>IF(AND(ABS('Back-End'!B$81-L1490)&lt;=0.0005,'Back-End'!B$84),'Back-End'!B$82,0)</f>
        <v>0</v>
      </c>
      <c r="T1490" s="72">
        <v>0</v>
      </c>
    </row>
    <row r="1491" spans="12:20" x14ac:dyDescent="0.25">
      <c r="L1491" s="94">
        <f>L1490</f>
        <v>0.74300000000000055</v>
      </c>
      <c r="M1491" s="81">
        <f>IF(L1491&lt;'Slider Control'!M$13,'Slider Control'!P$13,L1491*'Slider Control'!R$13)</f>
        <v>1.7832000000000012</v>
      </c>
      <c r="N1491" s="95">
        <f>IF(L1491&lt;'Slider Control'!M$13,0,IF(L1491&lt;'Slider Control'!N$13,L1491*'Slider Control'!S$13+'Slider Control'!T$13,'Slider Control'!Q$13))</f>
        <v>1.8</v>
      </c>
      <c r="O1491" s="96" t="e">
        <f t="shared" si="38"/>
        <v>#N/A</v>
      </c>
      <c r="P1491" s="72">
        <f>IF(AND(ABS('Back-End'!B$26-L1491)&lt;=0.0005,'Back-End'!B$25),'Back-End'!B$21,0)</f>
        <v>0</v>
      </c>
      <c r="Q1491" s="72">
        <f>IF(AND(ABS('Back-End'!B$32-L1491)&lt;=0.0005,'Back-End'!B$38),N1491,0)</f>
        <v>0</v>
      </c>
      <c r="R1491" s="72">
        <f>IF(AND(ABS('Back-End'!B$56-L1490)&lt;=0.0005,'Back-End'!B$57),'Back-End'!B$55,IF(AND(ABS('Back-End'!B$69-L1490)&lt;=0.0005,'Back-End'!B$58),'Back-End'!B$68+0.0001,0))</f>
        <v>0</v>
      </c>
      <c r="S1491" s="72">
        <f>IF(AND(ABS('Back-End'!B$81-L1491)&lt;=0.0005,'Back-End'!B$84),'Back-End'!B$83,0)</f>
        <v>0</v>
      </c>
      <c r="T1491" s="72">
        <v>0</v>
      </c>
    </row>
    <row r="1492" spans="12:20" x14ac:dyDescent="0.25">
      <c r="L1492" s="94">
        <f>L1491+0.001</f>
        <v>0.74400000000000055</v>
      </c>
      <c r="M1492" s="81">
        <f>IF(L1492&lt;'Slider Control'!M$13,'Slider Control'!P$13,L1492*'Slider Control'!R$13)</f>
        <v>1.7856000000000012</v>
      </c>
      <c r="N1492" s="95">
        <f>IF(L1492&lt;'Slider Control'!M$13,0,IF(L1492&lt;'Slider Control'!N$13,L1492*'Slider Control'!S$13+'Slider Control'!T$13,'Slider Control'!Q$13))</f>
        <v>1.8</v>
      </c>
      <c r="O1492" s="96" t="e">
        <f t="shared" si="38"/>
        <v>#N/A</v>
      </c>
      <c r="P1492" s="72">
        <f>IF(AND(ABS('Back-End'!B$26-L1492)&lt;=0.0005,'Back-End'!B$25),0.001,0)</f>
        <v>0</v>
      </c>
      <c r="Q1492" s="72">
        <f>IF(AND(ABS('Back-End'!B$32-L1492)&lt;=0.0005,'Back-End'!B$38),M1492,0)</f>
        <v>0</v>
      </c>
      <c r="R1492" s="72">
        <f>IF(AND(ABS('Back-End'!B$56-L1492)&lt;=0.0005,'Back-End'!B$57),'Back-End'!B$54,IF(AND(ABS('Back-End'!B$69-L1492)&lt;=0.0005,'Back-End'!B$58),'Back-End'!B$67,0))</f>
        <v>0</v>
      </c>
      <c r="S1492" s="72">
        <f>IF(AND(ABS('Back-End'!B$81-L1492)&lt;=0.0005,'Back-End'!B$84),'Back-End'!B$82,0)</f>
        <v>0</v>
      </c>
      <c r="T1492" s="72">
        <v>0</v>
      </c>
    </row>
    <row r="1493" spans="12:20" x14ac:dyDescent="0.25">
      <c r="L1493" s="94">
        <f>L1492</f>
        <v>0.74400000000000055</v>
      </c>
      <c r="M1493" s="81">
        <f>IF(L1493&lt;'Slider Control'!M$13,'Slider Control'!P$13,L1493*'Slider Control'!R$13)</f>
        <v>1.7856000000000012</v>
      </c>
      <c r="N1493" s="95">
        <f>IF(L1493&lt;'Slider Control'!M$13,0,IF(L1493&lt;'Slider Control'!N$13,L1493*'Slider Control'!S$13+'Slider Control'!T$13,'Slider Control'!Q$13))</f>
        <v>1.8</v>
      </c>
      <c r="O1493" s="96" t="e">
        <f t="shared" si="38"/>
        <v>#N/A</v>
      </c>
      <c r="P1493" s="72">
        <f>IF(AND(ABS('Back-End'!B$26-L1493)&lt;=0.0005,'Back-End'!B$25),'Back-End'!B$21,0)</f>
        <v>0</v>
      </c>
      <c r="Q1493" s="72">
        <f>IF(AND(ABS('Back-End'!B$32-L1493)&lt;=0.0005,'Back-End'!B$38),N1493,0)</f>
        <v>0</v>
      </c>
      <c r="R1493" s="72">
        <f>IF(AND(ABS('Back-End'!B$56-L1492)&lt;=0.0005,'Back-End'!B$57),'Back-End'!B$55,IF(AND(ABS('Back-End'!B$69-L1492)&lt;=0.0005,'Back-End'!B$58),'Back-End'!B$68+0.0001,0))</f>
        <v>0</v>
      </c>
      <c r="S1493" s="72">
        <f>IF(AND(ABS('Back-End'!B$81-L1493)&lt;=0.0005,'Back-End'!B$84),'Back-End'!B$83,0)</f>
        <v>0</v>
      </c>
      <c r="T1493" s="72">
        <v>0</v>
      </c>
    </row>
    <row r="1494" spans="12:20" x14ac:dyDescent="0.25">
      <c r="L1494" s="94">
        <f>L1493+0.001</f>
        <v>0.74500000000000055</v>
      </c>
      <c r="M1494" s="81">
        <f>IF(L1494&lt;'Slider Control'!M$13,'Slider Control'!P$13,L1494*'Slider Control'!R$13)</f>
        <v>1.7880000000000014</v>
      </c>
      <c r="N1494" s="95">
        <f>IF(L1494&lt;'Slider Control'!M$13,0,IF(L1494&lt;'Slider Control'!N$13,L1494*'Slider Control'!S$13+'Slider Control'!T$13,'Slider Control'!Q$13))</f>
        <v>1.8</v>
      </c>
      <c r="O1494" s="96" t="e">
        <f t="shared" si="38"/>
        <v>#N/A</v>
      </c>
      <c r="P1494" s="72">
        <f>IF(AND(ABS('Back-End'!B$26-L1494)&lt;=0.0005,'Back-End'!B$25),0.001,0)</f>
        <v>0</v>
      </c>
      <c r="Q1494" s="72">
        <f>IF(AND(ABS('Back-End'!B$32-L1494)&lt;=0.0005,'Back-End'!B$38),M1494,0)</f>
        <v>0</v>
      </c>
      <c r="R1494" s="72">
        <f>IF(AND(ABS('Back-End'!B$56-L1494)&lt;=0.0005,'Back-End'!B$57),'Back-End'!B$54,IF(AND(ABS('Back-End'!B$69-L1494)&lt;=0.0005,'Back-End'!B$58),'Back-End'!B$67,0))</f>
        <v>0</v>
      </c>
      <c r="S1494" s="72">
        <f>IF(AND(ABS('Back-End'!B$81-L1494)&lt;=0.0005,'Back-End'!B$84),'Back-End'!B$82,0)</f>
        <v>0</v>
      </c>
      <c r="T1494" s="72">
        <v>0</v>
      </c>
    </row>
    <row r="1495" spans="12:20" x14ac:dyDescent="0.25">
      <c r="L1495" s="94">
        <f>L1494</f>
        <v>0.74500000000000055</v>
      </c>
      <c r="M1495" s="81">
        <f>IF(L1495&lt;'Slider Control'!M$13,'Slider Control'!P$13,L1495*'Slider Control'!R$13)</f>
        <v>1.7880000000000014</v>
      </c>
      <c r="N1495" s="95">
        <f>IF(L1495&lt;'Slider Control'!M$13,0,IF(L1495&lt;'Slider Control'!N$13,L1495*'Slider Control'!S$13+'Slider Control'!T$13,'Slider Control'!Q$13))</f>
        <v>1.8</v>
      </c>
      <c r="O1495" s="96" t="e">
        <f t="shared" si="38"/>
        <v>#N/A</v>
      </c>
      <c r="P1495" s="72">
        <f>IF(AND(ABS('Back-End'!B$26-L1495)&lt;=0.0005,'Back-End'!B$25),'Back-End'!B$21,0)</f>
        <v>0</v>
      </c>
      <c r="Q1495" s="72">
        <f>IF(AND(ABS('Back-End'!B$32-L1495)&lt;=0.0005,'Back-End'!B$38),N1495,0)</f>
        <v>0</v>
      </c>
      <c r="R1495" s="72">
        <f>IF(AND(ABS('Back-End'!B$56-L1494)&lt;=0.0005,'Back-End'!B$57),'Back-End'!B$55,IF(AND(ABS('Back-End'!B$69-L1494)&lt;=0.0005,'Back-End'!B$58),'Back-End'!B$68+0.0001,0))</f>
        <v>0</v>
      </c>
      <c r="S1495" s="72">
        <f>IF(AND(ABS('Back-End'!B$81-L1495)&lt;=0.0005,'Back-End'!B$84),'Back-End'!B$83,0)</f>
        <v>0</v>
      </c>
      <c r="T1495" s="72">
        <v>0</v>
      </c>
    </row>
    <row r="1496" spans="12:20" x14ac:dyDescent="0.25">
      <c r="L1496" s="94">
        <f>L1495+0.001</f>
        <v>0.74600000000000055</v>
      </c>
      <c r="M1496" s="81">
        <f>IF(L1496&lt;'Slider Control'!M$13,'Slider Control'!P$13,L1496*'Slider Control'!R$13)</f>
        <v>1.7904000000000013</v>
      </c>
      <c r="N1496" s="95">
        <f>IF(L1496&lt;'Slider Control'!M$13,0,IF(L1496&lt;'Slider Control'!N$13,L1496*'Slider Control'!S$13+'Slider Control'!T$13,'Slider Control'!Q$13))</f>
        <v>1.8</v>
      </c>
      <c r="O1496" s="96" t="e">
        <f t="shared" si="38"/>
        <v>#N/A</v>
      </c>
      <c r="P1496" s="72">
        <f>IF(AND(ABS('Back-End'!B$26-L1496)&lt;=0.0005,'Back-End'!B$25),0.001,0)</f>
        <v>0</v>
      </c>
      <c r="Q1496" s="72">
        <f>IF(AND(ABS('Back-End'!B$32-L1496)&lt;=0.0005,'Back-End'!B$38),M1496,0)</f>
        <v>0</v>
      </c>
      <c r="R1496" s="72">
        <f>IF(AND(ABS('Back-End'!B$56-L1496)&lt;=0.0005,'Back-End'!B$57),'Back-End'!B$54,IF(AND(ABS('Back-End'!B$69-L1496)&lt;=0.0005,'Back-End'!B$58),'Back-End'!B$67,0))</f>
        <v>0</v>
      </c>
      <c r="S1496" s="72">
        <f>IF(AND(ABS('Back-End'!B$81-L1496)&lt;=0.0005,'Back-End'!B$84),'Back-End'!B$82,0)</f>
        <v>0</v>
      </c>
      <c r="T1496" s="72">
        <v>0</v>
      </c>
    </row>
    <row r="1497" spans="12:20" x14ac:dyDescent="0.25">
      <c r="L1497" s="94">
        <f>L1496</f>
        <v>0.74600000000000055</v>
      </c>
      <c r="M1497" s="81">
        <f>IF(L1497&lt;'Slider Control'!M$13,'Slider Control'!P$13,L1497*'Slider Control'!R$13)</f>
        <v>1.7904000000000013</v>
      </c>
      <c r="N1497" s="95">
        <f>IF(L1497&lt;'Slider Control'!M$13,0,IF(L1497&lt;'Slider Control'!N$13,L1497*'Slider Control'!S$13+'Slider Control'!T$13,'Slider Control'!Q$13))</f>
        <v>1.8</v>
      </c>
      <c r="O1497" s="96" t="e">
        <f t="shared" si="38"/>
        <v>#N/A</v>
      </c>
      <c r="P1497" s="72">
        <f>IF(AND(ABS('Back-End'!B$26-L1497)&lt;=0.0005,'Back-End'!B$25),'Back-End'!B$21,0)</f>
        <v>0</v>
      </c>
      <c r="Q1497" s="72">
        <f>IF(AND(ABS('Back-End'!B$32-L1497)&lt;=0.0005,'Back-End'!B$38),N1497,0)</f>
        <v>0</v>
      </c>
      <c r="R1497" s="72">
        <f>IF(AND(ABS('Back-End'!B$56-L1496)&lt;=0.0005,'Back-End'!B$57),'Back-End'!B$55,IF(AND(ABS('Back-End'!B$69-L1496)&lt;=0.0005,'Back-End'!B$58),'Back-End'!B$68+0.0001,0))</f>
        <v>0</v>
      </c>
      <c r="S1497" s="72">
        <f>IF(AND(ABS('Back-End'!B$81-L1497)&lt;=0.0005,'Back-End'!B$84),'Back-End'!B$83,0)</f>
        <v>0</v>
      </c>
      <c r="T1497" s="72">
        <v>0</v>
      </c>
    </row>
    <row r="1498" spans="12:20" x14ac:dyDescent="0.25">
      <c r="L1498" s="94">
        <f>L1497+0.001</f>
        <v>0.74700000000000055</v>
      </c>
      <c r="M1498" s="81">
        <f>IF(L1498&lt;'Slider Control'!M$13,'Slider Control'!P$13,L1498*'Slider Control'!R$13)</f>
        <v>1.7928000000000013</v>
      </c>
      <c r="N1498" s="95">
        <f>IF(L1498&lt;'Slider Control'!M$13,0,IF(L1498&lt;'Slider Control'!N$13,L1498*'Slider Control'!S$13+'Slider Control'!T$13,'Slider Control'!Q$13))</f>
        <v>1.8</v>
      </c>
      <c r="O1498" s="96" t="e">
        <f t="shared" si="38"/>
        <v>#N/A</v>
      </c>
      <c r="P1498" s="72">
        <f>IF(AND(ABS('Back-End'!B$26-L1498)&lt;=0.0005,'Back-End'!B$25),0.001,0)</f>
        <v>0</v>
      </c>
      <c r="Q1498" s="72">
        <f>IF(AND(ABS('Back-End'!B$32-L1498)&lt;=0.0005,'Back-End'!B$38),M1498,0)</f>
        <v>0</v>
      </c>
      <c r="R1498" s="72">
        <f>IF(AND(ABS('Back-End'!B$56-L1498)&lt;=0.0005,'Back-End'!B$57),'Back-End'!B$54,IF(AND(ABS('Back-End'!B$69-L1498)&lt;=0.0005,'Back-End'!B$58),'Back-End'!B$67,0))</f>
        <v>0</v>
      </c>
      <c r="S1498" s="72">
        <f>IF(AND(ABS('Back-End'!B$81-L1498)&lt;=0.0005,'Back-End'!B$84),'Back-End'!B$82,0)</f>
        <v>0</v>
      </c>
      <c r="T1498" s="72">
        <v>0</v>
      </c>
    </row>
    <row r="1499" spans="12:20" x14ac:dyDescent="0.25">
      <c r="L1499" s="94">
        <f>L1498</f>
        <v>0.74700000000000055</v>
      </c>
      <c r="M1499" s="81">
        <f>IF(L1499&lt;'Slider Control'!M$13,'Slider Control'!P$13,L1499*'Slider Control'!R$13)</f>
        <v>1.7928000000000013</v>
      </c>
      <c r="N1499" s="95">
        <f>IF(L1499&lt;'Slider Control'!M$13,0,IF(L1499&lt;'Slider Control'!N$13,L1499*'Slider Control'!S$13+'Slider Control'!T$13,'Slider Control'!Q$13))</f>
        <v>1.8</v>
      </c>
      <c r="O1499" s="96" t="e">
        <f t="shared" si="38"/>
        <v>#N/A</v>
      </c>
      <c r="P1499" s="72">
        <f>IF(AND(ABS('Back-End'!B$26-L1499)&lt;=0.0005,'Back-End'!B$25),'Back-End'!B$21,0)</f>
        <v>0</v>
      </c>
      <c r="Q1499" s="72">
        <f>IF(AND(ABS('Back-End'!B$32-L1499)&lt;=0.0005,'Back-End'!B$38),N1499,0)</f>
        <v>0</v>
      </c>
      <c r="R1499" s="72">
        <f>IF(AND(ABS('Back-End'!B$56-L1498)&lt;=0.0005,'Back-End'!B$57),'Back-End'!B$55,IF(AND(ABS('Back-End'!B$69-L1498)&lt;=0.0005,'Back-End'!B$58),'Back-End'!B$68+0.0001,0))</f>
        <v>0</v>
      </c>
      <c r="S1499" s="72">
        <f>IF(AND(ABS('Back-End'!B$81-L1499)&lt;=0.0005,'Back-End'!B$84),'Back-End'!B$83,0)</f>
        <v>0</v>
      </c>
      <c r="T1499" s="72">
        <v>0</v>
      </c>
    </row>
    <row r="1500" spans="12:20" x14ac:dyDescent="0.25">
      <c r="L1500" s="94">
        <f>L1499+0.001</f>
        <v>0.74800000000000055</v>
      </c>
      <c r="M1500" s="81">
        <f>IF(L1500&lt;'Slider Control'!M$13,'Slider Control'!P$13,L1500*'Slider Control'!R$13)</f>
        <v>1.7952000000000012</v>
      </c>
      <c r="N1500" s="95">
        <f>IF(L1500&lt;'Slider Control'!M$13,0,IF(L1500&lt;'Slider Control'!N$13,L1500*'Slider Control'!S$13+'Slider Control'!T$13,'Slider Control'!Q$13))</f>
        <v>1.8</v>
      </c>
      <c r="O1500" s="96" t="e">
        <f t="shared" si="38"/>
        <v>#N/A</v>
      </c>
      <c r="P1500" s="72">
        <f>IF(AND(ABS('Back-End'!B$26-L1500)&lt;=0.0005,'Back-End'!B$25),0.001,0)</f>
        <v>0</v>
      </c>
      <c r="Q1500" s="72">
        <f>IF(AND(ABS('Back-End'!B$32-L1500)&lt;=0.0005,'Back-End'!B$38),M1500,0)</f>
        <v>0</v>
      </c>
      <c r="R1500" s="72">
        <f>IF(AND(ABS('Back-End'!B$56-L1500)&lt;=0.0005,'Back-End'!B$57),'Back-End'!B$54,IF(AND(ABS('Back-End'!B$69-L1500)&lt;=0.0005,'Back-End'!B$58),'Back-End'!B$67,0))</f>
        <v>0</v>
      </c>
      <c r="S1500" s="72">
        <f>IF(AND(ABS('Back-End'!B$81-L1500)&lt;=0.0005,'Back-End'!B$84),'Back-End'!B$82,0)</f>
        <v>0</v>
      </c>
      <c r="T1500" s="72">
        <v>0</v>
      </c>
    </row>
    <row r="1501" spans="12:20" x14ac:dyDescent="0.25">
      <c r="L1501" s="94">
        <f>L1500</f>
        <v>0.74800000000000055</v>
      </c>
      <c r="M1501" s="81">
        <f>IF(L1501&lt;'Slider Control'!M$13,'Slider Control'!P$13,L1501*'Slider Control'!R$13)</f>
        <v>1.7952000000000012</v>
      </c>
      <c r="N1501" s="95">
        <f>IF(L1501&lt;'Slider Control'!M$13,0,IF(L1501&lt;'Slider Control'!N$13,L1501*'Slider Control'!S$13+'Slider Control'!T$13,'Slider Control'!Q$13))</f>
        <v>1.8</v>
      </c>
      <c r="O1501" s="96" t="e">
        <f t="shared" si="38"/>
        <v>#N/A</v>
      </c>
      <c r="P1501" s="72">
        <f>IF(AND(ABS('Back-End'!B$26-L1501)&lt;=0.0005,'Back-End'!B$25),'Back-End'!B$21,0)</f>
        <v>0</v>
      </c>
      <c r="Q1501" s="72">
        <f>IF(AND(ABS('Back-End'!B$32-L1501)&lt;=0.0005,'Back-End'!B$38),N1501,0)</f>
        <v>0</v>
      </c>
      <c r="R1501" s="72">
        <f>IF(AND(ABS('Back-End'!B$56-L1500)&lt;=0.0005,'Back-End'!B$57),'Back-End'!B$55,IF(AND(ABS('Back-End'!B$69-L1500)&lt;=0.0005,'Back-End'!B$58),'Back-End'!B$68+0.0001,0))</f>
        <v>0</v>
      </c>
      <c r="S1501" s="72">
        <f>IF(AND(ABS('Back-End'!B$81-L1501)&lt;=0.0005,'Back-End'!B$84),'Back-End'!B$83,0)</f>
        <v>0</v>
      </c>
      <c r="T1501" s="72">
        <v>0</v>
      </c>
    </row>
    <row r="1502" spans="12:20" x14ac:dyDescent="0.25">
      <c r="L1502" s="94">
        <f>L1501+0.001</f>
        <v>0.74900000000000055</v>
      </c>
      <c r="M1502" s="81">
        <f>IF(L1502&lt;'Slider Control'!M$13,'Slider Control'!P$13,L1502*'Slider Control'!R$13)</f>
        <v>1.7976000000000012</v>
      </c>
      <c r="N1502" s="95">
        <f>IF(L1502&lt;'Slider Control'!M$13,0,IF(L1502&lt;'Slider Control'!N$13,L1502*'Slider Control'!S$13+'Slider Control'!T$13,'Slider Control'!Q$13))</f>
        <v>1.8</v>
      </c>
      <c r="O1502" s="96" t="e">
        <f t="shared" si="38"/>
        <v>#N/A</v>
      </c>
      <c r="P1502" s="72">
        <f>IF(AND(ABS('Back-End'!B$26-L1502)&lt;=0.0005,'Back-End'!B$25),0.001,0)</f>
        <v>0</v>
      </c>
      <c r="Q1502" s="72">
        <f>IF(AND(ABS('Back-End'!B$32-L1502)&lt;=0.0005,'Back-End'!B$38),M1502,0)</f>
        <v>0</v>
      </c>
      <c r="R1502" s="72">
        <f>IF(AND(ABS('Back-End'!B$56-L1502)&lt;=0.0005,'Back-End'!B$57),'Back-End'!B$54,IF(AND(ABS('Back-End'!B$69-L1502)&lt;=0.0005,'Back-End'!B$58),'Back-End'!B$67,0))</f>
        <v>0</v>
      </c>
      <c r="S1502" s="72">
        <f>IF(AND(ABS('Back-End'!B$81-L1502)&lt;=0.0005,'Back-End'!B$84),'Back-End'!B$82,0)</f>
        <v>0</v>
      </c>
      <c r="T1502" s="72">
        <v>0</v>
      </c>
    </row>
    <row r="1503" spans="12:20" x14ac:dyDescent="0.25">
      <c r="L1503" s="94">
        <f>L1502</f>
        <v>0.74900000000000055</v>
      </c>
      <c r="M1503" s="81">
        <f>IF(L1503&lt;'Slider Control'!M$13,'Slider Control'!P$13,L1503*'Slider Control'!R$13)</f>
        <v>1.7976000000000012</v>
      </c>
      <c r="N1503" s="95">
        <f>IF(L1503&lt;'Slider Control'!M$13,0,IF(L1503&lt;'Slider Control'!N$13,L1503*'Slider Control'!S$13+'Slider Control'!T$13,'Slider Control'!Q$13))</f>
        <v>1.8</v>
      </c>
      <c r="O1503" s="96" t="e">
        <f t="shared" si="38"/>
        <v>#N/A</v>
      </c>
      <c r="P1503" s="72">
        <f>IF(AND(ABS('Back-End'!B$26-L1503)&lt;=0.0005,'Back-End'!B$25),'Back-End'!B$21,0)</f>
        <v>0</v>
      </c>
      <c r="Q1503" s="72">
        <f>IF(AND(ABS('Back-End'!B$32-L1503)&lt;=0.0005,'Back-End'!B$38),N1503,0)</f>
        <v>0</v>
      </c>
      <c r="R1503" s="72">
        <f>IF(AND(ABS('Back-End'!B$56-L1502)&lt;=0.0005,'Back-End'!B$57),'Back-End'!B$55,IF(AND(ABS('Back-End'!B$69-L1502)&lt;=0.0005,'Back-End'!B$58),'Back-End'!B$68+0.0001,0))</f>
        <v>0</v>
      </c>
      <c r="S1503" s="72">
        <f>IF(AND(ABS('Back-End'!B$81-L1503)&lt;=0.0005,'Back-End'!B$84),'Back-End'!B$83,0)</f>
        <v>0</v>
      </c>
      <c r="T1503" s="72">
        <v>0</v>
      </c>
    </row>
    <row r="1504" spans="12:20" x14ac:dyDescent="0.25">
      <c r="L1504" s="94">
        <f>L1503+0.001</f>
        <v>0.75000000000000056</v>
      </c>
      <c r="M1504" s="81">
        <f>IF(L1504&lt;'Slider Control'!M$13,'Slider Control'!P$13,L1504*'Slider Control'!R$13)</f>
        <v>1.8000000000000012</v>
      </c>
      <c r="N1504" s="95">
        <f>IF(L1504&lt;'Slider Control'!M$13,0,IF(L1504&lt;'Slider Control'!N$13,L1504*'Slider Control'!S$13+'Slider Control'!T$13,'Slider Control'!Q$13))</f>
        <v>1.8</v>
      </c>
      <c r="O1504" s="96" t="e">
        <f t="shared" si="38"/>
        <v>#N/A</v>
      </c>
      <c r="P1504" s="72">
        <f>IF(AND(ABS('Back-End'!B$26-L1504)&lt;=0.0005,'Back-End'!B$25),0.001,0)</f>
        <v>0</v>
      </c>
      <c r="Q1504" s="72">
        <f>IF(AND(ABS('Back-End'!B$32-L1504)&lt;=0.0005,'Back-End'!B$38),M1504,0)</f>
        <v>0</v>
      </c>
      <c r="R1504" s="72">
        <f>IF(AND(ABS('Back-End'!B$56-L1504)&lt;=0.0005,'Back-End'!B$57),'Back-End'!B$54,IF(AND(ABS('Back-End'!B$69-L1504)&lt;=0.0005,'Back-End'!B$58),'Back-End'!B$67,0))</f>
        <v>0</v>
      </c>
      <c r="S1504" s="72">
        <f>IF(AND(ABS('Back-End'!B$81-L1504)&lt;=0.0005,'Back-End'!B$84),'Back-End'!B$82,0)</f>
        <v>0</v>
      </c>
      <c r="T1504" s="72">
        <v>0</v>
      </c>
    </row>
    <row r="1505" spans="12:20" x14ac:dyDescent="0.25">
      <c r="L1505" s="94">
        <f>L1504</f>
        <v>0.75000000000000056</v>
      </c>
      <c r="M1505" s="81">
        <f>IF(L1505&lt;'Slider Control'!M$13,'Slider Control'!P$13,L1505*'Slider Control'!R$13)</f>
        <v>1.8000000000000012</v>
      </c>
      <c r="N1505" s="95">
        <f>IF(L1505&lt;'Slider Control'!M$13,0,IF(L1505&lt;'Slider Control'!N$13,L1505*'Slider Control'!S$13+'Slider Control'!T$13,'Slider Control'!Q$13))</f>
        <v>1.8</v>
      </c>
      <c r="O1505" s="96" t="e">
        <f t="shared" si="38"/>
        <v>#N/A</v>
      </c>
      <c r="P1505" s="72">
        <f>IF(AND(ABS('Back-End'!B$26-L1505)&lt;=0.0005,'Back-End'!B$25),'Back-End'!B$21,0)</f>
        <v>0</v>
      </c>
      <c r="Q1505" s="72">
        <f>IF(AND(ABS('Back-End'!B$32-L1505)&lt;=0.0005,'Back-End'!B$38),N1505,0)</f>
        <v>0</v>
      </c>
      <c r="R1505" s="72">
        <f>IF(AND(ABS('Back-End'!B$56-L1504)&lt;=0.0005,'Back-End'!B$57),'Back-End'!B$55,IF(AND(ABS('Back-End'!B$69-L1504)&lt;=0.0005,'Back-End'!B$58),'Back-End'!B$68+0.0001,0))</f>
        <v>0</v>
      </c>
      <c r="S1505" s="72">
        <f>IF(AND(ABS('Back-End'!B$81-L1505)&lt;=0.0005,'Back-End'!B$84),'Back-End'!B$83,0)</f>
        <v>0</v>
      </c>
      <c r="T1505" s="72">
        <v>0</v>
      </c>
    </row>
    <row r="1506" spans="12:20" x14ac:dyDescent="0.25">
      <c r="L1506" s="94">
        <f>L1505+0.001</f>
        <v>0.75100000000000056</v>
      </c>
      <c r="M1506" s="81">
        <f>IF(L1506&lt;'Slider Control'!M$13,'Slider Control'!P$13,L1506*'Slider Control'!R$13)</f>
        <v>1.8024000000000013</v>
      </c>
      <c r="N1506" s="95">
        <f>IF(L1506&lt;'Slider Control'!M$13,0,IF(L1506&lt;'Slider Control'!N$13,L1506*'Slider Control'!S$13+'Slider Control'!T$13,'Slider Control'!Q$13))</f>
        <v>1.8</v>
      </c>
      <c r="O1506" s="96" t="e">
        <f t="shared" si="38"/>
        <v>#N/A</v>
      </c>
      <c r="P1506" s="72">
        <f>IF(AND(ABS('Back-End'!B$26-L1506)&lt;=0.0005,'Back-End'!B$25),0.001,0)</f>
        <v>0</v>
      </c>
      <c r="Q1506" s="72">
        <f>IF(AND(ABS('Back-End'!B$32-L1506)&lt;=0.0005,'Back-End'!B$38),M1506,0)</f>
        <v>0</v>
      </c>
      <c r="R1506" s="72">
        <f>IF(AND(ABS('Back-End'!B$56-L1506)&lt;=0.0005,'Back-End'!B$57),'Back-End'!B$54,IF(AND(ABS('Back-End'!B$69-L1506)&lt;=0.0005,'Back-End'!B$58),'Back-End'!B$67,0))</f>
        <v>0</v>
      </c>
      <c r="S1506" s="72">
        <f>IF(AND(ABS('Back-End'!B$81-L1506)&lt;=0.0005,'Back-End'!B$84),'Back-End'!B$82,0)</f>
        <v>0</v>
      </c>
      <c r="T1506" s="72">
        <v>0</v>
      </c>
    </row>
    <row r="1507" spans="12:20" x14ac:dyDescent="0.25">
      <c r="L1507" s="94">
        <f>L1506</f>
        <v>0.75100000000000056</v>
      </c>
      <c r="M1507" s="81">
        <f>IF(L1507&lt;'Slider Control'!M$13,'Slider Control'!P$13,L1507*'Slider Control'!R$13)</f>
        <v>1.8024000000000013</v>
      </c>
      <c r="N1507" s="95">
        <f>IF(L1507&lt;'Slider Control'!M$13,0,IF(L1507&lt;'Slider Control'!N$13,L1507*'Slider Control'!S$13+'Slider Control'!T$13,'Slider Control'!Q$13))</f>
        <v>1.8</v>
      </c>
      <c r="O1507" s="96" t="e">
        <f t="shared" si="38"/>
        <v>#N/A</v>
      </c>
      <c r="P1507" s="72">
        <f>IF(AND(ABS('Back-End'!B$26-L1507)&lt;=0.0005,'Back-End'!B$25),'Back-End'!B$21,0)</f>
        <v>0</v>
      </c>
      <c r="Q1507" s="72">
        <f>IF(AND(ABS('Back-End'!B$32-L1507)&lt;=0.0005,'Back-End'!B$38),N1507,0)</f>
        <v>0</v>
      </c>
      <c r="R1507" s="72">
        <f>IF(AND(ABS('Back-End'!B$56-L1506)&lt;=0.0005,'Back-End'!B$57),'Back-End'!B$55,IF(AND(ABS('Back-End'!B$69-L1506)&lt;=0.0005,'Back-End'!B$58),'Back-End'!B$68+0.0001,0))</f>
        <v>0</v>
      </c>
      <c r="S1507" s="72">
        <f>IF(AND(ABS('Back-End'!B$81-L1507)&lt;=0.0005,'Back-End'!B$84),'Back-End'!B$83,0)</f>
        <v>0</v>
      </c>
      <c r="T1507" s="72">
        <v>0</v>
      </c>
    </row>
    <row r="1508" spans="12:20" x14ac:dyDescent="0.25">
      <c r="L1508" s="94">
        <f>L1507+0.001</f>
        <v>0.75200000000000056</v>
      </c>
      <c r="M1508" s="81">
        <f>IF(L1508&lt;'Slider Control'!M$13,'Slider Control'!P$13,L1508*'Slider Control'!R$13)</f>
        <v>1.8048000000000013</v>
      </c>
      <c r="N1508" s="95">
        <f>IF(L1508&lt;'Slider Control'!M$13,0,IF(L1508&lt;'Slider Control'!N$13,L1508*'Slider Control'!S$13+'Slider Control'!T$13,'Slider Control'!Q$13))</f>
        <v>1.8</v>
      </c>
      <c r="O1508" s="96" t="e">
        <f t="shared" si="38"/>
        <v>#N/A</v>
      </c>
      <c r="P1508" s="72">
        <f>IF(AND(ABS('Back-End'!B$26-L1508)&lt;=0.0005,'Back-End'!B$25),0.001,0)</f>
        <v>0</v>
      </c>
      <c r="Q1508" s="72">
        <f>IF(AND(ABS('Back-End'!B$32-L1508)&lt;=0.0005,'Back-End'!B$38),M1508,0)</f>
        <v>0</v>
      </c>
      <c r="R1508" s="72">
        <f>IF(AND(ABS('Back-End'!B$56-L1508)&lt;=0.0005,'Back-End'!B$57),'Back-End'!B$54,IF(AND(ABS('Back-End'!B$69-L1508)&lt;=0.0005,'Back-End'!B$58),'Back-End'!B$67,0))</f>
        <v>0</v>
      </c>
      <c r="S1508" s="72">
        <f>IF(AND(ABS('Back-End'!B$81-L1508)&lt;=0.0005,'Back-End'!B$84),'Back-End'!B$82,0)</f>
        <v>0</v>
      </c>
      <c r="T1508" s="72">
        <v>0</v>
      </c>
    </row>
    <row r="1509" spans="12:20" x14ac:dyDescent="0.25">
      <c r="L1509" s="94">
        <f>L1508</f>
        <v>0.75200000000000056</v>
      </c>
      <c r="M1509" s="81">
        <f>IF(L1509&lt;'Slider Control'!M$13,'Slider Control'!P$13,L1509*'Slider Control'!R$13)</f>
        <v>1.8048000000000013</v>
      </c>
      <c r="N1509" s="95">
        <f>IF(L1509&lt;'Slider Control'!M$13,0,IF(L1509&lt;'Slider Control'!N$13,L1509*'Slider Control'!S$13+'Slider Control'!T$13,'Slider Control'!Q$13))</f>
        <v>1.8</v>
      </c>
      <c r="O1509" s="96" t="e">
        <f t="shared" si="38"/>
        <v>#N/A</v>
      </c>
      <c r="P1509" s="72">
        <f>IF(AND(ABS('Back-End'!B$26-L1509)&lt;=0.0005,'Back-End'!B$25),'Back-End'!B$21,0)</f>
        <v>0</v>
      </c>
      <c r="Q1509" s="72">
        <f>IF(AND(ABS('Back-End'!B$32-L1509)&lt;=0.0005,'Back-End'!B$38),N1509,0)</f>
        <v>0</v>
      </c>
      <c r="R1509" s="72">
        <f>IF(AND(ABS('Back-End'!B$56-L1508)&lt;=0.0005,'Back-End'!B$57),'Back-End'!B$55,IF(AND(ABS('Back-End'!B$69-L1508)&lt;=0.0005,'Back-End'!B$58),'Back-End'!B$68+0.0001,0))</f>
        <v>0</v>
      </c>
      <c r="S1509" s="72">
        <f>IF(AND(ABS('Back-End'!B$81-L1509)&lt;=0.0005,'Back-End'!B$84),'Back-End'!B$83,0)</f>
        <v>0</v>
      </c>
      <c r="T1509" s="72">
        <v>0</v>
      </c>
    </row>
    <row r="1510" spans="12:20" x14ac:dyDescent="0.25">
      <c r="L1510" s="94">
        <f>L1509+0.001</f>
        <v>0.75300000000000056</v>
      </c>
      <c r="M1510" s="81">
        <f>IF(L1510&lt;'Slider Control'!M$13,'Slider Control'!P$13,L1510*'Slider Control'!R$13)</f>
        <v>1.8072000000000012</v>
      </c>
      <c r="N1510" s="95">
        <f>IF(L1510&lt;'Slider Control'!M$13,0,IF(L1510&lt;'Slider Control'!N$13,L1510*'Slider Control'!S$13+'Slider Control'!T$13,'Slider Control'!Q$13))</f>
        <v>1.8</v>
      </c>
      <c r="O1510" s="96" t="e">
        <f t="shared" si="38"/>
        <v>#N/A</v>
      </c>
      <c r="P1510" s="72">
        <f>IF(AND(ABS('Back-End'!B$26-L1510)&lt;=0.0005,'Back-End'!B$25),0.001,0)</f>
        <v>0</v>
      </c>
      <c r="Q1510" s="72">
        <f>IF(AND(ABS('Back-End'!B$32-L1510)&lt;=0.0005,'Back-End'!B$38),M1510,0)</f>
        <v>0</v>
      </c>
      <c r="R1510" s="72">
        <f>IF(AND(ABS('Back-End'!B$56-L1510)&lt;=0.0005,'Back-End'!B$57),'Back-End'!B$54,IF(AND(ABS('Back-End'!B$69-L1510)&lt;=0.0005,'Back-End'!B$58),'Back-End'!B$67,0))</f>
        <v>0</v>
      </c>
      <c r="S1510" s="72">
        <f>IF(AND(ABS('Back-End'!B$81-L1510)&lt;=0.0005,'Back-End'!B$84),'Back-End'!B$82,0)</f>
        <v>0</v>
      </c>
      <c r="T1510" s="72">
        <v>0</v>
      </c>
    </row>
    <row r="1511" spans="12:20" x14ac:dyDescent="0.25">
      <c r="L1511" s="94">
        <f>L1510</f>
        <v>0.75300000000000056</v>
      </c>
      <c r="M1511" s="81">
        <f>IF(L1511&lt;'Slider Control'!M$13,'Slider Control'!P$13,L1511*'Slider Control'!R$13)</f>
        <v>1.8072000000000012</v>
      </c>
      <c r="N1511" s="95">
        <f>IF(L1511&lt;'Slider Control'!M$13,0,IF(L1511&lt;'Slider Control'!N$13,L1511*'Slider Control'!S$13+'Slider Control'!T$13,'Slider Control'!Q$13))</f>
        <v>1.8</v>
      </c>
      <c r="O1511" s="96" t="e">
        <f t="shared" si="38"/>
        <v>#N/A</v>
      </c>
      <c r="P1511" s="72">
        <f>IF(AND(ABS('Back-End'!B$26-L1511)&lt;=0.0005,'Back-End'!B$25),'Back-End'!B$21,0)</f>
        <v>0</v>
      </c>
      <c r="Q1511" s="72">
        <f>IF(AND(ABS('Back-End'!B$32-L1511)&lt;=0.0005,'Back-End'!B$38),N1511,0)</f>
        <v>0</v>
      </c>
      <c r="R1511" s="72">
        <f>IF(AND(ABS('Back-End'!B$56-L1510)&lt;=0.0005,'Back-End'!B$57),'Back-End'!B$55,IF(AND(ABS('Back-End'!B$69-L1510)&lt;=0.0005,'Back-End'!B$58),'Back-End'!B$68+0.0001,0))</f>
        <v>0</v>
      </c>
      <c r="S1511" s="72">
        <f>IF(AND(ABS('Back-End'!B$81-L1511)&lt;=0.0005,'Back-End'!B$84),'Back-End'!B$83,0)</f>
        <v>0</v>
      </c>
      <c r="T1511" s="72">
        <v>0</v>
      </c>
    </row>
    <row r="1512" spans="12:20" x14ac:dyDescent="0.25">
      <c r="L1512" s="94">
        <f>L1511+0.001</f>
        <v>0.75400000000000056</v>
      </c>
      <c r="M1512" s="81">
        <f>IF(L1512&lt;'Slider Control'!M$13,'Slider Control'!P$13,L1512*'Slider Control'!R$13)</f>
        <v>1.8096000000000012</v>
      </c>
      <c r="N1512" s="95">
        <f>IF(L1512&lt;'Slider Control'!M$13,0,IF(L1512&lt;'Slider Control'!N$13,L1512*'Slider Control'!S$13+'Slider Control'!T$13,'Slider Control'!Q$13))</f>
        <v>1.8</v>
      </c>
      <c r="O1512" s="96" t="e">
        <f t="shared" si="38"/>
        <v>#N/A</v>
      </c>
      <c r="P1512" s="72">
        <f>IF(AND(ABS('Back-End'!B$26-L1512)&lt;=0.0005,'Back-End'!B$25),0.001,0)</f>
        <v>0</v>
      </c>
      <c r="Q1512" s="72">
        <f>IF(AND(ABS('Back-End'!B$32-L1512)&lt;=0.0005,'Back-End'!B$38),M1512,0)</f>
        <v>0</v>
      </c>
      <c r="R1512" s="72">
        <f>IF(AND(ABS('Back-End'!B$56-L1512)&lt;=0.0005,'Back-End'!B$57),'Back-End'!B$54,IF(AND(ABS('Back-End'!B$69-L1512)&lt;=0.0005,'Back-End'!B$58),'Back-End'!B$67,0))</f>
        <v>0</v>
      </c>
      <c r="S1512" s="72">
        <f>IF(AND(ABS('Back-End'!B$81-L1512)&lt;=0.0005,'Back-End'!B$84),'Back-End'!B$82,0)</f>
        <v>0</v>
      </c>
      <c r="T1512" s="72">
        <v>0</v>
      </c>
    </row>
    <row r="1513" spans="12:20" x14ac:dyDescent="0.25">
      <c r="L1513" s="94">
        <f>L1512</f>
        <v>0.75400000000000056</v>
      </c>
      <c r="M1513" s="81">
        <f>IF(L1513&lt;'Slider Control'!M$13,'Slider Control'!P$13,L1513*'Slider Control'!R$13)</f>
        <v>1.8096000000000012</v>
      </c>
      <c r="N1513" s="95">
        <f>IF(L1513&lt;'Slider Control'!M$13,0,IF(L1513&lt;'Slider Control'!N$13,L1513*'Slider Control'!S$13+'Slider Control'!T$13,'Slider Control'!Q$13))</f>
        <v>1.8</v>
      </c>
      <c r="O1513" s="96" t="e">
        <f t="shared" si="38"/>
        <v>#N/A</v>
      </c>
      <c r="P1513" s="72">
        <f>IF(AND(ABS('Back-End'!B$26-L1513)&lt;=0.0005,'Back-End'!B$25),'Back-End'!B$21,0)</f>
        <v>0</v>
      </c>
      <c r="Q1513" s="72">
        <f>IF(AND(ABS('Back-End'!B$32-L1513)&lt;=0.0005,'Back-End'!B$38),N1513,0)</f>
        <v>0</v>
      </c>
      <c r="R1513" s="72">
        <f>IF(AND(ABS('Back-End'!B$56-L1512)&lt;=0.0005,'Back-End'!B$57),'Back-End'!B$55,IF(AND(ABS('Back-End'!B$69-L1512)&lt;=0.0005,'Back-End'!B$58),'Back-End'!B$68+0.0001,0))</f>
        <v>0</v>
      </c>
      <c r="S1513" s="72">
        <f>IF(AND(ABS('Back-End'!B$81-L1513)&lt;=0.0005,'Back-End'!B$84),'Back-End'!B$83,0)</f>
        <v>0</v>
      </c>
      <c r="T1513" s="72">
        <v>0</v>
      </c>
    </row>
    <row r="1514" spans="12:20" x14ac:dyDescent="0.25">
      <c r="L1514" s="94">
        <f>L1513+0.001</f>
        <v>0.75500000000000056</v>
      </c>
      <c r="M1514" s="81">
        <f>IF(L1514&lt;'Slider Control'!M$13,'Slider Control'!P$13,L1514*'Slider Control'!R$13)</f>
        <v>1.8120000000000012</v>
      </c>
      <c r="N1514" s="95">
        <f>IF(L1514&lt;'Slider Control'!M$13,0,IF(L1514&lt;'Slider Control'!N$13,L1514*'Slider Control'!S$13+'Slider Control'!T$13,'Slider Control'!Q$13))</f>
        <v>1.8</v>
      </c>
      <c r="O1514" s="96" t="e">
        <f t="shared" si="38"/>
        <v>#N/A</v>
      </c>
      <c r="P1514" s="72">
        <f>IF(AND(ABS('Back-End'!B$26-L1514)&lt;=0.0005,'Back-End'!B$25),0.001,0)</f>
        <v>0</v>
      </c>
      <c r="Q1514" s="72">
        <f>IF(AND(ABS('Back-End'!B$32-L1514)&lt;=0.0005,'Back-End'!B$38),M1514,0)</f>
        <v>0</v>
      </c>
      <c r="R1514" s="72">
        <f>IF(AND(ABS('Back-End'!B$56-L1514)&lt;=0.0005,'Back-End'!B$57),'Back-End'!B$54,IF(AND(ABS('Back-End'!B$69-L1514)&lt;=0.0005,'Back-End'!B$58),'Back-End'!B$67,0))</f>
        <v>0</v>
      </c>
      <c r="S1514" s="72">
        <f>IF(AND(ABS('Back-End'!B$81-L1514)&lt;=0.0005,'Back-End'!B$84),'Back-End'!B$82,0)</f>
        <v>0</v>
      </c>
      <c r="T1514" s="72">
        <v>0</v>
      </c>
    </row>
    <row r="1515" spans="12:20" x14ac:dyDescent="0.25">
      <c r="L1515" s="94">
        <f>L1514</f>
        <v>0.75500000000000056</v>
      </c>
      <c r="M1515" s="81">
        <f>IF(L1515&lt;'Slider Control'!M$13,'Slider Control'!P$13,L1515*'Slider Control'!R$13)</f>
        <v>1.8120000000000012</v>
      </c>
      <c r="N1515" s="95">
        <f>IF(L1515&lt;'Slider Control'!M$13,0,IF(L1515&lt;'Slider Control'!N$13,L1515*'Slider Control'!S$13+'Slider Control'!T$13,'Slider Control'!Q$13))</f>
        <v>1.8</v>
      </c>
      <c r="O1515" s="96" t="e">
        <f t="shared" si="38"/>
        <v>#N/A</v>
      </c>
      <c r="P1515" s="72">
        <f>IF(AND(ABS('Back-End'!B$26-L1515)&lt;=0.0005,'Back-End'!B$25),'Back-End'!B$21,0)</f>
        <v>0</v>
      </c>
      <c r="Q1515" s="72">
        <f>IF(AND(ABS('Back-End'!B$32-L1515)&lt;=0.0005,'Back-End'!B$38),N1515,0)</f>
        <v>0</v>
      </c>
      <c r="R1515" s="72">
        <f>IF(AND(ABS('Back-End'!B$56-L1514)&lt;=0.0005,'Back-End'!B$57),'Back-End'!B$55,IF(AND(ABS('Back-End'!B$69-L1514)&lt;=0.0005,'Back-End'!B$58),'Back-End'!B$68+0.0001,0))</f>
        <v>0</v>
      </c>
      <c r="S1515" s="72">
        <f>IF(AND(ABS('Back-End'!B$81-L1515)&lt;=0.0005,'Back-End'!B$84),'Back-End'!B$83,0)</f>
        <v>0</v>
      </c>
      <c r="T1515" s="72">
        <v>0</v>
      </c>
    </row>
    <row r="1516" spans="12:20" x14ac:dyDescent="0.25">
      <c r="L1516" s="94">
        <f>L1515+0.001</f>
        <v>0.75600000000000056</v>
      </c>
      <c r="M1516" s="81">
        <f>IF(L1516&lt;'Slider Control'!M$13,'Slider Control'!P$13,L1516*'Slider Control'!R$13)</f>
        <v>1.8144000000000013</v>
      </c>
      <c r="N1516" s="95">
        <f>IF(L1516&lt;'Slider Control'!M$13,0,IF(L1516&lt;'Slider Control'!N$13,L1516*'Slider Control'!S$13+'Slider Control'!T$13,'Slider Control'!Q$13))</f>
        <v>1.8</v>
      </c>
      <c r="O1516" s="96" t="e">
        <f t="shared" si="38"/>
        <v>#N/A</v>
      </c>
      <c r="P1516" s="72">
        <f>IF(AND(ABS('Back-End'!B$26-L1516)&lt;=0.0005,'Back-End'!B$25),0.001,0)</f>
        <v>0</v>
      </c>
      <c r="Q1516" s="72">
        <f>IF(AND(ABS('Back-End'!B$32-L1516)&lt;=0.0005,'Back-End'!B$38),M1516,0)</f>
        <v>0</v>
      </c>
      <c r="R1516" s="72">
        <f>IF(AND(ABS('Back-End'!B$56-L1516)&lt;=0.0005,'Back-End'!B$57),'Back-End'!B$54,IF(AND(ABS('Back-End'!B$69-L1516)&lt;=0.0005,'Back-End'!B$58),'Back-End'!B$67,0))</f>
        <v>0</v>
      </c>
      <c r="S1516" s="72">
        <f>IF(AND(ABS('Back-End'!B$81-L1516)&lt;=0.0005,'Back-End'!B$84),'Back-End'!B$82,0)</f>
        <v>0</v>
      </c>
      <c r="T1516" s="72">
        <v>0</v>
      </c>
    </row>
    <row r="1517" spans="12:20" x14ac:dyDescent="0.25">
      <c r="L1517" s="94">
        <f>L1516</f>
        <v>0.75600000000000056</v>
      </c>
      <c r="M1517" s="81">
        <f>IF(L1517&lt;'Slider Control'!M$13,'Slider Control'!P$13,L1517*'Slider Control'!R$13)</f>
        <v>1.8144000000000013</v>
      </c>
      <c r="N1517" s="95">
        <f>IF(L1517&lt;'Slider Control'!M$13,0,IF(L1517&lt;'Slider Control'!N$13,L1517*'Slider Control'!S$13+'Slider Control'!T$13,'Slider Control'!Q$13))</f>
        <v>1.8</v>
      </c>
      <c r="O1517" s="96" t="e">
        <f t="shared" si="38"/>
        <v>#N/A</v>
      </c>
      <c r="P1517" s="72">
        <f>IF(AND(ABS('Back-End'!B$26-L1517)&lt;=0.0005,'Back-End'!B$25),'Back-End'!B$21,0)</f>
        <v>0</v>
      </c>
      <c r="Q1517" s="72">
        <f>IF(AND(ABS('Back-End'!B$32-L1517)&lt;=0.0005,'Back-End'!B$38),N1517,0)</f>
        <v>0</v>
      </c>
      <c r="R1517" s="72">
        <f>IF(AND(ABS('Back-End'!B$56-L1516)&lt;=0.0005,'Back-End'!B$57),'Back-End'!B$55,IF(AND(ABS('Back-End'!B$69-L1516)&lt;=0.0005,'Back-End'!B$58),'Back-End'!B$68+0.0001,0))</f>
        <v>0</v>
      </c>
      <c r="S1517" s="72">
        <f>IF(AND(ABS('Back-End'!B$81-L1517)&lt;=0.0005,'Back-End'!B$84),'Back-End'!B$83,0)</f>
        <v>0</v>
      </c>
      <c r="T1517" s="72">
        <v>0</v>
      </c>
    </row>
    <row r="1518" spans="12:20" x14ac:dyDescent="0.25">
      <c r="L1518" s="94">
        <f>L1517+0.001</f>
        <v>0.75700000000000056</v>
      </c>
      <c r="M1518" s="81">
        <f>IF(L1518&lt;'Slider Control'!M$13,'Slider Control'!P$13,L1518*'Slider Control'!R$13)</f>
        <v>1.8168000000000013</v>
      </c>
      <c r="N1518" s="95">
        <f>IF(L1518&lt;'Slider Control'!M$13,0,IF(L1518&lt;'Slider Control'!N$13,L1518*'Slider Control'!S$13+'Slider Control'!T$13,'Slider Control'!Q$13))</f>
        <v>1.8</v>
      </c>
      <c r="O1518" s="96" t="e">
        <f t="shared" si="38"/>
        <v>#N/A</v>
      </c>
      <c r="P1518" s="72">
        <f>IF(AND(ABS('Back-End'!B$26-L1518)&lt;=0.0005,'Back-End'!B$25),0.001,0)</f>
        <v>0</v>
      </c>
      <c r="Q1518" s="72">
        <f>IF(AND(ABS('Back-End'!B$32-L1518)&lt;=0.0005,'Back-End'!B$38),M1518,0)</f>
        <v>0</v>
      </c>
      <c r="R1518" s="72">
        <f>IF(AND(ABS('Back-End'!B$56-L1518)&lt;=0.0005,'Back-End'!B$57),'Back-End'!B$54,IF(AND(ABS('Back-End'!B$69-L1518)&lt;=0.0005,'Back-End'!B$58),'Back-End'!B$67,0))</f>
        <v>0</v>
      </c>
      <c r="S1518" s="72">
        <f>IF(AND(ABS('Back-End'!B$81-L1518)&lt;=0.0005,'Back-End'!B$84),'Back-End'!B$82,0)</f>
        <v>0</v>
      </c>
      <c r="T1518" s="72">
        <v>0</v>
      </c>
    </row>
    <row r="1519" spans="12:20" x14ac:dyDescent="0.25">
      <c r="L1519" s="94">
        <f>L1518</f>
        <v>0.75700000000000056</v>
      </c>
      <c r="M1519" s="81">
        <f>IF(L1519&lt;'Slider Control'!M$13,'Slider Control'!P$13,L1519*'Slider Control'!R$13)</f>
        <v>1.8168000000000013</v>
      </c>
      <c r="N1519" s="95">
        <f>IF(L1519&lt;'Slider Control'!M$13,0,IF(L1519&lt;'Slider Control'!N$13,L1519*'Slider Control'!S$13+'Slider Control'!T$13,'Slider Control'!Q$13))</f>
        <v>1.8</v>
      </c>
      <c r="O1519" s="96" t="e">
        <f t="shared" si="38"/>
        <v>#N/A</v>
      </c>
      <c r="P1519" s="72">
        <f>IF(AND(ABS('Back-End'!B$26-L1519)&lt;=0.0005,'Back-End'!B$25),'Back-End'!B$21,0)</f>
        <v>0</v>
      </c>
      <c r="Q1519" s="72">
        <f>IF(AND(ABS('Back-End'!B$32-L1519)&lt;=0.0005,'Back-End'!B$38),N1519,0)</f>
        <v>0</v>
      </c>
      <c r="R1519" s="72">
        <f>IF(AND(ABS('Back-End'!B$56-L1518)&lt;=0.0005,'Back-End'!B$57),'Back-End'!B$55,IF(AND(ABS('Back-End'!B$69-L1518)&lt;=0.0005,'Back-End'!B$58),'Back-End'!B$68+0.0001,0))</f>
        <v>0</v>
      </c>
      <c r="S1519" s="72">
        <f>IF(AND(ABS('Back-End'!B$81-L1519)&lt;=0.0005,'Back-End'!B$84),'Back-End'!B$83,0)</f>
        <v>0</v>
      </c>
      <c r="T1519" s="72">
        <v>0</v>
      </c>
    </row>
    <row r="1520" spans="12:20" x14ac:dyDescent="0.25">
      <c r="L1520" s="94">
        <f>L1519+0.001</f>
        <v>0.75800000000000056</v>
      </c>
      <c r="M1520" s="81">
        <f>IF(L1520&lt;'Slider Control'!M$13,'Slider Control'!P$13,L1520*'Slider Control'!R$13)</f>
        <v>1.8192000000000013</v>
      </c>
      <c r="N1520" s="95">
        <f>IF(L1520&lt;'Slider Control'!M$13,0,IF(L1520&lt;'Slider Control'!N$13,L1520*'Slider Control'!S$13+'Slider Control'!T$13,'Slider Control'!Q$13))</f>
        <v>1.8</v>
      </c>
      <c r="O1520" s="96" t="e">
        <f t="shared" si="38"/>
        <v>#N/A</v>
      </c>
      <c r="P1520" s="72">
        <f>IF(AND(ABS('Back-End'!B$26-L1520)&lt;=0.0005,'Back-End'!B$25),0.001,0)</f>
        <v>0</v>
      </c>
      <c r="Q1520" s="72">
        <f>IF(AND(ABS('Back-End'!B$32-L1520)&lt;=0.0005,'Back-End'!B$38),M1520,0)</f>
        <v>0</v>
      </c>
      <c r="R1520" s="72">
        <f>IF(AND(ABS('Back-End'!B$56-L1520)&lt;=0.0005,'Back-End'!B$57),'Back-End'!B$54,IF(AND(ABS('Back-End'!B$69-L1520)&lt;=0.0005,'Back-End'!B$58),'Back-End'!B$67,0))</f>
        <v>0</v>
      </c>
      <c r="S1520" s="72">
        <f>IF(AND(ABS('Back-End'!B$81-L1520)&lt;=0.0005,'Back-End'!B$84),'Back-End'!B$82,0)</f>
        <v>0</v>
      </c>
      <c r="T1520" s="72">
        <v>0</v>
      </c>
    </row>
    <row r="1521" spans="12:20" x14ac:dyDescent="0.25">
      <c r="L1521" s="94">
        <f>L1520</f>
        <v>0.75800000000000056</v>
      </c>
      <c r="M1521" s="81">
        <f>IF(L1521&lt;'Slider Control'!M$13,'Slider Control'!P$13,L1521*'Slider Control'!R$13)</f>
        <v>1.8192000000000013</v>
      </c>
      <c r="N1521" s="95">
        <f>IF(L1521&lt;'Slider Control'!M$13,0,IF(L1521&lt;'Slider Control'!N$13,L1521*'Slider Control'!S$13+'Slider Control'!T$13,'Slider Control'!Q$13))</f>
        <v>1.8</v>
      </c>
      <c r="O1521" s="96" t="e">
        <f t="shared" si="38"/>
        <v>#N/A</v>
      </c>
      <c r="P1521" s="72">
        <f>IF(AND(ABS('Back-End'!B$26-L1521)&lt;=0.0005,'Back-End'!B$25),'Back-End'!B$21,0)</f>
        <v>0</v>
      </c>
      <c r="Q1521" s="72">
        <f>IF(AND(ABS('Back-End'!B$32-L1521)&lt;=0.0005,'Back-End'!B$38),N1521,0)</f>
        <v>0</v>
      </c>
      <c r="R1521" s="72">
        <f>IF(AND(ABS('Back-End'!B$56-L1520)&lt;=0.0005,'Back-End'!B$57),'Back-End'!B$55,IF(AND(ABS('Back-End'!B$69-L1520)&lt;=0.0005,'Back-End'!B$58),'Back-End'!B$68+0.0001,0))</f>
        <v>0</v>
      </c>
      <c r="S1521" s="72">
        <f>IF(AND(ABS('Back-End'!B$81-L1521)&lt;=0.0005,'Back-End'!B$84),'Back-End'!B$83,0)</f>
        <v>0</v>
      </c>
      <c r="T1521" s="72">
        <v>0</v>
      </c>
    </row>
    <row r="1522" spans="12:20" x14ac:dyDescent="0.25">
      <c r="L1522" s="94">
        <f>L1521+0.001</f>
        <v>0.75900000000000056</v>
      </c>
      <c r="M1522" s="81">
        <f>IF(L1522&lt;'Slider Control'!M$13,'Slider Control'!P$13,L1522*'Slider Control'!R$13)</f>
        <v>1.8216000000000012</v>
      </c>
      <c r="N1522" s="95">
        <f>IF(L1522&lt;'Slider Control'!M$13,0,IF(L1522&lt;'Slider Control'!N$13,L1522*'Slider Control'!S$13+'Slider Control'!T$13,'Slider Control'!Q$13))</f>
        <v>1.8</v>
      </c>
      <c r="O1522" s="96" t="e">
        <f t="shared" si="38"/>
        <v>#N/A</v>
      </c>
      <c r="P1522" s="72">
        <f>IF(AND(ABS('Back-End'!B$26-L1522)&lt;=0.0005,'Back-End'!B$25),0.001,0)</f>
        <v>0</v>
      </c>
      <c r="Q1522" s="72">
        <f>IF(AND(ABS('Back-End'!B$32-L1522)&lt;=0.0005,'Back-End'!B$38),M1522,0)</f>
        <v>0</v>
      </c>
      <c r="R1522" s="72">
        <f>IF(AND(ABS('Back-End'!B$56-L1522)&lt;=0.0005,'Back-End'!B$57),'Back-End'!B$54,IF(AND(ABS('Back-End'!B$69-L1522)&lt;=0.0005,'Back-End'!B$58),'Back-End'!B$67,0))</f>
        <v>0</v>
      </c>
      <c r="S1522" s="72">
        <f>IF(AND(ABS('Back-End'!B$81-L1522)&lt;=0.0005,'Back-End'!B$84),'Back-End'!B$82,0)</f>
        <v>0</v>
      </c>
      <c r="T1522" s="72">
        <v>0</v>
      </c>
    </row>
    <row r="1523" spans="12:20" x14ac:dyDescent="0.25">
      <c r="L1523" s="94">
        <f>L1522</f>
        <v>0.75900000000000056</v>
      </c>
      <c r="M1523" s="81">
        <f>IF(L1523&lt;'Slider Control'!M$13,'Slider Control'!P$13,L1523*'Slider Control'!R$13)</f>
        <v>1.8216000000000012</v>
      </c>
      <c r="N1523" s="95">
        <f>IF(L1523&lt;'Slider Control'!M$13,0,IF(L1523&lt;'Slider Control'!N$13,L1523*'Slider Control'!S$13+'Slider Control'!T$13,'Slider Control'!Q$13))</f>
        <v>1.8</v>
      </c>
      <c r="O1523" s="96" t="e">
        <f t="shared" si="38"/>
        <v>#N/A</v>
      </c>
      <c r="P1523" s="72">
        <f>IF(AND(ABS('Back-End'!B$26-L1523)&lt;=0.0005,'Back-End'!B$25),'Back-End'!B$21,0)</f>
        <v>0</v>
      </c>
      <c r="Q1523" s="72">
        <f>IF(AND(ABS('Back-End'!B$32-L1523)&lt;=0.0005,'Back-End'!B$38),N1523,0)</f>
        <v>0</v>
      </c>
      <c r="R1523" s="72">
        <f>IF(AND(ABS('Back-End'!B$56-L1522)&lt;=0.0005,'Back-End'!B$57),'Back-End'!B$55,IF(AND(ABS('Back-End'!B$69-L1522)&lt;=0.0005,'Back-End'!B$58),'Back-End'!B$68+0.0001,0))</f>
        <v>0</v>
      </c>
      <c r="S1523" s="72">
        <f>IF(AND(ABS('Back-End'!B$81-L1523)&lt;=0.0005,'Back-End'!B$84),'Back-End'!B$83,0)</f>
        <v>0</v>
      </c>
      <c r="T1523" s="72">
        <v>0</v>
      </c>
    </row>
    <row r="1524" spans="12:20" x14ac:dyDescent="0.25">
      <c r="L1524" s="94">
        <f>L1523+0.001</f>
        <v>0.76000000000000056</v>
      </c>
      <c r="M1524" s="81">
        <f>IF(L1524&lt;'Slider Control'!M$13,'Slider Control'!P$13,L1524*'Slider Control'!R$13)</f>
        <v>1.8240000000000012</v>
      </c>
      <c r="N1524" s="95">
        <f>IF(L1524&lt;'Slider Control'!M$13,0,IF(L1524&lt;'Slider Control'!N$13,L1524*'Slider Control'!S$13+'Slider Control'!T$13,'Slider Control'!Q$13))</f>
        <v>1.8</v>
      </c>
      <c r="O1524" s="96" t="e">
        <f t="shared" si="38"/>
        <v>#N/A</v>
      </c>
      <c r="P1524" s="72">
        <f>IF(AND(ABS('Back-End'!B$26-L1524)&lt;=0.0005,'Back-End'!B$25),0.001,0)</f>
        <v>0</v>
      </c>
      <c r="Q1524" s="72">
        <f>IF(AND(ABS('Back-End'!B$32-L1524)&lt;=0.0005,'Back-End'!B$38),M1524,0)</f>
        <v>0</v>
      </c>
      <c r="R1524" s="72">
        <f>IF(AND(ABS('Back-End'!B$56-L1524)&lt;=0.0005,'Back-End'!B$57),'Back-End'!B$54,IF(AND(ABS('Back-End'!B$69-L1524)&lt;=0.0005,'Back-End'!B$58),'Back-End'!B$67,0))</f>
        <v>0</v>
      </c>
      <c r="S1524" s="72">
        <f>IF(AND(ABS('Back-End'!B$81-L1524)&lt;=0.0005,'Back-End'!B$84),'Back-End'!B$82,0)</f>
        <v>0</v>
      </c>
      <c r="T1524" s="72">
        <v>0</v>
      </c>
    </row>
    <row r="1525" spans="12:20" x14ac:dyDescent="0.25">
      <c r="L1525" s="94">
        <f>L1524</f>
        <v>0.76000000000000056</v>
      </c>
      <c r="M1525" s="81">
        <f>IF(L1525&lt;'Slider Control'!M$13,'Slider Control'!P$13,L1525*'Slider Control'!R$13)</f>
        <v>1.8240000000000012</v>
      </c>
      <c r="N1525" s="95">
        <f>IF(L1525&lt;'Slider Control'!M$13,0,IF(L1525&lt;'Slider Control'!N$13,L1525*'Slider Control'!S$13+'Slider Control'!T$13,'Slider Control'!Q$13))</f>
        <v>1.8</v>
      </c>
      <c r="O1525" s="96" t="e">
        <f t="shared" si="38"/>
        <v>#N/A</v>
      </c>
      <c r="P1525" s="72">
        <f>IF(AND(ABS('Back-End'!B$26-L1525)&lt;=0.0005,'Back-End'!B$25),'Back-End'!B$21,0)</f>
        <v>0</v>
      </c>
      <c r="Q1525" s="72">
        <f>IF(AND(ABS('Back-End'!B$32-L1525)&lt;=0.0005,'Back-End'!B$38),N1525,0)</f>
        <v>0</v>
      </c>
      <c r="R1525" s="72">
        <f>IF(AND(ABS('Back-End'!B$56-L1524)&lt;=0.0005,'Back-End'!B$57),'Back-End'!B$55,IF(AND(ABS('Back-End'!B$69-L1524)&lt;=0.0005,'Back-End'!B$58),'Back-End'!B$68+0.0001,0))</f>
        <v>0</v>
      </c>
      <c r="S1525" s="72">
        <f>IF(AND(ABS('Back-End'!B$81-L1525)&lt;=0.0005,'Back-End'!B$84),'Back-End'!B$83,0)</f>
        <v>0</v>
      </c>
      <c r="T1525" s="72">
        <v>0</v>
      </c>
    </row>
    <row r="1526" spans="12:20" x14ac:dyDescent="0.25">
      <c r="L1526" s="94">
        <f>L1525+0.001</f>
        <v>0.76100000000000056</v>
      </c>
      <c r="M1526" s="81">
        <f>IF(L1526&lt;'Slider Control'!M$13,'Slider Control'!P$13,L1526*'Slider Control'!R$13)</f>
        <v>1.8264000000000014</v>
      </c>
      <c r="N1526" s="95">
        <f>IF(L1526&lt;'Slider Control'!M$13,0,IF(L1526&lt;'Slider Control'!N$13,L1526*'Slider Control'!S$13+'Slider Control'!T$13,'Slider Control'!Q$13))</f>
        <v>1.8</v>
      </c>
      <c r="O1526" s="96" t="e">
        <f t="shared" si="38"/>
        <v>#N/A</v>
      </c>
      <c r="P1526" s="72">
        <f>IF(AND(ABS('Back-End'!B$26-L1526)&lt;=0.0005,'Back-End'!B$25),0.001,0)</f>
        <v>0</v>
      </c>
      <c r="Q1526" s="72">
        <f>IF(AND(ABS('Back-End'!B$32-L1526)&lt;=0.0005,'Back-End'!B$38),M1526,0)</f>
        <v>0</v>
      </c>
      <c r="R1526" s="72">
        <f>IF(AND(ABS('Back-End'!B$56-L1526)&lt;=0.0005,'Back-End'!B$57),'Back-End'!B$54,IF(AND(ABS('Back-End'!B$69-L1526)&lt;=0.0005,'Back-End'!B$58),'Back-End'!B$67,0))</f>
        <v>0</v>
      </c>
      <c r="S1526" s="72">
        <f>IF(AND(ABS('Back-End'!B$81-L1526)&lt;=0.0005,'Back-End'!B$84),'Back-End'!B$82,0)</f>
        <v>0</v>
      </c>
      <c r="T1526" s="72">
        <v>0</v>
      </c>
    </row>
    <row r="1527" spans="12:20" x14ac:dyDescent="0.25">
      <c r="L1527" s="94">
        <f>L1526</f>
        <v>0.76100000000000056</v>
      </c>
      <c r="M1527" s="81">
        <f>IF(L1527&lt;'Slider Control'!M$13,'Slider Control'!P$13,L1527*'Slider Control'!R$13)</f>
        <v>1.8264000000000014</v>
      </c>
      <c r="N1527" s="95">
        <f>IF(L1527&lt;'Slider Control'!M$13,0,IF(L1527&lt;'Slider Control'!N$13,L1527*'Slider Control'!S$13+'Slider Control'!T$13,'Slider Control'!Q$13))</f>
        <v>1.8</v>
      </c>
      <c r="O1527" s="96" t="e">
        <f t="shared" si="38"/>
        <v>#N/A</v>
      </c>
      <c r="P1527" s="72">
        <f>IF(AND(ABS('Back-End'!B$26-L1527)&lt;=0.0005,'Back-End'!B$25),'Back-End'!B$21,0)</f>
        <v>0</v>
      </c>
      <c r="Q1527" s="72">
        <f>IF(AND(ABS('Back-End'!B$32-L1527)&lt;=0.0005,'Back-End'!B$38),N1527,0)</f>
        <v>0</v>
      </c>
      <c r="R1527" s="72">
        <f>IF(AND(ABS('Back-End'!B$56-L1526)&lt;=0.0005,'Back-End'!B$57),'Back-End'!B$55,IF(AND(ABS('Back-End'!B$69-L1526)&lt;=0.0005,'Back-End'!B$58),'Back-End'!B$68+0.0001,0))</f>
        <v>0</v>
      </c>
      <c r="S1527" s="72">
        <f>IF(AND(ABS('Back-End'!B$81-L1527)&lt;=0.0005,'Back-End'!B$84),'Back-End'!B$83,0)</f>
        <v>0</v>
      </c>
      <c r="T1527" s="72">
        <v>0</v>
      </c>
    </row>
    <row r="1528" spans="12:20" x14ac:dyDescent="0.25">
      <c r="L1528" s="94">
        <f>L1527+0.001</f>
        <v>0.76200000000000057</v>
      </c>
      <c r="M1528" s="81">
        <f>IF(L1528&lt;'Slider Control'!M$13,'Slider Control'!P$13,L1528*'Slider Control'!R$13)</f>
        <v>1.8288000000000013</v>
      </c>
      <c r="N1528" s="95">
        <f>IF(L1528&lt;'Slider Control'!M$13,0,IF(L1528&lt;'Slider Control'!N$13,L1528*'Slider Control'!S$13+'Slider Control'!T$13,'Slider Control'!Q$13))</f>
        <v>1.8</v>
      </c>
      <c r="O1528" s="96" t="e">
        <f t="shared" si="38"/>
        <v>#N/A</v>
      </c>
      <c r="P1528" s="72">
        <f>IF(AND(ABS('Back-End'!B$26-L1528)&lt;=0.0005,'Back-End'!B$25),0.001,0)</f>
        <v>0</v>
      </c>
      <c r="Q1528" s="72">
        <f>IF(AND(ABS('Back-End'!B$32-L1528)&lt;=0.0005,'Back-End'!B$38),M1528,0)</f>
        <v>0</v>
      </c>
      <c r="R1528" s="72">
        <f>IF(AND(ABS('Back-End'!B$56-L1528)&lt;=0.0005,'Back-End'!B$57),'Back-End'!B$54,IF(AND(ABS('Back-End'!B$69-L1528)&lt;=0.0005,'Back-End'!B$58),'Back-End'!B$67,0))</f>
        <v>0</v>
      </c>
      <c r="S1528" s="72">
        <f>IF(AND(ABS('Back-End'!B$81-L1528)&lt;=0.0005,'Back-End'!B$84),'Back-End'!B$82,0)</f>
        <v>0</v>
      </c>
      <c r="T1528" s="72">
        <v>0</v>
      </c>
    </row>
    <row r="1529" spans="12:20" x14ac:dyDescent="0.25">
      <c r="L1529" s="94">
        <f>L1528</f>
        <v>0.76200000000000057</v>
      </c>
      <c r="M1529" s="81">
        <f>IF(L1529&lt;'Slider Control'!M$13,'Slider Control'!P$13,L1529*'Slider Control'!R$13)</f>
        <v>1.8288000000000013</v>
      </c>
      <c r="N1529" s="95">
        <f>IF(L1529&lt;'Slider Control'!M$13,0,IF(L1529&lt;'Slider Control'!N$13,L1529*'Slider Control'!S$13+'Slider Control'!T$13,'Slider Control'!Q$13))</f>
        <v>1.8</v>
      </c>
      <c r="O1529" s="96" t="e">
        <f t="shared" si="38"/>
        <v>#N/A</v>
      </c>
      <c r="P1529" s="72">
        <f>IF(AND(ABS('Back-End'!B$26-L1529)&lt;=0.0005,'Back-End'!B$25),'Back-End'!B$21,0)</f>
        <v>0</v>
      </c>
      <c r="Q1529" s="72">
        <f>IF(AND(ABS('Back-End'!B$32-L1529)&lt;=0.0005,'Back-End'!B$38),N1529,0)</f>
        <v>0</v>
      </c>
      <c r="R1529" s="72">
        <f>IF(AND(ABS('Back-End'!B$56-L1528)&lt;=0.0005,'Back-End'!B$57),'Back-End'!B$55,IF(AND(ABS('Back-End'!B$69-L1528)&lt;=0.0005,'Back-End'!B$58),'Back-End'!B$68+0.0001,0))</f>
        <v>0</v>
      </c>
      <c r="S1529" s="72">
        <f>IF(AND(ABS('Back-End'!B$81-L1529)&lt;=0.0005,'Back-End'!B$84),'Back-End'!B$83,0)</f>
        <v>0</v>
      </c>
      <c r="T1529" s="72">
        <v>0</v>
      </c>
    </row>
    <row r="1530" spans="12:20" x14ac:dyDescent="0.25">
      <c r="L1530" s="94">
        <f>L1529+0.001</f>
        <v>0.76300000000000057</v>
      </c>
      <c r="M1530" s="81">
        <f>IF(L1530&lt;'Slider Control'!M$13,'Slider Control'!P$13,L1530*'Slider Control'!R$13)</f>
        <v>1.8312000000000013</v>
      </c>
      <c r="N1530" s="95">
        <f>IF(L1530&lt;'Slider Control'!M$13,0,IF(L1530&lt;'Slider Control'!N$13,L1530*'Slider Control'!S$13+'Slider Control'!T$13,'Slider Control'!Q$13))</f>
        <v>1.8</v>
      </c>
      <c r="O1530" s="96" t="e">
        <f t="shared" si="38"/>
        <v>#N/A</v>
      </c>
      <c r="P1530" s="72">
        <f>IF(AND(ABS('Back-End'!B$26-L1530)&lt;=0.0005,'Back-End'!B$25),0.001,0)</f>
        <v>0</v>
      </c>
      <c r="Q1530" s="72">
        <f>IF(AND(ABS('Back-End'!B$32-L1530)&lt;=0.0005,'Back-End'!B$38),M1530,0)</f>
        <v>0</v>
      </c>
      <c r="R1530" s="72">
        <f>IF(AND(ABS('Back-End'!B$56-L1530)&lt;=0.0005,'Back-End'!B$57),'Back-End'!B$54,IF(AND(ABS('Back-End'!B$69-L1530)&lt;=0.0005,'Back-End'!B$58),'Back-End'!B$67,0))</f>
        <v>0</v>
      </c>
      <c r="S1530" s="72">
        <f>IF(AND(ABS('Back-End'!B$81-L1530)&lt;=0.0005,'Back-End'!B$84),'Back-End'!B$82,0)</f>
        <v>0</v>
      </c>
      <c r="T1530" s="72">
        <v>0</v>
      </c>
    </row>
    <row r="1531" spans="12:20" x14ac:dyDescent="0.25">
      <c r="L1531" s="94">
        <f>L1530</f>
        <v>0.76300000000000057</v>
      </c>
      <c r="M1531" s="81">
        <f>IF(L1531&lt;'Slider Control'!M$13,'Slider Control'!P$13,L1531*'Slider Control'!R$13)</f>
        <v>1.8312000000000013</v>
      </c>
      <c r="N1531" s="95">
        <f>IF(L1531&lt;'Slider Control'!M$13,0,IF(L1531&lt;'Slider Control'!N$13,L1531*'Slider Control'!S$13+'Slider Control'!T$13,'Slider Control'!Q$13))</f>
        <v>1.8</v>
      </c>
      <c r="O1531" s="96" t="e">
        <f t="shared" si="38"/>
        <v>#N/A</v>
      </c>
      <c r="P1531" s="72">
        <f>IF(AND(ABS('Back-End'!B$26-L1531)&lt;=0.0005,'Back-End'!B$25),'Back-End'!B$21,0)</f>
        <v>0</v>
      </c>
      <c r="Q1531" s="72">
        <f>IF(AND(ABS('Back-End'!B$32-L1531)&lt;=0.0005,'Back-End'!B$38),N1531,0)</f>
        <v>0</v>
      </c>
      <c r="R1531" s="72">
        <f>IF(AND(ABS('Back-End'!B$56-L1530)&lt;=0.0005,'Back-End'!B$57),'Back-End'!B$55,IF(AND(ABS('Back-End'!B$69-L1530)&lt;=0.0005,'Back-End'!B$58),'Back-End'!B$68+0.0001,0))</f>
        <v>0</v>
      </c>
      <c r="S1531" s="72">
        <f>IF(AND(ABS('Back-End'!B$81-L1531)&lt;=0.0005,'Back-End'!B$84),'Back-End'!B$83,0)</f>
        <v>0</v>
      </c>
      <c r="T1531" s="72">
        <v>0</v>
      </c>
    </row>
    <row r="1532" spans="12:20" x14ac:dyDescent="0.25">
      <c r="L1532" s="94">
        <f>L1531+0.001</f>
        <v>0.76400000000000057</v>
      </c>
      <c r="M1532" s="81">
        <f>IF(L1532&lt;'Slider Control'!M$13,'Slider Control'!P$13,L1532*'Slider Control'!R$13)</f>
        <v>1.8336000000000012</v>
      </c>
      <c r="N1532" s="95">
        <f>IF(L1532&lt;'Slider Control'!M$13,0,IF(L1532&lt;'Slider Control'!N$13,L1532*'Slider Control'!S$13+'Slider Control'!T$13,'Slider Control'!Q$13))</f>
        <v>1.8</v>
      </c>
      <c r="O1532" s="96" t="e">
        <f t="shared" si="38"/>
        <v>#N/A</v>
      </c>
      <c r="P1532" s="72">
        <f>IF(AND(ABS('Back-End'!B$26-L1532)&lt;=0.0005,'Back-End'!B$25),0.001,0)</f>
        <v>0</v>
      </c>
      <c r="Q1532" s="72">
        <f>IF(AND(ABS('Back-End'!B$32-L1532)&lt;=0.0005,'Back-End'!B$38),M1532,0)</f>
        <v>0</v>
      </c>
      <c r="R1532" s="72">
        <f>IF(AND(ABS('Back-End'!B$56-L1532)&lt;=0.0005,'Back-End'!B$57),'Back-End'!B$54,IF(AND(ABS('Back-End'!B$69-L1532)&lt;=0.0005,'Back-End'!B$58),'Back-End'!B$67,0))</f>
        <v>0</v>
      </c>
      <c r="S1532" s="72">
        <f>IF(AND(ABS('Back-End'!B$81-L1532)&lt;=0.0005,'Back-End'!B$84),'Back-End'!B$82,0)</f>
        <v>0</v>
      </c>
      <c r="T1532" s="72">
        <v>0</v>
      </c>
    </row>
    <row r="1533" spans="12:20" x14ac:dyDescent="0.25">
      <c r="L1533" s="94">
        <f>L1532</f>
        <v>0.76400000000000057</v>
      </c>
      <c r="M1533" s="81">
        <f>IF(L1533&lt;'Slider Control'!M$13,'Slider Control'!P$13,L1533*'Slider Control'!R$13)</f>
        <v>1.8336000000000012</v>
      </c>
      <c r="N1533" s="95">
        <f>IF(L1533&lt;'Slider Control'!M$13,0,IF(L1533&lt;'Slider Control'!N$13,L1533*'Slider Control'!S$13+'Slider Control'!T$13,'Slider Control'!Q$13))</f>
        <v>1.8</v>
      </c>
      <c r="O1533" s="96" t="e">
        <f t="shared" si="38"/>
        <v>#N/A</v>
      </c>
      <c r="P1533" s="72">
        <f>IF(AND(ABS('Back-End'!B$26-L1533)&lt;=0.0005,'Back-End'!B$25),'Back-End'!B$21,0)</f>
        <v>0</v>
      </c>
      <c r="Q1533" s="72">
        <f>IF(AND(ABS('Back-End'!B$32-L1533)&lt;=0.0005,'Back-End'!B$38),N1533,0)</f>
        <v>0</v>
      </c>
      <c r="R1533" s="72">
        <f>IF(AND(ABS('Back-End'!B$56-L1532)&lt;=0.0005,'Back-End'!B$57),'Back-End'!B$55,IF(AND(ABS('Back-End'!B$69-L1532)&lt;=0.0005,'Back-End'!B$58),'Back-End'!B$68+0.0001,0))</f>
        <v>0</v>
      </c>
      <c r="S1533" s="72">
        <f>IF(AND(ABS('Back-End'!B$81-L1533)&lt;=0.0005,'Back-End'!B$84),'Back-End'!B$83,0)</f>
        <v>0</v>
      </c>
      <c r="T1533" s="72">
        <v>0</v>
      </c>
    </row>
    <row r="1534" spans="12:20" x14ac:dyDescent="0.25">
      <c r="L1534" s="94">
        <f>L1533+0.001</f>
        <v>0.76500000000000057</v>
      </c>
      <c r="M1534" s="81">
        <f>IF(L1534&lt;'Slider Control'!M$13,'Slider Control'!P$13,L1534*'Slider Control'!R$13)</f>
        <v>1.8360000000000012</v>
      </c>
      <c r="N1534" s="95">
        <f>IF(L1534&lt;'Slider Control'!M$13,0,IF(L1534&lt;'Slider Control'!N$13,L1534*'Slider Control'!S$13+'Slider Control'!T$13,'Slider Control'!Q$13))</f>
        <v>1.8</v>
      </c>
      <c r="O1534" s="96" t="e">
        <f t="shared" si="38"/>
        <v>#N/A</v>
      </c>
      <c r="P1534" s="72">
        <f>IF(AND(ABS('Back-End'!B$26-L1534)&lt;=0.0005,'Back-End'!B$25),0.001,0)</f>
        <v>0</v>
      </c>
      <c r="Q1534" s="72">
        <f>IF(AND(ABS('Back-End'!B$32-L1534)&lt;=0.0005,'Back-End'!B$38),M1534,0)</f>
        <v>0</v>
      </c>
      <c r="R1534" s="72">
        <f>IF(AND(ABS('Back-End'!B$56-L1534)&lt;=0.0005,'Back-End'!B$57),'Back-End'!B$54,IF(AND(ABS('Back-End'!B$69-L1534)&lt;=0.0005,'Back-End'!B$58),'Back-End'!B$67,0))</f>
        <v>0</v>
      </c>
      <c r="S1534" s="72">
        <f>IF(AND(ABS('Back-End'!B$81-L1534)&lt;=0.0005,'Back-End'!B$84),'Back-End'!B$82,0)</f>
        <v>0</v>
      </c>
      <c r="T1534" s="72">
        <v>0</v>
      </c>
    </row>
    <row r="1535" spans="12:20" x14ac:dyDescent="0.25">
      <c r="L1535" s="94">
        <f>L1534</f>
        <v>0.76500000000000057</v>
      </c>
      <c r="M1535" s="81">
        <f>IF(L1535&lt;'Slider Control'!M$13,'Slider Control'!P$13,L1535*'Slider Control'!R$13)</f>
        <v>1.8360000000000012</v>
      </c>
      <c r="N1535" s="95">
        <f>IF(L1535&lt;'Slider Control'!M$13,0,IF(L1535&lt;'Slider Control'!N$13,L1535*'Slider Control'!S$13+'Slider Control'!T$13,'Slider Control'!Q$13))</f>
        <v>1.8</v>
      </c>
      <c r="O1535" s="96" t="e">
        <f t="shared" si="38"/>
        <v>#N/A</v>
      </c>
      <c r="P1535" s="72">
        <f>IF(AND(ABS('Back-End'!B$26-L1535)&lt;=0.0005,'Back-End'!B$25),'Back-End'!B$21,0)</f>
        <v>0</v>
      </c>
      <c r="Q1535" s="72">
        <f>IF(AND(ABS('Back-End'!B$32-L1535)&lt;=0.0005,'Back-End'!B$38),N1535,0)</f>
        <v>0</v>
      </c>
      <c r="R1535" s="72">
        <f>IF(AND(ABS('Back-End'!B$56-L1534)&lt;=0.0005,'Back-End'!B$57),'Back-End'!B$55,IF(AND(ABS('Back-End'!B$69-L1534)&lt;=0.0005,'Back-End'!B$58),'Back-End'!B$68+0.0001,0))</f>
        <v>0</v>
      </c>
      <c r="S1535" s="72">
        <f>IF(AND(ABS('Back-End'!B$81-L1535)&lt;=0.0005,'Back-End'!B$84),'Back-End'!B$83,0)</f>
        <v>0</v>
      </c>
      <c r="T1535" s="72">
        <v>0</v>
      </c>
    </row>
    <row r="1536" spans="12:20" x14ac:dyDescent="0.25">
      <c r="L1536" s="94">
        <f>L1535+0.001</f>
        <v>0.76600000000000057</v>
      </c>
      <c r="M1536" s="81">
        <f>IF(L1536&lt;'Slider Control'!M$13,'Slider Control'!P$13,L1536*'Slider Control'!R$13)</f>
        <v>1.8384000000000014</v>
      </c>
      <c r="N1536" s="95">
        <f>IF(L1536&lt;'Slider Control'!M$13,0,IF(L1536&lt;'Slider Control'!N$13,L1536*'Slider Control'!S$13+'Slider Control'!T$13,'Slider Control'!Q$13))</f>
        <v>1.8</v>
      </c>
      <c r="O1536" s="96" t="e">
        <f t="shared" si="38"/>
        <v>#N/A</v>
      </c>
      <c r="P1536" s="72">
        <f>IF(AND(ABS('Back-End'!B$26-L1536)&lt;=0.0005,'Back-End'!B$25),0.001,0)</f>
        <v>0</v>
      </c>
      <c r="Q1536" s="72">
        <f>IF(AND(ABS('Back-End'!B$32-L1536)&lt;=0.0005,'Back-End'!B$38),M1536,0)</f>
        <v>0</v>
      </c>
      <c r="R1536" s="72">
        <f>IF(AND(ABS('Back-End'!B$56-L1536)&lt;=0.0005,'Back-End'!B$57),'Back-End'!B$54,IF(AND(ABS('Back-End'!B$69-L1536)&lt;=0.0005,'Back-End'!B$58),'Back-End'!B$67,0))</f>
        <v>0</v>
      </c>
      <c r="S1536" s="72">
        <f>IF(AND(ABS('Back-End'!B$81-L1536)&lt;=0.0005,'Back-End'!B$84),'Back-End'!B$82,0)</f>
        <v>0</v>
      </c>
      <c r="T1536" s="72">
        <v>0</v>
      </c>
    </row>
    <row r="1537" spans="12:20" x14ac:dyDescent="0.25">
      <c r="L1537" s="94">
        <f>L1536</f>
        <v>0.76600000000000057</v>
      </c>
      <c r="M1537" s="81">
        <f>IF(L1537&lt;'Slider Control'!M$13,'Slider Control'!P$13,L1537*'Slider Control'!R$13)</f>
        <v>1.8384000000000014</v>
      </c>
      <c r="N1537" s="95">
        <f>IF(L1537&lt;'Slider Control'!M$13,0,IF(L1537&lt;'Slider Control'!N$13,L1537*'Slider Control'!S$13+'Slider Control'!T$13,'Slider Control'!Q$13))</f>
        <v>1.8</v>
      </c>
      <c r="O1537" s="96" t="e">
        <f t="shared" si="38"/>
        <v>#N/A</v>
      </c>
      <c r="P1537" s="72">
        <f>IF(AND(ABS('Back-End'!B$26-L1537)&lt;=0.0005,'Back-End'!B$25),'Back-End'!B$21,0)</f>
        <v>0</v>
      </c>
      <c r="Q1537" s="72">
        <f>IF(AND(ABS('Back-End'!B$32-L1537)&lt;=0.0005,'Back-End'!B$38),N1537,0)</f>
        <v>0</v>
      </c>
      <c r="R1537" s="72">
        <f>IF(AND(ABS('Back-End'!B$56-L1536)&lt;=0.0005,'Back-End'!B$57),'Back-End'!B$55,IF(AND(ABS('Back-End'!B$69-L1536)&lt;=0.0005,'Back-End'!B$58),'Back-End'!B$68+0.0001,0))</f>
        <v>0</v>
      </c>
      <c r="S1537" s="72">
        <f>IF(AND(ABS('Back-End'!B$81-L1537)&lt;=0.0005,'Back-End'!B$84),'Back-End'!B$83,0)</f>
        <v>0</v>
      </c>
      <c r="T1537" s="72">
        <v>0</v>
      </c>
    </row>
    <row r="1538" spans="12:20" x14ac:dyDescent="0.25">
      <c r="L1538" s="94">
        <f>L1537+0.001</f>
        <v>0.76700000000000057</v>
      </c>
      <c r="M1538" s="81">
        <f>IF(L1538&lt;'Slider Control'!M$13,'Slider Control'!P$13,L1538*'Slider Control'!R$13)</f>
        <v>1.8408000000000013</v>
      </c>
      <c r="N1538" s="95">
        <f>IF(L1538&lt;'Slider Control'!M$13,0,IF(L1538&lt;'Slider Control'!N$13,L1538*'Slider Control'!S$13+'Slider Control'!T$13,'Slider Control'!Q$13))</f>
        <v>1.8</v>
      </c>
      <c r="O1538" s="96" t="e">
        <f t="shared" si="38"/>
        <v>#N/A</v>
      </c>
      <c r="P1538" s="72">
        <f>IF(AND(ABS('Back-End'!B$26-L1538)&lt;=0.0005,'Back-End'!B$25),0.001,0)</f>
        <v>0</v>
      </c>
      <c r="Q1538" s="72">
        <f>IF(AND(ABS('Back-End'!B$32-L1538)&lt;=0.0005,'Back-End'!B$38),M1538,0)</f>
        <v>0</v>
      </c>
      <c r="R1538" s="72">
        <f>IF(AND(ABS('Back-End'!B$56-L1538)&lt;=0.0005,'Back-End'!B$57),'Back-End'!B$54,IF(AND(ABS('Back-End'!B$69-L1538)&lt;=0.0005,'Back-End'!B$58),'Back-End'!B$67,0))</f>
        <v>0</v>
      </c>
      <c r="S1538" s="72">
        <f>IF(AND(ABS('Back-End'!B$81-L1538)&lt;=0.0005,'Back-End'!B$84),'Back-End'!B$82,0)</f>
        <v>0</v>
      </c>
      <c r="T1538" s="72">
        <v>0</v>
      </c>
    </row>
    <row r="1539" spans="12:20" x14ac:dyDescent="0.25">
      <c r="L1539" s="94">
        <f>L1538</f>
        <v>0.76700000000000057</v>
      </c>
      <c r="M1539" s="81">
        <f>IF(L1539&lt;'Slider Control'!M$13,'Slider Control'!P$13,L1539*'Slider Control'!R$13)</f>
        <v>1.8408000000000013</v>
      </c>
      <c r="N1539" s="95">
        <f>IF(L1539&lt;'Slider Control'!M$13,0,IF(L1539&lt;'Slider Control'!N$13,L1539*'Slider Control'!S$13+'Slider Control'!T$13,'Slider Control'!Q$13))</f>
        <v>1.8</v>
      </c>
      <c r="O1539" s="96" t="e">
        <f t="shared" si="38"/>
        <v>#N/A</v>
      </c>
      <c r="P1539" s="72">
        <f>IF(AND(ABS('Back-End'!B$26-L1539)&lt;=0.0005,'Back-End'!B$25),'Back-End'!B$21,0)</f>
        <v>0</v>
      </c>
      <c r="Q1539" s="72">
        <f>IF(AND(ABS('Back-End'!B$32-L1539)&lt;=0.0005,'Back-End'!B$38),N1539,0)</f>
        <v>0</v>
      </c>
      <c r="R1539" s="72">
        <f>IF(AND(ABS('Back-End'!B$56-L1538)&lt;=0.0005,'Back-End'!B$57),'Back-End'!B$55,IF(AND(ABS('Back-End'!B$69-L1538)&lt;=0.0005,'Back-End'!B$58),'Back-End'!B$68+0.0001,0))</f>
        <v>0</v>
      </c>
      <c r="S1539" s="72">
        <f>IF(AND(ABS('Back-End'!B$81-L1539)&lt;=0.0005,'Back-End'!B$84),'Back-End'!B$83,0)</f>
        <v>0</v>
      </c>
      <c r="T1539" s="72">
        <v>0</v>
      </c>
    </row>
    <row r="1540" spans="12:20" x14ac:dyDescent="0.25">
      <c r="L1540" s="94">
        <f>L1539+0.001</f>
        <v>0.76800000000000057</v>
      </c>
      <c r="M1540" s="81">
        <f>IF(L1540&lt;'Slider Control'!M$13,'Slider Control'!P$13,L1540*'Slider Control'!R$13)</f>
        <v>1.8432000000000013</v>
      </c>
      <c r="N1540" s="95">
        <f>IF(L1540&lt;'Slider Control'!M$13,0,IF(L1540&lt;'Slider Control'!N$13,L1540*'Slider Control'!S$13+'Slider Control'!T$13,'Slider Control'!Q$13))</f>
        <v>1.8</v>
      </c>
      <c r="O1540" s="96" t="e">
        <f t="shared" ref="O1540:O1603" si="39">IF(SUM(P1540:T1540)=0,NA(),SUM(P1540:T1540))</f>
        <v>#N/A</v>
      </c>
      <c r="P1540" s="72">
        <f>IF(AND(ABS('Back-End'!B$26-L1540)&lt;=0.0005,'Back-End'!B$25),0.001,0)</f>
        <v>0</v>
      </c>
      <c r="Q1540" s="72">
        <f>IF(AND(ABS('Back-End'!B$32-L1540)&lt;=0.0005,'Back-End'!B$38),M1540,0)</f>
        <v>0</v>
      </c>
      <c r="R1540" s="72">
        <f>IF(AND(ABS('Back-End'!B$56-L1540)&lt;=0.0005,'Back-End'!B$57),'Back-End'!B$54,IF(AND(ABS('Back-End'!B$69-L1540)&lt;=0.0005,'Back-End'!B$58),'Back-End'!B$67,0))</f>
        <v>0</v>
      </c>
      <c r="S1540" s="72">
        <f>IF(AND(ABS('Back-End'!B$81-L1540)&lt;=0.0005,'Back-End'!B$84),'Back-End'!B$82,0)</f>
        <v>0</v>
      </c>
      <c r="T1540" s="72">
        <v>0</v>
      </c>
    </row>
    <row r="1541" spans="12:20" x14ac:dyDescent="0.25">
      <c r="L1541" s="94">
        <f>L1540</f>
        <v>0.76800000000000057</v>
      </c>
      <c r="M1541" s="81">
        <f>IF(L1541&lt;'Slider Control'!M$13,'Slider Control'!P$13,L1541*'Slider Control'!R$13)</f>
        <v>1.8432000000000013</v>
      </c>
      <c r="N1541" s="95">
        <f>IF(L1541&lt;'Slider Control'!M$13,0,IF(L1541&lt;'Slider Control'!N$13,L1541*'Slider Control'!S$13+'Slider Control'!T$13,'Slider Control'!Q$13))</f>
        <v>1.8</v>
      </c>
      <c r="O1541" s="96" t="e">
        <f t="shared" si="39"/>
        <v>#N/A</v>
      </c>
      <c r="P1541" s="72">
        <f>IF(AND(ABS('Back-End'!B$26-L1541)&lt;=0.0005,'Back-End'!B$25),'Back-End'!B$21,0)</f>
        <v>0</v>
      </c>
      <c r="Q1541" s="72">
        <f>IF(AND(ABS('Back-End'!B$32-L1541)&lt;=0.0005,'Back-End'!B$38),N1541,0)</f>
        <v>0</v>
      </c>
      <c r="R1541" s="72">
        <f>IF(AND(ABS('Back-End'!B$56-L1540)&lt;=0.0005,'Back-End'!B$57),'Back-End'!B$55,IF(AND(ABS('Back-End'!B$69-L1540)&lt;=0.0005,'Back-End'!B$58),'Back-End'!B$68+0.0001,0))</f>
        <v>0</v>
      </c>
      <c r="S1541" s="72">
        <f>IF(AND(ABS('Back-End'!B$81-L1541)&lt;=0.0005,'Back-End'!B$84),'Back-End'!B$83,0)</f>
        <v>0</v>
      </c>
      <c r="T1541" s="72">
        <v>0</v>
      </c>
    </row>
    <row r="1542" spans="12:20" x14ac:dyDescent="0.25">
      <c r="L1542" s="94">
        <f>L1541+0.001</f>
        <v>0.76900000000000057</v>
      </c>
      <c r="M1542" s="81">
        <f>IF(L1542&lt;'Slider Control'!M$13,'Slider Control'!P$13,L1542*'Slider Control'!R$13)</f>
        <v>1.8456000000000012</v>
      </c>
      <c r="N1542" s="95">
        <f>IF(L1542&lt;'Slider Control'!M$13,0,IF(L1542&lt;'Slider Control'!N$13,L1542*'Slider Control'!S$13+'Slider Control'!T$13,'Slider Control'!Q$13))</f>
        <v>1.8</v>
      </c>
      <c r="O1542" s="96" t="e">
        <f t="shared" si="39"/>
        <v>#N/A</v>
      </c>
      <c r="P1542" s="72">
        <f>IF(AND(ABS('Back-End'!B$26-L1542)&lt;=0.0005,'Back-End'!B$25),0.001,0)</f>
        <v>0</v>
      </c>
      <c r="Q1542" s="72">
        <f>IF(AND(ABS('Back-End'!B$32-L1542)&lt;=0.0005,'Back-End'!B$38),M1542,0)</f>
        <v>0</v>
      </c>
      <c r="R1542" s="72">
        <f>IF(AND(ABS('Back-End'!B$56-L1542)&lt;=0.0005,'Back-End'!B$57),'Back-End'!B$54,IF(AND(ABS('Back-End'!B$69-L1542)&lt;=0.0005,'Back-End'!B$58),'Back-End'!B$67,0))</f>
        <v>0</v>
      </c>
      <c r="S1542" s="72">
        <f>IF(AND(ABS('Back-End'!B$81-L1542)&lt;=0.0005,'Back-End'!B$84),'Back-End'!B$82,0)</f>
        <v>0</v>
      </c>
      <c r="T1542" s="72">
        <v>0</v>
      </c>
    </row>
    <row r="1543" spans="12:20" x14ac:dyDescent="0.25">
      <c r="L1543" s="94">
        <f>L1542</f>
        <v>0.76900000000000057</v>
      </c>
      <c r="M1543" s="81">
        <f>IF(L1543&lt;'Slider Control'!M$13,'Slider Control'!P$13,L1543*'Slider Control'!R$13)</f>
        <v>1.8456000000000012</v>
      </c>
      <c r="N1543" s="95">
        <f>IF(L1543&lt;'Slider Control'!M$13,0,IF(L1543&lt;'Slider Control'!N$13,L1543*'Slider Control'!S$13+'Slider Control'!T$13,'Slider Control'!Q$13))</f>
        <v>1.8</v>
      </c>
      <c r="O1543" s="96" t="e">
        <f t="shared" si="39"/>
        <v>#N/A</v>
      </c>
      <c r="P1543" s="72">
        <f>IF(AND(ABS('Back-End'!B$26-L1543)&lt;=0.0005,'Back-End'!B$25),'Back-End'!B$21,0)</f>
        <v>0</v>
      </c>
      <c r="Q1543" s="72">
        <f>IF(AND(ABS('Back-End'!B$32-L1543)&lt;=0.0005,'Back-End'!B$38),N1543,0)</f>
        <v>0</v>
      </c>
      <c r="R1543" s="72">
        <f>IF(AND(ABS('Back-End'!B$56-L1542)&lt;=0.0005,'Back-End'!B$57),'Back-End'!B$55,IF(AND(ABS('Back-End'!B$69-L1542)&lt;=0.0005,'Back-End'!B$58),'Back-End'!B$68+0.0001,0))</f>
        <v>0</v>
      </c>
      <c r="S1543" s="72">
        <f>IF(AND(ABS('Back-End'!B$81-L1543)&lt;=0.0005,'Back-End'!B$84),'Back-End'!B$83,0)</f>
        <v>0</v>
      </c>
      <c r="T1543" s="72">
        <v>0</v>
      </c>
    </row>
    <row r="1544" spans="12:20" x14ac:dyDescent="0.25">
      <c r="L1544" s="94">
        <f>L1543+0.001</f>
        <v>0.77000000000000057</v>
      </c>
      <c r="M1544" s="81">
        <f>IF(L1544&lt;'Slider Control'!M$13,'Slider Control'!P$13,L1544*'Slider Control'!R$13)</f>
        <v>1.8480000000000012</v>
      </c>
      <c r="N1544" s="95">
        <f>IF(L1544&lt;'Slider Control'!M$13,0,IF(L1544&lt;'Slider Control'!N$13,L1544*'Slider Control'!S$13+'Slider Control'!T$13,'Slider Control'!Q$13))</f>
        <v>1.8</v>
      </c>
      <c r="O1544" s="96" t="e">
        <f t="shared" si="39"/>
        <v>#N/A</v>
      </c>
      <c r="P1544" s="72">
        <f>IF(AND(ABS('Back-End'!B$26-L1544)&lt;=0.0005,'Back-End'!B$25),0.001,0)</f>
        <v>0</v>
      </c>
      <c r="Q1544" s="72">
        <f>IF(AND(ABS('Back-End'!B$32-L1544)&lt;=0.0005,'Back-End'!B$38),M1544,0)</f>
        <v>0</v>
      </c>
      <c r="R1544" s="72">
        <f>IF(AND(ABS('Back-End'!B$56-L1544)&lt;=0.0005,'Back-End'!B$57),'Back-End'!B$54,IF(AND(ABS('Back-End'!B$69-L1544)&lt;=0.0005,'Back-End'!B$58),'Back-End'!B$67,0))</f>
        <v>0</v>
      </c>
      <c r="S1544" s="72">
        <f>IF(AND(ABS('Back-End'!B$81-L1544)&lt;=0.0005,'Back-End'!B$84),'Back-End'!B$82,0)</f>
        <v>0</v>
      </c>
      <c r="T1544" s="72">
        <v>0</v>
      </c>
    </row>
    <row r="1545" spans="12:20" x14ac:dyDescent="0.25">
      <c r="L1545" s="94">
        <f>L1544</f>
        <v>0.77000000000000057</v>
      </c>
      <c r="M1545" s="81">
        <f>IF(L1545&lt;'Slider Control'!M$13,'Slider Control'!P$13,L1545*'Slider Control'!R$13)</f>
        <v>1.8480000000000012</v>
      </c>
      <c r="N1545" s="95">
        <f>IF(L1545&lt;'Slider Control'!M$13,0,IF(L1545&lt;'Slider Control'!N$13,L1545*'Slider Control'!S$13+'Slider Control'!T$13,'Slider Control'!Q$13))</f>
        <v>1.8</v>
      </c>
      <c r="O1545" s="96" t="e">
        <f t="shared" si="39"/>
        <v>#N/A</v>
      </c>
      <c r="P1545" s="72">
        <f>IF(AND(ABS('Back-End'!B$26-L1545)&lt;=0.0005,'Back-End'!B$25),'Back-End'!B$21,0)</f>
        <v>0</v>
      </c>
      <c r="Q1545" s="72">
        <f>IF(AND(ABS('Back-End'!B$32-L1545)&lt;=0.0005,'Back-End'!B$38),N1545,0)</f>
        <v>0</v>
      </c>
      <c r="R1545" s="72">
        <f>IF(AND(ABS('Back-End'!B$56-L1544)&lt;=0.0005,'Back-End'!B$57),'Back-End'!B$55,IF(AND(ABS('Back-End'!B$69-L1544)&lt;=0.0005,'Back-End'!B$58),'Back-End'!B$68+0.0001,0))</f>
        <v>0</v>
      </c>
      <c r="S1545" s="72">
        <f>IF(AND(ABS('Back-End'!B$81-L1545)&lt;=0.0005,'Back-End'!B$84),'Back-End'!B$83,0)</f>
        <v>0</v>
      </c>
      <c r="T1545" s="72">
        <v>0</v>
      </c>
    </row>
    <row r="1546" spans="12:20" x14ac:dyDescent="0.25">
      <c r="L1546" s="94">
        <f>L1545+0.001</f>
        <v>0.77100000000000057</v>
      </c>
      <c r="M1546" s="81">
        <f>IF(L1546&lt;'Slider Control'!M$13,'Slider Control'!P$13,L1546*'Slider Control'!R$13)</f>
        <v>1.8504000000000014</v>
      </c>
      <c r="N1546" s="95">
        <f>IF(L1546&lt;'Slider Control'!M$13,0,IF(L1546&lt;'Slider Control'!N$13,L1546*'Slider Control'!S$13+'Slider Control'!T$13,'Slider Control'!Q$13))</f>
        <v>1.8</v>
      </c>
      <c r="O1546" s="96" t="e">
        <f t="shared" si="39"/>
        <v>#N/A</v>
      </c>
      <c r="P1546" s="72">
        <f>IF(AND(ABS('Back-End'!B$26-L1546)&lt;=0.0005,'Back-End'!B$25),0.001,0)</f>
        <v>0</v>
      </c>
      <c r="Q1546" s="72">
        <f>IF(AND(ABS('Back-End'!B$32-L1546)&lt;=0.0005,'Back-End'!B$38),M1546,0)</f>
        <v>0</v>
      </c>
      <c r="R1546" s="72">
        <f>IF(AND(ABS('Back-End'!B$56-L1546)&lt;=0.0005,'Back-End'!B$57),'Back-End'!B$54,IF(AND(ABS('Back-End'!B$69-L1546)&lt;=0.0005,'Back-End'!B$58),'Back-End'!B$67,0))</f>
        <v>0</v>
      </c>
      <c r="S1546" s="72">
        <f>IF(AND(ABS('Back-End'!B$81-L1546)&lt;=0.0005,'Back-End'!B$84),'Back-End'!B$82,0)</f>
        <v>0</v>
      </c>
      <c r="T1546" s="72">
        <v>0</v>
      </c>
    </row>
    <row r="1547" spans="12:20" x14ac:dyDescent="0.25">
      <c r="L1547" s="94">
        <f>L1546</f>
        <v>0.77100000000000057</v>
      </c>
      <c r="M1547" s="81">
        <f>IF(L1547&lt;'Slider Control'!M$13,'Slider Control'!P$13,L1547*'Slider Control'!R$13)</f>
        <v>1.8504000000000014</v>
      </c>
      <c r="N1547" s="95">
        <f>IF(L1547&lt;'Slider Control'!M$13,0,IF(L1547&lt;'Slider Control'!N$13,L1547*'Slider Control'!S$13+'Slider Control'!T$13,'Slider Control'!Q$13))</f>
        <v>1.8</v>
      </c>
      <c r="O1547" s="96" t="e">
        <f t="shared" si="39"/>
        <v>#N/A</v>
      </c>
      <c r="P1547" s="72">
        <f>IF(AND(ABS('Back-End'!B$26-L1547)&lt;=0.0005,'Back-End'!B$25),'Back-End'!B$21,0)</f>
        <v>0</v>
      </c>
      <c r="Q1547" s="72">
        <f>IF(AND(ABS('Back-End'!B$32-L1547)&lt;=0.0005,'Back-End'!B$38),N1547,0)</f>
        <v>0</v>
      </c>
      <c r="R1547" s="72">
        <f>IF(AND(ABS('Back-End'!B$56-L1546)&lt;=0.0005,'Back-End'!B$57),'Back-End'!B$55,IF(AND(ABS('Back-End'!B$69-L1546)&lt;=0.0005,'Back-End'!B$58),'Back-End'!B$68+0.0001,0))</f>
        <v>0</v>
      </c>
      <c r="S1547" s="72">
        <f>IF(AND(ABS('Back-End'!B$81-L1547)&lt;=0.0005,'Back-End'!B$84),'Back-End'!B$83,0)</f>
        <v>0</v>
      </c>
      <c r="T1547" s="72">
        <v>0</v>
      </c>
    </row>
    <row r="1548" spans="12:20" x14ac:dyDescent="0.25">
      <c r="L1548" s="94">
        <f>L1547+0.001</f>
        <v>0.77200000000000057</v>
      </c>
      <c r="M1548" s="81">
        <f>IF(L1548&lt;'Slider Control'!M$13,'Slider Control'!P$13,L1548*'Slider Control'!R$13)</f>
        <v>1.8528000000000013</v>
      </c>
      <c r="N1548" s="95">
        <f>IF(L1548&lt;'Slider Control'!M$13,0,IF(L1548&lt;'Slider Control'!N$13,L1548*'Slider Control'!S$13+'Slider Control'!T$13,'Slider Control'!Q$13))</f>
        <v>1.8</v>
      </c>
      <c r="O1548" s="96" t="e">
        <f t="shared" si="39"/>
        <v>#N/A</v>
      </c>
      <c r="P1548" s="72">
        <f>IF(AND(ABS('Back-End'!B$26-L1548)&lt;=0.0005,'Back-End'!B$25),0.001,0)</f>
        <v>0</v>
      </c>
      <c r="Q1548" s="72">
        <f>IF(AND(ABS('Back-End'!B$32-L1548)&lt;=0.0005,'Back-End'!B$38),M1548,0)</f>
        <v>0</v>
      </c>
      <c r="R1548" s="72">
        <f>IF(AND(ABS('Back-End'!B$56-L1548)&lt;=0.0005,'Back-End'!B$57),'Back-End'!B$54,IF(AND(ABS('Back-End'!B$69-L1548)&lt;=0.0005,'Back-End'!B$58),'Back-End'!B$67,0))</f>
        <v>0</v>
      </c>
      <c r="S1548" s="72">
        <f>IF(AND(ABS('Back-End'!B$81-L1548)&lt;=0.0005,'Back-End'!B$84),'Back-End'!B$82,0)</f>
        <v>0</v>
      </c>
      <c r="T1548" s="72">
        <v>0</v>
      </c>
    </row>
    <row r="1549" spans="12:20" x14ac:dyDescent="0.25">
      <c r="L1549" s="94">
        <f>L1548</f>
        <v>0.77200000000000057</v>
      </c>
      <c r="M1549" s="81">
        <f>IF(L1549&lt;'Slider Control'!M$13,'Slider Control'!P$13,L1549*'Slider Control'!R$13)</f>
        <v>1.8528000000000013</v>
      </c>
      <c r="N1549" s="95">
        <f>IF(L1549&lt;'Slider Control'!M$13,0,IF(L1549&lt;'Slider Control'!N$13,L1549*'Slider Control'!S$13+'Slider Control'!T$13,'Slider Control'!Q$13))</f>
        <v>1.8</v>
      </c>
      <c r="O1549" s="96" t="e">
        <f t="shared" si="39"/>
        <v>#N/A</v>
      </c>
      <c r="P1549" s="72">
        <f>IF(AND(ABS('Back-End'!B$26-L1549)&lt;=0.0005,'Back-End'!B$25),'Back-End'!B$21,0)</f>
        <v>0</v>
      </c>
      <c r="Q1549" s="72">
        <f>IF(AND(ABS('Back-End'!B$32-L1549)&lt;=0.0005,'Back-End'!B$38),N1549,0)</f>
        <v>0</v>
      </c>
      <c r="R1549" s="72">
        <f>IF(AND(ABS('Back-End'!B$56-L1548)&lt;=0.0005,'Back-End'!B$57),'Back-End'!B$55,IF(AND(ABS('Back-End'!B$69-L1548)&lt;=0.0005,'Back-End'!B$58),'Back-End'!B$68+0.0001,0))</f>
        <v>0</v>
      </c>
      <c r="S1549" s="72">
        <f>IF(AND(ABS('Back-End'!B$81-L1549)&lt;=0.0005,'Back-End'!B$84),'Back-End'!B$83,0)</f>
        <v>0</v>
      </c>
      <c r="T1549" s="72">
        <v>0</v>
      </c>
    </row>
    <row r="1550" spans="12:20" x14ac:dyDescent="0.25">
      <c r="L1550" s="94">
        <f>L1549+0.001</f>
        <v>0.77300000000000058</v>
      </c>
      <c r="M1550" s="81">
        <f>IF(L1550&lt;'Slider Control'!M$13,'Slider Control'!P$13,L1550*'Slider Control'!R$13)</f>
        <v>1.8552000000000013</v>
      </c>
      <c r="N1550" s="95">
        <f>IF(L1550&lt;'Slider Control'!M$13,0,IF(L1550&lt;'Slider Control'!N$13,L1550*'Slider Control'!S$13+'Slider Control'!T$13,'Slider Control'!Q$13))</f>
        <v>1.8</v>
      </c>
      <c r="O1550" s="96" t="e">
        <f t="shared" si="39"/>
        <v>#N/A</v>
      </c>
      <c r="P1550" s="72">
        <f>IF(AND(ABS('Back-End'!B$26-L1550)&lt;=0.0005,'Back-End'!B$25),0.001,0)</f>
        <v>0</v>
      </c>
      <c r="Q1550" s="72">
        <f>IF(AND(ABS('Back-End'!B$32-L1550)&lt;=0.0005,'Back-End'!B$38),M1550,0)</f>
        <v>0</v>
      </c>
      <c r="R1550" s="72">
        <f>IF(AND(ABS('Back-End'!B$56-L1550)&lt;=0.0005,'Back-End'!B$57),'Back-End'!B$54,IF(AND(ABS('Back-End'!B$69-L1550)&lt;=0.0005,'Back-End'!B$58),'Back-End'!B$67,0))</f>
        <v>0</v>
      </c>
      <c r="S1550" s="72">
        <f>IF(AND(ABS('Back-End'!B$81-L1550)&lt;=0.0005,'Back-End'!B$84),'Back-End'!B$82,0)</f>
        <v>0</v>
      </c>
      <c r="T1550" s="72">
        <v>0</v>
      </c>
    </row>
    <row r="1551" spans="12:20" x14ac:dyDescent="0.25">
      <c r="L1551" s="94">
        <f>L1550</f>
        <v>0.77300000000000058</v>
      </c>
      <c r="M1551" s="81">
        <f>IF(L1551&lt;'Slider Control'!M$13,'Slider Control'!P$13,L1551*'Slider Control'!R$13)</f>
        <v>1.8552000000000013</v>
      </c>
      <c r="N1551" s="95">
        <f>IF(L1551&lt;'Slider Control'!M$13,0,IF(L1551&lt;'Slider Control'!N$13,L1551*'Slider Control'!S$13+'Slider Control'!T$13,'Slider Control'!Q$13))</f>
        <v>1.8</v>
      </c>
      <c r="O1551" s="96" t="e">
        <f t="shared" si="39"/>
        <v>#N/A</v>
      </c>
      <c r="P1551" s="72">
        <f>IF(AND(ABS('Back-End'!B$26-L1551)&lt;=0.0005,'Back-End'!B$25),'Back-End'!B$21,0)</f>
        <v>0</v>
      </c>
      <c r="Q1551" s="72">
        <f>IF(AND(ABS('Back-End'!B$32-L1551)&lt;=0.0005,'Back-End'!B$38),N1551,0)</f>
        <v>0</v>
      </c>
      <c r="R1551" s="72">
        <f>IF(AND(ABS('Back-End'!B$56-L1550)&lt;=0.0005,'Back-End'!B$57),'Back-End'!B$55,IF(AND(ABS('Back-End'!B$69-L1550)&lt;=0.0005,'Back-End'!B$58),'Back-End'!B$68+0.0001,0))</f>
        <v>0</v>
      </c>
      <c r="S1551" s="72">
        <f>IF(AND(ABS('Back-End'!B$81-L1551)&lt;=0.0005,'Back-End'!B$84),'Back-End'!B$83,0)</f>
        <v>0</v>
      </c>
      <c r="T1551" s="72">
        <v>0</v>
      </c>
    </row>
    <row r="1552" spans="12:20" x14ac:dyDescent="0.25">
      <c r="L1552" s="94">
        <f>L1551+0.001</f>
        <v>0.77400000000000058</v>
      </c>
      <c r="M1552" s="81">
        <f>IF(L1552&lt;'Slider Control'!M$13,'Slider Control'!P$13,L1552*'Slider Control'!R$13)</f>
        <v>1.8576000000000013</v>
      </c>
      <c r="N1552" s="95">
        <f>IF(L1552&lt;'Slider Control'!M$13,0,IF(L1552&lt;'Slider Control'!N$13,L1552*'Slider Control'!S$13+'Slider Control'!T$13,'Slider Control'!Q$13))</f>
        <v>1.8</v>
      </c>
      <c r="O1552" s="96" t="e">
        <f t="shared" si="39"/>
        <v>#N/A</v>
      </c>
      <c r="P1552" s="72">
        <f>IF(AND(ABS('Back-End'!B$26-L1552)&lt;=0.0005,'Back-End'!B$25),0.001,0)</f>
        <v>0</v>
      </c>
      <c r="Q1552" s="72">
        <f>IF(AND(ABS('Back-End'!B$32-L1552)&lt;=0.0005,'Back-End'!B$38),M1552,0)</f>
        <v>0</v>
      </c>
      <c r="R1552" s="72">
        <f>IF(AND(ABS('Back-End'!B$56-L1552)&lt;=0.0005,'Back-End'!B$57),'Back-End'!B$54,IF(AND(ABS('Back-End'!B$69-L1552)&lt;=0.0005,'Back-End'!B$58),'Back-End'!B$67,0))</f>
        <v>0</v>
      </c>
      <c r="S1552" s="72">
        <f>IF(AND(ABS('Back-End'!B$81-L1552)&lt;=0.0005,'Back-End'!B$84),'Back-End'!B$82,0)</f>
        <v>0</v>
      </c>
      <c r="T1552" s="72">
        <v>0</v>
      </c>
    </row>
    <row r="1553" spans="12:20" x14ac:dyDescent="0.25">
      <c r="L1553" s="94">
        <f>L1552</f>
        <v>0.77400000000000058</v>
      </c>
      <c r="M1553" s="81">
        <f>IF(L1553&lt;'Slider Control'!M$13,'Slider Control'!P$13,L1553*'Slider Control'!R$13)</f>
        <v>1.8576000000000013</v>
      </c>
      <c r="N1553" s="95">
        <f>IF(L1553&lt;'Slider Control'!M$13,0,IF(L1553&lt;'Slider Control'!N$13,L1553*'Slider Control'!S$13+'Slider Control'!T$13,'Slider Control'!Q$13))</f>
        <v>1.8</v>
      </c>
      <c r="O1553" s="96" t="e">
        <f t="shared" si="39"/>
        <v>#N/A</v>
      </c>
      <c r="P1553" s="72">
        <f>IF(AND(ABS('Back-End'!B$26-L1553)&lt;=0.0005,'Back-End'!B$25),'Back-End'!B$21,0)</f>
        <v>0</v>
      </c>
      <c r="Q1553" s="72">
        <f>IF(AND(ABS('Back-End'!B$32-L1553)&lt;=0.0005,'Back-End'!B$38),N1553,0)</f>
        <v>0</v>
      </c>
      <c r="R1553" s="72">
        <f>IF(AND(ABS('Back-End'!B$56-L1552)&lt;=0.0005,'Back-End'!B$57),'Back-End'!B$55,IF(AND(ABS('Back-End'!B$69-L1552)&lt;=0.0005,'Back-End'!B$58),'Back-End'!B$68+0.0001,0))</f>
        <v>0</v>
      </c>
      <c r="S1553" s="72">
        <f>IF(AND(ABS('Back-End'!B$81-L1553)&lt;=0.0005,'Back-End'!B$84),'Back-End'!B$83,0)</f>
        <v>0</v>
      </c>
      <c r="T1553" s="72">
        <v>0</v>
      </c>
    </row>
    <row r="1554" spans="12:20" x14ac:dyDescent="0.25">
      <c r="L1554" s="94">
        <f>L1553+0.001</f>
        <v>0.77500000000000058</v>
      </c>
      <c r="M1554" s="81">
        <f>IF(L1554&lt;'Slider Control'!M$13,'Slider Control'!P$13,L1554*'Slider Control'!R$13)</f>
        <v>1.8600000000000012</v>
      </c>
      <c r="N1554" s="95">
        <f>IF(L1554&lt;'Slider Control'!M$13,0,IF(L1554&lt;'Slider Control'!N$13,L1554*'Slider Control'!S$13+'Slider Control'!T$13,'Slider Control'!Q$13))</f>
        <v>1.8</v>
      </c>
      <c r="O1554" s="96" t="e">
        <f t="shared" si="39"/>
        <v>#N/A</v>
      </c>
      <c r="P1554" s="72">
        <f>IF(AND(ABS('Back-End'!B$26-L1554)&lt;=0.0005,'Back-End'!B$25),0.001,0)</f>
        <v>0</v>
      </c>
      <c r="Q1554" s="72">
        <f>IF(AND(ABS('Back-End'!B$32-L1554)&lt;=0.0005,'Back-End'!B$38),M1554,0)</f>
        <v>0</v>
      </c>
      <c r="R1554" s="72">
        <f>IF(AND(ABS('Back-End'!B$56-L1554)&lt;=0.0005,'Back-End'!B$57),'Back-End'!B$54,IF(AND(ABS('Back-End'!B$69-L1554)&lt;=0.0005,'Back-End'!B$58),'Back-End'!B$67,0))</f>
        <v>0</v>
      </c>
      <c r="S1554" s="72">
        <f>IF(AND(ABS('Back-End'!B$81-L1554)&lt;=0.0005,'Back-End'!B$84),'Back-End'!B$82,0)</f>
        <v>0</v>
      </c>
      <c r="T1554" s="72">
        <v>0</v>
      </c>
    </row>
    <row r="1555" spans="12:20" x14ac:dyDescent="0.25">
      <c r="L1555" s="94">
        <f>L1554</f>
        <v>0.77500000000000058</v>
      </c>
      <c r="M1555" s="81">
        <f>IF(L1555&lt;'Slider Control'!M$13,'Slider Control'!P$13,L1555*'Slider Control'!R$13)</f>
        <v>1.8600000000000012</v>
      </c>
      <c r="N1555" s="95">
        <f>IF(L1555&lt;'Slider Control'!M$13,0,IF(L1555&lt;'Slider Control'!N$13,L1555*'Slider Control'!S$13+'Slider Control'!T$13,'Slider Control'!Q$13))</f>
        <v>1.8</v>
      </c>
      <c r="O1555" s="96" t="e">
        <f t="shared" si="39"/>
        <v>#N/A</v>
      </c>
      <c r="P1555" s="72">
        <f>IF(AND(ABS('Back-End'!B$26-L1555)&lt;=0.0005,'Back-End'!B$25),'Back-End'!B$21,0)</f>
        <v>0</v>
      </c>
      <c r="Q1555" s="72">
        <f>IF(AND(ABS('Back-End'!B$32-L1555)&lt;=0.0005,'Back-End'!B$38),N1555,0)</f>
        <v>0</v>
      </c>
      <c r="R1555" s="72">
        <f>IF(AND(ABS('Back-End'!B$56-L1554)&lt;=0.0005,'Back-End'!B$57),'Back-End'!B$55,IF(AND(ABS('Back-End'!B$69-L1554)&lt;=0.0005,'Back-End'!B$58),'Back-End'!B$68+0.0001,0))</f>
        <v>0</v>
      </c>
      <c r="S1555" s="72">
        <f>IF(AND(ABS('Back-End'!B$81-L1555)&lt;=0.0005,'Back-End'!B$84),'Back-End'!B$83,0)</f>
        <v>0</v>
      </c>
      <c r="T1555" s="72">
        <v>0</v>
      </c>
    </row>
    <row r="1556" spans="12:20" x14ac:dyDescent="0.25">
      <c r="L1556" s="94">
        <f>L1555+0.001</f>
        <v>0.77600000000000058</v>
      </c>
      <c r="M1556" s="81">
        <f>IF(L1556&lt;'Slider Control'!M$13,'Slider Control'!P$13,L1556*'Slider Control'!R$13)</f>
        <v>1.8624000000000014</v>
      </c>
      <c r="N1556" s="95">
        <f>IF(L1556&lt;'Slider Control'!M$13,0,IF(L1556&lt;'Slider Control'!N$13,L1556*'Slider Control'!S$13+'Slider Control'!T$13,'Slider Control'!Q$13))</f>
        <v>1.8</v>
      </c>
      <c r="O1556" s="96" t="e">
        <f t="shared" si="39"/>
        <v>#N/A</v>
      </c>
      <c r="P1556" s="72">
        <f>IF(AND(ABS('Back-End'!B$26-L1556)&lt;=0.0005,'Back-End'!B$25),0.001,0)</f>
        <v>0</v>
      </c>
      <c r="Q1556" s="72">
        <f>IF(AND(ABS('Back-End'!B$32-L1556)&lt;=0.0005,'Back-End'!B$38),M1556,0)</f>
        <v>0</v>
      </c>
      <c r="R1556" s="72">
        <f>IF(AND(ABS('Back-End'!B$56-L1556)&lt;=0.0005,'Back-End'!B$57),'Back-End'!B$54,IF(AND(ABS('Back-End'!B$69-L1556)&lt;=0.0005,'Back-End'!B$58),'Back-End'!B$67,0))</f>
        <v>0</v>
      </c>
      <c r="S1556" s="72">
        <f>IF(AND(ABS('Back-End'!B$81-L1556)&lt;=0.0005,'Back-End'!B$84),'Back-End'!B$82,0)</f>
        <v>0</v>
      </c>
      <c r="T1556" s="72">
        <v>0</v>
      </c>
    </row>
    <row r="1557" spans="12:20" x14ac:dyDescent="0.25">
      <c r="L1557" s="94">
        <f>L1556</f>
        <v>0.77600000000000058</v>
      </c>
      <c r="M1557" s="81">
        <f>IF(L1557&lt;'Slider Control'!M$13,'Slider Control'!P$13,L1557*'Slider Control'!R$13)</f>
        <v>1.8624000000000014</v>
      </c>
      <c r="N1557" s="95">
        <f>IF(L1557&lt;'Slider Control'!M$13,0,IF(L1557&lt;'Slider Control'!N$13,L1557*'Slider Control'!S$13+'Slider Control'!T$13,'Slider Control'!Q$13))</f>
        <v>1.8</v>
      </c>
      <c r="O1557" s="96" t="e">
        <f t="shared" si="39"/>
        <v>#N/A</v>
      </c>
      <c r="P1557" s="72">
        <f>IF(AND(ABS('Back-End'!B$26-L1557)&lt;=0.0005,'Back-End'!B$25),'Back-End'!B$21,0)</f>
        <v>0</v>
      </c>
      <c r="Q1557" s="72">
        <f>IF(AND(ABS('Back-End'!B$32-L1557)&lt;=0.0005,'Back-End'!B$38),N1557,0)</f>
        <v>0</v>
      </c>
      <c r="R1557" s="72">
        <f>IF(AND(ABS('Back-End'!B$56-L1556)&lt;=0.0005,'Back-End'!B$57),'Back-End'!B$55,IF(AND(ABS('Back-End'!B$69-L1556)&lt;=0.0005,'Back-End'!B$58),'Back-End'!B$68+0.0001,0))</f>
        <v>0</v>
      </c>
      <c r="S1557" s="72">
        <f>IF(AND(ABS('Back-End'!B$81-L1557)&lt;=0.0005,'Back-End'!B$84),'Back-End'!B$83,0)</f>
        <v>0</v>
      </c>
      <c r="T1557" s="72">
        <v>0</v>
      </c>
    </row>
    <row r="1558" spans="12:20" x14ac:dyDescent="0.25">
      <c r="L1558" s="94">
        <f>L1557+0.001</f>
        <v>0.77700000000000058</v>
      </c>
      <c r="M1558" s="81">
        <f>IF(L1558&lt;'Slider Control'!M$13,'Slider Control'!P$13,L1558*'Slider Control'!R$13)</f>
        <v>1.8648000000000013</v>
      </c>
      <c r="N1558" s="95">
        <f>IF(L1558&lt;'Slider Control'!M$13,0,IF(L1558&lt;'Slider Control'!N$13,L1558*'Slider Control'!S$13+'Slider Control'!T$13,'Slider Control'!Q$13))</f>
        <v>1.8</v>
      </c>
      <c r="O1558" s="96" t="e">
        <f t="shared" si="39"/>
        <v>#N/A</v>
      </c>
      <c r="P1558" s="72">
        <f>IF(AND(ABS('Back-End'!B$26-L1558)&lt;=0.0005,'Back-End'!B$25),0.001,0)</f>
        <v>0</v>
      </c>
      <c r="Q1558" s="72">
        <f>IF(AND(ABS('Back-End'!B$32-L1558)&lt;=0.0005,'Back-End'!B$38),M1558,0)</f>
        <v>0</v>
      </c>
      <c r="R1558" s="72">
        <f>IF(AND(ABS('Back-End'!B$56-L1558)&lt;=0.0005,'Back-End'!B$57),'Back-End'!B$54,IF(AND(ABS('Back-End'!B$69-L1558)&lt;=0.0005,'Back-End'!B$58),'Back-End'!B$67,0))</f>
        <v>0</v>
      </c>
      <c r="S1558" s="72">
        <f>IF(AND(ABS('Back-End'!B$81-L1558)&lt;=0.0005,'Back-End'!B$84),'Back-End'!B$82,0)</f>
        <v>0</v>
      </c>
      <c r="T1558" s="72">
        <v>0</v>
      </c>
    </row>
    <row r="1559" spans="12:20" x14ac:dyDescent="0.25">
      <c r="L1559" s="94">
        <f>L1558</f>
        <v>0.77700000000000058</v>
      </c>
      <c r="M1559" s="81">
        <f>IF(L1559&lt;'Slider Control'!M$13,'Slider Control'!P$13,L1559*'Slider Control'!R$13)</f>
        <v>1.8648000000000013</v>
      </c>
      <c r="N1559" s="95">
        <f>IF(L1559&lt;'Slider Control'!M$13,0,IF(L1559&lt;'Slider Control'!N$13,L1559*'Slider Control'!S$13+'Slider Control'!T$13,'Slider Control'!Q$13))</f>
        <v>1.8</v>
      </c>
      <c r="O1559" s="96" t="e">
        <f t="shared" si="39"/>
        <v>#N/A</v>
      </c>
      <c r="P1559" s="72">
        <f>IF(AND(ABS('Back-End'!B$26-L1559)&lt;=0.0005,'Back-End'!B$25),'Back-End'!B$21,0)</f>
        <v>0</v>
      </c>
      <c r="Q1559" s="72">
        <f>IF(AND(ABS('Back-End'!B$32-L1559)&lt;=0.0005,'Back-End'!B$38),N1559,0)</f>
        <v>0</v>
      </c>
      <c r="R1559" s="72">
        <f>IF(AND(ABS('Back-End'!B$56-L1558)&lt;=0.0005,'Back-End'!B$57),'Back-End'!B$55,IF(AND(ABS('Back-End'!B$69-L1558)&lt;=0.0005,'Back-End'!B$58),'Back-End'!B$68+0.0001,0))</f>
        <v>0</v>
      </c>
      <c r="S1559" s="72">
        <f>IF(AND(ABS('Back-End'!B$81-L1559)&lt;=0.0005,'Back-End'!B$84),'Back-End'!B$83,0)</f>
        <v>0</v>
      </c>
      <c r="T1559" s="72">
        <v>0</v>
      </c>
    </row>
    <row r="1560" spans="12:20" x14ac:dyDescent="0.25">
      <c r="L1560" s="94">
        <f>L1559+0.001</f>
        <v>0.77800000000000058</v>
      </c>
      <c r="M1560" s="81">
        <f>IF(L1560&lt;'Slider Control'!M$13,'Slider Control'!P$13,L1560*'Slider Control'!R$13)</f>
        <v>1.8672000000000013</v>
      </c>
      <c r="N1560" s="95">
        <f>IF(L1560&lt;'Slider Control'!M$13,0,IF(L1560&lt;'Slider Control'!N$13,L1560*'Slider Control'!S$13+'Slider Control'!T$13,'Slider Control'!Q$13))</f>
        <v>1.8</v>
      </c>
      <c r="O1560" s="96" t="e">
        <f t="shared" si="39"/>
        <v>#N/A</v>
      </c>
      <c r="P1560" s="72">
        <f>IF(AND(ABS('Back-End'!B$26-L1560)&lt;=0.0005,'Back-End'!B$25),0.001,0)</f>
        <v>0</v>
      </c>
      <c r="Q1560" s="72">
        <f>IF(AND(ABS('Back-End'!B$32-L1560)&lt;=0.0005,'Back-End'!B$38),M1560,0)</f>
        <v>0</v>
      </c>
      <c r="R1560" s="72">
        <f>IF(AND(ABS('Back-End'!B$56-L1560)&lt;=0.0005,'Back-End'!B$57),'Back-End'!B$54,IF(AND(ABS('Back-End'!B$69-L1560)&lt;=0.0005,'Back-End'!B$58),'Back-End'!B$67,0))</f>
        <v>0</v>
      </c>
      <c r="S1560" s="72">
        <f>IF(AND(ABS('Back-End'!B$81-L1560)&lt;=0.0005,'Back-End'!B$84),'Back-End'!B$82,0)</f>
        <v>0</v>
      </c>
      <c r="T1560" s="72">
        <v>0</v>
      </c>
    </row>
    <row r="1561" spans="12:20" x14ac:dyDescent="0.25">
      <c r="L1561" s="94">
        <f>L1560</f>
        <v>0.77800000000000058</v>
      </c>
      <c r="M1561" s="81">
        <f>IF(L1561&lt;'Slider Control'!M$13,'Slider Control'!P$13,L1561*'Slider Control'!R$13)</f>
        <v>1.8672000000000013</v>
      </c>
      <c r="N1561" s="95">
        <f>IF(L1561&lt;'Slider Control'!M$13,0,IF(L1561&lt;'Slider Control'!N$13,L1561*'Slider Control'!S$13+'Slider Control'!T$13,'Slider Control'!Q$13))</f>
        <v>1.8</v>
      </c>
      <c r="O1561" s="96" t="e">
        <f t="shared" si="39"/>
        <v>#N/A</v>
      </c>
      <c r="P1561" s="72">
        <f>IF(AND(ABS('Back-End'!B$26-L1561)&lt;=0.0005,'Back-End'!B$25),'Back-End'!B$21,0)</f>
        <v>0</v>
      </c>
      <c r="Q1561" s="72">
        <f>IF(AND(ABS('Back-End'!B$32-L1561)&lt;=0.0005,'Back-End'!B$38),N1561,0)</f>
        <v>0</v>
      </c>
      <c r="R1561" s="72">
        <f>IF(AND(ABS('Back-End'!B$56-L1560)&lt;=0.0005,'Back-End'!B$57),'Back-End'!B$55,IF(AND(ABS('Back-End'!B$69-L1560)&lt;=0.0005,'Back-End'!B$58),'Back-End'!B$68+0.0001,0))</f>
        <v>0</v>
      </c>
      <c r="S1561" s="72">
        <f>IF(AND(ABS('Back-End'!B$81-L1561)&lt;=0.0005,'Back-End'!B$84),'Back-End'!B$83,0)</f>
        <v>0</v>
      </c>
      <c r="T1561" s="72">
        <v>0</v>
      </c>
    </row>
    <row r="1562" spans="12:20" x14ac:dyDescent="0.25">
      <c r="L1562" s="94">
        <f>L1561+0.001</f>
        <v>0.77900000000000058</v>
      </c>
      <c r="M1562" s="81">
        <f>IF(L1562&lt;'Slider Control'!M$13,'Slider Control'!P$13,L1562*'Slider Control'!R$13)</f>
        <v>1.8696000000000013</v>
      </c>
      <c r="N1562" s="95">
        <f>IF(L1562&lt;'Slider Control'!M$13,0,IF(L1562&lt;'Slider Control'!N$13,L1562*'Slider Control'!S$13+'Slider Control'!T$13,'Slider Control'!Q$13))</f>
        <v>1.8</v>
      </c>
      <c r="O1562" s="96" t="e">
        <f t="shared" si="39"/>
        <v>#N/A</v>
      </c>
      <c r="P1562" s="72">
        <f>IF(AND(ABS('Back-End'!B$26-L1562)&lt;=0.0005,'Back-End'!B$25),0.001,0)</f>
        <v>0</v>
      </c>
      <c r="Q1562" s="72">
        <f>IF(AND(ABS('Back-End'!B$32-L1562)&lt;=0.0005,'Back-End'!B$38),M1562,0)</f>
        <v>0</v>
      </c>
      <c r="R1562" s="72">
        <f>IF(AND(ABS('Back-End'!B$56-L1562)&lt;=0.0005,'Back-End'!B$57),'Back-End'!B$54,IF(AND(ABS('Back-End'!B$69-L1562)&lt;=0.0005,'Back-End'!B$58),'Back-End'!B$67,0))</f>
        <v>0</v>
      </c>
      <c r="S1562" s="72">
        <f>IF(AND(ABS('Back-End'!B$81-L1562)&lt;=0.0005,'Back-End'!B$84),'Back-End'!B$82,0)</f>
        <v>0</v>
      </c>
      <c r="T1562" s="72">
        <v>0</v>
      </c>
    </row>
    <row r="1563" spans="12:20" x14ac:dyDescent="0.25">
      <c r="L1563" s="94">
        <f>L1562</f>
        <v>0.77900000000000058</v>
      </c>
      <c r="M1563" s="81">
        <f>IF(L1563&lt;'Slider Control'!M$13,'Slider Control'!P$13,L1563*'Slider Control'!R$13)</f>
        <v>1.8696000000000013</v>
      </c>
      <c r="N1563" s="95">
        <f>IF(L1563&lt;'Slider Control'!M$13,0,IF(L1563&lt;'Slider Control'!N$13,L1563*'Slider Control'!S$13+'Slider Control'!T$13,'Slider Control'!Q$13))</f>
        <v>1.8</v>
      </c>
      <c r="O1563" s="96" t="e">
        <f t="shared" si="39"/>
        <v>#N/A</v>
      </c>
      <c r="P1563" s="72">
        <f>IF(AND(ABS('Back-End'!B$26-L1563)&lt;=0.0005,'Back-End'!B$25),'Back-End'!B$21,0)</f>
        <v>0</v>
      </c>
      <c r="Q1563" s="72">
        <f>IF(AND(ABS('Back-End'!B$32-L1563)&lt;=0.0005,'Back-End'!B$38),N1563,0)</f>
        <v>0</v>
      </c>
      <c r="R1563" s="72">
        <f>IF(AND(ABS('Back-End'!B$56-L1562)&lt;=0.0005,'Back-End'!B$57),'Back-End'!B$55,IF(AND(ABS('Back-End'!B$69-L1562)&lt;=0.0005,'Back-End'!B$58),'Back-End'!B$68+0.0001,0))</f>
        <v>0</v>
      </c>
      <c r="S1563" s="72">
        <f>IF(AND(ABS('Back-End'!B$81-L1563)&lt;=0.0005,'Back-End'!B$84),'Back-End'!B$83,0)</f>
        <v>0</v>
      </c>
      <c r="T1563" s="72">
        <v>0</v>
      </c>
    </row>
    <row r="1564" spans="12:20" x14ac:dyDescent="0.25">
      <c r="L1564" s="94">
        <f>L1563+0.001</f>
        <v>0.78000000000000058</v>
      </c>
      <c r="M1564" s="81">
        <f>IF(L1564&lt;'Slider Control'!M$13,'Slider Control'!P$13,L1564*'Slider Control'!R$13)</f>
        <v>1.8720000000000012</v>
      </c>
      <c r="N1564" s="95">
        <f>IF(L1564&lt;'Slider Control'!M$13,0,IF(L1564&lt;'Slider Control'!N$13,L1564*'Slider Control'!S$13+'Slider Control'!T$13,'Slider Control'!Q$13))</f>
        <v>1.8</v>
      </c>
      <c r="O1564" s="96" t="e">
        <f t="shared" si="39"/>
        <v>#N/A</v>
      </c>
      <c r="P1564" s="72">
        <f>IF(AND(ABS('Back-End'!B$26-L1564)&lt;=0.0005,'Back-End'!B$25),0.001,0)</f>
        <v>0</v>
      </c>
      <c r="Q1564" s="72">
        <f>IF(AND(ABS('Back-End'!B$32-L1564)&lt;=0.0005,'Back-End'!B$38),M1564,0)</f>
        <v>0</v>
      </c>
      <c r="R1564" s="72">
        <f>IF(AND(ABS('Back-End'!B$56-L1564)&lt;=0.0005,'Back-End'!B$57),'Back-End'!B$54,IF(AND(ABS('Back-End'!B$69-L1564)&lt;=0.0005,'Back-End'!B$58),'Back-End'!B$67,0))</f>
        <v>0</v>
      </c>
      <c r="S1564" s="72">
        <f>IF(AND(ABS('Back-End'!B$81-L1564)&lt;=0.0005,'Back-End'!B$84),'Back-End'!B$82,0)</f>
        <v>0</v>
      </c>
      <c r="T1564" s="72">
        <v>0</v>
      </c>
    </row>
    <row r="1565" spans="12:20" x14ac:dyDescent="0.25">
      <c r="L1565" s="94">
        <f>L1564</f>
        <v>0.78000000000000058</v>
      </c>
      <c r="M1565" s="81">
        <f>IF(L1565&lt;'Slider Control'!M$13,'Slider Control'!P$13,L1565*'Slider Control'!R$13)</f>
        <v>1.8720000000000012</v>
      </c>
      <c r="N1565" s="95">
        <f>IF(L1565&lt;'Slider Control'!M$13,0,IF(L1565&lt;'Slider Control'!N$13,L1565*'Slider Control'!S$13+'Slider Control'!T$13,'Slider Control'!Q$13))</f>
        <v>1.8</v>
      </c>
      <c r="O1565" s="96" t="e">
        <f t="shared" si="39"/>
        <v>#N/A</v>
      </c>
      <c r="P1565" s="72">
        <f>IF(AND(ABS('Back-End'!B$26-L1565)&lt;=0.0005,'Back-End'!B$25),'Back-End'!B$21,0)</f>
        <v>0</v>
      </c>
      <c r="Q1565" s="72">
        <f>IF(AND(ABS('Back-End'!B$32-L1565)&lt;=0.0005,'Back-End'!B$38),N1565,0)</f>
        <v>0</v>
      </c>
      <c r="R1565" s="72">
        <f>IF(AND(ABS('Back-End'!B$56-L1564)&lt;=0.0005,'Back-End'!B$57),'Back-End'!B$55,IF(AND(ABS('Back-End'!B$69-L1564)&lt;=0.0005,'Back-End'!B$58),'Back-End'!B$68+0.0001,0))</f>
        <v>0</v>
      </c>
      <c r="S1565" s="72">
        <f>IF(AND(ABS('Back-End'!B$81-L1565)&lt;=0.0005,'Back-End'!B$84),'Back-End'!B$83,0)</f>
        <v>0</v>
      </c>
      <c r="T1565" s="72">
        <v>0</v>
      </c>
    </row>
    <row r="1566" spans="12:20" x14ac:dyDescent="0.25">
      <c r="L1566" s="94">
        <f>L1565+0.001</f>
        <v>0.78100000000000058</v>
      </c>
      <c r="M1566" s="81">
        <f>IF(L1566&lt;'Slider Control'!M$13,'Slider Control'!P$13,L1566*'Slider Control'!R$13)</f>
        <v>1.8744000000000014</v>
      </c>
      <c r="N1566" s="95">
        <f>IF(L1566&lt;'Slider Control'!M$13,0,IF(L1566&lt;'Slider Control'!N$13,L1566*'Slider Control'!S$13+'Slider Control'!T$13,'Slider Control'!Q$13))</f>
        <v>1.8</v>
      </c>
      <c r="O1566" s="96" t="e">
        <f t="shared" si="39"/>
        <v>#N/A</v>
      </c>
      <c r="P1566" s="72">
        <f>IF(AND(ABS('Back-End'!B$26-L1566)&lt;=0.0005,'Back-End'!B$25),0.001,0)</f>
        <v>0</v>
      </c>
      <c r="Q1566" s="72">
        <f>IF(AND(ABS('Back-End'!B$32-L1566)&lt;=0.0005,'Back-End'!B$38),M1566,0)</f>
        <v>0</v>
      </c>
      <c r="R1566" s="72">
        <f>IF(AND(ABS('Back-End'!B$56-L1566)&lt;=0.0005,'Back-End'!B$57),'Back-End'!B$54,IF(AND(ABS('Back-End'!B$69-L1566)&lt;=0.0005,'Back-End'!B$58),'Back-End'!B$67,0))</f>
        <v>0</v>
      </c>
      <c r="S1566" s="72">
        <f>IF(AND(ABS('Back-End'!B$81-L1566)&lt;=0.0005,'Back-End'!B$84),'Back-End'!B$82,0)</f>
        <v>0</v>
      </c>
      <c r="T1566" s="72">
        <v>0</v>
      </c>
    </row>
    <row r="1567" spans="12:20" x14ac:dyDescent="0.25">
      <c r="L1567" s="94">
        <f>L1566</f>
        <v>0.78100000000000058</v>
      </c>
      <c r="M1567" s="81">
        <f>IF(L1567&lt;'Slider Control'!M$13,'Slider Control'!P$13,L1567*'Slider Control'!R$13)</f>
        <v>1.8744000000000014</v>
      </c>
      <c r="N1567" s="95">
        <f>IF(L1567&lt;'Slider Control'!M$13,0,IF(L1567&lt;'Slider Control'!N$13,L1567*'Slider Control'!S$13+'Slider Control'!T$13,'Slider Control'!Q$13))</f>
        <v>1.8</v>
      </c>
      <c r="O1567" s="96" t="e">
        <f t="shared" si="39"/>
        <v>#N/A</v>
      </c>
      <c r="P1567" s="72">
        <f>IF(AND(ABS('Back-End'!B$26-L1567)&lt;=0.0005,'Back-End'!B$25),'Back-End'!B$21,0)</f>
        <v>0</v>
      </c>
      <c r="Q1567" s="72">
        <f>IF(AND(ABS('Back-End'!B$32-L1567)&lt;=0.0005,'Back-End'!B$38),N1567,0)</f>
        <v>0</v>
      </c>
      <c r="R1567" s="72">
        <f>IF(AND(ABS('Back-End'!B$56-L1566)&lt;=0.0005,'Back-End'!B$57),'Back-End'!B$55,IF(AND(ABS('Back-End'!B$69-L1566)&lt;=0.0005,'Back-End'!B$58),'Back-End'!B$68+0.0001,0))</f>
        <v>0</v>
      </c>
      <c r="S1567" s="72">
        <f>IF(AND(ABS('Back-End'!B$81-L1567)&lt;=0.0005,'Back-End'!B$84),'Back-End'!B$83,0)</f>
        <v>0</v>
      </c>
      <c r="T1567" s="72">
        <v>0</v>
      </c>
    </row>
    <row r="1568" spans="12:20" x14ac:dyDescent="0.25">
      <c r="L1568" s="94">
        <f>L1567+0.001</f>
        <v>0.78200000000000058</v>
      </c>
      <c r="M1568" s="81">
        <f>IF(L1568&lt;'Slider Control'!M$13,'Slider Control'!P$13,L1568*'Slider Control'!R$13)</f>
        <v>1.8768000000000014</v>
      </c>
      <c r="N1568" s="95">
        <f>IF(L1568&lt;'Slider Control'!M$13,0,IF(L1568&lt;'Slider Control'!N$13,L1568*'Slider Control'!S$13+'Slider Control'!T$13,'Slider Control'!Q$13))</f>
        <v>1.8</v>
      </c>
      <c r="O1568" s="96" t="e">
        <f t="shared" si="39"/>
        <v>#N/A</v>
      </c>
      <c r="P1568" s="72">
        <f>IF(AND(ABS('Back-End'!B$26-L1568)&lt;=0.0005,'Back-End'!B$25),0.001,0)</f>
        <v>0</v>
      </c>
      <c r="Q1568" s="72">
        <f>IF(AND(ABS('Back-End'!B$32-L1568)&lt;=0.0005,'Back-End'!B$38),M1568,0)</f>
        <v>0</v>
      </c>
      <c r="R1568" s="72">
        <f>IF(AND(ABS('Back-End'!B$56-L1568)&lt;=0.0005,'Back-End'!B$57),'Back-End'!B$54,IF(AND(ABS('Back-End'!B$69-L1568)&lt;=0.0005,'Back-End'!B$58),'Back-End'!B$67,0))</f>
        <v>0</v>
      </c>
      <c r="S1568" s="72">
        <f>IF(AND(ABS('Back-End'!B$81-L1568)&lt;=0.0005,'Back-End'!B$84),'Back-End'!B$82,0)</f>
        <v>0</v>
      </c>
      <c r="T1568" s="72">
        <v>0</v>
      </c>
    </row>
    <row r="1569" spans="12:20" x14ac:dyDescent="0.25">
      <c r="L1569" s="94">
        <f>L1568</f>
        <v>0.78200000000000058</v>
      </c>
      <c r="M1569" s="81">
        <f>IF(L1569&lt;'Slider Control'!M$13,'Slider Control'!P$13,L1569*'Slider Control'!R$13)</f>
        <v>1.8768000000000014</v>
      </c>
      <c r="N1569" s="95">
        <f>IF(L1569&lt;'Slider Control'!M$13,0,IF(L1569&lt;'Slider Control'!N$13,L1569*'Slider Control'!S$13+'Slider Control'!T$13,'Slider Control'!Q$13))</f>
        <v>1.8</v>
      </c>
      <c r="O1569" s="96" t="e">
        <f t="shared" si="39"/>
        <v>#N/A</v>
      </c>
      <c r="P1569" s="72">
        <f>IF(AND(ABS('Back-End'!B$26-L1569)&lt;=0.0005,'Back-End'!B$25),'Back-End'!B$21,0)</f>
        <v>0</v>
      </c>
      <c r="Q1569" s="72">
        <f>IF(AND(ABS('Back-End'!B$32-L1569)&lt;=0.0005,'Back-End'!B$38),N1569,0)</f>
        <v>0</v>
      </c>
      <c r="R1569" s="72">
        <f>IF(AND(ABS('Back-End'!B$56-L1568)&lt;=0.0005,'Back-End'!B$57),'Back-End'!B$55,IF(AND(ABS('Back-End'!B$69-L1568)&lt;=0.0005,'Back-End'!B$58),'Back-End'!B$68+0.0001,0))</f>
        <v>0</v>
      </c>
      <c r="S1569" s="72">
        <f>IF(AND(ABS('Back-End'!B$81-L1569)&lt;=0.0005,'Back-End'!B$84),'Back-End'!B$83,0)</f>
        <v>0</v>
      </c>
      <c r="T1569" s="72">
        <v>0</v>
      </c>
    </row>
    <row r="1570" spans="12:20" x14ac:dyDescent="0.25">
      <c r="L1570" s="94">
        <f>L1569+0.001</f>
        <v>0.78300000000000058</v>
      </c>
      <c r="M1570" s="81">
        <f>IF(L1570&lt;'Slider Control'!M$13,'Slider Control'!P$13,L1570*'Slider Control'!R$13)</f>
        <v>1.8792000000000013</v>
      </c>
      <c r="N1570" s="95">
        <f>IF(L1570&lt;'Slider Control'!M$13,0,IF(L1570&lt;'Slider Control'!N$13,L1570*'Slider Control'!S$13+'Slider Control'!T$13,'Slider Control'!Q$13))</f>
        <v>1.8</v>
      </c>
      <c r="O1570" s="96" t="e">
        <f t="shared" si="39"/>
        <v>#N/A</v>
      </c>
      <c r="P1570" s="72">
        <f>IF(AND(ABS('Back-End'!B$26-L1570)&lt;=0.0005,'Back-End'!B$25),0.001,0)</f>
        <v>0</v>
      </c>
      <c r="Q1570" s="72">
        <f>IF(AND(ABS('Back-End'!B$32-L1570)&lt;=0.0005,'Back-End'!B$38),M1570,0)</f>
        <v>0</v>
      </c>
      <c r="R1570" s="72">
        <f>IF(AND(ABS('Back-End'!B$56-L1570)&lt;=0.0005,'Back-End'!B$57),'Back-End'!B$54,IF(AND(ABS('Back-End'!B$69-L1570)&lt;=0.0005,'Back-End'!B$58),'Back-End'!B$67,0))</f>
        <v>0</v>
      </c>
      <c r="S1570" s="72">
        <f>IF(AND(ABS('Back-End'!B$81-L1570)&lt;=0.0005,'Back-End'!B$84),'Back-End'!B$82,0)</f>
        <v>0</v>
      </c>
      <c r="T1570" s="72">
        <v>0</v>
      </c>
    </row>
    <row r="1571" spans="12:20" x14ac:dyDescent="0.25">
      <c r="L1571" s="94">
        <f>L1570</f>
        <v>0.78300000000000058</v>
      </c>
      <c r="M1571" s="81">
        <f>IF(L1571&lt;'Slider Control'!M$13,'Slider Control'!P$13,L1571*'Slider Control'!R$13)</f>
        <v>1.8792000000000013</v>
      </c>
      <c r="N1571" s="95">
        <f>IF(L1571&lt;'Slider Control'!M$13,0,IF(L1571&lt;'Slider Control'!N$13,L1571*'Slider Control'!S$13+'Slider Control'!T$13,'Slider Control'!Q$13))</f>
        <v>1.8</v>
      </c>
      <c r="O1571" s="96" t="e">
        <f t="shared" si="39"/>
        <v>#N/A</v>
      </c>
      <c r="P1571" s="72">
        <f>IF(AND(ABS('Back-End'!B$26-L1571)&lt;=0.0005,'Back-End'!B$25),'Back-End'!B$21,0)</f>
        <v>0</v>
      </c>
      <c r="Q1571" s="72">
        <f>IF(AND(ABS('Back-End'!B$32-L1571)&lt;=0.0005,'Back-End'!B$38),N1571,0)</f>
        <v>0</v>
      </c>
      <c r="R1571" s="72">
        <f>IF(AND(ABS('Back-End'!B$56-L1570)&lt;=0.0005,'Back-End'!B$57),'Back-End'!B$55,IF(AND(ABS('Back-End'!B$69-L1570)&lt;=0.0005,'Back-End'!B$58),'Back-End'!B$68+0.0001,0))</f>
        <v>0</v>
      </c>
      <c r="S1571" s="72">
        <f>IF(AND(ABS('Back-End'!B$81-L1571)&lt;=0.0005,'Back-End'!B$84),'Back-End'!B$83,0)</f>
        <v>0</v>
      </c>
      <c r="T1571" s="72">
        <v>0</v>
      </c>
    </row>
    <row r="1572" spans="12:20" x14ac:dyDescent="0.25">
      <c r="L1572" s="94">
        <f>L1571+0.001</f>
        <v>0.78400000000000059</v>
      </c>
      <c r="M1572" s="81">
        <f>IF(L1572&lt;'Slider Control'!M$13,'Slider Control'!P$13,L1572*'Slider Control'!R$13)</f>
        <v>1.8816000000000013</v>
      </c>
      <c r="N1572" s="95">
        <f>IF(L1572&lt;'Slider Control'!M$13,0,IF(L1572&lt;'Slider Control'!N$13,L1572*'Slider Control'!S$13+'Slider Control'!T$13,'Slider Control'!Q$13))</f>
        <v>1.8</v>
      </c>
      <c r="O1572" s="96" t="e">
        <f t="shared" si="39"/>
        <v>#N/A</v>
      </c>
      <c r="P1572" s="72">
        <f>IF(AND(ABS('Back-End'!B$26-L1572)&lt;=0.0005,'Back-End'!B$25),0.001,0)</f>
        <v>0</v>
      </c>
      <c r="Q1572" s="72">
        <f>IF(AND(ABS('Back-End'!B$32-L1572)&lt;=0.0005,'Back-End'!B$38),M1572,0)</f>
        <v>0</v>
      </c>
      <c r="R1572" s="72">
        <f>IF(AND(ABS('Back-End'!B$56-L1572)&lt;=0.0005,'Back-End'!B$57),'Back-End'!B$54,IF(AND(ABS('Back-End'!B$69-L1572)&lt;=0.0005,'Back-End'!B$58),'Back-End'!B$67,0))</f>
        <v>0</v>
      </c>
      <c r="S1572" s="72">
        <f>IF(AND(ABS('Back-End'!B$81-L1572)&lt;=0.0005,'Back-End'!B$84),'Back-End'!B$82,0)</f>
        <v>0</v>
      </c>
      <c r="T1572" s="72">
        <v>0</v>
      </c>
    </row>
    <row r="1573" spans="12:20" x14ac:dyDescent="0.25">
      <c r="L1573" s="94">
        <f>L1572</f>
        <v>0.78400000000000059</v>
      </c>
      <c r="M1573" s="81">
        <f>IF(L1573&lt;'Slider Control'!M$13,'Slider Control'!P$13,L1573*'Slider Control'!R$13)</f>
        <v>1.8816000000000013</v>
      </c>
      <c r="N1573" s="95">
        <f>IF(L1573&lt;'Slider Control'!M$13,0,IF(L1573&lt;'Slider Control'!N$13,L1573*'Slider Control'!S$13+'Slider Control'!T$13,'Slider Control'!Q$13))</f>
        <v>1.8</v>
      </c>
      <c r="O1573" s="96" t="e">
        <f t="shared" si="39"/>
        <v>#N/A</v>
      </c>
      <c r="P1573" s="72">
        <f>IF(AND(ABS('Back-End'!B$26-L1573)&lt;=0.0005,'Back-End'!B$25),'Back-End'!B$21,0)</f>
        <v>0</v>
      </c>
      <c r="Q1573" s="72">
        <f>IF(AND(ABS('Back-End'!B$32-L1573)&lt;=0.0005,'Back-End'!B$38),N1573,0)</f>
        <v>0</v>
      </c>
      <c r="R1573" s="72">
        <f>IF(AND(ABS('Back-End'!B$56-L1572)&lt;=0.0005,'Back-End'!B$57),'Back-End'!B$55,IF(AND(ABS('Back-End'!B$69-L1572)&lt;=0.0005,'Back-End'!B$58),'Back-End'!B$68+0.0001,0))</f>
        <v>0</v>
      </c>
      <c r="S1573" s="72">
        <f>IF(AND(ABS('Back-End'!B$81-L1573)&lt;=0.0005,'Back-End'!B$84),'Back-End'!B$83,0)</f>
        <v>0</v>
      </c>
      <c r="T1573" s="72">
        <v>0</v>
      </c>
    </row>
    <row r="1574" spans="12:20" x14ac:dyDescent="0.25">
      <c r="L1574" s="94">
        <f>L1573+0.001</f>
        <v>0.78500000000000059</v>
      </c>
      <c r="M1574" s="81">
        <f>IF(L1574&lt;'Slider Control'!M$13,'Slider Control'!P$13,L1574*'Slider Control'!R$13)</f>
        <v>1.8840000000000012</v>
      </c>
      <c r="N1574" s="95">
        <f>IF(L1574&lt;'Slider Control'!M$13,0,IF(L1574&lt;'Slider Control'!N$13,L1574*'Slider Control'!S$13+'Slider Control'!T$13,'Slider Control'!Q$13))</f>
        <v>1.8</v>
      </c>
      <c r="O1574" s="96" t="e">
        <f t="shared" si="39"/>
        <v>#N/A</v>
      </c>
      <c r="P1574" s="72">
        <f>IF(AND(ABS('Back-End'!B$26-L1574)&lt;=0.0005,'Back-End'!B$25),0.001,0)</f>
        <v>0</v>
      </c>
      <c r="Q1574" s="72">
        <f>IF(AND(ABS('Back-End'!B$32-L1574)&lt;=0.0005,'Back-End'!B$38),M1574,0)</f>
        <v>0</v>
      </c>
      <c r="R1574" s="72">
        <f>IF(AND(ABS('Back-End'!B$56-L1574)&lt;=0.0005,'Back-End'!B$57),'Back-End'!B$54,IF(AND(ABS('Back-End'!B$69-L1574)&lt;=0.0005,'Back-End'!B$58),'Back-End'!B$67,0))</f>
        <v>0</v>
      </c>
      <c r="S1574" s="72">
        <f>IF(AND(ABS('Back-End'!B$81-L1574)&lt;=0.0005,'Back-End'!B$84),'Back-End'!B$82,0)</f>
        <v>0</v>
      </c>
      <c r="T1574" s="72">
        <v>0</v>
      </c>
    </row>
    <row r="1575" spans="12:20" x14ac:dyDescent="0.25">
      <c r="L1575" s="94">
        <f>L1574</f>
        <v>0.78500000000000059</v>
      </c>
      <c r="M1575" s="81">
        <f>IF(L1575&lt;'Slider Control'!M$13,'Slider Control'!P$13,L1575*'Slider Control'!R$13)</f>
        <v>1.8840000000000012</v>
      </c>
      <c r="N1575" s="95">
        <f>IF(L1575&lt;'Slider Control'!M$13,0,IF(L1575&lt;'Slider Control'!N$13,L1575*'Slider Control'!S$13+'Slider Control'!T$13,'Slider Control'!Q$13))</f>
        <v>1.8</v>
      </c>
      <c r="O1575" s="96" t="e">
        <f t="shared" si="39"/>
        <v>#N/A</v>
      </c>
      <c r="P1575" s="72">
        <f>IF(AND(ABS('Back-End'!B$26-L1575)&lt;=0.0005,'Back-End'!B$25),'Back-End'!B$21,0)</f>
        <v>0</v>
      </c>
      <c r="Q1575" s="72">
        <f>IF(AND(ABS('Back-End'!B$32-L1575)&lt;=0.0005,'Back-End'!B$38),N1575,0)</f>
        <v>0</v>
      </c>
      <c r="R1575" s="72">
        <f>IF(AND(ABS('Back-End'!B$56-L1574)&lt;=0.0005,'Back-End'!B$57),'Back-End'!B$55,IF(AND(ABS('Back-End'!B$69-L1574)&lt;=0.0005,'Back-End'!B$58),'Back-End'!B$68+0.0001,0))</f>
        <v>0</v>
      </c>
      <c r="S1575" s="72">
        <f>IF(AND(ABS('Back-End'!B$81-L1575)&lt;=0.0005,'Back-End'!B$84),'Back-End'!B$83,0)</f>
        <v>0</v>
      </c>
      <c r="T1575" s="72">
        <v>0</v>
      </c>
    </row>
    <row r="1576" spans="12:20" x14ac:dyDescent="0.25">
      <c r="L1576" s="94">
        <f>L1575+0.001</f>
        <v>0.78600000000000059</v>
      </c>
      <c r="M1576" s="81">
        <f>IF(L1576&lt;'Slider Control'!M$13,'Slider Control'!P$13,L1576*'Slider Control'!R$13)</f>
        <v>1.8864000000000014</v>
      </c>
      <c r="N1576" s="95">
        <f>IF(L1576&lt;'Slider Control'!M$13,0,IF(L1576&lt;'Slider Control'!N$13,L1576*'Slider Control'!S$13+'Slider Control'!T$13,'Slider Control'!Q$13))</f>
        <v>1.8</v>
      </c>
      <c r="O1576" s="96" t="e">
        <f t="shared" si="39"/>
        <v>#N/A</v>
      </c>
      <c r="P1576" s="72">
        <f>IF(AND(ABS('Back-End'!B$26-L1576)&lt;=0.0005,'Back-End'!B$25),0.001,0)</f>
        <v>0</v>
      </c>
      <c r="Q1576" s="72">
        <f>IF(AND(ABS('Back-End'!B$32-L1576)&lt;=0.0005,'Back-End'!B$38),M1576,0)</f>
        <v>0</v>
      </c>
      <c r="R1576" s="72">
        <f>IF(AND(ABS('Back-End'!B$56-L1576)&lt;=0.0005,'Back-End'!B$57),'Back-End'!B$54,IF(AND(ABS('Back-End'!B$69-L1576)&lt;=0.0005,'Back-End'!B$58),'Back-End'!B$67,0))</f>
        <v>0</v>
      </c>
      <c r="S1576" s="72">
        <f>IF(AND(ABS('Back-End'!B$81-L1576)&lt;=0.0005,'Back-End'!B$84),'Back-End'!B$82,0)</f>
        <v>0</v>
      </c>
      <c r="T1576" s="72">
        <v>0</v>
      </c>
    </row>
    <row r="1577" spans="12:20" x14ac:dyDescent="0.25">
      <c r="L1577" s="94">
        <f>L1576</f>
        <v>0.78600000000000059</v>
      </c>
      <c r="M1577" s="81">
        <f>IF(L1577&lt;'Slider Control'!M$13,'Slider Control'!P$13,L1577*'Slider Control'!R$13)</f>
        <v>1.8864000000000014</v>
      </c>
      <c r="N1577" s="95">
        <f>IF(L1577&lt;'Slider Control'!M$13,0,IF(L1577&lt;'Slider Control'!N$13,L1577*'Slider Control'!S$13+'Slider Control'!T$13,'Slider Control'!Q$13))</f>
        <v>1.8</v>
      </c>
      <c r="O1577" s="96" t="e">
        <f t="shared" si="39"/>
        <v>#N/A</v>
      </c>
      <c r="P1577" s="72">
        <f>IF(AND(ABS('Back-End'!B$26-L1577)&lt;=0.0005,'Back-End'!B$25),'Back-End'!B$21,0)</f>
        <v>0</v>
      </c>
      <c r="Q1577" s="72">
        <f>IF(AND(ABS('Back-End'!B$32-L1577)&lt;=0.0005,'Back-End'!B$38),N1577,0)</f>
        <v>0</v>
      </c>
      <c r="R1577" s="72">
        <f>IF(AND(ABS('Back-End'!B$56-L1576)&lt;=0.0005,'Back-End'!B$57),'Back-End'!B$55,IF(AND(ABS('Back-End'!B$69-L1576)&lt;=0.0005,'Back-End'!B$58),'Back-End'!B$68+0.0001,0))</f>
        <v>0</v>
      </c>
      <c r="S1577" s="72">
        <f>IF(AND(ABS('Back-End'!B$81-L1577)&lt;=0.0005,'Back-End'!B$84),'Back-End'!B$83,0)</f>
        <v>0</v>
      </c>
      <c r="T1577" s="72">
        <v>0</v>
      </c>
    </row>
    <row r="1578" spans="12:20" x14ac:dyDescent="0.25">
      <c r="L1578" s="94">
        <f>L1577+0.001</f>
        <v>0.78700000000000059</v>
      </c>
      <c r="M1578" s="81">
        <f>IF(L1578&lt;'Slider Control'!M$13,'Slider Control'!P$13,L1578*'Slider Control'!R$13)</f>
        <v>1.8888000000000014</v>
      </c>
      <c r="N1578" s="95">
        <f>IF(L1578&lt;'Slider Control'!M$13,0,IF(L1578&lt;'Slider Control'!N$13,L1578*'Slider Control'!S$13+'Slider Control'!T$13,'Slider Control'!Q$13))</f>
        <v>1.8</v>
      </c>
      <c r="O1578" s="96" t="e">
        <f t="shared" si="39"/>
        <v>#N/A</v>
      </c>
      <c r="P1578" s="72">
        <f>IF(AND(ABS('Back-End'!B$26-L1578)&lt;=0.0005,'Back-End'!B$25),0.001,0)</f>
        <v>0</v>
      </c>
      <c r="Q1578" s="72">
        <f>IF(AND(ABS('Back-End'!B$32-L1578)&lt;=0.0005,'Back-End'!B$38),M1578,0)</f>
        <v>0</v>
      </c>
      <c r="R1578" s="72">
        <f>IF(AND(ABS('Back-End'!B$56-L1578)&lt;=0.0005,'Back-End'!B$57),'Back-End'!B$54,IF(AND(ABS('Back-End'!B$69-L1578)&lt;=0.0005,'Back-End'!B$58),'Back-End'!B$67,0))</f>
        <v>0</v>
      </c>
      <c r="S1578" s="72">
        <f>IF(AND(ABS('Back-End'!B$81-L1578)&lt;=0.0005,'Back-End'!B$84),'Back-End'!B$82,0)</f>
        <v>0</v>
      </c>
      <c r="T1578" s="72">
        <v>0</v>
      </c>
    </row>
    <row r="1579" spans="12:20" x14ac:dyDescent="0.25">
      <c r="L1579" s="94">
        <f>L1578</f>
        <v>0.78700000000000059</v>
      </c>
      <c r="M1579" s="81">
        <f>IF(L1579&lt;'Slider Control'!M$13,'Slider Control'!P$13,L1579*'Slider Control'!R$13)</f>
        <v>1.8888000000000014</v>
      </c>
      <c r="N1579" s="95">
        <f>IF(L1579&lt;'Slider Control'!M$13,0,IF(L1579&lt;'Slider Control'!N$13,L1579*'Slider Control'!S$13+'Slider Control'!T$13,'Slider Control'!Q$13))</f>
        <v>1.8</v>
      </c>
      <c r="O1579" s="96" t="e">
        <f t="shared" si="39"/>
        <v>#N/A</v>
      </c>
      <c r="P1579" s="72">
        <f>IF(AND(ABS('Back-End'!B$26-L1579)&lt;=0.0005,'Back-End'!B$25),'Back-End'!B$21,0)</f>
        <v>0</v>
      </c>
      <c r="Q1579" s="72">
        <f>IF(AND(ABS('Back-End'!B$32-L1579)&lt;=0.0005,'Back-End'!B$38),N1579,0)</f>
        <v>0</v>
      </c>
      <c r="R1579" s="72">
        <f>IF(AND(ABS('Back-End'!B$56-L1578)&lt;=0.0005,'Back-End'!B$57),'Back-End'!B$55,IF(AND(ABS('Back-End'!B$69-L1578)&lt;=0.0005,'Back-End'!B$58),'Back-End'!B$68+0.0001,0))</f>
        <v>0</v>
      </c>
      <c r="S1579" s="72">
        <f>IF(AND(ABS('Back-End'!B$81-L1579)&lt;=0.0005,'Back-End'!B$84),'Back-End'!B$83,0)</f>
        <v>0</v>
      </c>
      <c r="T1579" s="72">
        <v>0</v>
      </c>
    </row>
    <row r="1580" spans="12:20" x14ac:dyDescent="0.25">
      <c r="L1580" s="94">
        <f>L1579+0.001</f>
        <v>0.78800000000000059</v>
      </c>
      <c r="M1580" s="81">
        <f>IF(L1580&lt;'Slider Control'!M$13,'Slider Control'!P$13,L1580*'Slider Control'!R$13)</f>
        <v>1.8912000000000013</v>
      </c>
      <c r="N1580" s="95">
        <f>IF(L1580&lt;'Slider Control'!M$13,0,IF(L1580&lt;'Slider Control'!N$13,L1580*'Slider Control'!S$13+'Slider Control'!T$13,'Slider Control'!Q$13))</f>
        <v>1.8</v>
      </c>
      <c r="O1580" s="96" t="e">
        <f t="shared" si="39"/>
        <v>#N/A</v>
      </c>
      <c r="P1580" s="72">
        <f>IF(AND(ABS('Back-End'!B$26-L1580)&lt;=0.0005,'Back-End'!B$25),0.001,0)</f>
        <v>0</v>
      </c>
      <c r="Q1580" s="72">
        <f>IF(AND(ABS('Back-End'!B$32-L1580)&lt;=0.0005,'Back-End'!B$38),M1580,0)</f>
        <v>0</v>
      </c>
      <c r="R1580" s="72">
        <f>IF(AND(ABS('Back-End'!B$56-L1580)&lt;=0.0005,'Back-End'!B$57),'Back-End'!B$54,IF(AND(ABS('Back-End'!B$69-L1580)&lt;=0.0005,'Back-End'!B$58),'Back-End'!B$67,0))</f>
        <v>0</v>
      </c>
      <c r="S1580" s="72">
        <f>IF(AND(ABS('Back-End'!B$81-L1580)&lt;=0.0005,'Back-End'!B$84),'Back-End'!B$82,0)</f>
        <v>0</v>
      </c>
      <c r="T1580" s="72">
        <v>0</v>
      </c>
    </row>
    <row r="1581" spans="12:20" x14ac:dyDescent="0.25">
      <c r="L1581" s="94">
        <f>L1580</f>
        <v>0.78800000000000059</v>
      </c>
      <c r="M1581" s="81">
        <f>IF(L1581&lt;'Slider Control'!M$13,'Slider Control'!P$13,L1581*'Slider Control'!R$13)</f>
        <v>1.8912000000000013</v>
      </c>
      <c r="N1581" s="95">
        <f>IF(L1581&lt;'Slider Control'!M$13,0,IF(L1581&lt;'Slider Control'!N$13,L1581*'Slider Control'!S$13+'Slider Control'!T$13,'Slider Control'!Q$13))</f>
        <v>1.8</v>
      </c>
      <c r="O1581" s="96" t="e">
        <f t="shared" si="39"/>
        <v>#N/A</v>
      </c>
      <c r="P1581" s="72">
        <f>IF(AND(ABS('Back-End'!B$26-L1581)&lt;=0.0005,'Back-End'!B$25),'Back-End'!B$21,0)</f>
        <v>0</v>
      </c>
      <c r="Q1581" s="72">
        <f>IF(AND(ABS('Back-End'!B$32-L1581)&lt;=0.0005,'Back-End'!B$38),N1581,0)</f>
        <v>0</v>
      </c>
      <c r="R1581" s="72">
        <f>IF(AND(ABS('Back-End'!B$56-L1580)&lt;=0.0005,'Back-End'!B$57),'Back-End'!B$55,IF(AND(ABS('Back-End'!B$69-L1580)&lt;=0.0005,'Back-End'!B$58),'Back-End'!B$68+0.0001,0))</f>
        <v>0</v>
      </c>
      <c r="S1581" s="72">
        <f>IF(AND(ABS('Back-End'!B$81-L1581)&lt;=0.0005,'Back-End'!B$84),'Back-End'!B$83,0)</f>
        <v>0</v>
      </c>
      <c r="T1581" s="72">
        <v>0</v>
      </c>
    </row>
    <row r="1582" spans="12:20" x14ac:dyDescent="0.25">
      <c r="L1582" s="94">
        <f>L1581+0.001</f>
        <v>0.78900000000000059</v>
      </c>
      <c r="M1582" s="81">
        <f>IF(L1582&lt;'Slider Control'!M$13,'Slider Control'!P$13,L1582*'Slider Control'!R$13)</f>
        <v>1.8936000000000013</v>
      </c>
      <c r="N1582" s="95">
        <f>IF(L1582&lt;'Slider Control'!M$13,0,IF(L1582&lt;'Slider Control'!N$13,L1582*'Slider Control'!S$13+'Slider Control'!T$13,'Slider Control'!Q$13))</f>
        <v>1.8</v>
      </c>
      <c r="O1582" s="96" t="e">
        <f t="shared" si="39"/>
        <v>#N/A</v>
      </c>
      <c r="P1582" s="72">
        <f>IF(AND(ABS('Back-End'!B$26-L1582)&lt;=0.0005,'Back-End'!B$25),0.001,0)</f>
        <v>0</v>
      </c>
      <c r="Q1582" s="72">
        <f>IF(AND(ABS('Back-End'!B$32-L1582)&lt;=0.0005,'Back-End'!B$38),M1582,0)</f>
        <v>0</v>
      </c>
      <c r="R1582" s="72">
        <f>IF(AND(ABS('Back-End'!B$56-L1582)&lt;=0.0005,'Back-End'!B$57),'Back-End'!B$54,IF(AND(ABS('Back-End'!B$69-L1582)&lt;=0.0005,'Back-End'!B$58),'Back-End'!B$67,0))</f>
        <v>0</v>
      </c>
      <c r="S1582" s="72">
        <f>IF(AND(ABS('Back-End'!B$81-L1582)&lt;=0.0005,'Back-End'!B$84),'Back-End'!B$82,0)</f>
        <v>0</v>
      </c>
      <c r="T1582" s="72">
        <v>0</v>
      </c>
    </row>
    <row r="1583" spans="12:20" x14ac:dyDescent="0.25">
      <c r="L1583" s="94">
        <f>L1582</f>
        <v>0.78900000000000059</v>
      </c>
      <c r="M1583" s="81">
        <f>IF(L1583&lt;'Slider Control'!M$13,'Slider Control'!P$13,L1583*'Slider Control'!R$13)</f>
        <v>1.8936000000000013</v>
      </c>
      <c r="N1583" s="95">
        <f>IF(L1583&lt;'Slider Control'!M$13,0,IF(L1583&lt;'Slider Control'!N$13,L1583*'Slider Control'!S$13+'Slider Control'!T$13,'Slider Control'!Q$13))</f>
        <v>1.8</v>
      </c>
      <c r="O1583" s="96" t="e">
        <f t="shared" si="39"/>
        <v>#N/A</v>
      </c>
      <c r="P1583" s="72">
        <f>IF(AND(ABS('Back-End'!B$26-L1583)&lt;=0.0005,'Back-End'!B$25),'Back-End'!B$21,0)</f>
        <v>0</v>
      </c>
      <c r="Q1583" s="72">
        <f>IF(AND(ABS('Back-End'!B$32-L1583)&lt;=0.0005,'Back-End'!B$38),N1583,0)</f>
        <v>0</v>
      </c>
      <c r="R1583" s="72">
        <f>IF(AND(ABS('Back-End'!B$56-L1582)&lt;=0.0005,'Back-End'!B$57),'Back-End'!B$55,IF(AND(ABS('Back-End'!B$69-L1582)&lt;=0.0005,'Back-End'!B$58),'Back-End'!B$68+0.0001,0))</f>
        <v>0</v>
      </c>
      <c r="S1583" s="72">
        <f>IF(AND(ABS('Back-End'!B$81-L1583)&lt;=0.0005,'Back-End'!B$84),'Back-End'!B$83,0)</f>
        <v>0</v>
      </c>
      <c r="T1583" s="72">
        <v>0</v>
      </c>
    </row>
    <row r="1584" spans="12:20" x14ac:dyDescent="0.25">
      <c r="L1584" s="94">
        <f>L1583+0.001</f>
        <v>0.79000000000000059</v>
      </c>
      <c r="M1584" s="81">
        <f>IF(L1584&lt;'Slider Control'!M$13,'Slider Control'!P$13,L1584*'Slider Control'!R$13)</f>
        <v>1.8960000000000012</v>
      </c>
      <c r="N1584" s="95">
        <f>IF(L1584&lt;'Slider Control'!M$13,0,IF(L1584&lt;'Slider Control'!N$13,L1584*'Slider Control'!S$13+'Slider Control'!T$13,'Slider Control'!Q$13))</f>
        <v>1.8</v>
      </c>
      <c r="O1584" s="96" t="e">
        <f t="shared" si="39"/>
        <v>#N/A</v>
      </c>
      <c r="P1584" s="72">
        <f>IF(AND(ABS('Back-End'!B$26-L1584)&lt;=0.0005,'Back-End'!B$25),0.001,0)</f>
        <v>0</v>
      </c>
      <c r="Q1584" s="72">
        <f>IF(AND(ABS('Back-End'!B$32-L1584)&lt;=0.0005,'Back-End'!B$38),M1584,0)</f>
        <v>0</v>
      </c>
      <c r="R1584" s="72">
        <f>IF(AND(ABS('Back-End'!B$56-L1584)&lt;=0.0005,'Back-End'!B$57),'Back-End'!B$54,IF(AND(ABS('Back-End'!B$69-L1584)&lt;=0.0005,'Back-End'!B$58),'Back-End'!B$67,0))</f>
        <v>0</v>
      </c>
      <c r="S1584" s="72">
        <f>IF(AND(ABS('Back-End'!B$81-L1584)&lt;=0.0005,'Back-End'!B$84),'Back-End'!B$82,0)</f>
        <v>0</v>
      </c>
      <c r="T1584" s="72">
        <v>0</v>
      </c>
    </row>
    <row r="1585" spans="12:20" x14ac:dyDescent="0.25">
      <c r="L1585" s="94">
        <f>L1584</f>
        <v>0.79000000000000059</v>
      </c>
      <c r="M1585" s="81">
        <f>IF(L1585&lt;'Slider Control'!M$13,'Slider Control'!P$13,L1585*'Slider Control'!R$13)</f>
        <v>1.8960000000000012</v>
      </c>
      <c r="N1585" s="95">
        <f>IF(L1585&lt;'Slider Control'!M$13,0,IF(L1585&lt;'Slider Control'!N$13,L1585*'Slider Control'!S$13+'Slider Control'!T$13,'Slider Control'!Q$13))</f>
        <v>1.8</v>
      </c>
      <c r="O1585" s="96" t="e">
        <f t="shared" si="39"/>
        <v>#N/A</v>
      </c>
      <c r="P1585" s="72">
        <f>IF(AND(ABS('Back-End'!B$26-L1585)&lt;=0.0005,'Back-End'!B$25),'Back-End'!B$21,0)</f>
        <v>0</v>
      </c>
      <c r="Q1585" s="72">
        <f>IF(AND(ABS('Back-End'!B$32-L1585)&lt;=0.0005,'Back-End'!B$38),N1585,0)</f>
        <v>0</v>
      </c>
      <c r="R1585" s="72">
        <f>IF(AND(ABS('Back-End'!B$56-L1584)&lt;=0.0005,'Back-End'!B$57),'Back-End'!B$55,IF(AND(ABS('Back-End'!B$69-L1584)&lt;=0.0005,'Back-End'!B$58),'Back-End'!B$68+0.0001,0))</f>
        <v>0</v>
      </c>
      <c r="S1585" s="72">
        <f>IF(AND(ABS('Back-End'!B$81-L1585)&lt;=0.0005,'Back-End'!B$84),'Back-End'!B$83,0)</f>
        <v>0</v>
      </c>
      <c r="T1585" s="72">
        <v>0</v>
      </c>
    </row>
    <row r="1586" spans="12:20" x14ac:dyDescent="0.25">
      <c r="L1586" s="94">
        <f>L1585+0.001</f>
        <v>0.79100000000000059</v>
      </c>
      <c r="M1586" s="81">
        <f>IF(L1586&lt;'Slider Control'!M$13,'Slider Control'!P$13,L1586*'Slider Control'!R$13)</f>
        <v>1.8984000000000014</v>
      </c>
      <c r="N1586" s="95">
        <f>IF(L1586&lt;'Slider Control'!M$13,0,IF(L1586&lt;'Slider Control'!N$13,L1586*'Slider Control'!S$13+'Slider Control'!T$13,'Slider Control'!Q$13))</f>
        <v>1.8</v>
      </c>
      <c r="O1586" s="96" t="e">
        <f t="shared" si="39"/>
        <v>#N/A</v>
      </c>
      <c r="P1586" s="72">
        <f>IF(AND(ABS('Back-End'!B$26-L1586)&lt;=0.0005,'Back-End'!B$25),0.001,0)</f>
        <v>0</v>
      </c>
      <c r="Q1586" s="72">
        <f>IF(AND(ABS('Back-End'!B$32-L1586)&lt;=0.0005,'Back-End'!B$38),M1586,0)</f>
        <v>0</v>
      </c>
      <c r="R1586" s="72">
        <f>IF(AND(ABS('Back-End'!B$56-L1586)&lt;=0.0005,'Back-End'!B$57),'Back-End'!B$54,IF(AND(ABS('Back-End'!B$69-L1586)&lt;=0.0005,'Back-End'!B$58),'Back-End'!B$67,0))</f>
        <v>0</v>
      </c>
      <c r="S1586" s="72">
        <f>IF(AND(ABS('Back-End'!B$81-L1586)&lt;=0.0005,'Back-End'!B$84),'Back-End'!B$82,0)</f>
        <v>0</v>
      </c>
      <c r="T1586" s="72">
        <v>0</v>
      </c>
    </row>
    <row r="1587" spans="12:20" x14ac:dyDescent="0.25">
      <c r="L1587" s="94">
        <f>L1586</f>
        <v>0.79100000000000059</v>
      </c>
      <c r="M1587" s="81">
        <f>IF(L1587&lt;'Slider Control'!M$13,'Slider Control'!P$13,L1587*'Slider Control'!R$13)</f>
        <v>1.8984000000000014</v>
      </c>
      <c r="N1587" s="95">
        <f>IF(L1587&lt;'Slider Control'!M$13,0,IF(L1587&lt;'Slider Control'!N$13,L1587*'Slider Control'!S$13+'Slider Control'!T$13,'Slider Control'!Q$13))</f>
        <v>1.8</v>
      </c>
      <c r="O1587" s="96" t="e">
        <f t="shared" si="39"/>
        <v>#N/A</v>
      </c>
      <c r="P1587" s="72">
        <f>IF(AND(ABS('Back-End'!B$26-L1587)&lt;=0.0005,'Back-End'!B$25),'Back-End'!B$21,0)</f>
        <v>0</v>
      </c>
      <c r="Q1587" s="72">
        <f>IF(AND(ABS('Back-End'!B$32-L1587)&lt;=0.0005,'Back-End'!B$38),N1587,0)</f>
        <v>0</v>
      </c>
      <c r="R1587" s="72">
        <f>IF(AND(ABS('Back-End'!B$56-L1586)&lt;=0.0005,'Back-End'!B$57),'Back-End'!B$55,IF(AND(ABS('Back-End'!B$69-L1586)&lt;=0.0005,'Back-End'!B$58),'Back-End'!B$68+0.0001,0))</f>
        <v>0</v>
      </c>
      <c r="S1587" s="72">
        <f>IF(AND(ABS('Back-End'!B$81-L1587)&lt;=0.0005,'Back-End'!B$84),'Back-End'!B$83,0)</f>
        <v>0</v>
      </c>
      <c r="T1587" s="72">
        <v>0</v>
      </c>
    </row>
    <row r="1588" spans="12:20" x14ac:dyDescent="0.25">
      <c r="L1588" s="94">
        <f>L1587+0.001</f>
        <v>0.79200000000000059</v>
      </c>
      <c r="M1588" s="81">
        <f>IF(L1588&lt;'Slider Control'!M$13,'Slider Control'!P$13,L1588*'Slider Control'!R$13)</f>
        <v>1.9008000000000014</v>
      </c>
      <c r="N1588" s="95">
        <f>IF(L1588&lt;'Slider Control'!M$13,0,IF(L1588&lt;'Slider Control'!N$13,L1588*'Slider Control'!S$13+'Slider Control'!T$13,'Slider Control'!Q$13))</f>
        <v>1.8</v>
      </c>
      <c r="O1588" s="96" t="e">
        <f t="shared" si="39"/>
        <v>#N/A</v>
      </c>
      <c r="P1588" s="72">
        <f>IF(AND(ABS('Back-End'!B$26-L1588)&lt;=0.0005,'Back-End'!B$25),0.001,0)</f>
        <v>0</v>
      </c>
      <c r="Q1588" s="72">
        <f>IF(AND(ABS('Back-End'!B$32-L1588)&lt;=0.0005,'Back-End'!B$38),M1588,0)</f>
        <v>0</v>
      </c>
      <c r="R1588" s="72">
        <f>IF(AND(ABS('Back-End'!B$56-L1588)&lt;=0.0005,'Back-End'!B$57),'Back-End'!B$54,IF(AND(ABS('Back-End'!B$69-L1588)&lt;=0.0005,'Back-End'!B$58),'Back-End'!B$67,0))</f>
        <v>0</v>
      </c>
      <c r="S1588" s="72">
        <f>IF(AND(ABS('Back-End'!B$81-L1588)&lt;=0.0005,'Back-End'!B$84),'Back-End'!B$82,0)</f>
        <v>0</v>
      </c>
      <c r="T1588" s="72">
        <v>0</v>
      </c>
    </row>
    <row r="1589" spans="12:20" x14ac:dyDescent="0.25">
      <c r="L1589" s="94">
        <f>L1588</f>
        <v>0.79200000000000059</v>
      </c>
      <c r="M1589" s="81">
        <f>IF(L1589&lt;'Slider Control'!M$13,'Slider Control'!P$13,L1589*'Slider Control'!R$13)</f>
        <v>1.9008000000000014</v>
      </c>
      <c r="N1589" s="95">
        <f>IF(L1589&lt;'Slider Control'!M$13,0,IF(L1589&lt;'Slider Control'!N$13,L1589*'Slider Control'!S$13+'Slider Control'!T$13,'Slider Control'!Q$13))</f>
        <v>1.8</v>
      </c>
      <c r="O1589" s="96" t="e">
        <f t="shared" si="39"/>
        <v>#N/A</v>
      </c>
      <c r="P1589" s="72">
        <f>IF(AND(ABS('Back-End'!B$26-L1589)&lt;=0.0005,'Back-End'!B$25),'Back-End'!B$21,0)</f>
        <v>0</v>
      </c>
      <c r="Q1589" s="72">
        <f>IF(AND(ABS('Back-End'!B$32-L1589)&lt;=0.0005,'Back-End'!B$38),N1589,0)</f>
        <v>0</v>
      </c>
      <c r="R1589" s="72">
        <f>IF(AND(ABS('Back-End'!B$56-L1588)&lt;=0.0005,'Back-End'!B$57),'Back-End'!B$55,IF(AND(ABS('Back-End'!B$69-L1588)&lt;=0.0005,'Back-End'!B$58),'Back-End'!B$68+0.0001,0))</f>
        <v>0</v>
      </c>
      <c r="S1589" s="72">
        <f>IF(AND(ABS('Back-End'!B$81-L1589)&lt;=0.0005,'Back-End'!B$84),'Back-End'!B$83,0)</f>
        <v>0</v>
      </c>
      <c r="T1589" s="72">
        <v>0</v>
      </c>
    </row>
    <row r="1590" spans="12:20" x14ac:dyDescent="0.25">
      <c r="L1590" s="94">
        <f>L1589+0.001</f>
        <v>0.79300000000000059</v>
      </c>
      <c r="M1590" s="81">
        <f>IF(L1590&lt;'Slider Control'!M$13,'Slider Control'!P$13,L1590*'Slider Control'!R$13)</f>
        <v>1.9032000000000013</v>
      </c>
      <c r="N1590" s="95">
        <f>IF(L1590&lt;'Slider Control'!M$13,0,IF(L1590&lt;'Slider Control'!N$13,L1590*'Slider Control'!S$13+'Slider Control'!T$13,'Slider Control'!Q$13))</f>
        <v>1.8</v>
      </c>
      <c r="O1590" s="96" t="e">
        <f t="shared" si="39"/>
        <v>#N/A</v>
      </c>
      <c r="P1590" s="72">
        <f>IF(AND(ABS('Back-End'!B$26-L1590)&lt;=0.0005,'Back-End'!B$25),0.001,0)</f>
        <v>0</v>
      </c>
      <c r="Q1590" s="72">
        <f>IF(AND(ABS('Back-End'!B$32-L1590)&lt;=0.0005,'Back-End'!B$38),M1590,0)</f>
        <v>0</v>
      </c>
      <c r="R1590" s="72">
        <f>IF(AND(ABS('Back-End'!B$56-L1590)&lt;=0.0005,'Back-End'!B$57),'Back-End'!B$54,IF(AND(ABS('Back-End'!B$69-L1590)&lt;=0.0005,'Back-End'!B$58),'Back-End'!B$67,0))</f>
        <v>0</v>
      </c>
      <c r="S1590" s="72">
        <f>IF(AND(ABS('Back-End'!B$81-L1590)&lt;=0.0005,'Back-End'!B$84),'Back-End'!B$82,0)</f>
        <v>0</v>
      </c>
      <c r="T1590" s="72">
        <v>0</v>
      </c>
    </row>
    <row r="1591" spans="12:20" x14ac:dyDescent="0.25">
      <c r="L1591" s="94">
        <f>L1590</f>
        <v>0.79300000000000059</v>
      </c>
      <c r="M1591" s="81">
        <f>IF(L1591&lt;'Slider Control'!M$13,'Slider Control'!P$13,L1591*'Slider Control'!R$13)</f>
        <v>1.9032000000000013</v>
      </c>
      <c r="N1591" s="95">
        <f>IF(L1591&lt;'Slider Control'!M$13,0,IF(L1591&lt;'Slider Control'!N$13,L1591*'Slider Control'!S$13+'Slider Control'!T$13,'Slider Control'!Q$13))</f>
        <v>1.8</v>
      </c>
      <c r="O1591" s="96" t="e">
        <f t="shared" si="39"/>
        <v>#N/A</v>
      </c>
      <c r="P1591" s="72">
        <f>IF(AND(ABS('Back-End'!B$26-L1591)&lt;=0.0005,'Back-End'!B$25),'Back-End'!B$21,0)</f>
        <v>0</v>
      </c>
      <c r="Q1591" s="72">
        <f>IF(AND(ABS('Back-End'!B$32-L1591)&lt;=0.0005,'Back-End'!B$38),N1591,0)</f>
        <v>0</v>
      </c>
      <c r="R1591" s="72">
        <f>IF(AND(ABS('Back-End'!B$56-L1590)&lt;=0.0005,'Back-End'!B$57),'Back-End'!B$55,IF(AND(ABS('Back-End'!B$69-L1590)&lt;=0.0005,'Back-End'!B$58),'Back-End'!B$68+0.0001,0))</f>
        <v>0</v>
      </c>
      <c r="S1591" s="72">
        <f>IF(AND(ABS('Back-End'!B$81-L1591)&lt;=0.0005,'Back-End'!B$84),'Back-End'!B$83,0)</f>
        <v>0</v>
      </c>
      <c r="T1591" s="72">
        <v>0</v>
      </c>
    </row>
    <row r="1592" spans="12:20" x14ac:dyDescent="0.25">
      <c r="L1592" s="94">
        <f>L1591+0.001</f>
        <v>0.79400000000000059</v>
      </c>
      <c r="M1592" s="81">
        <f>IF(L1592&lt;'Slider Control'!M$13,'Slider Control'!P$13,L1592*'Slider Control'!R$13)</f>
        <v>1.9056000000000013</v>
      </c>
      <c r="N1592" s="95">
        <f>IF(L1592&lt;'Slider Control'!M$13,0,IF(L1592&lt;'Slider Control'!N$13,L1592*'Slider Control'!S$13+'Slider Control'!T$13,'Slider Control'!Q$13))</f>
        <v>1.8</v>
      </c>
      <c r="O1592" s="96" t="e">
        <f t="shared" si="39"/>
        <v>#N/A</v>
      </c>
      <c r="P1592" s="72">
        <f>IF(AND(ABS('Back-End'!B$26-L1592)&lt;=0.0005,'Back-End'!B$25),0.001,0)</f>
        <v>0</v>
      </c>
      <c r="Q1592" s="72">
        <f>IF(AND(ABS('Back-End'!B$32-L1592)&lt;=0.0005,'Back-End'!B$38),M1592,0)</f>
        <v>0</v>
      </c>
      <c r="R1592" s="72">
        <f>IF(AND(ABS('Back-End'!B$56-L1592)&lt;=0.0005,'Back-End'!B$57),'Back-End'!B$54,IF(AND(ABS('Back-End'!B$69-L1592)&lt;=0.0005,'Back-End'!B$58),'Back-End'!B$67,0))</f>
        <v>0</v>
      </c>
      <c r="S1592" s="72">
        <f>IF(AND(ABS('Back-End'!B$81-L1592)&lt;=0.0005,'Back-End'!B$84),'Back-End'!B$82,0)</f>
        <v>0</v>
      </c>
      <c r="T1592" s="72">
        <v>0</v>
      </c>
    </row>
    <row r="1593" spans="12:20" x14ac:dyDescent="0.25">
      <c r="L1593" s="94">
        <f>L1592</f>
        <v>0.79400000000000059</v>
      </c>
      <c r="M1593" s="81">
        <f>IF(L1593&lt;'Slider Control'!M$13,'Slider Control'!P$13,L1593*'Slider Control'!R$13)</f>
        <v>1.9056000000000013</v>
      </c>
      <c r="N1593" s="95">
        <f>IF(L1593&lt;'Slider Control'!M$13,0,IF(L1593&lt;'Slider Control'!N$13,L1593*'Slider Control'!S$13+'Slider Control'!T$13,'Slider Control'!Q$13))</f>
        <v>1.8</v>
      </c>
      <c r="O1593" s="96" t="e">
        <f t="shared" si="39"/>
        <v>#N/A</v>
      </c>
      <c r="P1593" s="72">
        <f>IF(AND(ABS('Back-End'!B$26-L1593)&lt;=0.0005,'Back-End'!B$25),'Back-End'!B$21,0)</f>
        <v>0</v>
      </c>
      <c r="Q1593" s="72">
        <f>IF(AND(ABS('Back-End'!B$32-L1593)&lt;=0.0005,'Back-End'!B$38),N1593,0)</f>
        <v>0</v>
      </c>
      <c r="R1593" s="72">
        <f>IF(AND(ABS('Back-End'!B$56-L1592)&lt;=0.0005,'Back-End'!B$57),'Back-End'!B$55,IF(AND(ABS('Back-End'!B$69-L1592)&lt;=0.0005,'Back-End'!B$58),'Back-End'!B$68+0.0001,0))</f>
        <v>0</v>
      </c>
      <c r="S1593" s="72">
        <f>IF(AND(ABS('Back-End'!B$81-L1593)&lt;=0.0005,'Back-End'!B$84),'Back-End'!B$83,0)</f>
        <v>0</v>
      </c>
      <c r="T1593" s="72">
        <v>0</v>
      </c>
    </row>
    <row r="1594" spans="12:20" x14ac:dyDescent="0.25">
      <c r="L1594" s="94">
        <f>L1593+0.001</f>
        <v>0.7950000000000006</v>
      </c>
      <c r="M1594" s="81">
        <f>IF(L1594&lt;'Slider Control'!M$13,'Slider Control'!P$13,L1594*'Slider Control'!R$13)</f>
        <v>1.9080000000000013</v>
      </c>
      <c r="N1594" s="95">
        <f>IF(L1594&lt;'Slider Control'!M$13,0,IF(L1594&lt;'Slider Control'!N$13,L1594*'Slider Control'!S$13+'Slider Control'!T$13,'Slider Control'!Q$13))</f>
        <v>1.8</v>
      </c>
      <c r="O1594" s="96" t="e">
        <f t="shared" si="39"/>
        <v>#N/A</v>
      </c>
      <c r="P1594" s="72">
        <f>IF(AND(ABS('Back-End'!B$26-L1594)&lt;=0.0005,'Back-End'!B$25),0.001,0)</f>
        <v>0</v>
      </c>
      <c r="Q1594" s="72">
        <f>IF(AND(ABS('Back-End'!B$32-L1594)&lt;=0.0005,'Back-End'!B$38),M1594,0)</f>
        <v>0</v>
      </c>
      <c r="R1594" s="72">
        <f>IF(AND(ABS('Back-End'!B$56-L1594)&lt;=0.0005,'Back-End'!B$57),'Back-End'!B$54,IF(AND(ABS('Back-End'!B$69-L1594)&lt;=0.0005,'Back-End'!B$58),'Back-End'!B$67,0))</f>
        <v>0</v>
      </c>
      <c r="S1594" s="72">
        <f>IF(AND(ABS('Back-End'!B$81-L1594)&lt;=0.0005,'Back-End'!B$84),'Back-End'!B$82,0)</f>
        <v>0</v>
      </c>
      <c r="T1594" s="72">
        <v>0</v>
      </c>
    </row>
    <row r="1595" spans="12:20" x14ac:dyDescent="0.25">
      <c r="L1595" s="94">
        <f>L1594</f>
        <v>0.7950000000000006</v>
      </c>
      <c r="M1595" s="81">
        <f>IF(L1595&lt;'Slider Control'!M$13,'Slider Control'!P$13,L1595*'Slider Control'!R$13)</f>
        <v>1.9080000000000013</v>
      </c>
      <c r="N1595" s="95">
        <f>IF(L1595&lt;'Slider Control'!M$13,0,IF(L1595&lt;'Slider Control'!N$13,L1595*'Slider Control'!S$13+'Slider Control'!T$13,'Slider Control'!Q$13))</f>
        <v>1.8</v>
      </c>
      <c r="O1595" s="96" t="e">
        <f t="shared" si="39"/>
        <v>#N/A</v>
      </c>
      <c r="P1595" s="72">
        <f>IF(AND(ABS('Back-End'!B$26-L1595)&lt;=0.0005,'Back-End'!B$25),'Back-End'!B$21,0)</f>
        <v>0</v>
      </c>
      <c r="Q1595" s="72">
        <f>IF(AND(ABS('Back-End'!B$32-L1595)&lt;=0.0005,'Back-End'!B$38),N1595,0)</f>
        <v>0</v>
      </c>
      <c r="R1595" s="72">
        <f>IF(AND(ABS('Back-End'!B$56-L1594)&lt;=0.0005,'Back-End'!B$57),'Back-End'!B$55,IF(AND(ABS('Back-End'!B$69-L1594)&lt;=0.0005,'Back-End'!B$58),'Back-End'!B$68+0.0001,0))</f>
        <v>0</v>
      </c>
      <c r="S1595" s="72">
        <f>IF(AND(ABS('Back-End'!B$81-L1595)&lt;=0.0005,'Back-End'!B$84),'Back-End'!B$83,0)</f>
        <v>0</v>
      </c>
      <c r="T1595" s="72">
        <v>0</v>
      </c>
    </row>
    <row r="1596" spans="12:20" x14ac:dyDescent="0.25">
      <c r="L1596" s="94">
        <f>L1595+0.001</f>
        <v>0.7960000000000006</v>
      </c>
      <c r="M1596" s="81">
        <f>IF(L1596&lt;'Slider Control'!M$13,'Slider Control'!P$13,L1596*'Slider Control'!R$13)</f>
        <v>1.9104000000000014</v>
      </c>
      <c r="N1596" s="95">
        <f>IF(L1596&lt;'Slider Control'!M$13,0,IF(L1596&lt;'Slider Control'!N$13,L1596*'Slider Control'!S$13+'Slider Control'!T$13,'Slider Control'!Q$13))</f>
        <v>1.8</v>
      </c>
      <c r="O1596" s="96" t="e">
        <f t="shared" si="39"/>
        <v>#N/A</v>
      </c>
      <c r="P1596" s="72">
        <f>IF(AND(ABS('Back-End'!B$26-L1596)&lt;=0.0005,'Back-End'!B$25),0.001,0)</f>
        <v>0</v>
      </c>
      <c r="Q1596" s="72">
        <f>IF(AND(ABS('Back-End'!B$32-L1596)&lt;=0.0005,'Back-End'!B$38),M1596,0)</f>
        <v>0</v>
      </c>
      <c r="R1596" s="72">
        <f>IF(AND(ABS('Back-End'!B$56-L1596)&lt;=0.0005,'Back-End'!B$57),'Back-End'!B$54,IF(AND(ABS('Back-End'!B$69-L1596)&lt;=0.0005,'Back-End'!B$58),'Back-End'!B$67,0))</f>
        <v>0</v>
      </c>
      <c r="S1596" s="72">
        <f>IF(AND(ABS('Back-End'!B$81-L1596)&lt;=0.0005,'Back-End'!B$84),'Back-End'!B$82,0)</f>
        <v>0</v>
      </c>
      <c r="T1596" s="72">
        <v>0</v>
      </c>
    </row>
    <row r="1597" spans="12:20" x14ac:dyDescent="0.25">
      <c r="L1597" s="94">
        <f>L1596</f>
        <v>0.7960000000000006</v>
      </c>
      <c r="M1597" s="81">
        <f>IF(L1597&lt;'Slider Control'!M$13,'Slider Control'!P$13,L1597*'Slider Control'!R$13)</f>
        <v>1.9104000000000014</v>
      </c>
      <c r="N1597" s="95">
        <f>IF(L1597&lt;'Slider Control'!M$13,0,IF(L1597&lt;'Slider Control'!N$13,L1597*'Slider Control'!S$13+'Slider Control'!T$13,'Slider Control'!Q$13))</f>
        <v>1.8</v>
      </c>
      <c r="O1597" s="96" t="e">
        <f t="shared" si="39"/>
        <v>#N/A</v>
      </c>
      <c r="P1597" s="72">
        <f>IF(AND(ABS('Back-End'!B$26-L1597)&lt;=0.0005,'Back-End'!B$25),'Back-End'!B$21,0)</f>
        <v>0</v>
      </c>
      <c r="Q1597" s="72">
        <f>IF(AND(ABS('Back-End'!B$32-L1597)&lt;=0.0005,'Back-End'!B$38),N1597,0)</f>
        <v>0</v>
      </c>
      <c r="R1597" s="72">
        <f>IF(AND(ABS('Back-End'!B$56-L1596)&lt;=0.0005,'Back-End'!B$57),'Back-End'!B$55,IF(AND(ABS('Back-End'!B$69-L1596)&lt;=0.0005,'Back-End'!B$58),'Back-End'!B$68+0.0001,0))</f>
        <v>0</v>
      </c>
      <c r="S1597" s="72">
        <f>IF(AND(ABS('Back-End'!B$81-L1597)&lt;=0.0005,'Back-End'!B$84),'Back-End'!B$83,0)</f>
        <v>0</v>
      </c>
      <c r="T1597" s="72">
        <v>0</v>
      </c>
    </row>
    <row r="1598" spans="12:20" x14ac:dyDescent="0.25">
      <c r="L1598" s="94">
        <f>L1597+0.001</f>
        <v>0.7970000000000006</v>
      </c>
      <c r="M1598" s="81">
        <f>IF(L1598&lt;'Slider Control'!M$13,'Slider Control'!P$13,L1598*'Slider Control'!R$13)</f>
        <v>1.9128000000000014</v>
      </c>
      <c r="N1598" s="95">
        <f>IF(L1598&lt;'Slider Control'!M$13,0,IF(L1598&lt;'Slider Control'!N$13,L1598*'Slider Control'!S$13+'Slider Control'!T$13,'Slider Control'!Q$13))</f>
        <v>1.8</v>
      </c>
      <c r="O1598" s="96" t="e">
        <f t="shared" si="39"/>
        <v>#N/A</v>
      </c>
      <c r="P1598" s="72">
        <f>IF(AND(ABS('Back-End'!B$26-L1598)&lt;=0.0005,'Back-End'!B$25),0.001,0)</f>
        <v>0</v>
      </c>
      <c r="Q1598" s="72">
        <f>IF(AND(ABS('Back-End'!B$32-L1598)&lt;=0.0005,'Back-End'!B$38),M1598,0)</f>
        <v>0</v>
      </c>
      <c r="R1598" s="72">
        <f>IF(AND(ABS('Back-End'!B$56-L1598)&lt;=0.0005,'Back-End'!B$57),'Back-End'!B$54,IF(AND(ABS('Back-End'!B$69-L1598)&lt;=0.0005,'Back-End'!B$58),'Back-End'!B$67,0))</f>
        <v>0</v>
      </c>
      <c r="S1598" s="72">
        <f>IF(AND(ABS('Back-End'!B$81-L1598)&lt;=0.0005,'Back-End'!B$84),'Back-End'!B$82,0)</f>
        <v>0</v>
      </c>
      <c r="T1598" s="72">
        <v>0</v>
      </c>
    </row>
    <row r="1599" spans="12:20" x14ac:dyDescent="0.25">
      <c r="L1599" s="94">
        <f>L1598</f>
        <v>0.7970000000000006</v>
      </c>
      <c r="M1599" s="81">
        <f>IF(L1599&lt;'Slider Control'!M$13,'Slider Control'!P$13,L1599*'Slider Control'!R$13)</f>
        <v>1.9128000000000014</v>
      </c>
      <c r="N1599" s="95">
        <f>IF(L1599&lt;'Slider Control'!M$13,0,IF(L1599&lt;'Slider Control'!N$13,L1599*'Slider Control'!S$13+'Slider Control'!T$13,'Slider Control'!Q$13))</f>
        <v>1.8</v>
      </c>
      <c r="O1599" s="96" t="e">
        <f t="shared" si="39"/>
        <v>#N/A</v>
      </c>
      <c r="P1599" s="72">
        <f>IF(AND(ABS('Back-End'!B$26-L1599)&lt;=0.0005,'Back-End'!B$25),'Back-End'!B$21,0)</f>
        <v>0</v>
      </c>
      <c r="Q1599" s="72">
        <f>IF(AND(ABS('Back-End'!B$32-L1599)&lt;=0.0005,'Back-End'!B$38),N1599,0)</f>
        <v>0</v>
      </c>
      <c r="R1599" s="72">
        <f>IF(AND(ABS('Back-End'!B$56-L1598)&lt;=0.0005,'Back-End'!B$57),'Back-End'!B$55,IF(AND(ABS('Back-End'!B$69-L1598)&lt;=0.0005,'Back-End'!B$58),'Back-End'!B$68+0.0001,0))</f>
        <v>0</v>
      </c>
      <c r="S1599" s="72">
        <f>IF(AND(ABS('Back-End'!B$81-L1599)&lt;=0.0005,'Back-End'!B$84),'Back-End'!B$83,0)</f>
        <v>0</v>
      </c>
      <c r="T1599" s="72">
        <v>0</v>
      </c>
    </row>
    <row r="1600" spans="12:20" x14ac:dyDescent="0.25">
      <c r="L1600" s="94">
        <f>L1599+0.001</f>
        <v>0.7980000000000006</v>
      </c>
      <c r="M1600" s="81">
        <f>IF(L1600&lt;'Slider Control'!M$13,'Slider Control'!P$13,L1600*'Slider Control'!R$13)</f>
        <v>1.9152000000000013</v>
      </c>
      <c r="N1600" s="95">
        <f>IF(L1600&lt;'Slider Control'!M$13,0,IF(L1600&lt;'Slider Control'!N$13,L1600*'Slider Control'!S$13+'Slider Control'!T$13,'Slider Control'!Q$13))</f>
        <v>1.8</v>
      </c>
      <c r="O1600" s="96" t="e">
        <f t="shared" si="39"/>
        <v>#N/A</v>
      </c>
      <c r="P1600" s="72">
        <f>IF(AND(ABS('Back-End'!B$26-L1600)&lt;=0.0005,'Back-End'!B$25),0.001,0)</f>
        <v>0</v>
      </c>
      <c r="Q1600" s="72">
        <f>IF(AND(ABS('Back-End'!B$32-L1600)&lt;=0.0005,'Back-End'!B$38),M1600,0)</f>
        <v>0</v>
      </c>
      <c r="R1600" s="72">
        <f>IF(AND(ABS('Back-End'!B$56-L1600)&lt;=0.0005,'Back-End'!B$57),'Back-End'!B$54,IF(AND(ABS('Back-End'!B$69-L1600)&lt;=0.0005,'Back-End'!B$58),'Back-End'!B$67,0))</f>
        <v>0</v>
      </c>
      <c r="S1600" s="72">
        <f>IF(AND(ABS('Back-End'!B$81-L1600)&lt;=0.0005,'Back-End'!B$84),'Back-End'!B$82,0)</f>
        <v>0</v>
      </c>
      <c r="T1600" s="72">
        <v>0</v>
      </c>
    </row>
    <row r="1601" spans="12:20" x14ac:dyDescent="0.25">
      <c r="L1601" s="94">
        <f>L1600</f>
        <v>0.7980000000000006</v>
      </c>
      <c r="M1601" s="81">
        <f>IF(L1601&lt;'Slider Control'!M$13,'Slider Control'!P$13,L1601*'Slider Control'!R$13)</f>
        <v>1.9152000000000013</v>
      </c>
      <c r="N1601" s="95">
        <f>IF(L1601&lt;'Slider Control'!M$13,0,IF(L1601&lt;'Slider Control'!N$13,L1601*'Slider Control'!S$13+'Slider Control'!T$13,'Slider Control'!Q$13))</f>
        <v>1.8</v>
      </c>
      <c r="O1601" s="96" t="e">
        <f t="shared" si="39"/>
        <v>#N/A</v>
      </c>
      <c r="P1601" s="72">
        <f>IF(AND(ABS('Back-End'!B$26-L1601)&lt;=0.0005,'Back-End'!B$25),'Back-End'!B$21,0)</f>
        <v>0</v>
      </c>
      <c r="Q1601" s="72">
        <f>IF(AND(ABS('Back-End'!B$32-L1601)&lt;=0.0005,'Back-End'!B$38),N1601,0)</f>
        <v>0</v>
      </c>
      <c r="R1601" s="72">
        <f>IF(AND(ABS('Back-End'!B$56-L1600)&lt;=0.0005,'Back-End'!B$57),'Back-End'!B$55,IF(AND(ABS('Back-End'!B$69-L1600)&lt;=0.0005,'Back-End'!B$58),'Back-End'!B$68+0.0001,0))</f>
        <v>0</v>
      </c>
      <c r="S1601" s="72">
        <f>IF(AND(ABS('Back-End'!B$81-L1601)&lt;=0.0005,'Back-End'!B$84),'Back-End'!B$83,0)</f>
        <v>0</v>
      </c>
      <c r="T1601" s="72">
        <v>0</v>
      </c>
    </row>
    <row r="1602" spans="12:20" x14ac:dyDescent="0.25">
      <c r="L1602" s="94">
        <f>L1601+0.001</f>
        <v>0.7990000000000006</v>
      </c>
      <c r="M1602" s="81">
        <f>IF(L1602&lt;'Slider Control'!M$13,'Slider Control'!P$13,L1602*'Slider Control'!R$13)</f>
        <v>1.9176000000000013</v>
      </c>
      <c r="N1602" s="95">
        <f>IF(L1602&lt;'Slider Control'!M$13,0,IF(L1602&lt;'Slider Control'!N$13,L1602*'Slider Control'!S$13+'Slider Control'!T$13,'Slider Control'!Q$13))</f>
        <v>1.8</v>
      </c>
      <c r="O1602" s="96" t="e">
        <f t="shared" si="39"/>
        <v>#N/A</v>
      </c>
      <c r="P1602" s="72">
        <f>IF(AND(ABS('Back-End'!B$26-L1602)&lt;=0.0005,'Back-End'!B$25),0.001,0)</f>
        <v>0</v>
      </c>
      <c r="Q1602" s="72">
        <f>IF(AND(ABS('Back-End'!B$32-L1602)&lt;=0.0005,'Back-End'!B$38),M1602,0)</f>
        <v>0</v>
      </c>
      <c r="R1602" s="72">
        <f>IF(AND(ABS('Back-End'!B$56-L1602)&lt;=0.0005,'Back-End'!B$57),'Back-End'!B$54,IF(AND(ABS('Back-End'!B$69-L1602)&lt;=0.0005,'Back-End'!B$58),'Back-End'!B$67,0))</f>
        <v>0</v>
      </c>
      <c r="S1602" s="72">
        <f>IF(AND(ABS('Back-End'!B$81-L1602)&lt;=0.0005,'Back-End'!B$84),'Back-End'!B$82,0)</f>
        <v>0</v>
      </c>
      <c r="T1602" s="72">
        <v>0</v>
      </c>
    </row>
    <row r="1603" spans="12:20" x14ac:dyDescent="0.25">
      <c r="L1603" s="94">
        <f>L1602</f>
        <v>0.7990000000000006</v>
      </c>
      <c r="M1603" s="81">
        <f>IF(L1603&lt;'Slider Control'!M$13,'Slider Control'!P$13,L1603*'Slider Control'!R$13)</f>
        <v>1.9176000000000013</v>
      </c>
      <c r="N1603" s="95">
        <f>IF(L1603&lt;'Slider Control'!M$13,0,IF(L1603&lt;'Slider Control'!N$13,L1603*'Slider Control'!S$13+'Slider Control'!T$13,'Slider Control'!Q$13))</f>
        <v>1.8</v>
      </c>
      <c r="O1603" s="96" t="e">
        <f t="shared" si="39"/>
        <v>#N/A</v>
      </c>
      <c r="P1603" s="72">
        <f>IF(AND(ABS('Back-End'!B$26-L1603)&lt;=0.0005,'Back-End'!B$25),'Back-End'!B$21,0)</f>
        <v>0</v>
      </c>
      <c r="Q1603" s="72">
        <f>IF(AND(ABS('Back-End'!B$32-L1603)&lt;=0.0005,'Back-End'!B$38),N1603,0)</f>
        <v>0</v>
      </c>
      <c r="R1603" s="72">
        <f>IF(AND(ABS('Back-End'!B$56-L1602)&lt;=0.0005,'Back-End'!B$57),'Back-End'!B$55,IF(AND(ABS('Back-End'!B$69-L1602)&lt;=0.0005,'Back-End'!B$58),'Back-End'!B$68+0.0001,0))</f>
        <v>0</v>
      </c>
      <c r="S1603" s="72">
        <f>IF(AND(ABS('Back-End'!B$81-L1603)&lt;=0.0005,'Back-End'!B$84),'Back-End'!B$83,0)</f>
        <v>0</v>
      </c>
      <c r="T1603" s="72">
        <v>0</v>
      </c>
    </row>
    <row r="1604" spans="12:20" x14ac:dyDescent="0.25">
      <c r="L1604" s="94">
        <f>L1603+0.001</f>
        <v>0.8000000000000006</v>
      </c>
      <c r="M1604" s="81">
        <f>IF(L1604&lt;'Slider Control'!M$13,'Slider Control'!P$13,L1604*'Slider Control'!R$13)</f>
        <v>1.9200000000000013</v>
      </c>
      <c r="N1604" s="95">
        <f>IF(L1604&lt;'Slider Control'!M$13,0,IF(L1604&lt;'Slider Control'!N$13,L1604*'Slider Control'!S$13+'Slider Control'!T$13,'Slider Control'!Q$13))</f>
        <v>1.8</v>
      </c>
      <c r="O1604" s="96" t="e">
        <f t="shared" ref="O1604:O1667" si="40">IF(SUM(P1604:T1604)=0,NA(),SUM(P1604:T1604))</f>
        <v>#N/A</v>
      </c>
      <c r="P1604" s="72">
        <f>IF(AND(ABS('Back-End'!B$26-L1604)&lt;=0.0005,'Back-End'!B$25),0.001,0)</f>
        <v>0</v>
      </c>
      <c r="Q1604" s="72">
        <f>IF(AND(ABS('Back-End'!B$32-L1604)&lt;=0.0005,'Back-End'!B$38),M1604,0)</f>
        <v>0</v>
      </c>
      <c r="R1604" s="72">
        <f>IF(AND(ABS('Back-End'!B$56-L1604)&lt;=0.0005,'Back-End'!B$57),'Back-End'!B$54,IF(AND(ABS('Back-End'!B$69-L1604)&lt;=0.0005,'Back-End'!B$58),'Back-End'!B$67,0))</f>
        <v>0</v>
      </c>
      <c r="S1604" s="72">
        <f>IF(AND(ABS('Back-End'!B$81-L1604)&lt;=0.0005,'Back-End'!B$84),'Back-End'!B$82,0)</f>
        <v>0</v>
      </c>
      <c r="T1604" s="72">
        <v>0</v>
      </c>
    </row>
    <row r="1605" spans="12:20" x14ac:dyDescent="0.25">
      <c r="L1605" s="94">
        <f>L1604</f>
        <v>0.8000000000000006</v>
      </c>
      <c r="M1605" s="81">
        <f>IF(L1605&lt;'Slider Control'!M$13,'Slider Control'!P$13,L1605*'Slider Control'!R$13)</f>
        <v>1.9200000000000013</v>
      </c>
      <c r="N1605" s="95">
        <f>IF(L1605&lt;'Slider Control'!M$13,0,IF(L1605&lt;'Slider Control'!N$13,L1605*'Slider Control'!S$13+'Slider Control'!T$13,'Slider Control'!Q$13))</f>
        <v>1.8</v>
      </c>
      <c r="O1605" s="96" t="e">
        <f t="shared" si="40"/>
        <v>#N/A</v>
      </c>
      <c r="P1605" s="72">
        <f>IF(AND(ABS('Back-End'!B$26-L1605)&lt;=0.0005,'Back-End'!B$25),'Back-End'!B$21,0)</f>
        <v>0</v>
      </c>
      <c r="Q1605" s="72">
        <f>IF(AND(ABS('Back-End'!B$32-L1605)&lt;=0.0005,'Back-End'!B$38),N1605,0)</f>
        <v>0</v>
      </c>
      <c r="R1605" s="72">
        <f>IF(AND(ABS('Back-End'!B$56-L1604)&lt;=0.0005,'Back-End'!B$57),'Back-End'!B$55,IF(AND(ABS('Back-End'!B$69-L1604)&lt;=0.0005,'Back-End'!B$58),'Back-End'!B$68+0.0001,0))</f>
        <v>0</v>
      </c>
      <c r="S1605" s="72">
        <f>IF(AND(ABS('Back-End'!B$81-L1605)&lt;=0.0005,'Back-End'!B$84),'Back-End'!B$83,0)</f>
        <v>0</v>
      </c>
      <c r="T1605" s="72">
        <v>0</v>
      </c>
    </row>
    <row r="1606" spans="12:20" x14ac:dyDescent="0.25">
      <c r="L1606" s="94">
        <f>L1605+0.001</f>
        <v>0.8010000000000006</v>
      </c>
      <c r="M1606" s="81">
        <f>IF(L1606&lt;'Slider Control'!M$13,'Slider Control'!P$13,L1606*'Slider Control'!R$13)</f>
        <v>1.9224000000000014</v>
      </c>
      <c r="N1606" s="95">
        <f>IF(L1606&lt;'Slider Control'!M$13,0,IF(L1606&lt;'Slider Control'!N$13,L1606*'Slider Control'!S$13+'Slider Control'!T$13,'Slider Control'!Q$13))</f>
        <v>1.8</v>
      </c>
      <c r="O1606" s="96" t="e">
        <f t="shared" si="40"/>
        <v>#N/A</v>
      </c>
      <c r="P1606" s="72">
        <f>IF(AND(ABS('Back-End'!B$26-L1606)&lt;=0.0005,'Back-End'!B$25),0.001,0)</f>
        <v>0</v>
      </c>
      <c r="Q1606" s="72">
        <f>IF(AND(ABS('Back-End'!B$32-L1606)&lt;=0.0005,'Back-End'!B$38),M1606,0)</f>
        <v>0</v>
      </c>
      <c r="R1606" s="72">
        <f>IF(AND(ABS('Back-End'!B$56-L1606)&lt;=0.0005,'Back-End'!B$57),'Back-End'!B$54,IF(AND(ABS('Back-End'!B$69-L1606)&lt;=0.0005,'Back-End'!B$58),'Back-End'!B$67,0))</f>
        <v>0</v>
      </c>
      <c r="S1606" s="72">
        <f>IF(AND(ABS('Back-End'!B$81-L1606)&lt;=0.0005,'Back-End'!B$84),'Back-End'!B$82,0)</f>
        <v>0</v>
      </c>
      <c r="T1606" s="72">
        <v>0</v>
      </c>
    </row>
    <row r="1607" spans="12:20" x14ac:dyDescent="0.25">
      <c r="L1607" s="94">
        <f>L1606</f>
        <v>0.8010000000000006</v>
      </c>
      <c r="M1607" s="81">
        <f>IF(L1607&lt;'Slider Control'!M$13,'Slider Control'!P$13,L1607*'Slider Control'!R$13)</f>
        <v>1.9224000000000014</v>
      </c>
      <c r="N1607" s="95">
        <f>IF(L1607&lt;'Slider Control'!M$13,0,IF(L1607&lt;'Slider Control'!N$13,L1607*'Slider Control'!S$13+'Slider Control'!T$13,'Slider Control'!Q$13))</f>
        <v>1.8</v>
      </c>
      <c r="O1607" s="96" t="e">
        <f t="shared" si="40"/>
        <v>#N/A</v>
      </c>
      <c r="P1607" s="72">
        <f>IF(AND(ABS('Back-End'!B$26-L1607)&lt;=0.0005,'Back-End'!B$25),'Back-End'!B$21,0)</f>
        <v>0</v>
      </c>
      <c r="Q1607" s="72">
        <f>IF(AND(ABS('Back-End'!B$32-L1607)&lt;=0.0005,'Back-End'!B$38),N1607,0)</f>
        <v>0</v>
      </c>
      <c r="R1607" s="72">
        <f>IF(AND(ABS('Back-End'!B$56-L1606)&lt;=0.0005,'Back-End'!B$57),'Back-End'!B$55,IF(AND(ABS('Back-End'!B$69-L1606)&lt;=0.0005,'Back-End'!B$58),'Back-End'!B$68+0.0001,0))</f>
        <v>0</v>
      </c>
      <c r="S1607" s="72">
        <f>IF(AND(ABS('Back-End'!B$81-L1607)&lt;=0.0005,'Back-End'!B$84),'Back-End'!B$83,0)</f>
        <v>0</v>
      </c>
      <c r="T1607" s="72">
        <v>0</v>
      </c>
    </row>
    <row r="1608" spans="12:20" x14ac:dyDescent="0.25">
      <c r="L1608" s="94">
        <f>L1607+0.001</f>
        <v>0.8020000000000006</v>
      </c>
      <c r="M1608" s="81">
        <f>IF(L1608&lt;'Slider Control'!M$13,'Slider Control'!P$13,L1608*'Slider Control'!R$13)</f>
        <v>1.9248000000000014</v>
      </c>
      <c r="N1608" s="95">
        <f>IF(L1608&lt;'Slider Control'!M$13,0,IF(L1608&lt;'Slider Control'!N$13,L1608*'Slider Control'!S$13+'Slider Control'!T$13,'Slider Control'!Q$13))</f>
        <v>1.8</v>
      </c>
      <c r="O1608" s="96" t="e">
        <f t="shared" si="40"/>
        <v>#N/A</v>
      </c>
      <c r="P1608" s="72">
        <f>IF(AND(ABS('Back-End'!B$26-L1608)&lt;=0.0005,'Back-End'!B$25),0.001,0)</f>
        <v>0</v>
      </c>
      <c r="Q1608" s="72">
        <f>IF(AND(ABS('Back-End'!B$32-L1608)&lt;=0.0005,'Back-End'!B$38),M1608,0)</f>
        <v>0</v>
      </c>
      <c r="R1608" s="72">
        <f>IF(AND(ABS('Back-End'!B$56-L1608)&lt;=0.0005,'Back-End'!B$57),'Back-End'!B$54,IF(AND(ABS('Back-End'!B$69-L1608)&lt;=0.0005,'Back-End'!B$58),'Back-End'!B$67,0))</f>
        <v>0</v>
      </c>
      <c r="S1608" s="72">
        <f>IF(AND(ABS('Back-End'!B$81-L1608)&lt;=0.0005,'Back-End'!B$84),'Back-End'!B$82,0)</f>
        <v>0</v>
      </c>
      <c r="T1608" s="72">
        <v>0</v>
      </c>
    </row>
    <row r="1609" spans="12:20" x14ac:dyDescent="0.25">
      <c r="L1609" s="94">
        <f>L1608</f>
        <v>0.8020000000000006</v>
      </c>
      <c r="M1609" s="81">
        <f>IF(L1609&lt;'Slider Control'!M$13,'Slider Control'!P$13,L1609*'Slider Control'!R$13)</f>
        <v>1.9248000000000014</v>
      </c>
      <c r="N1609" s="95">
        <f>IF(L1609&lt;'Slider Control'!M$13,0,IF(L1609&lt;'Slider Control'!N$13,L1609*'Slider Control'!S$13+'Slider Control'!T$13,'Slider Control'!Q$13))</f>
        <v>1.8</v>
      </c>
      <c r="O1609" s="96" t="e">
        <f t="shared" si="40"/>
        <v>#N/A</v>
      </c>
      <c r="P1609" s="72">
        <f>IF(AND(ABS('Back-End'!B$26-L1609)&lt;=0.0005,'Back-End'!B$25),'Back-End'!B$21,0)</f>
        <v>0</v>
      </c>
      <c r="Q1609" s="72">
        <f>IF(AND(ABS('Back-End'!B$32-L1609)&lt;=0.0005,'Back-End'!B$38),N1609,0)</f>
        <v>0</v>
      </c>
      <c r="R1609" s="72">
        <f>IF(AND(ABS('Back-End'!B$56-L1608)&lt;=0.0005,'Back-End'!B$57),'Back-End'!B$55,IF(AND(ABS('Back-End'!B$69-L1608)&lt;=0.0005,'Back-End'!B$58),'Back-End'!B$68+0.0001,0))</f>
        <v>0</v>
      </c>
      <c r="S1609" s="72">
        <f>IF(AND(ABS('Back-End'!B$81-L1609)&lt;=0.0005,'Back-End'!B$84),'Back-End'!B$83,0)</f>
        <v>0</v>
      </c>
      <c r="T1609" s="72">
        <v>0</v>
      </c>
    </row>
    <row r="1610" spans="12:20" x14ac:dyDescent="0.25">
      <c r="L1610" s="94">
        <f>L1609+0.001</f>
        <v>0.8030000000000006</v>
      </c>
      <c r="M1610" s="81">
        <f>IF(L1610&lt;'Slider Control'!M$13,'Slider Control'!P$13,L1610*'Slider Control'!R$13)</f>
        <v>1.9272000000000014</v>
      </c>
      <c r="N1610" s="95">
        <f>IF(L1610&lt;'Slider Control'!M$13,0,IF(L1610&lt;'Slider Control'!N$13,L1610*'Slider Control'!S$13+'Slider Control'!T$13,'Slider Control'!Q$13))</f>
        <v>1.8</v>
      </c>
      <c r="O1610" s="96" t="e">
        <f t="shared" si="40"/>
        <v>#N/A</v>
      </c>
      <c r="P1610" s="72">
        <f>IF(AND(ABS('Back-End'!B$26-L1610)&lt;=0.0005,'Back-End'!B$25),0.001,0)</f>
        <v>0</v>
      </c>
      <c r="Q1610" s="72">
        <f>IF(AND(ABS('Back-End'!B$32-L1610)&lt;=0.0005,'Back-End'!B$38),M1610,0)</f>
        <v>0</v>
      </c>
      <c r="R1610" s="72">
        <f>IF(AND(ABS('Back-End'!B$56-L1610)&lt;=0.0005,'Back-End'!B$57),'Back-End'!B$54,IF(AND(ABS('Back-End'!B$69-L1610)&lt;=0.0005,'Back-End'!B$58),'Back-End'!B$67,0))</f>
        <v>0</v>
      </c>
      <c r="S1610" s="72">
        <f>IF(AND(ABS('Back-End'!B$81-L1610)&lt;=0.0005,'Back-End'!B$84),'Back-End'!B$82,0)</f>
        <v>0</v>
      </c>
      <c r="T1610" s="72">
        <v>0</v>
      </c>
    </row>
    <row r="1611" spans="12:20" x14ac:dyDescent="0.25">
      <c r="L1611" s="94">
        <f>L1610</f>
        <v>0.8030000000000006</v>
      </c>
      <c r="M1611" s="81">
        <f>IF(L1611&lt;'Slider Control'!M$13,'Slider Control'!P$13,L1611*'Slider Control'!R$13)</f>
        <v>1.9272000000000014</v>
      </c>
      <c r="N1611" s="95">
        <f>IF(L1611&lt;'Slider Control'!M$13,0,IF(L1611&lt;'Slider Control'!N$13,L1611*'Slider Control'!S$13+'Slider Control'!T$13,'Slider Control'!Q$13))</f>
        <v>1.8</v>
      </c>
      <c r="O1611" s="96" t="e">
        <f t="shared" si="40"/>
        <v>#N/A</v>
      </c>
      <c r="P1611" s="72">
        <f>IF(AND(ABS('Back-End'!B$26-L1611)&lt;=0.0005,'Back-End'!B$25),'Back-End'!B$21,0)</f>
        <v>0</v>
      </c>
      <c r="Q1611" s="72">
        <f>IF(AND(ABS('Back-End'!B$32-L1611)&lt;=0.0005,'Back-End'!B$38),N1611,0)</f>
        <v>0</v>
      </c>
      <c r="R1611" s="72">
        <f>IF(AND(ABS('Back-End'!B$56-L1610)&lt;=0.0005,'Back-End'!B$57),'Back-End'!B$55,IF(AND(ABS('Back-End'!B$69-L1610)&lt;=0.0005,'Back-End'!B$58),'Back-End'!B$68+0.0001,0))</f>
        <v>0</v>
      </c>
      <c r="S1611" s="72">
        <f>IF(AND(ABS('Back-End'!B$81-L1611)&lt;=0.0005,'Back-End'!B$84),'Back-End'!B$83,0)</f>
        <v>0</v>
      </c>
      <c r="T1611" s="72">
        <v>0</v>
      </c>
    </row>
    <row r="1612" spans="12:20" x14ac:dyDescent="0.25">
      <c r="L1612" s="94">
        <f>L1611+0.001</f>
        <v>0.8040000000000006</v>
      </c>
      <c r="M1612" s="81">
        <f>IF(L1612&lt;'Slider Control'!M$13,'Slider Control'!P$13,L1612*'Slider Control'!R$13)</f>
        <v>1.9296000000000013</v>
      </c>
      <c r="N1612" s="95">
        <f>IF(L1612&lt;'Slider Control'!M$13,0,IF(L1612&lt;'Slider Control'!N$13,L1612*'Slider Control'!S$13+'Slider Control'!T$13,'Slider Control'!Q$13))</f>
        <v>1.8</v>
      </c>
      <c r="O1612" s="96" t="e">
        <f t="shared" si="40"/>
        <v>#N/A</v>
      </c>
      <c r="P1612" s="72">
        <f>IF(AND(ABS('Back-End'!B$26-L1612)&lt;=0.0005,'Back-End'!B$25),0.001,0)</f>
        <v>0</v>
      </c>
      <c r="Q1612" s="72">
        <f>IF(AND(ABS('Back-End'!B$32-L1612)&lt;=0.0005,'Back-End'!B$38),M1612,0)</f>
        <v>0</v>
      </c>
      <c r="R1612" s="72">
        <f>IF(AND(ABS('Back-End'!B$56-L1612)&lt;=0.0005,'Back-End'!B$57),'Back-End'!B$54,IF(AND(ABS('Back-End'!B$69-L1612)&lt;=0.0005,'Back-End'!B$58),'Back-End'!B$67,0))</f>
        <v>0</v>
      </c>
      <c r="S1612" s="72">
        <f>IF(AND(ABS('Back-End'!B$81-L1612)&lt;=0.0005,'Back-End'!B$84),'Back-End'!B$82,0)</f>
        <v>0</v>
      </c>
      <c r="T1612" s="72">
        <v>0</v>
      </c>
    </row>
    <row r="1613" spans="12:20" x14ac:dyDescent="0.25">
      <c r="L1613" s="94">
        <f>L1612</f>
        <v>0.8040000000000006</v>
      </c>
      <c r="M1613" s="81">
        <f>IF(L1613&lt;'Slider Control'!M$13,'Slider Control'!P$13,L1613*'Slider Control'!R$13)</f>
        <v>1.9296000000000013</v>
      </c>
      <c r="N1613" s="95">
        <f>IF(L1613&lt;'Slider Control'!M$13,0,IF(L1613&lt;'Slider Control'!N$13,L1613*'Slider Control'!S$13+'Slider Control'!T$13,'Slider Control'!Q$13))</f>
        <v>1.8</v>
      </c>
      <c r="O1613" s="96" t="e">
        <f t="shared" si="40"/>
        <v>#N/A</v>
      </c>
      <c r="P1613" s="72">
        <f>IF(AND(ABS('Back-End'!B$26-L1613)&lt;=0.0005,'Back-End'!B$25),'Back-End'!B$21,0)</f>
        <v>0</v>
      </c>
      <c r="Q1613" s="72">
        <f>IF(AND(ABS('Back-End'!B$32-L1613)&lt;=0.0005,'Back-End'!B$38),N1613,0)</f>
        <v>0</v>
      </c>
      <c r="R1613" s="72">
        <f>IF(AND(ABS('Back-End'!B$56-L1612)&lt;=0.0005,'Back-End'!B$57),'Back-End'!B$55,IF(AND(ABS('Back-End'!B$69-L1612)&lt;=0.0005,'Back-End'!B$58),'Back-End'!B$68+0.0001,0))</f>
        <v>0</v>
      </c>
      <c r="S1613" s="72">
        <f>IF(AND(ABS('Back-End'!B$81-L1613)&lt;=0.0005,'Back-End'!B$84),'Back-End'!B$83,0)</f>
        <v>0</v>
      </c>
      <c r="T1613" s="72">
        <v>0</v>
      </c>
    </row>
    <row r="1614" spans="12:20" x14ac:dyDescent="0.25">
      <c r="L1614" s="94">
        <f>L1613+0.001</f>
        <v>0.8050000000000006</v>
      </c>
      <c r="M1614" s="81">
        <f>IF(L1614&lt;'Slider Control'!M$13,'Slider Control'!P$13,L1614*'Slider Control'!R$13)</f>
        <v>1.9320000000000013</v>
      </c>
      <c r="N1614" s="95">
        <f>IF(L1614&lt;'Slider Control'!M$13,0,IF(L1614&lt;'Slider Control'!N$13,L1614*'Slider Control'!S$13+'Slider Control'!T$13,'Slider Control'!Q$13))</f>
        <v>1.8</v>
      </c>
      <c r="O1614" s="96" t="e">
        <f t="shared" si="40"/>
        <v>#N/A</v>
      </c>
      <c r="P1614" s="72">
        <f>IF(AND(ABS('Back-End'!B$26-L1614)&lt;=0.0005,'Back-End'!B$25),0.001,0)</f>
        <v>0</v>
      </c>
      <c r="Q1614" s="72">
        <f>IF(AND(ABS('Back-End'!B$32-L1614)&lt;=0.0005,'Back-End'!B$38),M1614,0)</f>
        <v>0</v>
      </c>
      <c r="R1614" s="72">
        <f>IF(AND(ABS('Back-End'!B$56-L1614)&lt;=0.0005,'Back-End'!B$57),'Back-End'!B$54,IF(AND(ABS('Back-End'!B$69-L1614)&lt;=0.0005,'Back-End'!B$58),'Back-End'!B$67,0))</f>
        <v>0</v>
      </c>
      <c r="S1614" s="72">
        <f>IF(AND(ABS('Back-End'!B$81-L1614)&lt;=0.0005,'Back-End'!B$84),'Back-End'!B$82,0)</f>
        <v>0</v>
      </c>
      <c r="T1614" s="72">
        <v>0</v>
      </c>
    </row>
    <row r="1615" spans="12:20" x14ac:dyDescent="0.25">
      <c r="L1615" s="94">
        <f>L1614</f>
        <v>0.8050000000000006</v>
      </c>
      <c r="M1615" s="81">
        <f>IF(L1615&lt;'Slider Control'!M$13,'Slider Control'!P$13,L1615*'Slider Control'!R$13)</f>
        <v>1.9320000000000013</v>
      </c>
      <c r="N1615" s="95">
        <f>IF(L1615&lt;'Slider Control'!M$13,0,IF(L1615&lt;'Slider Control'!N$13,L1615*'Slider Control'!S$13+'Slider Control'!T$13,'Slider Control'!Q$13))</f>
        <v>1.8</v>
      </c>
      <c r="O1615" s="96" t="e">
        <f t="shared" si="40"/>
        <v>#N/A</v>
      </c>
      <c r="P1615" s="72">
        <f>IF(AND(ABS('Back-End'!B$26-L1615)&lt;=0.0005,'Back-End'!B$25),'Back-End'!B$21,0)</f>
        <v>0</v>
      </c>
      <c r="Q1615" s="72">
        <f>IF(AND(ABS('Back-End'!B$32-L1615)&lt;=0.0005,'Back-End'!B$38),N1615,0)</f>
        <v>0</v>
      </c>
      <c r="R1615" s="72">
        <f>IF(AND(ABS('Back-End'!B$56-L1614)&lt;=0.0005,'Back-End'!B$57),'Back-End'!B$55,IF(AND(ABS('Back-End'!B$69-L1614)&lt;=0.0005,'Back-End'!B$58),'Back-End'!B$68+0.0001,0))</f>
        <v>0</v>
      </c>
      <c r="S1615" s="72">
        <f>IF(AND(ABS('Back-End'!B$81-L1615)&lt;=0.0005,'Back-End'!B$84),'Back-End'!B$83,0)</f>
        <v>0</v>
      </c>
      <c r="T1615" s="72">
        <v>0</v>
      </c>
    </row>
    <row r="1616" spans="12:20" x14ac:dyDescent="0.25">
      <c r="L1616" s="94">
        <f>L1615+0.001</f>
        <v>0.8060000000000006</v>
      </c>
      <c r="M1616" s="81">
        <f>IF(L1616&lt;'Slider Control'!M$13,'Slider Control'!P$13,L1616*'Slider Control'!R$13)</f>
        <v>1.9344000000000015</v>
      </c>
      <c r="N1616" s="95">
        <f>IF(L1616&lt;'Slider Control'!M$13,0,IF(L1616&lt;'Slider Control'!N$13,L1616*'Slider Control'!S$13+'Slider Control'!T$13,'Slider Control'!Q$13))</f>
        <v>1.8</v>
      </c>
      <c r="O1616" s="96" t="e">
        <f t="shared" si="40"/>
        <v>#N/A</v>
      </c>
      <c r="P1616" s="72">
        <f>IF(AND(ABS('Back-End'!B$26-L1616)&lt;=0.0005,'Back-End'!B$25),0.001,0)</f>
        <v>0</v>
      </c>
      <c r="Q1616" s="72">
        <f>IF(AND(ABS('Back-End'!B$32-L1616)&lt;=0.0005,'Back-End'!B$38),M1616,0)</f>
        <v>0</v>
      </c>
      <c r="R1616" s="72">
        <f>IF(AND(ABS('Back-End'!B$56-L1616)&lt;=0.0005,'Back-End'!B$57),'Back-End'!B$54,IF(AND(ABS('Back-End'!B$69-L1616)&lt;=0.0005,'Back-End'!B$58),'Back-End'!B$67,0))</f>
        <v>0</v>
      </c>
      <c r="S1616" s="72">
        <f>IF(AND(ABS('Back-End'!B$81-L1616)&lt;=0.0005,'Back-End'!B$84),'Back-End'!B$82,0)</f>
        <v>0</v>
      </c>
      <c r="T1616" s="72">
        <v>0</v>
      </c>
    </row>
    <row r="1617" spans="12:20" x14ac:dyDescent="0.25">
      <c r="L1617" s="94">
        <f>L1616</f>
        <v>0.8060000000000006</v>
      </c>
      <c r="M1617" s="81">
        <f>IF(L1617&lt;'Slider Control'!M$13,'Slider Control'!P$13,L1617*'Slider Control'!R$13)</f>
        <v>1.9344000000000015</v>
      </c>
      <c r="N1617" s="95">
        <f>IF(L1617&lt;'Slider Control'!M$13,0,IF(L1617&lt;'Slider Control'!N$13,L1617*'Slider Control'!S$13+'Slider Control'!T$13,'Slider Control'!Q$13))</f>
        <v>1.8</v>
      </c>
      <c r="O1617" s="96" t="e">
        <f t="shared" si="40"/>
        <v>#N/A</v>
      </c>
      <c r="P1617" s="72">
        <f>IF(AND(ABS('Back-End'!B$26-L1617)&lt;=0.0005,'Back-End'!B$25),'Back-End'!B$21,0)</f>
        <v>0</v>
      </c>
      <c r="Q1617" s="72">
        <f>IF(AND(ABS('Back-End'!B$32-L1617)&lt;=0.0005,'Back-End'!B$38),N1617,0)</f>
        <v>0</v>
      </c>
      <c r="R1617" s="72">
        <f>IF(AND(ABS('Back-End'!B$56-L1616)&lt;=0.0005,'Back-End'!B$57),'Back-End'!B$55,IF(AND(ABS('Back-End'!B$69-L1616)&lt;=0.0005,'Back-End'!B$58),'Back-End'!B$68+0.0001,0))</f>
        <v>0</v>
      </c>
      <c r="S1617" s="72">
        <f>IF(AND(ABS('Back-End'!B$81-L1617)&lt;=0.0005,'Back-End'!B$84),'Back-End'!B$83,0)</f>
        <v>0</v>
      </c>
      <c r="T1617" s="72">
        <v>0</v>
      </c>
    </row>
    <row r="1618" spans="12:20" x14ac:dyDescent="0.25">
      <c r="L1618" s="94">
        <f>L1617+0.001</f>
        <v>0.80700000000000061</v>
      </c>
      <c r="M1618" s="81">
        <f>IF(L1618&lt;'Slider Control'!M$13,'Slider Control'!P$13,L1618*'Slider Control'!R$13)</f>
        <v>1.9368000000000014</v>
      </c>
      <c r="N1618" s="95">
        <f>IF(L1618&lt;'Slider Control'!M$13,0,IF(L1618&lt;'Slider Control'!N$13,L1618*'Slider Control'!S$13+'Slider Control'!T$13,'Slider Control'!Q$13))</f>
        <v>1.8</v>
      </c>
      <c r="O1618" s="96" t="e">
        <f t="shared" si="40"/>
        <v>#N/A</v>
      </c>
      <c r="P1618" s="72">
        <f>IF(AND(ABS('Back-End'!B$26-L1618)&lt;=0.0005,'Back-End'!B$25),0.001,0)</f>
        <v>0</v>
      </c>
      <c r="Q1618" s="72">
        <f>IF(AND(ABS('Back-End'!B$32-L1618)&lt;=0.0005,'Back-End'!B$38),M1618,0)</f>
        <v>0</v>
      </c>
      <c r="R1618" s="72">
        <f>IF(AND(ABS('Back-End'!B$56-L1618)&lt;=0.0005,'Back-End'!B$57),'Back-End'!B$54,IF(AND(ABS('Back-End'!B$69-L1618)&lt;=0.0005,'Back-End'!B$58),'Back-End'!B$67,0))</f>
        <v>0</v>
      </c>
      <c r="S1618" s="72">
        <f>IF(AND(ABS('Back-End'!B$81-L1618)&lt;=0.0005,'Back-End'!B$84),'Back-End'!B$82,0)</f>
        <v>0</v>
      </c>
      <c r="T1618" s="72">
        <v>0</v>
      </c>
    </row>
    <row r="1619" spans="12:20" x14ac:dyDescent="0.25">
      <c r="L1619" s="94">
        <f>L1618</f>
        <v>0.80700000000000061</v>
      </c>
      <c r="M1619" s="81">
        <f>IF(L1619&lt;'Slider Control'!M$13,'Slider Control'!P$13,L1619*'Slider Control'!R$13)</f>
        <v>1.9368000000000014</v>
      </c>
      <c r="N1619" s="95">
        <f>IF(L1619&lt;'Slider Control'!M$13,0,IF(L1619&lt;'Slider Control'!N$13,L1619*'Slider Control'!S$13+'Slider Control'!T$13,'Slider Control'!Q$13))</f>
        <v>1.8</v>
      </c>
      <c r="O1619" s="96" t="e">
        <f t="shared" si="40"/>
        <v>#N/A</v>
      </c>
      <c r="P1619" s="72">
        <f>IF(AND(ABS('Back-End'!B$26-L1619)&lt;=0.0005,'Back-End'!B$25),'Back-End'!B$21,0)</f>
        <v>0</v>
      </c>
      <c r="Q1619" s="72">
        <f>IF(AND(ABS('Back-End'!B$32-L1619)&lt;=0.0005,'Back-End'!B$38),N1619,0)</f>
        <v>0</v>
      </c>
      <c r="R1619" s="72">
        <f>IF(AND(ABS('Back-End'!B$56-L1618)&lt;=0.0005,'Back-End'!B$57),'Back-End'!B$55,IF(AND(ABS('Back-End'!B$69-L1618)&lt;=0.0005,'Back-End'!B$58),'Back-End'!B$68+0.0001,0))</f>
        <v>0</v>
      </c>
      <c r="S1619" s="72">
        <f>IF(AND(ABS('Back-End'!B$81-L1619)&lt;=0.0005,'Back-End'!B$84),'Back-End'!B$83,0)</f>
        <v>0</v>
      </c>
      <c r="T1619" s="72">
        <v>0</v>
      </c>
    </row>
    <row r="1620" spans="12:20" x14ac:dyDescent="0.25">
      <c r="L1620" s="94">
        <f>L1619+0.001</f>
        <v>0.80800000000000061</v>
      </c>
      <c r="M1620" s="81">
        <f>IF(L1620&lt;'Slider Control'!M$13,'Slider Control'!P$13,L1620*'Slider Control'!R$13)</f>
        <v>1.9392000000000014</v>
      </c>
      <c r="N1620" s="95">
        <f>IF(L1620&lt;'Slider Control'!M$13,0,IF(L1620&lt;'Slider Control'!N$13,L1620*'Slider Control'!S$13+'Slider Control'!T$13,'Slider Control'!Q$13))</f>
        <v>1.8</v>
      </c>
      <c r="O1620" s="96" t="e">
        <f t="shared" si="40"/>
        <v>#N/A</v>
      </c>
      <c r="P1620" s="72">
        <f>IF(AND(ABS('Back-End'!B$26-L1620)&lt;=0.0005,'Back-End'!B$25),0.001,0)</f>
        <v>0</v>
      </c>
      <c r="Q1620" s="72">
        <f>IF(AND(ABS('Back-End'!B$32-L1620)&lt;=0.0005,'Back-End'!B$38),M1620,0)</f>
        <v>0</v>
      </c>
      <c r="R1620" s="72">
        <f>IF(AND(ABS('Back-End'!B$56-L1620)&lt;=0.0005,'Back-End'!B$57),'Back-End'!B$54,IF(AND(ABS('Back-End'!B$69-L1620)&lt;=0.0005,'Back-End'!B$58),'Back-End'!B$67,0))</f>
        <v>0</v>
      </c>
      <c r="S1620" s="72">
        <f>IF(AND(ABS('Back-End'!B$81-L1620)&lt;=0.0005,'Back-End'!B$84),'Back-End'!B$82,0)</f>
        <v>0</v>
      </c>
      <c r="T1620" s="72">
        <v>0</v>
      </c>
    </row>
    <row r="1621" spans="12:20" x14ac:dyDescent="0.25">
      <c r="L1621" s="94">
        <f>L1620</f>
        <v>0.80800000000000061</v>
      </c>
      <c r="M1621" s="81">
        <f>IF(L1621&lt;'Slider Control'!M$13,'Slider Control'!P$13,L1621*'Slider Control'!R$13)</f>
        <v>1.9392000000000014</v>
      </c>
      <c r="N1621" s="95">
        <f>IF(L1621&lt;'Slider Control'!M$13,0,IF(L1621&lt;'Slider Control'!N$13,L1621*'Slider Control'!S$13+'Slider Control'!T$13,'Slider Control'!Q$13))</f>
        <v>1.8</v>
      </c>
      <c r="O1621" s="96" t="e">
        <f t="shared" si="40"/>
        <v>#N/A</v>
      </c>
      <c r="P1621" s="72">
        <f>IF(AND(ABS('Back-End'!B$26-L1621)&lt;=0.0005,'Back-End'!B$25),'Back-End'!B$21,0)</f>
        <v>0</v>
      </c>
      <c r="Q1621" s="72">
        <f>IF(AND(ABS('Back-End'!B$32-L1621)&lt;=0.0005,'Back-End'!B$38),N1621,0)</f>
        <v>0</v>
      </c>
      <c r="R1621" s="72">
        <f>IF(AND(ABS('Back-End'!B$56-L1620)&lt;=0.0005,'Back-End'!B$57),'Back-End'!B$55,IF(AND(ABS('Back-End'!B$69-L1620)&lt;=0.0005,'Back-End'!B$58),'Back-End'!B$68+0.0001,0))</f>
        <v>0</v>
      </c>
      <c r="S1621" s="72">
        <f>IF(AND(ABS('Back-End'!B$81-L1621)&lt;=0.0005,'Back-End'!B$84),'Back-End'!B$83,0)</f>
        <v>0</v>
      </c>
      <c r="T1621" s="72">
        <v>0</v>
      </c>
    </row>
    <row r="1622" spans="12:20" x14ac:dyDescent="0.25">
      <c r="L1622" s="94">
        <f>L1621+0.001</f>
        <v>0.80900000000000061</v>
      </c>
      <c r="M1622" s="81">
        <f>IF(L1622&lt;'Slider Control'!M$13,'Slider Control'!P$13,L1622*'Slider Control'!R$13)</f>
        <v>1.9416000000000013</v>
      </c>
      <c r="N1622" s="95">
        <f>IF(L1622&lt;'Slider Control'!M$13,0,IF(L1622&lt;'Slider Control'!N$13,L1622*'Slider Control'!S$13+'Slider Control'!T$13,'Slider Control'!Q$13))</f>
        <v>1.8</v>
      </c>
      <c r="O1622" s="96" t="e">
        <f t="shared" si="40"/>
        <v>#N/A</v>
      </c>
      <c r="P1622" s="72">
        <f>IF(AND(ABS('Back-End'!B$26-L1622)&lt;=0.0005,'Back-End'!B$25),0.001,0)</f>
        <v>0</v>
      </c>
      <c r="Q1622" s="72">
        <f>IF(AND(ABS('Back-End'!B$32-L1622)&lt;=0.0005,'Back-End'!B$38),M1622,0)</f>
        <v>0</v>
      </c>
      <c r="R1622" s="72">
        <f>IF(AND(ABS('Back-End'!B$56-L1622)&lt;=0.0005,'Back-End'!B$57),'Back-End'!B$54,IF(AND(ABS('Back-End'!B$69-L1622)&lt;=0.0005,'Back-End'!B$58),'Back-End'!B$67,0))</f>
        <v>0</v>
      </c>
      <c r="S1622" s="72">
        <f>IF(AND(ABS('Back-End'!B$81-L1622)&lt;=0.0005,'Back-End'!B$84),'Back-End'!B$82,0)</f>
        <v>0</v>
      </c>
      <c r="T1622" s="72">
        <v>0</v>
      </c>
    </row>
    <row r="1623" spans="12:20" x14ac:dyDescent="0.25">
      <c r="L1623" s="94">
        <f>L1622</f>
        <v>0.80900000000000061</v>
      </c>
      <c r="M1623" s="81">
        <f>IF(L1623&lt;'Slider Control'!M$13,'Slider Control'!P$13,L1623*'Slider Control'!R$13)</f>
        <v>1.9416000000000013</v>
      </c>
      <c r="N1623" s="95">
        <f>IF(L1623&lt;'Slider Control'!M$13,0,IF(L1623&lt;'Slider Control'!N$13,L1623*'Slider Control'!S$13+'Slider Control'!T$13,'Slider Control'!Q$13))</f>
        <v>1.8</v>
      </c>
      <c r="O1623" s="96" t="e">
        <f t="shared" si="40"/>
        <v>#N/A</v>
      </c>
      <c r="P1623" s="72">
        <f>IF(AND(ABS('Back-End'!B$26-L1623)&lt;=0.0005,'Back-End'!B$25),'Back-End'!B$21,0)</f>
        <v>0</v>
      </c>
      <c r="Q1623" s="72">
        <f>IF(AND(ABS('Back-End'!B$32-L1623)&lt;=0.0005,'Back-End'!B$38),N1623,0)</f>
        <v>0</v>
      </c>
      <c r="R1623" s="72">
        <f>IF(AND(ABS('Back-End'!B$56-L1622)&lt;=0.0005,'Back-End'!B$57),'Back-End'!B$55,IF(AND(ABS('Back-End'!B$69-L1622)&lt;=0.0005,'Back-End'!B$58),'Back-End'!B$68+0.0001,0))</f>
        <v>0</v>
      </c>
      <c r="S1623" s="72">
        <f>IF(AND(ABS('Back-End'!B$81-L1623)&lt;=0.0005,'Back-End'!B$84),'Back-End'!B$83,0)</f>
        <v>0</v>
      </c>
      <c r="T1623" s="72">
        <v>0</v>
      </c>
    </row>
    <row r="1624" spans="12:20" x14ac:dyDescent="0.25">
      <c r="L1624" s="94">
        <f>L1623+0.001</f>
        <v>0.81000000000000061</v>
      </c>
      <c r="M1624" s="81">
        <f>IF(L1624&lt;'Slider Control'!M$13,'Slider Control'!P$13,L1624*'Slider Control'!R$13)</f>
        <v>1.9440000000000013</v>
      </c>
      <c r="N1624" s="95">
        <f>IF(L1624&lt;'Slider Control'!M$13,0,IF(L1624&lt;'Slider Control'!N$13,L1624*'Slider Control'!S$13+'Slider Control'!T$13,'Slider Control'!Q$13))</f>
        <v>1.8</v>
      </c>
      <c r="O1624" s="96" t="e">
        <f t="shared" si="40"/>
        <v>#N/A</v>
      </c>
      <c r="P1624" s="72">
        <f>IF(AND(ABS('Back-End'!B$26-L1624)&lt;=0.0005,'Back-End'!B$25),0.001,0)</f>
        <v>0</v>
      </c>
      <c r="Q1624" s="72">
        <f>IF(AND(ABS('Back-End'!B$32-L1624)&lt;=0.0005,'Back-End'!B$38),M1624,0)</f>
        <v>0</v>
      </c>
      <c r="R1624" s="72">
        <f>IF(AND(ABS('Back-End'!B$56-L1624)&lt;=0.0005,'Back-End'!B$57),'Back-End'!B$54,IF(AND(ABS('Back-End'!B$69-L1624)&lt;=0.0005,'Back-End'!B$58),'Back-End'!B$67,0))</f>
        <v>0</v>
      </c>
      <c r="S1624" s="72">
        <f>IF(AND(ABS('Back-End'!B$81-L1624)&lt;=0.0005,'Back-End'!B$84),'Back-End'!B$82,0)</f>
        <v>0</v>
      </c>
      <c r="T1624" s="72">
        <v>0</v>
      </c>
    </row>
    <row r="1625" spans="12:20" x14ac:dyDescent="0.25">
      <c r="L1625" s="94">
        <f>L1624</f>
        <v>0.81000000000000061</v>
      </c>
      <c r="M1625" s="81">
        <f>IF(L1625&lt;'Slider Control'!M$13,'Slider Control'!P$13,L1625*'Slider Control'!R$13)</f>
        <v>1.9440000000000013</v>
      </c>
      <c r="N1625" s="95">
        <f>IF(L1625&lt;'Slider Control'!M$13,0,IF(L1625&lt;'Slider Control'!N$13,L1625*'Slider Control'!S$13+'Slider Control'!T$13,'Slider Control'!Q$13))</f>
        <v>1.8</v>
      </c>
      <c r="O1625" s="96" t="e">
        <f t="shared" si="40"/>
        <v>#N/A</v>
      </c>
      <c r="P1625" s="72">
        <f>IF(AND(ABS('Back-End'!B$26-L1625)&lt;=0.0005,'Back-End'!B$25),'Back-End'!B$21,0)</f>
        <v>0</v>
      </c>
      <c r="Q1625" s="72">
        <f>IF(AND(ABS('Back-End'!B$32-L1625)&lt;=0.0005,'Back-End'!B$38),N1625,0)</f>
        <v>0</v>
      </c>
      <c r="R1625" s="72">
        <f>IF(AND(ABS('Back-End'!B$56-L1624)&lt;=0.0005,'Back-End'!B$57),'Back-End'!B$55,IF(AND(ABS('Back-End'!B$69-L1624)&lt;=0.0005,'Back-End'!B$58),'Back-End'!B$68+0.0001,0))</f>
        <v>0</v>
      </c>
      <c r="S1625" s="72">
        <f>IF(AND(ABS('Back-End'!B$81-L1625)&lt;=0.0005,'Back-End'!B$84),'Back-End'!B$83,0)</f>
        <v>0</v>
      </c>
      <c r="T1625" s="72">
        <v>0</v>
      </c>
    </row>
    <row r="1626" spans="12:20" x14ac:dyDescent="0.25">
      <c r="L1626" s="94">
        <f>L1625+0.001</f>
        <v>0.81100000000000061</v>
      </c>
      <c r="M1626" s="81">
        <f>IF(L1626&lt;'Slider Control'!M$13,'Slider Control'!P$13,L1626*'Slider Control'!R$13)</f>
        <v>1.9464000000000015</v>
      </c>
      <c r="N1626" s="95">
        <f>IF(L1626&lt;'Slider Control'!M$13,0,IF(L1626&lt;'Slider Control'!N$13,L1626*'Slider Control'!S$13+'Slider Control'!T$13,'Slider Control'!Q$13))</f>
        <v>1.8</v>
      </c>
      <c r="O1626" s="96" t="e">
        <f t="shared" si="40"/>
        <v>#N/A</v>
      </c>
      <c r="P1626" s="72">
        <f>IF(AND(ABS('Back-End'!B$26-L1626)&lt;=0.0005,'Back-End'!B$25),0.001,0)</f>
        <v>0</v>
      </c>
      <c r="Q1626" s="72">
        <f>IF(AND(ABS('Back-End'!B$32-L1626)&lt;=0.0005,'Back-End'!B$38),M1626,0)</f>
        <v>0</v>
      </c>
      <c r="R1626" s="72">
        <f>IF(AND(ABS('Back-End'!B$56-L1626)&lt;=0.0005,'Back-End'!B$57),'Back-End'!B$54,IF(AND(ABS('Back-End'!B$69-L1626)&lt;=0.0005,'Back-End'!B$58),'Back-End'!B$67,0))</f>
        <v>0</v>
      </c>
      <c r="S1626" s="72">
        <f>IF(AND(ABS('Back-End'!B$81-L1626)&lt;=0.0005,'Back-End'!B$84),'Back-End'!B$82,0)</f>
        <v>0</v>
      </c>
      <c r="T1626" s="72">
        <v>0</v>
      </c>
    </row>
    <row r="1627" spans="12:20" x14ac:dyDescent="0.25">
      <c r="L1627" s="94">
        <f>L1626</f>
        <v>0.81100000000000061</v>
      </c>
      <c r="M1627" s="81">
        <f>IF(L1627&lt;'Slider Control'!M$13,'Slider Control'!P$13,L1627*'Slider Control'!R$13)</f>
        <v>1.9464000000000015</v>
      </c>
      <c r="N1627" s="95">
        <f>IF(L1627&lt;'Slider Control'!M$13,0,IF(L1627&lt;'Slider Control'!N$13,L1627*'Slider Control'!S$13+'Slider Control'!T$13,'Slider Control'!Q$13))</f>
        <v>1.8</v>
      </c>
      <c r="O1627" s="96" t="e">
        <f t="shared" si="40"/>
        <v>#N/A</v>
      </c>
      <c r="P1627" s="72">
        <f>IF(AND(ABS('Back-End'!B$26-L1627)&lt;=0.0005,'Back-End'!B$25),'Back-End'!B$21,0)</f>
        <v>0</v>
      </c>
      <c r="Q1627" s="72">
        <f>IF(AND(ABS('Back-End'!B$32-L1627)&lt;=0.0005,'Back-End'!B$38),N1627,0)</f>
        <v>0</v>
      </c>
      <c r="R1627" s="72">
        <f>IF(AND(ABS('Back-End'!B$56-L1626)&lt;=0.0005,'Back-End'!B$57),'Back-End'!B$55,IF(AND(ABS('Back-End'!B$69-L1626)&lt;=0.0005,'Back-End'!B$58),'Back-End'!B$68+0.0001,0))</f>
        <v>0</v>
      </c>
      <c r="S1627" s="72">
        <f>IF(AND(ABS('Back-End'!B$81-L1627)&lt;=0.0005,'Back-End'!B$84),'Back-End'!B$83,0)</f>
        <v>0</v>
      </c>
      <c r="T1627" s="72">
        <v>0</v>
      </c>
    </row>
    <row r="1628" spans="12:20" x14ac:dyDescent="0.25">
      <c r="L1628" s="94">
        <f>L1627+0.001</f>
        <v>0.81200000000000061</v>
      </c>
      <c r="M1628" s="81">
        <f>IF(L1628&lt;'Slider Control'!M$13,'Slider Control'!P$13,L1628*'Slider Control'!R$13)</f>
        <v>1.9488000000000014</v>
      </c>
      <c r="N1628" s="95">
        <f>IF(L1628&lt;'Slider Control'!M$13,0,IF(L1628&lt;'Slider Control'!N$13,L1628*'Slider Control'!S$13+'Slider Control'!T$13,'Slider Control'!Q$13))</f>
        <v>1.8</v>
      </c>
      <c r="O1628" s="96" t="e">
        <f t="shared" si="40"/>
        <v>#N/A</v>
      </c>
      <c r="P1628" s="72">
        <f>IF(AND(ABS('Back-End'!B$26-L1628)&lt;=0.0005,'Back-End'!B$25),0.001,0)</f>
        <v>0</v>
      </c>
      <c r="Q1628" s="72">
        <f>IF(AND(ABS('Back-End'!B$32-L1628)&lt;=0.0005,'Back-End'!B$38),M1628,0)</f>
        <v>0</v>
      </c>
      <c r="R1628" s="72">
        <f>IF(AND(ABS('Back-End'!B$56-L1628)&lt;=0.0005,'Back-End'!B$57),'Back-End'!B$54,IF(AND(ABS('Back-End'!B$69-L1628)&lt;=0.0005,'Back-End'!B$58),'Back-End'!B$67,0))</f>
        <v>0</v>
      </c>
      <c r="S1628" s="72">
        <f>IF(AND(ABS('Back-End'!B$81-L1628)&lt;=0.0005,'Back-End'!B$84),'Back-End'!B$82,0)</f>
        <v>0</v>
      </c>
      <c r="T1628" s="72">
        <v>0</v>
      </c>
    </row>
    <row r="1629" spans="12:20" x14ac:dyDescent="0.25">
      <c r="L1629" s="94">
        <f>L1628</f>
        <v>0.81200000000000061</v>
      </c>
      <c r="M1629" s="81">
        <f>IF(L1629&lt;'Slider Control'!M$13,'Slider Control'!P$13,L1629*'Slider Control'!R$13)</f>
        <v>1.9488000000000014</v>
      </c>
      <c r="N1629" s="95">
        <f>IF(L1629&lt;'Slider Control'!M$13,0,IF(L1629&lt;'Slider Control'!N$13,L1629*'Slider Control'!S$13+'Slider Control'!T$13,'Slider Control'!Q$13))</f>
        <v>1.8</v>
      </c>
      <c r="O1629" s="96" t="e">
        <f t="shared" si="40"/>
        <v>#N/A</v>
      </c>
      <c r="P1629" s="72">
        <f>IF(AND(ABS('Back-End'!B$26-L1629)&lt;=0.0005,'Back-End'!B$25),'Back-End'!B$21,0)</f>
        <v>0</v>
      </c>
      <c r="Q1629" s="72">
        <f>IF(AND(ABS('Back-End'!B$32-L1629)&lt;=0.0005,'Back-End'!B$38),N1629,0)</f>
        <v>0</v>
      </c>
      <c r="R1629" s="72">
        <f>IF(AND(ABS('Back-End'!B$56-L1628)&lt;=0.0005,'Back-End'!B$57),'Back-End'!B$55,IF(AND(ABS('Back-End'!B$69-L1628)&lt;=0.0005,'Back-End'!B$58),'Back-End'!B$68+0.0001,0))</f>
        <v>0</v>
      </c>
      <c r="S1629" s="72">
        <f>IF(AND(ABS('Back-End'!B$81-L1629)&lt;=0.0005,'Back-End'!B$84),'Back-End'!B$83,0)</f>
        <v>0</v>
      </c>
      <c r="T1629" s="72">
        <v>0</v>
      </c>
    </row>
    <row r="1630" spans="12:20" x14ac:dyDescent="0.25">
      <c r="L1630" s="94">
        <f>L1629+0.001</f>
        <v>0.81300000000000061</v>
      </c>
      <c r="M1630" s="81">
        <f>IF(L1630&lt;'Slider Control'!M$13,'Slider Control'!P$13,L1630*'Slider Control'!R$13)</f>
        <v>1.9512000000000014</v>
      </c>
      <c r="N1630" s="95">
        <f>IF(L1630&lt;'Slider Control'!M$13,0,IF(L1630&lt;'Slider Control'!N$13,L1630*'Slider Control'!S$13+'Slider Control'!T$13,'Slider Control'!Q$13))</f>
        <v>1.8</v>
      </c>
      <c r="O1630" s="96" t="e">
        <f t="shared" si="40"/>
        <v>#N/A</v>
      </c>
      <c r="P1630" s="72">
        <f>IF(AND(ABS('Back-End'!B$26-L1630)&lt;=0.0005,'Back-End'!B$25),0.001,0)</f>
        <v>0</v>
      </c>
      <c r="Q1630" s="72">
        <f>IF(AND(ABS('Back-End'!B$32-L1630)&lt;=0.0005,'Back-End'!B$38),M1630,0)</f>
        <v>0</v>
      </c>
      <c r="R1630" s="72">
        <f>IF(AND(ABS('Back-End'!B$56-L1630)&lt;=0.0005,'Back-End'!B$57),'Back-End'!B$54,IF(AND(ABS('Back-End'!B$69-L1630)&lt;=0.0005,'Back-End'!B$58),'Back-End'!B$67,0))</f>
        <v>0</v>
      </c>
      <c r="S1630" s="72">
        <f>IF(AND(ABS('Back-End'!B$81-L1630)&lt;=0.0005,'Back-End'!B$84),'Back-End'!B$82,0)</f>
        <v>0</v>
      </c>
      <c r="T1630" s="72">
        <v>0</v>
      </c>
    </row>
    <row r="1631" spans="12:20" x14ac:dyDescent="0.25">
      <c r="L1631" s="94">
        <f>L1630</f>
        <v>0.81300000000000061</v>
      </c>
      <c r="M1631" s="81">
        <f>IF(L1631&lt;'Slider Control'!M$13,'Slider Control'!P$13,L1631*'Slider Control'!R$13)</f>
        <v>1.9512000000000014</v>
      </c>
      <c r="N1631" s="95">
        <f>IF(L1631&lt;'Slider Control'!M$13,0,IF(L1631&lt;'Slider Control'!N$13,L1631*'Slider Control'!S$13+'Slider Control'!T$13,'Slider Control'!Q$13))</f>
        <v>1.8</v>
      </c>
      <c r="O1631" s="96" t="e">
        <f t="shared" si="40"/>
        <v>#N/A</v>
      </c>
      <c r="P1631" s="72">
        <f>IF(AND(ABS('Back-End'!B$26-L1631)&lt;=0.0005,'Back-End'!B$25),'Back-End'!B$21,0)</f>
        <v>0</v>
      </c>
      <c r="Q1631" s="72">
        <f>IF(AND(ABS('Back-End'!B$32-L1631)&lt;=0.0005,'Back-End'!B$38),N1631,0)</f>
        <v>0</v>
      </c>
      <c r="R1631" s="72">
        <f>IF(AND(ABS('Back-End'!B$56-L1630)&lt;=0.0005,'Back-End'!B$57),'Back-End'!B$55,IF(AND(ABS('Back-End'!B$69-L1630)&lt;=0.0005,'Back-End'!B$58),'Back-End'!B$68+0.0001,0))</f>
        <v>0</v>
      </c>
      <c r="S1631" s="72">
        <f>IF(AND(ABS('Back-End'!B$81-L1631)&lt;=0.0005,'Back-End'!B$84),'Back-End'!B$83,0)</f>
        <v>0</v>
      </c>
      <c r="T1631" s="72">
        <v>0</v>
      </c>
    </row>
    <row r="1632" spans="12:20" x14ac:dyDescent="0.25">
      <c r="L1632" s="94">
        <f>L1631+0.001</f>
        <v>0.81400000000000061</v>
      </c>
      <c r="M1632" s="81">
        <f>IF(L1632&lt;'Slider Control'!M$13,'Slider Control'!P$13,L1632*'Slider Control'!R$13)</f>
        <v>1.9536000000000013</v>
      </c>
      <c r="N1632" s="95">
        <f>IF(L1632&lt;'Slider Control'!M$13,0,IF(L1632&lt;'Slider Control'!N$13,L1632*'Slider Control'!S$13+'Slider Control'!T$13,'Slider Control'!Q$13))</f>
        <v>1.8</v>
      </c>
      <c r="O1632" s="96" t="e">
        <f t="shared" si="40"/>
        <v>#N/A</v>
      </c>
      <c r="P1632" s="72">
        <f>IF(AND(ABS('Back-End'!B$26-L1632)&lt;=0.0005,'Back-End'!B$25),0.001,0)</f>
        <v>0</v>
      </c>
      <c r="Q1632" s="72">
        <f>IF(AND(ABS('Back-End'!B$32-L1632)&lt;=0.0005,'Back-End'!B$38),M1632,0)</f>
        <v>0</v>
      </c>
      <c r="R1632" s="72">
        <f>IF(AND(ABS('Back-End'!B$56-L1632)&lt;=0.0005,'Back-End'!B$57),'Back-End'!B$54,IF(AND(ABS('Back-End'!B$69-L1632)&lt;=0.0005,'Back-End'!B$58),'Back-End'!B$67,0))</f>
        <v>0</v>
      </c>
      <c r="S1632" s="72">
        <f>IF(AND(ABS('Back-End'!B$81-L1632)&lt;=0.0005,'Back-End'!B$84),'Back-End'!B$82,0)</f>
        <v>0</v>
      </c>
      <c r="T1632" s="72">
        <v>0</v>
      </c>
    </row>
    <row r="1633" spans="12:20" x14ac:dyDescent="0.25">
      <c r="L1633" s="94">
        <f>L1632</f>
        <v>0.81400000000000061</v>
      </c>
      <c r="M1633" s="81">
        <f>IF(L1633&lt;'Slider Control'!M$13,'Slider Control'!P$13,L1633*'Slider Control'!R$13)</f>
        <v>1.9536000000000013</v>
      </c>
      <c r="N1633" s="95">
        <f>IF(L1633&lt;'Slider Control'!M$13,0,IF(L1633&lt;'Slider Control'!N$13,L1633*'Slider Control'!S$13+'Slider Control'!T$13,'Slider Control'!Q$13))</f>
        <v>1.8</v>
      </c>
      <c r="O1633" s="96" t="e">
        <f t="shared" si="40"/>
        <v>#N/A</v>
      </c>
      <c r="P1633" s="72">
        <f>IF(AND(ABS('Back-End'!B$26-L1633)&lt;=0.0005,'Back-End'!B$25),'Back-End'!B$21,0)</f>
        <v>0</v>
      </c>
      <c r="Q1633" s="72">
        <f>IF(AND(ABS('Back-End'!B$32-L1633)&lt;=0.0005,'Back-End'!B$38),N1633,0)</f>
        <v>0</v>
      </c>
      <c r="R1633" s="72">
        <f>IF(AND(ABS('Back-End'!B$56-L1632)&lt;=0.0005,'Back-End'!B$57),'Back-End'!B$55,IF(AND(ABS('Back-End'!B$69-L1632)&lt;=0.0005,'Back-End'!B$58),'Back-End'!B$68+0.0001,0))</f>
        <v>0</v>
      </c>
      <c r="S1633" s="72">
        <f>IF(AND(ABS('Back-End'!B$81-L1633)&lt;=0.0005,'Back-End'!B$84),'Back-End'!B$83,0)</f>
        <v>0</v>
      </c>
      <c r="T1633" s="72">
        <v>0</v>
      </c>
    </row>
    <row r="1634" spans="12:20" x14ac:dyDescent="0.25">
      <c r="L1634" s="94">
        <f>L1633+0.001</f>
        <v>0.81500000000000061</v>
      </c>
      <c r="M1634" s="81">
        <f>IF(L1634&lt;'Slider Control'!M$13,'Slider Control'!P$13,L1634*'Slider Control'!R$13)</f>
        <v>1.9560000000000013</v>
      </c>
      <c r="N1634" s="95">
        <f>IF(L1634&lt;'Slider Control'!M$13,0,IF(L1634&lt;'Slider Control'!N$13,L1634*'Slider Control'!S$13+'Slider Control'!T$13,'Slider Control'!Q$13))</f>
        <v>1.8</v>
      </c>
      <c r="O1634" s="96" t="e">
        <f t="shared" si="40"/>
        <v>#N/A</v>
      </c>
      <c r="P1634" s="72">
        <f>IF(AND(ABS('Back-End'!B$26-L1634)&lt;=0.0005,'Back-End'!B$25),0.001,0)</f>
        <v>0</v>
      </c>
      <c r="Q1634" s="72">
        <f>IF(AND(ABS('Back-End'!B$32-L1634)&lt;=0.0005,'Back-End'!B$38),M1634,0)</f>
        <v>0</v>
      </c>
      <c r="R1634" s="72">
        <f>IF(AND(ABS('Back-End'!B$56-L1634)&lt;=0.0005,'Back-End'!B$57),'Back-End'!B$54,IF(AND(ABS('Back-End'!B$69-L1634)&lt;=0.0005,'Back-End'!B$58),'Back-End'!B$67,0))</f>
        <v>0</v>
      </c>
      <c r="S1634" s="72">
        <f>IF(AND(ABS('Back-End'!B$81-L1634)&lt;=0.0005,'Back-End'!B$84),'Back-End'!B$82,0)</f>
        <v>0</v>
      </c>
      <c r="T1634" s="72">
        <v>0</v>
      </c>
    </row>
    <row r="1635" spans="12:20" x14ac:dyDescent="0.25">
      <c r="L1635" s="94">
        <f>L1634</f>
        <v>0.81500000000000061</v>
      </c>
      <c r="M1635" s="81">
        <f>IF(L1635&lt;'Slider Control'!M$13,'Slider Control'!P$13,L1635*'Slider Control'!R$13)</f>
        <v>1.9560000000000013</v>
      </c>
      <c r="N1635" s="95">
        <f>IF(L1635&lt;'Slider Control'!M$13,0,IF(L1635&lt;'Slider Control'!N$13,L1635*'Slider Control'!S$13+'Slider Control'!T$13,'Slider Control'!Q$13))</f>
        <v>1.8</v>
      </c>
      <c r="O1635" s="96" t="e">
        <f t="shared" si="40"/>
        <v>#N/A</v>
      </c>
      <c r="P1635" s="72">
        <f>IF(AND(ABS('Back-End'!B$26-L1635)&lt;=0.0005,'Back-End'!B$25),'Back-End'!B$21,0)</f>
        <v>0</v>
      </c>
      <c r="Q1635" s="72">
        <f>IF(AND(ABS('Back-End'!B$32-L1635)&lt;=0.0005,'Back-End'!B$38),N1635,0)</f>
        <v>0</v>
      </c>
      <c r="R1635" s="72">
        <f>IF(AND(ABS('Back-End'!B$56-L1634)&lt;=0.0005,'Back-End'!B$57),'Back-End'!B$55,IF(AND(ABS('Back-End'!B$69-L1634)&lt;=0.0005,'Back-End'!B$58),'Back-End'!B$68+0.0001,0))</f>
        <v>0</v>
      </c>
      <c r="S1635" s="72">
        <f>IF(AND(ABS('Back-End'!B$81-L1635)&lt;=0.0005,'Back-End'!B$84),'Back-End'!B$83,0)</f>
        <v>0</v>
      </c>
      <c r="T1635" s="72">
        <v>0</v>
      </c>
    </row>
    <row r="1636" spans="12:20" x14ac:dyDescent="0.25">
      <c r="L1636" s="94">
        <f>L1635+0.001</f>
        <v>0.81600000000000061</v>
      </c>
      <c r="M1636" s="81">
        <f>IF(L1636&lt;'Slider Control'!M$13,'Slider Control'!P$13,L1636*'Slider Control'!R$13)</f>
        <v>1.9584000000000015</v>
      </c>
      <c r="N1636" s="95">
        <f>IF(L1636&lt;'Slider Control'!M$13,0,IF(L1636&lt;'Slider Control'!N$13,L1636*'Slider Control'!S$13+'Slider Control'!T$13,'Slider Control'!Q$13))</f>
        <v>1.8</v>
      </c>
      <c r="O1636" s="96" t="e">
        <f t="shared" si="40"/>
        <v>#N/A</v>
      </c>
      <c r="P1636" s="72">
        <f>IF(AND(ABS('Back-End'!B$26-L1636)&lt;=0.0005,'Back-End'!B$25),0.001,0)</f>
        <v>0</v>
      </c>
      <c r="Q1636" s="72">
        <f>IF(AND(ABS('Back-End'!B$32-L1636)&lt;=0.0005,'Back-End'!B$38),M1636,0)</f>
        <v>0</v>
      </c>
      <c r="R1636" s="72">
        <f>IF(AND(ABS('Back-End'!B$56-L1636)&lt;=0.0005,'Back-End'!B$57),'Back-End'!B$54,IF(AND(ABS('Back-End'!B$69-L1636)&lt;=0.0005,'Back-End'!B$58),'Back-End'!B$67,0))</f>
        <v>0</v>
      </c>
      <c r="S1636" s="72">
        <f>IF(AND(ABS('Back-End'!B$81-L1636)&lt;=0.0005,'Back-End'!B$84),'Back-End'!B$82,0)</f>
        <v>0</v>
      </c>
      <c r="T1636" s="72">
        <v>0</v>
      </c>
    </row>
    <row r="1637" spans="12:20" x14ac:dyDescent="0.25">
      <c r="L1637" s="94">
        <f>L1636</f>
        <v>0.81600000000000061</v>
      </c>
      <c r="M1637" s="81">
        <f>IF(L1637&lt;'Slider Control'!M$13,'Slider Control'!P$13,L1637*'Slider Control'!R$13)</f>
        <v>1.9584000000000015</v>
      </c>
      <c r="N1637" s="95">
        <f>IF(L1637&lt;'Slider Control'!M$13,0,IF(L1637&lt;'Slider Control'!N$13,L1637*'Slider Control'!S$13+'Slider Control'!T$13,'Slider Control'!Q$13))</f>
        <v>1.8</v>
      </c>
      <c r="O1637" s="96" t="e">
        <f t="shared" si="40"/>
        <v>#N/A</v>
      </c>
      <c r="P1637" s="72">
        <f>IF(AND(ABS('Back-End'!B$26-L1637)&lt;=0.0005,'Back-End'!B$25),'Back-End'!B$21,0)</f>
        <v>0</v>
      </c>
      <c r="Q1637" s="72">
        <f>IF(AND(ABS('Back-End'!B$32-L1637)&lt;=0.0005,'Back-End'!B$38),N1637,0)</f>
        <v>0</v>
      </c>
      <c r="R1637" s="72">
        <f>IF(AND(ABS('Back-End'!B$56-L1636)&lt;=0.0005,'Back-End'!B$57),'Back-End'!B$55,IF(AND(ABS('Back-End'!B$69-L1636)&lt;=0.0005,'Back-End'!B$58),'Back-End'!B$68+0.0001,0))</f>
        <v>0</v>
      </c>
      <c r="S1637" s="72">
        <f>IF(AND(ABS('Back-End'!B$81-L1637)&lt;=0.0005,'Back-End'!B$84),'Back-End'!B$83,0)</f>
        <v>0</v>
      </c>
      <c r="T1637" s="72">
        <v>0</v>
      </c>
    </row>
    <row r="1638" spans="12:20" x14ac:dyDescent="0.25">
      <c r="L1638" s="94">
        <f>L1637+0.001</f>
        <v>0.81700000000000061</v>
      </c>
      <c r="M1638" s="81">
        <f>IF(L1638&lt;'Slider Control'!M$13,'Slider Control'!P$13,L1638*'Slider Control'!R$13)</f>
        <v>1.9608000000000014</v>
      </c>
      <c r="N1638" s="95">
        <f>IF(L1638&lt;'Slider Control'!M$13,0,IF(L1638&lt;'Slider Control'!N$13,L1638*'Slider Control'!S$13+'Slider Control'!T$13,'Slider Control'!Q$13))</f>
        <v>1.8</v>
      </c>
      <c r="O1638" s="96" t="e">
        <f t="shared" si="40"/>
        <v>#N/A</v>
      </c>
      <c r="P1638" s="72">
        <f>IF(AND(ABS('Back-End'!B$26-L1638)&lt;=0.0005,'Back-End'!B$25),0.001,0)</f>
        <v>0</v>
      </c>
      <c r="Q1638" s="72">
        <f>IF(AND(ABS('Back-End'!B$32-L1638)&lt;=0.0005,'Back-End'!B$38),M1638,0)</f>
        <v>0</v>
      </c>
      <c r="R1638" s="72">
        <f>IF(AND(ABS('Back-End'!B$56-L1638)&lt;=0.0005,'Back-End'!B$57),'Back-End'!B$54,IF(AND(ABS('Back-End'!B$69-L1638)&lt;=0.0005,'Back-End'!B$58),'Back-End'!B$67,0))</f>
        <v>0</v>
      </c>
      <c r="S1638" s="72">
        <f>IF(AND(ABS('Back-End'!B$81-L1638)&lt;=0.0005,'Back-End'!B$84),'Back-End'!B$82,0)</f>
        <v>0</v>
      </c>
      <c r="T1638" s="72">
        <v>0</v>
      </c>
    </row>
    <row r="1639" spans="12:20" x14ac:dyDescent="0.25">
      <c r="L1639" s="94">
        <f>L1638</f>
        <v>0.81700000000000061</v>
      </c>
      <c r="M1639" s="81">
        <f>IF(L1639&lt;'Slider Control'!M$13,'Slider Control'!P$13,L1639*'Slider Control'!R$13)</f>
        <v>1.9608000000000014</v>
      </c>
      <c r="N1639" s="95">
        <f>IF(L1639&lt;'Slider Control'!M$13,0,IF(L1639&lt;'Slider Control'!N$13,L1639*'Slider Control'!S$13+'Slider Control'!T$13,'Slider Control'!Q$13))</f>
        <v>1.8</v>
      </c>
      <c r="O1639" s="96" t="e">
        <f t="shared" si="40"/>
        <v>#N/A</v>
      </c>
      <c r="P1639" s="72">
        <f>IF(AND(ABS('Back-End'!B$26-L1639)&lt;=0.0005,'Back-End'!B$25),'Back-End'!B$21,0)</f>
        <v>0</v>
      </c>
      <c r="Q1639" s="72">
        <f>IF(AND(ABS('Back-End'!B$32-L1639)&lt;=0.0005,'Back-End'!B$38),N1639,0)</f>
        <v>0</v>
      </c>
      <c r="R1639" s="72">
        <f>IF(AND(ABS('Back-End'!B$56-L1638)&lt;=0.0005,'Back-End'!B$57),'Back-End'!B$55,IF(AND(ABS('Back-End'!B$69-L1638)&lt;=0.0005,'Back-End'!B$58),'Back-End'!B$68+0.0001,0))</f>
        <v>0</v>
      </c>
      <c r="S1639" s="72">
        <f>IF(AND(ABS('Back-End'!B$81-L1639)&lt;=0.0005,'Back-End'!B$84),'Back-End'!B$83,0)</f>
        <v>0</v>
      </c>
      <c r="T1639" s="72">
        <v>0</v>
      </c>
    </row>
    <row r="1640" spans="12:20" x14ac:dyDescent="0.25">
      <c r="L1640" s="94">
        <f>L1639+0.001</f>
        <v>0.81800000000000062</v>
      </c>
      <c r="M1640" s="81">
        <f>IF(L1640&lt;'Slider Control'!M$13,'Slider Control'!P$13,L1640*'Slider Control'!R$13)</f>
        <v>1.9632000000000014</v>
      </c>
      <c r="N1640" s="95">
        <f>IF(L1640&lt;'Slider Control'!M$13,0,IF(L1640&lt;'Slider Control'!N$13,L1640*'Slider Control'!S$13+'Slider Control'!T$13,'Slider Control'!Q$13))</f>
        <v>1.8</v>
      </c>
      <c r="O1640" s="96" t="e">
        <f t="shared" si="40"/>
        <v>#N/A</v>
      </c>
      <c r="P1640" s="72">
        <f>IF(AND(ABS('Back-End'!B$26-L1640)&lt;=0.0005,'Back-End'!B$25),0.001,0)</f>
        <v>0</v>
      </c>
      <c r="Q1640" s="72">
        <f>IF(AND(ABS('Back-End'!B$32-L1640)&lt;=0.0005,'Back-End'!B$38),M1640,0)</f>
        <v>0</v>
      </c>
      <c r="R1640" s="72">
        <f>IF(AND(ABS('Back-End'!B$56-L1640)&lt;=0.0005,'Back-End'!B$57),'Back-End'!B$54,IF(AND(ABS('Back-End'!B$69-L1640)&lt;=0.0005,'Back-End'!B$58),'Back-End'!B$67,0))</f>
        <v>0</v>
      </c>
      <c r="S1640" s="72">
        <f>IF(AND(ABS('Back-End'!B$81-L1640)&lt;=0.0005,'Back-End'!B$84),'Back-End'!B$82,0)</f>
        <v>0</v>
      </c>
      <c r="T1640" s="72">
        <v>0</v>
      </c>
    </row>
    <row r="1641" spans="12:20" x14ac:dyDescent="0.25">
      <c r="L1641" s="94">
        <f>L1640</f>
        <v>0.81800000000000062</v>
      </c>
      <c r="M1641" s="81">
        <f>IF(L1641&lt;'Slider Control'!M$13,'Slider Control'!P$13,L1641*'Slider Control'!R$13)</f>
        <v>1.9632000000000014</v>
      </c>
      <c r="N1641" s="95">
        <f>IF(L1641&lt;'Slider Control'!M$13,0,IF(L1641&lt;'Slider Control'!N$13,L1641*'Slider Control'!S$13+'Slider Control'!T$13,'Slider Control'!Q$13))</f>
        <v>1.8</v>
      </c>
      <c r="O1641" s="96" t="e">
        <f t="shared" si="40"/>
        <v>#N/A</v>
      </c>
      <c r="P1641" s="72">
        <f>IF(AND(ABS('Back-End'!B$26-L1641)&lt;=0.0005,'Back-End'!B$25),'Back-End'!B$21,0)</f>
        <v>0</v>
      </c>
      <c r="Q1641" s="72">
        <f>IF(AND(ABS('Back-End'!B$32-L1641)&lt;=0.0005,'Back-End'!B$38),N1641,0)</f>
        <v>0</v>
      </c>
      <c r="R1641" s="72">
        <f>IF(AND(ABS('Back-End'!B$56-L1640)&lt;=0.0005,'Back-End'!B$57),'Back-End'!B$55,IF(AND(ABS('Back-End'!B$69-L1640)&lt;=0.0005,'Back-End'!B$58),'Back-End'!B$68+0.0001,0))</f>
        <v>0</v>
      </c>
      <c r="S1641" s="72">
        <f>IF(AND(ABS('Back-End'!B$81-L1641)&lt;=0.0005,'Back-End'!B$84),'Back-End'!B$83,0)</f>
        <v>0</v>
      </c>
      <c r="T1641" s="72">
        <v>0</v>
      </c>
    </row>
    <row r="1642" spans="12:20" x14ac:dyDescent="0.25">
      <c r="L1642" s="94">
        <f>L1641+0.001</f>
        <v>0.81900000000000062</v>
      </c>
      <c r="M1642" s="81">
        <f>IF(L1642&lt;'Slider Control'!M$13,'Slider Control'!P$13,L1642*'Slider Control'!R$13)</f>
        <v>1.9656000000000013</v>
      </c>
      <c r="N1642" s="95">
        <f>IF(L1642&lt;'Slider Control'!M$13,0,IF(L1642&lt;'Slider Control'!N$13,L1642*'Slider Control'!S$13+'Slider Control'!T$13,'Slider Control'!Q$13))</f>
        <v>1.8</v>
      </c>
      <c r="O1642" s="96" t="e">
        <f t="shared" si="40"/>
        <v>#N/A</v>
      </c>
      <c r="P1642" s="72">
        <f>IF(AND(ABS('Back-End'!B$26-L1642)&lt;=0.0005,'Back-End'!B$25),0.001,0)</f>
        <v>0</v>
      </c>
      <c r="Q1642" s="72">
        <f>IF(AND(ABS('Back-End'!B$32-L1642)&lt;=0.0005,'Back-End'!B$38),M1642,0)</f>
        <v>0</v>
      </c>
      <c r="R1642" s="72">
        <f>IF(AND(ABS('Back-End'!B$56-L1642)&lt;=0.0005,'Back-End'!B$57),'Back-End'!B$54,IF(AND(ABS('Back-End'!B$69-L1642)&lt;=0.0005,'Back-End'!B$58),'Back-End'!B$67,0))</f>
        <v>0</v>
      </c>
      <c r="S1642" s="72">
        <f>IF(AND(ABS('Back-End'!B$81-L1642)&lt;=0.0005,'Back-End'!B$84),'Back-End'!B$82,0)</f>
        <v>0</v>
      </c>
      <c r="T1642" s="72">
        <v>0</v>
      </c>
    </row>
    <row r="1643" spans="12:20" x14ac:dyDescent="0.25">
      <c r="L1643" s="94">
        <f>L1642</f>
        <v>0.81900000000000062</v>
      </c>
      <c r="M1643" s="81">
        <f>IF(L1643&lt;'Slider Control'!M$13,'Slider Control'!P$13,L1643*'Slider Control'!R$13)</f>
        <v>1.9656000000000013</v>
      </c>
      <c r="N1643" s="95">
        <f>IF(L1643&lt;'Slider Control'!M$13,0,IF(L1643&lt;'Slider Control'!N$13,L1643*'Slider Control'!S$13+'Slider Control'!T$13,'Slider Control'!Q$13))</f>
        <v>1.8</v>
      </c>
      <c r="O1643" s="96" t="e">
        <f t="shared" si="40"/>
        <v>#N/A</v>
      </c>
      <c r="P1643" s="72">
        <f>IF(AND(ABS('Back-End'!B$26-L1643)&lt;=0.0005,'Back-End'!B$25),'Back-End'!B$21,0)</f>
        <v>0</v>
      </c>
      <c r="Q1643" s="72">
        <f>IF(AND(ABS('Back-End'!B$32-L1643)&lt;=0.0005,'Back-End'!B$38),N1643,0)</f>
        <v>0</v>
      </c>
      <c r="R1643" s="72">
        <f>IF(AND(ABS('Back-End'!B$56-L1642)&lt;=0.0005,'Back-End'!B$57),'Back-End'!B$55,IF(AND(ABS('Back-End'!B$69-L1642)&lt;=0.0005,'Back-End'!B$58),'Back-End'!B$68+0.0001,0))</f>
        <v>0</v>
      </c>
      <c r="S1643" s="72">
        <f>IF(AND(ABS('Back-End'!B$81-L1643)&lt;=0.0005,'Back-End'!B$84),'Back-End'!B$83,0)</f>
        <v>0</v>
      </c>
      <c r="T1643" s="72">
        <v>0</v>
      </c>
    </row>
    <row r="1644" spans="12:20" x14ac:dyDescent="0.25">
      <c r="L1644" s="94">
        <f>L1643+0.001</f>
        <v>0.82000000000000062</v>
      </c>
      <c r="M1644" s="81">
        <f>IF(L1644&lt;'Slider Control'!M$13,'Slider Control'!P$13,L1644*'Slider Control'!R$13)</f>
        <v>1.9680000000000013</v>
      </c>
      <c r="N1644" s="95">
        <f>IF(L1644&lt;'Slider Control'!M$13,0,IF(L1644&lt;'Slider Control'!N$13,L1644*'Slider Control'!S$13+'Slider Control'!T$13,'Slider Control'!Q$13))</f>
        <v>1.8</v>
      </c>
      <c r="O1644" s="96" t="e">
        <f t="shared" si="40"/>
        <v>#N/A</v>
      </c>
      <c r="P1644" s="72">
        <f>IF(AND(ABS('Back-End'!B$26-L1644)&lt;=0.0005,'Back-End'!B$25),0.001,0)</f>
        <v>0</v>
      </c>
      <c r="Q1644" s="72">
        <f>IF(AND(ABS('Back-End'!B$32-L1644)&lt;=0.0005,'Back-End'!B$38),M1644,0)</f>
        <v>0</v>
      </c>
      <c r="R1644" s="72">
        <f>IF(AND(ABS('Back-End'!B$56-L1644)&lt;=0.0005,'Back-End'!B$57),'Back-End'!B$54,IF(AND(ABS('Back-End'!B$69-L1644)&lt;=0.0005,'Back-End'!B$58),'Back-End'!B$67,0))</f>
        <v>0</v>
      </c>
      <c r="S1644" s="72">
        <f>IF(AND(ABS('Back-End'!B$81-L1644)&lt;=0.0005,'Back-End'!B$84),'Back-End'!B$82,0)</f>
        <v>0</v>
      </c>
      <c r="T1644" s="72">
        <v>0</v>
      </c>
    </row>
    <row r="1645" spans="12:20" x14ac:dyDescent="0.25">
      <c r="L1645" s="94">
        <f>L1644</f>
        <v>0.82000000000000062</v>
      </c>
      <c r="M1645" s="81">
        <f>IF(L1645&lt;'Slider Control'!M$13,'Slider Control'!P$13,L1645*'Slider Control'!R$13)</f>
        <v>1.9680000000000013</v>
      </c>
      <c r="N1645" s="95">
        <f>IF(L1645&lt;'Slider Control'!M$13,0,IF(L1645&lt;'Slider Control'!N$13,L1645*'Slider Control'!S$13+'Slider Control'!T$13,'Slider Control'!Q$13))</f>
        <v>1.8</v>
      </c>
      <c r="O1645" s="96" t="e">
        <f t="shared" si="40"/>
        <v>#N/A</v>
      </c>
      <c r="P1645" s="72">
        <f>IF(AND(ABS('Back-End'!B$26-L1645)&lt;=0.0005,'Back-End'!B$25),'Back-End'!B$21,0)</f>
        <v>0</v>
      </c>
      <c r="Q1645" s="72">
        <f>IF(AND(ABS('Back-End'!B$32-L1645)&lt;=0.0005,'Back-End'!B$38),N1645,0)</f>
        <v>0</v>
      </c>
      <c r="R1645" s="72">
        <f>IF(AND(ABS('Back-End'!B$56-L1644)&lt;=0.0005,'Back-End'!B$57),'Back-End'!B$55,IF(AND(ABS('Back-End'!B$69-L1644)&lt;=0.0005,'Back-End'!B$58),'Back-End'!B$68+0.0001,0))</f>
        <v>0</v>
      </c>
      <c r="S1645" s="72">
        <f>IF(AND(ABS('Back-End'!B$81-L1645)&lt;=0.0005,'Back-End'!B$84),'Back-End'!B$83,0)</f>
        <v>0</v>
      </c>
      <c r="T1645" s="72">
        <v>0</v>
      </c>
    </row>
    <row r="1646" spans="12:20" x14ac:dyDescent="0.25">
      <c r="L1646" s="94">
        <f>L1645+0.001</f>
        <v>0.82100000000000062</v>
      </c>
      <c r="M1646" s="81">
        <f>IF(L1646&lt;'Slider Control'!M$13,'Slider Control'!P$13,L1646*'Slider Control'!R$13)</f>
        <v>1.9704000000000015</v>
      </c>
      <c r="N1646" s="95">
        <f>IF(L1646&lt;'Slider Control'!M$13,0,IF(L1646&lt;'Slider Control'!N$13,L1646*'Slider Control'!S$13+'Slider Control'!T$13,'Slider Control'!Q$13))</f>
        <v>1.8</v>
      </c>
      <c r="O1646" s="96" t="e">
        <f t="shared" si="40"/>
        <v>#N/A</v>
      </c>
      <c r="P1646" s="72">
        <f>IF(AND(ABS('Back-End'!B$26-L1646)&lt;=0.0005,'Back-End'!B$25),0.001,0)</f>
        <v>0</v>
      </c>
      <c r="Q1646" s="72">
        <f>IF(AND(ABS('Back-End'!B$32-L1646)&lt;=0.0005,'Back-End'!B$38),M1646,0)</f>
        <v>0</v>
      </c>
      <c r="R1646" s="72">
        <f>IF(AND(ABS('Back-End'!B$56-L1646)&lt;=0.0005,'Back-End'!B$57),'Back-End'!B$54,IF(AND(ABS('Back-End'!B$69-L1646)&lt;=0.0005,'Back-End'!B$58),'Back-End'!B$67,0))</f>
        <v>0</v>
      </c>
      <c r="S1646" s="72">
        <f>IF(AND(ABS('Back-End'!B$81-L1646)&lt;=0.0005,'Back-End'!B$84),'Back-End'!B$82,0)</f>
        <v>0</v>
      </c>
      <c r="T1646" s="72">
        <v>0</v>
      </c>
    </row>
    <row r="1647" spans="12:20" x14ac:dyDescent="0.25">
      <c r="L1647" s="94">
        <f>L1646</f>
        <v>0.82100000000000062</v>
      </c>
      <c r="M1647" s="81">
        <f>IF(L1647&lt;'Slider Control'!M$13,'Slider Control'!P$13,L1647*'Slider Control'!R$13)</f>
        <v>1.9704000000000015</v>
      </c>
      <c r="N1647" s="95">
        <f>IF(L1647&lt;'Slider Control'!M$13,0,IF(L1647&lt;'Slider Control'!N$13,L1647*'Slider Control'!S$13+'Slider Control'!T$13,'Slider Control'!Q$13))</f>
        <v>1.8</v>
      </c>
      <c r="O1647" s="96" t="e">
        <f t="shared" si="40"/>
        <v>#N/A</v>
      </c>
      <c r="P1647" s="72">
        <f>IF(AND(ABS('Back-End'!B$26-L1647)&lt;=0.0005,'Back-End'!B$25),'Back-End'!B$21,0)</f>
        <v>0</v>
      </c>
      <c r="Q1647" s="72">
        <f>IF(AND(ABS('Back-End'!B$32-L1647)&lt;=0.0005,'Back-End'!B$38),N1647,0)</f>
        <v>0</v>
      </c>
      <c r="R1647" s="72">
        <f>IF(AND(ABS('Back-End'!B$56-L1646)&lt;=0.0005,'Back-End'!B$57),'Back-End'!B$55,IF(AND(ABS('Back-End'!B$69-L1646)&lt;=0.0005,'Back-End'!B$58),'Back-End'!B$68+0.0001,0))</f>
        <v>0</v>
      </c>
      <c r="S1647" s="72">
        <f>IF(AND(ABS('Back-End'!B$81-L1647)&lt;=0.0005,'Back-End'!B$84),'Back-End'!B$83,0)</f>
        <v>0</v>
      </c>
      <c r="T1647" s="72">
        <v>0</v>
      </c>
    </row>
    <row r="1648" spans="12:20" x14ac:dyDescent="0.25">
      <c r="L1648" s="94">
        <f>L1647+0.001</f>
        <v>0.82200000000000062</v>
      </c>
      <c r="M1648" s="81">
        <f>IF(L1648&lt;'Slider Control'!M$13,'Slider Control'!P$13,L1648*'Slider Control'!R$13)</f>
        <v>1.9728000000000014</v>
      </c>
      <c r="N1648" s="95">
        <f>IF(L1648&lt;'Slider Control'!M$13,0,IF(L1648&lt;'Slider Control'!N$13,L1648*'Slider Control'!S$13+'Slider Control'!T$13,'Slider Control'!Q$13))</f>
        <v>1.8</v>
      </c>
      <c r="O1648" s="96" t="e">
        <f t="shared" si="40"/>
        <v>#N/A</v>
      </c>
      <c r="P1648" s="72">
        <f>IF(AND(ABS('Back-End'!B$26-L1648)&lt;=0.0005,'Back-End'!B$25),0.001,0)</f>
        <v>0</v>
      </c>
      <c r="Q1648" s="72">
        <f>IF(AND(ABS('Back-End'!B$32-L1648)&lt;=0.0005,'Back-End'!B$38),M1648,0)</f>
        <v>0</v>
      </c>
      <c r="R1648" s="72">
        <f>IF(AND(ABS('Back-End'!B$56-L1648)&lt;=0.0005,'Back-End'!B$57),'Back-End'!B$54,IF(AND(ABS('Back-End'!B$69-L1648)&lt;=0.0005,'Back-End'!B$58),'Back-End'!B$67,0))</f>
        <v>0</v>
      </c>
      <c r="S1648" s="72">
        <f>IF(AND(ABS('Back-End'!B$81-L1648)&lt;=0.0005,'Back-End'!B$84),'Back-End'!B$82,0)</f>
        <v>0</v>
      </c>
      <c r="T1648" s="72">
        <v>0</v>
      </c>
    </row>
    <row r="1649" spans="12:20" x14ac:dyDescent="0.25">
      <c r="L1649" s="94">
        <f>L1648</f>
        <v>0.82200000000000062</v>
      </c>
      <c r="M1649" s="81">
        <f>IF(L1649&lt;'Slider Control'!M$13,'Slider Control'!P$13,L1649*'Slider Control'!R$13)</f>
        <v>1.9728000000000014</v>
      </c>
      <c r="N1649" s="95">
        <f>IF(L1649&lt;'Slider Control'!M$13,0,IF(L1649&lt;'Slider Control'!N$13,L1649*'Slider Control'!S$13+'Slider Control'!T$13,'Slider Control'!Q$13))</f>
        <v>1.8</v>
      </c>
      <c r="O1649" s="96" t="e">
        <f t="shared" si="40"/>
        <v>#N/A</v>
      </c>
      <c r="P1649" s="72">
        <f>IF(AND(ABS('Back-End'!B$26-L1649)&lt;=0.0005,'Back-End'!B$25),'Back-End'!B$21,0)</f>
        <v>0</v>
      </c>
      <c r="Q1649" s="72">
        <f>IF(AND(ABS('Back-End'!B$32-L1649)&lt;=0.0005,'Back-End'!B$38),N1649,0)</f>
        <v>0</v>
      </c>
      <c r="R1649" s="72">
        <f>IF(AND(ABS('Back-End'!B$56-L1648)&lt;=0.0005,'Back-End'!B$57),'Back-End'!B$55,IF(AND(ABS('Back-End'!B$69-L1648)&lt;=0.0005,'Back-End'!B$58),'Back-End'!B$68+0.0001,0))</f>
        <v>0</v>
      </c>
      <c r="S1649" s="72">
        <f>IF(AND(ABS('Back-End'!B$81-L1649)&lt;=0.0005,'Back-End'!B$84),'Back-End'!B$83,0)</f>
        <v>0</v>
      </c>
      <c r="T1649" s="72">
        <v>0</v>
      </c>
    </row>
    <row r="1650" spans="12:20" x14ac:dyDescent="0.25">
      <c r="L1650" s="94">
        <f>L1649+0.001</f>
        <v>0.82300000000000062</v>
      </c>
      <c r="M1650" s="81">
        <f>IF(L1650&lt;'Slider Control'!M$13,'Slider Control'!P$13,L1650*'Slider Control'!R$13)</f>
        <v>1.9752000000000014</v>
      </c>
      <c r="N1650" s="95">
        <f>IF(L1650&lt;'Slider Control'!M$13,0,IF(L1650&lt;'Slider Control'!N$13,L1650*'Slider Control'!S$13+'Slider Control'!T$13,'Slider Control'!Q$13))</f>
        <v>1.8</v>
      </c>
      <c r="O1650" s="96" t="e">
        <f t="shared" si="40"/>
        <v>#N/A</v>
      </c>
      <c r="P1650" s="72">
        <f>IF(AND(ABS('Back-End'!B$26-L1650)&lt;=0.0005,'Back-End'!B$25),0.001,0)</f>
        <v>0</v>
      </c>
      <c r="Q1650" s="72">
        <f>IF(AND(ABS('Back-End'!B$32-L1650)&lt;=0.0005,'Back-End'!B$38),M1650,0)</f>
        <v>0</v>
      </c>
      <c r="R1650" s="72">
        <f>IF(AND(ABS('Back-End'!B$56-L1650)&lt;=0.0005,'Back-End'!B$57),'Back-End'!B$54,IF(AND(ABS('Back-End'!B$69-L1650)&lt;=0.0005,'Back-End'!B$58),'Back-End'!B$67,0))</f>
        <v>0</v>
      </c>
      <c r="S1650" s="72">
        <f>IF(AND(ABS('Back-End'!B$81-L1650)&lt;=0.0005,'Back-End'!B$84),'Back-End'!B$82,0)</f>
        <v>0</v>
      </c>
      <c r="T1650" s="72">
        <v>0</v>
      </c>
    </row>
    <row r="1651" spans="12:20" x14ac:dyDescent="0.25">
      <c r="L1651" s="94">
        <f>L1650</f>
        <v>0.82300000000000062</v>
      </c>
      <c r="M1651" s="81">
        <f>IF(L1651&lt;'Slider Control'!M$13,'Slider Control'!P$13,L1651*'Slider Control'!R$13)</f>
        <v>1.9752000000000014</v>
      </c>
      <c r="N1651" s="95">
        <f>IF(L1651&lt;'Slider Control'!M$13,0,IF(L1651&lt;'Slider Control'!N$13,L1651*'Slider Control'!S$13+'Slider Control'!T$13,'Slider Control'!Q$13))</f>
        <v>1.8</v>
      </c>
      <c r="O1651" s="96" t="e">
        <f t="shared" si="40"/>
        <v>#N/A</v>
      </c>
      <c r="P1651" s="72">
        <f>IF(AND(ABS('Back-End'!B$26-L1651)&lt;=0.0005,'Back-End'!B$25),'Back-End'!B$21,0)</f>
        <v>0</v>
      </c>
      <c r="Q1651" s="72">
        <f>IF(AND(ABS('Back-End'!B$32-L1651)&lt;=0.0005,'Back-End'!B$38),N1651,0)</f>
        <v>0</v>
      </c>
      <c r="R1651" s="72">
        <f>IF(AND(ABS('Back-End'!B$56-L1650)&lt;=0.0005,'Back-End'!B$57),'Back-End'!B$55,IF(AND(ABS('Back-End'!B$69-L1650)&lt;=0.0005,'Back-End'!B$58),'Back-End'!B$68+0.0001,0))</f>
        <v>0</v>
      </c>
      <c r="S1651" s="72">
        <f>IF(AND(ABS('Back-End'!B$81-L1651)&lt;=0.0005,'Back-End'!B$84),'Back-End'!B$83,0)</f>
        <v>0</v>
      </c>
      <c r="T1651" s="72">
        <v>0</v>
      </c>
    </row>
    <row r="1652" spans="12:20" x14ac:dyDescent="0.25">
      <c r="L1652" s="94">
        <f>L1651+0.001</f>
        <v>0.82400000000000062</v>
      </c>
      <c r="M1652" s="81">
        <f>IF(L1652&lt;'Slider Control'!M$13,'Slider Control'!P$13,L1652*'Slider Control'!R$13)</f>
        <v>1.9776000000000014</v>
      </c>
      <c r="N1652" s="95">
        <f>IF(L1652&lt;'Slider Control'!M$13,0,IF(L1652&lt;'Slider Control'!N$13,L1652*'Slider Control'!S$13+'Slider Control'!T$13,'Slider Control'!Q$13))</f>
        <v>1.8</v>
      </c>
      <c r="O1652" s="96" t="e">
        <f t="shared" si="40"/>
        <v>#N/A</v>
      </c>
      <c r="P1652" s="72">
        <f>IF(AND(ABS('Back-End'!B$26-L1652)&lt;=0.0005,'Back-End'!B$25),0.001,0)</f>
        <v>0</v>
      </c>
      <c r="Q1652" s="72">
        <f>IF(AND(ABS('Back-End'!B$32-L1652)&lt;=0.0005,'Back-End'!B$38),M1652,0)</f>
        <v>0</v>
      </c>
      <c r="R1652" s="72">
        <f>IF(AND(ABS('Back-End'!B$56-L1652)&lt;=0.0005,'Back-End'!B$57),'Back-End'!B$54,IF(AND(ABS('Back-End'!B$69-L1652)&lt;=0.0005,'Back-End'!B$58),'Back-End'!B$67,0))</f>
        <v>0</v>
      </c>
      <c r="S1652" s="72">
        <f>IF(AND(ABS('Back-End'!B$81-L1652)&lt;=0.0005,'Back-End'!B$84),'Back-End'!B$82,0)</f>
        <v>0</v>
      </c>
      <c r="T1652" s="72">
        <v>0</v>
      </c>
    </row>
    <row r="1653" spans="12:20" x14ac:dyDescent="0.25">
      <c r="L1653" s="94">
        <f>L1652</f>
        <v>0.82400000000000062</v>
      </c>
      <c r="M1653" s="81">
        <f>IF(L1653&lt;'Slider Control'!M$13,'Slider Control'!P$13,L1653*'Slider Control'!R$13)</f>
        <v>1.9776000000000014</v>
      </c>
      <c r="N1653" s="95">
        <f>IF(L1653&lt;'Slider Control'!M$13,0,IF(L1653&lt;'Slider Control'!N$13,L1653*'Slider Control'!S$13+'Slider Control'!T$13,'Slider Control'!Q$13))</f>
        <v>1.8</v>
      </c>
      <c r="O1653" s="96" t="e">
        <f t="shared" si="40"/>
        <v>#N/A</v>
      </c>
      <c r="P1653" s="72">
        <f>IF(AND(ABS('Back-End'!B$26-L1653)&lt;=0.0005,'Back-End'!B$25),'Back-End'!B$21,0)</f>
        <v>0</v>
      </c>
      <c r="Q1653" s="72">
        <f>IF(AND(ABS('Back-End'!B$32-L1653)&lt;=0.0005,'Back-End'!B$38),N1653,0)</f>
        <v>0</v>
      </c>
      <c r="R1653" s="72">
        <f>IF(AND(ABS('Back-End'!B$56-L1652)&lt;=0.0005,'Back-End'!B$57),'Back-End'!B$55,IF(AND(ABS('Back-End'!B$69-L1652)&lt;=0.0005,'Back-End'!B$58),'Back-End'!B$68+0.0001,0))</f>
        <v>0</v>
      </c>
      <c r="S1653" s="72">
        <f>IF(AND(ABS('Back-End'!B$81-L1653)&lt;=0.0005,'Back-End'!B$84),'Back-End'!B$83,0)</f>
        <v>0</v>
      </c>
      <c r="T1653" s="72">
        <v>0</v>
      </c>
    </row>
    <row r="1654" spans="12:20" x14ac:dyDescent="0.25">
      <c r="L1654" s="94">
        <f>L1653+0.001</f>
        <v>0.82500000000000062</v>
      </c>
      <c r="M1654" s="81">
        <f>IF(L1654&lt;'Slider Control'!M$13,'Slider Control'!P$13,L1654*'Slider Control'!R$13)</f>
        <v>1.9800000000000013</v>
      </c>
      <c r="N1654" s="95">
        <f>IF(L1654&lt;'Slider Control'!M$13,0,IF(L1654&lt;'Slider Control'!N$13,L1654*'Slider Control'!S$13+'Slider Control'!T$13,'Slider Control'!Q$13))</f>
        <v>1.8</v>
      </c>
      <c r="O1654" s="96" t="e">
        <f t="shared" si="40"/>
        <v>#N/A</v>
      </c>
      <c r="P1654" s="72">
        <f>IF(AND(ABS('Back-End'!B$26-L1654)&lt;=0.0005,'Back-End'!B$25),0.001,0)</f>
        <v>0</v>
      </c>
      <c r="Q1654" s="72">
        <f>IF(AND(ABS('Back-End'!B$32-L1654)&lt;=0.0005,'Back-End'!B$38),M1654,0)</f>
        <v>0</v>
      </c>
      <c r="R1654" s="72">
        <f>IF(AND(ABS('Back-End'!B$56-L1654)&lt;=0.0005,'Back-End'!B$57),'Back-End'!B$54,IF(AND(ABS('Back-End'!B$69-L1654)&lt;=0.0005,'Back-End'!B$58),'Back-End'!B$67,0))</f>
        <v>0</v>
      </c>
      <c r="S1654" s="72">
        <f>IF(AND(ABS('Back-End'!B$81-L1654)&lt;=0.0005,'Back-End'!B$84),'Back-End'!B$82,0)</f>
        <v>0</v>
      </c>
      <c r="T1654" s="72">
        <v>0</v>
      </c>
    </row>
    <row r="1655" spans="12:20" x14ac:dyDescent="0.25">
      <c r="L1655" s="94">
        <f>L1654</f>
        <v>0.82500000000000062</v>
      </c>
      <c r="M1655" s="81">
        <f>IF(L1655&lt;'Slider Control'!M$13,'Slider Control'!P$13,L1655*'Slider Control'!R$13)</f>
        <v>1.9800000000000013</v>
      </c>
      <c r="N1655" s="95">
        <f>IF(L1655&lt;'Slider Control'!M$13,0,IF(L1655&lt;'Slider Control'!N$13,L1655*'Slider Control'!S$13+'Slider Control'!T$13,'Slider Control'!Q$13))</f>
        <v>1.8</v>
      </c>
      <c r="O1655" s="96" t="e">
        <f t="shared" si="40"/>
        <v>#N/A</v>
      </c>
      <c r="P1655" s="72">
        <f>IF(AND(ABS('Back-End'!B$26-L1655)&lt;=0.0005,'Back-End'!B$25),'Back-End'!B$21,0)</f>
        <v>0</v>
      </c>
      <c r="Q1655" s="72">
        <f>IF(AND(ABS('Back-End'!B$32-L1655)&lt;=0.0005,'Back-End'!B$38),N1655,0)</f>
        <v>0</v>
      </c>
      <c r="R1655" s="72">
        <f>IF(AND(ABS('Back-End'!B$56-L1654)&lt;=0.0005,'Back-End'!B$57),'Back-End'!B$55,IF(AND(ABS('Back-End'!B$69-L1654)&lt;=0.0005,'Back-End'!B$58),'Back-End'!B$68+0.0001,0))</f>
        <v>0</v>
      </c>
      <c r="S1655" s="72">
        <f>IF(AND(ABS('Back-End'!B$81-L1655)&lt;=0.0005,'Back-End'!B$84),'Back-End'!B$83,0)</f>
        <v>0</v>
      </c>
      <c r="T1655" s="72">
        <v>0</v>
      </c>
    </row>
    <row r="1656" spans="12:20" x14ac:dyDescent="0.25">
      <c r="L1656" s="94">
        <f>L1655+0.001</f>
        <v>0.82600000000000062</v>
      </c>
      <c r="M1656" s="81">
        <f>IF(L1656&lt;'Slider Control'!M$13,'Slider Control'!P$13,L1656*'Slider Control'!R$13)</f>
        <v>1.9824000000000015</v>
      </c>
      <c r="N1656" s="95">
        <f>IF(L1656&lt;'Slider Control'!M$13,0,IF(L1656&lt;'Slider Control'!N$13,L1656*'Slider Control'!S$13+'Slider Control'!T$13,'Slider Control'!Q$13))</f>
        <v>1.8</v>
      </c>
      <c r="O1656" s="96" t="e">
        <f t="shared" si="40"/>
        <v>#N/A</v>
      </c>
      <c r="P1656" s="72">
        <f>IF(AND(ABS('Back-End'!B$26-L1656)&lt;=0.0005,'Back-End'!B$25),0.001,0)</f>
        <v>0</v>
      </c>
      <c r="Q1656" s="72">
        <f>IF(AND(ABS('Back-End'!B$32-L1656)&lt;=0.0005,'Back-End'!B$38),M1656,0)</f>
        <v>0</v>
      </c>
      <c r="R1656" s="72">
        <f>IF(AND(ABS('Back-End'!B$56-L1656)&lt;=0.0005,'Back-End'!B$57),'Back-End'!B$54,IF(AND(ABS('Back-End'!B$69-L1656)&lt;=0.0005,'Back-End'!B$58),'Back-End'!B$67,0))</f>
        <v>0</v>
      </c>
      <c r="S1656" s="72">
        <f>IF(AND(ABS('Back-End'!B$81-L1656)&lt;=0.0005,'Back-End'!B$84),'Back-End'!B$82,0)</f>
        <v>0</v>
      </c>
      <c r="T1656" s="72">
        <v>0</v>
      </c>
    </row>
    <row r="1657" spans="12:20" x14ac:dyDescent="0.25">
      <c r="L1657" s="94">
        <f>L1656</f>
        <v>0.82600000000000062</v>
      </c>
      <c r="M1657" s="81">
        <f>IF(L1657&lt;'Slider Control'!M$13,'Slider Control'!P$13,L1657*'Slider Control'!R$13)</f>
        <v>1.9824000000000015</v>
      </c>
      <c r="N1657" s="95">
        <f>IF(L1657&lt;'Slider Control'!M$13,0,IF(L1657&lt;'Slider Control'!N$13,L1657*'Slider Control'!S$13+'Slider Control'!T$13,'Slider Control'!Q$13))</f>
        <v>1.8</v>
      </c>
      <c r="O1657" s="96" t="e">
        <f t="shared" si="40"/>
        <v>#N/A</v>
      </c>
      <c r="P1657" s="72">
        <f>IF(AND(ABS('Back-End'!B$26-L1657)&lt;=0.0005,'Back-End'!B$25),'Back-End'!B$21,0)</f>
        <v>0</v>
      </c>
      <c r="Q1657" s="72">
        <f>IF(AND(ABS('Back-End'!B$32-L1657)&lt;=0.0005,'Back-End'!B$38),N1657,0)</f>
        <v>0</v>
      </c>
      <c r="R1657" s="72">
        <f>IF(AND(ABS('Back-End'!B$56-L1656)&lt;=0.0005,'Back-End'!B$57),'Back-End'!B$55,IF(AND(ABS('Back-End'!B$69-L1656)&lt;=0.0005,'Back-End'!B$58),'Back-End'!B$68+0.0001,0))</f>
        <v>0</v>
      </c>
      <c r="S1657" s="72">
        <f>IF(AND(ABS('Back-End'!B$81-L1657)&lt;=0.0005,'Back-End'!B$84),'Back-End'!B$83,0)</f>
        <v>0</v>
      </c>
      <c r="T1657" s="72">
        <v>0</v>
      </c>
    </row>
    <row r="1658" spans="12:20" x14ac:dyDescent="0.25">
      <c r="L1658" s="94">
        <f>L1657+0.001</f>
        <v>0.82700000000000062</v>
      </c>
      <c r="M1658" s="81">
        <f>IF(L1658&lt;'Slider Control'!M$13,'Slider Control'!P$13,L1658*'Slider Control'!R$13)</f>
        <v>1.9848000000000015</v>
      </c>
      <c r="N1658" s="95">
        <f>IF(L1658&lt;'Slider Control'!M$13,0,IF(L1658&lt;'Slider Control'!N$13,L1658*'Slider Control'!S$13+'Slider Control'!T$13,'Slider Control'!Q$13))</f>
        <v>1.8</v>
      </c>
      <c r="O1658" s="96" t="e">
        <f t="shared" si="40"/>
        <v>#N/A</v>
      </c>
      <c r="P1658" s="72">
        <f>IF(AND(ABS('Back-End'!B$26-L1658)&lt;=0.0005,'Back-End'!B$25),0.001,0)</f>
        <v>0</v>
      </c>
      <c r="Q1658" s="72">
        <f>IF(AND(ABS('Back-End'!B$32-L1658)&lt;=0.0005,'Back-End'!B$38),M1658,0)</f>
        <v>0</v>
      </c>
      <c r="R1658" s="72">
        <f>IF(AND(ABS('Back-End'!B$56-L1658)&lt;=0.0005,'Back-End'!B$57),'Back-End'!B$54,IF(AND(ABS('Back-End'!B$69-L1658)&lt;=0.0005,'Back-End'!B$58),'Back-End'!B$67,0))</f>
        <v>0</v>
      </c>
      <c r="S1658" s="72">
        <f>IF(AND(ABS('Back-End'!B$81-L1658)&lt;=0.0005,'Back-End'!B$84),'Back-End'!B$82,0)</f>
        <v>0</v>
      </c>
      <c r="T1658" s="72">
        <v>0</v>
      </c>
    </row>
    <row r="1659" spans="12:20" x14ac:dyDescent="0.25">
      <c r="L1659" s="94">
        <f>L1658</f>
        <v>0.82700000000000062</v>
      </c>
      <c r="M1659" s="81">
        <f>IF(L1659&lt;'Slider Control'!M$13,'Slider Control'!P$13,L1659*'Slider Control'!R$13)</f>
        <v>1.9848000000000015</v>
      </c>
      <c r="N1659" s="95">
        <f>IF(L1659&lt;'Slider Control'!M$13,0,IF(L1659&lt;'Slider Control'!N$13,L1659*'Slider Control'!S$13+'Slider Control'!T$13,'Slider Control'!Q$13))</f>
        <v>1.8</v>
      </c>
      <c r="O1659" s="96" t="e">
        <f t="shared" si="40"/>
        <v>#N/A</v>
      </c>
      <c r="P1659" s="72">
        <f>IF(AND(ABS('Back-End'!B$26-L1659)&lt;=0.0005,'Back-End'!B$25),'Back-End'!B$21,0)</f>
        <v>0</v>
      </c>
      <c r="Q1659" s="72">
        <f>IF(AND(ABS('Back-End'!B$32-L1659)&lt;=0.0005,'Back-End'!B$38),N1659,0)</f>
        <v>0</v>
      </c>
      <c r="R1659" s="72">
        <f>IF(AND(ABS('Back-End'!B$56-L1658)&lt;=0.0005,'Back-End'!B$57),'Back-End'!B$55,IF(AND(ABS('Back-End'!B$69-L1658)&lt;=0.0005,'Back-End'!B$58),'Back-End'!B$68+0.0001,0))</f>
        <v>0</v>
      </c>
      <c r="S1659" s="72">
        <f>IF(AND(ABS('Back-End'!B$81-L1659)&lt;=0.0005,'Back-End'!B$84),'Back-End'!B$83,0)</f>
        <v>0</v>
      </c>
      <c r="T1659" s="72">
        <v>0</v>
      </c>
    </row>
    <row r="1660" spans="12:20" x14ac:dyDescent="0.25">
      <c r="L1660" s="94">
        <f>L1659+0.001</f>
        <v>0.82800000000000062</v>
      </c>
      <c r="M1660" s="81">
        <f>IF(L1660&lt;'Slider Control'!M$13,'Slider Control'!P$13,L1660*'Slider Control'!R$13)</f>
        <v>1.9872000000000014</v>
      </c>
      <c r="N1660" s="95">
        <f>IF(L1660&lt;'Slider Control'!M$13,0,IF(L1660&lt;'Slider Control'!N$13,L1660*'Slider Control'!S$13+'Slider Control'!T$13,'Slider Control'!Q$13))</f>
        <v>1.8</v>
      </c>
      <c r="O1660" s="96" t="e">
        <f t="shared" si="40"/>
        <v>#N/A</v>
      </c>
      <c r="P1660" s="72">
        <f>IF(AND(ABS('Back-End'!B$26-L1660)&lt;=0.0005,'Back-End'!B$25),0.001,0)</f>
        <v>0</v>
      </c>
      <c r="Q1660" s="72">
        <f>IF(AND(ABS('Back-End'!B$32-L1660)&lt;=0.0005,'Back-End'!B$38),M1660,0)</f>
        <v>0</v>
      </c>
      <c r="R1660" s="72">
        <f>IF(AND(ABS('Back-End'!B$56-L1660)&lt;=0.0005,'Back-End'!B$57),'Back-End'!B$54,IF(AND(ABS('Back-End'!B$69-L1660)&lt;=0.0005,'Back-End'!B$58),'Back-End'!B$67,0))</f>
        <v>0</v>
      </c>
      <c r="S1660" s="72">
        <f>IF(AND(ABS('Back-End'!B$81-L1660)&lt;=0.0005,'Back-End'!B$84),'Back-End'!B$82,0)</f>
        <v>0</v>
      </c>
      <c r="T1660" s="72">
        <v>0</v>
      </c>
    </row>
    <row r="1661" spans="12:20" x14ac:dyDescent="0.25">
      <c r="L1661" s="94">
        <f>L1660</f>
        <v>0.82800000000000062</v>
      </c>
      <c r="M1661" s="81">
        <f>IF(L1661&lt;'Slider Control'!M$13,'Slider Control'!P$13,L1661*'Slider Control'!R$13)</f>
        <v>1.9872000000000014</v>
      </c>
      <c r="N1661" s="95">
        <f>IF(L1661&lt;'Slider Control'!M$13,0,IF(L1661&lt;'Slider Control'!N$13,L1661*'Slider Control'!S$13+'Slider Control'!T$13,'Slider Control'!Q$13))</f>
        <v>1.8</v>
      </c>
      <c r="O1661" s="96" t="e">
        <f t="shared" si="40"/>
        <v>#N/A</v>
      </c>
      <c r="P1661" s="72">
        <f>IF(AND(ABS('Back-End'!B$26-L1661)&lt;=0.0005,'Back-End'!B$25),'Back-End'!B$21,0)</f>
        <v>0</v>
      </c>
      <c r="Q1661" s="72">
        <f>IF(AND(ABS('Back-End'!B$32-L1661)&lt;=0.0005,'Back-End'!B$38),N1661,0)</f>
        <v>0</v>
      </c>
      <c r="R1661" s="72">
        <f>IF(AND(ABS('Back-End'!B$56-L1660)&lt;=0.0005,'Back-End'!B$57),'Back-End'!B$55,IF(AND(ABS('Back-End'!B$69-L1660)&lt;=0.0005,'Back-End'!B$58),'Back-End'!B$68+0.0001,0))</f>
        <v>0</v>
      </c>
      <c r="S1661" s="72">
        <f>IF(AND(ABS('Back-End'!B$81-L1661)&lt;=0.0005,'Back-End'!B$84),'Back-End'!B$83,0)</f>
        <v>0</v>
      </c>
      <c r="T1661" s="72">
        <v>0</v>
      </c>
    </row>
    <row r="1662" spans="12:20" x14ac:dyDescent="0.25">
      <c r="L1662" s="94">
        <f>L1661+0.001</f>
        <v>0.82900000000000063</v>
      </c>
      <c r="M1662" s="81">
        <f>IF(L1662&lt;'Slider Control'!M$13,'Slider Control'!P$13,L1662*'Slider Control'!R$13)</f>
        <v>1.9896000000000014</v>
      </c>
      <c r="N1662" s="95">
        <f>IF(L1662&lt;'Slider Control'!M$13,0,IF(L1662&lt;'Slider Control'!N$13,L1662*'Slider Control'!S$13+'Slider Control'!T$13,'Slider Control'!Q$13))</f>
        <v>1.8</v>
      </c>
      <c r="O1662" s="96" t="e">
        <f t="shared" si="40"/>
        <v>#N/A</v>
      </c>
      <c r="P1662" s="72">
        <f>IF(AND(ABS('Back-End'!B$26-L1662)&lt;=0.0005,'Back-End'!B$25),0.001,0)</f>
        <v>0</v>
      </c>
      <c r="Q1662" s="72">
        <f>IF(AND(ABS('Back-End'!B$32-L1662)&lt;=0.0005,'Back-End'!B$38),M1662,0)</f>
        <v>0</v>
      </c>
      <c r="R1662" s="72">
        <f>IF(AND(ABS('Back-End'!B$56-L1662)&lt;=0.0005,'Back-End'!B$57),'Back-End'!B$54,IF(AND(ABS('Back-End'!B$69-L1662)&lt;=0.0005,'Back-End'!B$58),'Back-End'!B$67,0))</f>
        <v>0</v>
      </c>
      <c r="S1662" s="72">
        <f>IF(AND(ABS('Back-End'!B$81-L1662)&lt;=0.0005,'Back-End'!B$84),'Back-End'!B$82,0)</f>
        <v>0</v>
      </c>
      <c r="T1662" s="72">
        <v>0</v>
      </c>
    </row>
    <row r="1663" spans="12:20" x14ac:dyDescent="0.25">
      <c r="L1663" s="94">
        <f>L1662</f>
        <v>0.82900000000000063</v>
      </c>
      <c r="M1663" s="81">
        <f>IF(L1663&lt;'Slider Control'!M$13,'Slider Control'!P$13,L1663*'Slider Control'!R$13)</f>
        <v>1.9896000000000014</v>
      </c>
      <c r="N1663" s="95">
        <f>IF(L1663&lt;'Slider Control'!M$13,0,IF(L1663&lt;'Slider Control'!N$13,L1663*'Slider Control'!S$13+'Slider Control'!T$13,'Slider Control'!Q$13))</f>
        <v>1.8</v>
      </c>
      <c r="O1663" s="96" t="e">
        <f t="shared" si="40"/>
        <v>#N/A</v>
      </c>
      <c r="P1663" s="72">
        <f>IF(AND(ABS('Back-End'!B$26-L1663)&lt;=0.0005,'Back-End'!B$25),'Back-End'!B$21,0)</f>
        <v>0</v>
      </c>
      <c r="Q1663" s="72">
        <f>IF(AND(ABS('Back-End'!B$32-L1663)&lt;=0.0005,'Back-End'!B$38),N1663,0)</f>
        <v>0</v>
      </c>
      <c r="R1663" s="72">
        <f>IF(AND(ABS('Back-End'!B$56-L1662)&lt;=0.0005,'Back-End'!B$57),'Back-End'!B$55,IF(AND(ABS('Back-End'!B$69-L1662)&lt;=0.0005,'Back-End'!B$58),'Back-End'!B$68+0.0001,0))</f>
        <v>0</v>
      </c>
      <c r="S1663" s="72">
        <f>IF(AND(ABS('Back-End'!B$81-L1663)&lt;=0.0005,'Back-End'!B$84),'Back-End'!B$83,0)</f>
        <v>0</v>
      </c>
      <c r="T1663" s="72">
        <v>0</v>
      </c>
    </row>
    <row r="1664" spans="12:20" x14ac:dyDescent="0.25">
      <c r="L1664" s="94">
        <f>L1663+0.001</f>
        <v>0.83000000000000063</v>
      </c>
      <c r="M1664" s="81">
        <f>IF(L1664&lt;'Slider Control'!M$13,'Slider Control'!P$13,L1664*'Slider Control'!R$13)</f>
        <v>1.9920000000000013</v>
      </c>
      <c r="N1664" s="95">
        <f>IF(L1664&lt;'Slider Control'!M$13,0,IF(L1664&lt;'Slider Control'!N$13,L1664*'Slider Control'!S$13+'Slider Control'!T$13,'Slider Control'!Q$13))</f>
        <v>1.8</v>
      </c>
      <c r="O1664" s="96" t="e">
        <f t="shared" si="40"/>
        <v>#N/A</v>
      </c>
      <c r="P1664" s="72">
        <f>IF(AND(ABS('Back-End'!B$26-L1664)&lt;=0.0005,'Back-End'!B$25),0.001,0)</f>
        <v>0</v>
      </c>
      <c r="Q1664" s="72">
        <f>IF(AND(ABS('Back-End'!B$32-L1664)&lt;=0.0005,'Back-End'!B$38),M1664,0)</f>
        <v>0</v>
      </c>
      <c r="R1664" s="72">
        <f>IF(AND(ABS('Back-End'!B$56-L1664)&lt;=0.0005,'Back-End'!B$57),'Back-End'!B$54,IF(AND(ABS('Back-End'!B$69-L1664)&lt;=0.0005,'Back-End'!B$58),'Back-End'!B$67,0))</f>
        <v>0</v>
      </c>
      <c r="S1664" s="72">
        <f>IF(AND(ABS('Back-End'!B$81-L1664)&lt;=0.0005,'Back-End'!B$84),'Back-End'!B$82,0)</f>
        <v>0</v>
      </c>
      <c r="T1664" s="72">
        <v>0</v>
      </c>
    </row>
    <row r="1665" spans="12:20" x14ac:dyDescent="0.25">
      <c r="L1665" s="94">
        <f>L1664</f>
        <v>0.83000000000000063</v>
      </c>
      <c r="M1665" s="81">
        <f>IF(L1665&lt;'Slider Control'!M$13,'Slider Control'!P$13,L1665*'Slider Control'!R$13)</f>
        <v>1.9920000000000013</v>
      </c>
      <c r="N1665" s="95">
        <f>IF(L1665&lt;'Slider Control'!M$13,0,IF(L1665&lt;'Slider Control'!N$13,L1665*'Slider Control'!S$13+'Slider Control'!T$13,'Slider Control'!Q$13))</f>
        <v>1.8</v>
      </c>
      <c r="O1665" s="96" t="e">
        <f t="shared" si="40"/>
        <v>#N/A</v>
      </c>
      <c r="P1665" s="72">
        <f>IF(AND(ABS('Back-End'!B$26-L1665)&lt;=0.0005,'Back-End'!B$25),'Back-End'!B$21,0)</f>
        <v>0</v>
      </c>
      <c r="Q1665" s="72">
        <f>IF(AND(ABS('Back-End'!B$32-L1665)&lt;=0.0005,'Back-End'!B$38),N1665,0)</f>
        <v>0</v>
      </c>
      <c r="R1665" s="72">
        <f>IF(AND(ABS('Back-End'!B$56-L1664)&lt;=0.0005,'Back-End'!B$57),'Back-End'!B$55,IF(AND(ABS('Back-End'!B$69-L1664)&lt;=0.0005,'Back-End'!B$58),'Back-End'!B$68+0.0001,0))</f>
        <v>0</v>
      </c>
      <c r="S1665" s="72">
        <f>IF(AND(ABS('Back-End'!B$81-L1665)&lt;=0.0005,'Back-End'!B$84),'Back-End'!B$83,0)</f>
        <v>0</v>
      </c>
      <c r="T1665" s="72">
        <v>0</v>
      </c>
    </row>
    <row r="1666" spans="12:20" x14ac:dyDescent="0.25">
      <c r="L1666" s="94">
        <f>L1665+0.001</f>
        <v>0.83100000000000063</v>
      </c>
      <c r="M1666" s="81">
        <f>IF(L1666&lt;'Slider Control'!M$13,'Slider Control'!P$13,L1666*'Slider Control'!R$13)</f>
        <v>1.9944000000000015</v>
      </c>
      <c r="N1666" s="95">
        <f>IF(L1666&lt;'Slider Control'!M$13,0,IF(L1666&lt;'Slider Control'!N$13,L1666*'Slider Control'!S$13+'Slider Control'!T$13,'Slider Control'!Q$13))</f>
        <v>1.8</v>
      </c>
      <c r="O1666" s="96" t="e">
        <f t="shared" si="40"/>
        <v>#N/A</v>
      </c>
      <c r="P1666" s="72">
        <f>IF(AND(ABS('Back-End'!B$26-L1666)&lt;=0.0005,'Back-End'!B$25),0.001,0)</f>
        <v>0</v>
      </c>
      <c r="Q1666" s="72">
        <f>IF(AND(ABS('Back-End'!B$32-L1666)&lt;=0.0005,'Back-End'!B$38),M1666,0)</f>
        <v>0</v>
      </c>
      <c r="R1666" s="72">
        <f>IF(AND(ABS('Back-End'!B$56-L1666)&lt;=0.0005,'Back-End'!B$57),'Back-End'!B$54,IF(AND(ABS('Back-End'!B$69-L1666)&lt;=0.0005,'Back-End'!B$58),'Back-End'!B$67,0))</f>
        <v>0</v>
      </c>
      <c r="S1666" s="72">
        <f>IF(AND(ABS('Back-End'!B$81-L1666)&lt;=0.0005,'Back-End'!B$84),'Back-End'!B$82,0)</f>
        <v>0</v>
      </c>
      <c r="T1666" s="72">
        <v>0</v>
      </c>
    </row>
    <row r="1667" spans="12:20" x14ac:dyDescent="0.25">
      <c r="L1667" s="94">
        <f>L1666</f>
        <v>0.83100000000000063</v>
      </c>
      <c r="M1667" s="81">
        <f>IF(L1667&lt;'Slider Control'!M$13,'Slider Control'!P$13,L1667*'Slider Control'!R$13)</f>
        <v>1.9944000000000015</v>
      </c>
      <c r="N1667" s="95">
        <f>IF(L1667&lt;'Slider Control'!M$13,0,IF(L1667&lt;'Slider Control'!N$13,L1667*'Slider Control'!S$13+'Slider Control'!T$13,'Slider Control'!Q$13))</f>
        <v>1.8</v>
      </c>
      <c r="O1667" s="96" t="e">
        <f t="shared" si="40"/>
        <v>#N/A</v>
      </c>
      <c r="P1667" s="72">
        <f>IF(AND(ABS('Back-End'!B$26-L1667)&lt;=0.0005,'Back-End'!B$25),'Back-End'!B$21,0)</f>
        <v>0</v>
      </c>
      <c r="Q1667" s="72">
        <f>IF(AND(ABS('Back-End'!B$32-L1667)&lt;=0.0005,'Back-End'!B$38),N1667,0)</f>
        <v>0</v>
      </c>
      <c r="R1667" s="72">
        <f>IF(AND(ABS('Back-End'!B$56-L1666)&lt;=0.0005,'Back-End'!B$57),'Back-End'!B$55,IF(AND(ABS('Back-End'!B$69-L1666)&lt;=0.0005,'Back-End'!B$58),'Back-End'!B$68+0.0001,0))</f>
        <v>0</v>
      </c>
      <c r="S1667" s="72">
        <f>IF(AND(ABS('Back-End'!B$81-L1667)&lt;=0.0005,'Back-End'!B$84),'Back-End'!B$83,0)</f>
        <v>0</v>
      </c>
      <c r="T1667" s="72">
        <v>0</v>
      </c>
    </row>
    <row r="1668" spans="12:20" x14ac:dyDescent="0.25">
      <c r="L1668" s="94">
        <f>L1667+0.001</f>
        <v>0.83200000000000063</v>
      </c>
      <c r="M1668" s="81">
        <f>IF(L1668&lt;'Slider Control'!M$13,'Slider Control'!P$13,L1668*'Slider Control'!R$13)</f>
        <v>1.9968000000000015</v>
      </c>
      <c r="N1668" s="95">
        <f>IF(L1668&lt;'Slider Control'!M$13,0,IF(L1668&lt;'Slider Control'!N$13,L1668*'Slider Control'!S$13+'Slider Control'!T$13,'Slider Control'!Q$13))</f>
        <v>1.8</v>
      </c>
      <c r="O1668" s="96" t="e">
        <f t="shared" ref="O1668:O1731" si="41">IF(SUM(P1668:T1668)=0,NA(),SUM(P1668:T1668))</f>
        <v>#N/A</v>
      </c>
      <c r="P1668" s="72">
        <f>IF(AND(ABS('Back-End'!B$26-L1668)&lt;=0.0005,'Back-End'!B$25),0.001,0)</f>
        <v>0</v>
      </c>
      <c r="Q1668" s="72">
        <f>IF(AND(ABS('Back-End'!B$32-L1668)&lt;=0.0005,'Back-End'!B$38),M1668,0)</f>
        <v>0</v>
      </c>
      <c r="R1668" s="72">
        <f>IF(AND(ABS('Back-End'!B$56-L1668)&lt;=0.0005,'Back-End'!B$57),'Back-End'!B$54,IF(AND(ABS('Back-End'!B$69-L1668)&lt;=0.0005,'Back-End'!B$58),'Back-End'!B$67,0))</f>
        <v>0</v>
      </c>
      <c r="S1668" s="72">
        <f>IF(AND(ABS('Back-End'!B$81-L1668)&lt;=0.0005,'Back-End'!B$84),'Back-End'!B$82,0)</f>
        <v>0</v>
      </c>
      <c r="T1668" s="72">
        <v>0</v>
      </c>
    </row>
    <row r="1669" spans="12:20" x14ac:dyDescent="0.25">
      <c r="L1669" s="94">
        <f>L1668</f>
        <v>0.83200000000000063</v>
      </c>
      <c r="M1669" s="81">
        <f>IF(L1669&lt;'Slider Control'!M$13,'Slider Control'!P$13,L1669*'Slider Control'!R$13)</f>
        <v>1.9968000000000015</v>
      </c>
      <c r="N1669" s="95">
        <f>IF(L1669&lt;'Slider Control'!M$13,0,IF(L1669&lt;'Slider Control'!N$13,L1669*'Slider Control'!S$13+'Slider Control'!T$13,'Slider Control'!Q$13))</f>
        <v>1.8</v>
      </c>
      <c r="O1669" s="96" t="e">
        <f t="shared" si="41"/>
        <v>#N/A</v>
      </c>
      <c r="P1669" s="72">
        <f>IF(AND(ABS('Back-End'!B$26-L1669)&lt;=0.0005,'Back-End'!B$25),'Back-End'!B$21,0)</f>
        <v>0</v>
      </c>
      <c r="Q1669" s="72">
        <f>IF(AND(ABS('Back-End'!B$32-L1669)&lt;=0.0005,'Back-End'!B$38),N1669,0)</f>
        <v>0</v>
      </c>
      <c r="R1669" s="72">
        <f>IF(AND(ABS('Back-End'!B$56-L1668)&lt;=0.0005,'Back-End'!B$57),'Back-End'!B$55,IF(AND(ABS('Back-End'!B$69-L1668)&lt;=0.0005,'Back-End'!B$58),'Back-End'!B$68+0.0001,0))</f>
        <v>0</v>
      </c>
      <c r="S1669" s="72">
        <f>IF(AND(ABS('Back-End'!B$81-L1669)&lt;=0.0005,'Back-End'!B$84),'Back-End'!B$83,0)</f>
        <v>0</v>
      </c>
      <c r="T1669" s="72">
        <v>0</v>
      </c>
    </row>
    <row r="1670" spans="12:20" x14ac:dyDescent="0.25">
      <c r="L1670" s="94">
        <f>L1669+0.001</f>
        <v>0.83300000000000063</v>
      </c>
      <c r="M1670" s="81">
        <f>IF(L1670&lt;'Slider Control'!M$13,'Slider Control'!P$13,L1670*'Slider Control'!R$13)</f>
        <v>1.9992000000000014</v>
      </c>
      <c r="N1670" s="95">
        <f>IF(L1670&lt;'Slider Control'!M$13,0,IF(L1670&lt;'Slider Control'!N$13,L1670*'Slider Control'!S$13+'Slider Control'!T$13,'Slider Control'!Q$13))</f>
        <v>1.8</v>
      </c>
      <c r="O1670" s="96" t="e">
        <f t="shared" si="41"/>
        <v>#N/A</v>
      </c>
      <c r="P1670" s="72">
        <f>IF(AND(ABS('Back-End'!B$26-L1670)&lt;=0.0005,'Back-End'!B$25),0.001,0)</f>
        <v>0</v>
      </c>
      <c r="Q1670" s="72">
        <f>IF(AND(ABS('Back-End'!B$32-L1670)&lt;=0.0005,'Back-End'!B$38),M1670,0)</f>
        <v>0</v>
      </c>
      <c r="R1670" s="72">
        <f>IF(AND(ABS('Back-End'!B$56-L1670)&lt;=0.0005,'Back-End'!B$57),'Back-End'!B$54,IF(AND(ABS('Back-End'!B$69-L1670)&lt;=0.0005,'Back-End'!B$58),'Back-End'!B$67,0))</f>
        <v>0</v>
      </c>
      <c r="S1670" s="72">
        <f>IF(AND(ABS('Back-End'!B$81-L1670)&lt;=0.0005,'Back-End'!B$84),'Back-End'!B$82,0)</f>
        <v>0</v>
      </c>
      <c r="T1670" s="72">
        <v>0</v>
      </c>
    </row>
    <row r="1671" spans="12:20" x14ac:dyDescent="0.25">
      <c r="L1671" s="94">
        <f>L1670</f>
        <v>0.83300000000000063</v>
      </c>
      <c r="M1671" s="81">
        <f>IF(L1671&lt;'Slider Control'!M$13,'Slider Control'!P$13,L1671*'Slider Control'!R$13)</f>
        <v>1.9992000000000014</v>
      </c>
      <c r="N1671" s="95">
        <f>IF(L1671&lt;'Slider Control'!M$13,0,IF(L1671&lt;'Slider Control'!N$13,L1671*'Slider Control'!S$13+'Slider Control'!T$13,'Slider Control'!Q$13))</f>
        <v>1.8</v>
      </c>
      <c r="O1671" s="96" t="e">
        <f t="shared" si="41"/>
        <v>#N/A</v>
      </c>
      <c r="P1671" s="72">
        <f>IF(AND(ABS('Back-End'!B$26-L1671)&lt;=0.0005,'Back-End'!B$25),'Back-End'!B$21,0)</f>
        <v>0</v>
      </c>
      <c r="Q1671" s="72">
        <f>IF(AND(ABS('Back-End'!B$32-L1671)&lt;=0.0005,'Back-End'!B$38),N1671,0)</f>
        <v>0</v>
      </c>
      <c r="R1671" s="72">
        <f>IF(AND(ABS('Back-End'!B$56-L1670)&lt;=0.0005,'Back-End'!B$57),'Back-End'!B$55,IF(AND(ABS('Back-End'!B$69-L1670)&lt;=0.0005,'Back-End'!B$58),'Back-End'!B$68+0.0001,0))</f>
        <v>0</v>
      </c>
      <c r="S1671" s="72">
        <f>IF(AND(ABS('Back-End'!B$81-L1671)&lt;=0.0005,'Back-End'!B$84),'Back-End'!B$83,0)</f>
        <v>0</v>
      </c>
      <c r="T1671" s="72">
        <v>0</v>
      </c>
    </row>
    <row r="1672" spans="12:20" x14ac:dyDescent="0.25">
      <c r="L1672" s="94">
        <f>L1671+0.001</f>
        <v>0.83400000000000063</v>
      </c>
      <c r="M1672" s="81">
        <f>IF(L1672&lt;'Slider Control'!M$13,'Slider Control'!P$13,L1672*'Slider Control'!R$13)</f>
        <v>2.0016000000000016</v>
      </c>
      <c r="N1672" s="95">
        <f>IF(L1672&lt;'Slider Control'!M$13,0,IF(L1672&lt;'Slider Control'!N$13,L1672*'Slider Control'!S$13+'Slider Control'!T$13,'Slider Control'!Q$13))</f>
        <v>1.8</v>
      </c>
      <c r="O1672" s="96" t="e">
        <f t="shared" si="41"/>
        <v>#N/A</v>
      </c>
      <c r="P1672" s="72">
        <f>IF(AND(ABS('Back-End'!B$26-L1672)&lt;=0.0005,'Back-End'!B$25),0.001,0)</f>
        <v>0</v>
      </c>
      <c r="Q1672" s="72">
        <f>IF(AND(ABS('Back-End'!B$32-L1672)&lt;=0.0005,'Back-End'!B$38),M1672,0)</f>
        <v>0</v>
      </c>
      <c r="R1672" s="72">
        <f>IF(AND(ABS('Back-End'!B$56-L1672)&lt;=0.0005,'Back-End'!B$57),'Back-End'!B$54,IF(AND(ABS('Back-End'!B$69-L1672)&lt;=0.0005,'Back-End'!B$58),'Back-End'!B$67,0))</f>
        <v>0</v>
      </c>
      <c r="S1672" s="72">
        <f>IF(AND(ABS('Back-End'!B$81-L1672)&lt;=0.0005,'Back-End'!B$84),'Back-End'!B$82,0)</f>
        <v>0</v>
      </c>
      <c r="T1672" s="72">
        <v>0</v>
      </c>
    </row>
    <row r="1673" spans="12:20" x14ac:dyDescent="0.25">
      <c r="L1673" s="94">
        <f>L1672</f>
        <v>0.83400000000000063</v>
      </c>
      <c r="M1673" s="81">
        <f>IF(L1673&lt;'Slider Control'!M$13,'Slider Control'!P$13,L1673*'Slider Control'!R$13)</f>
        <v>2.0016000000000016</v>
      </c>
      <c r="N1673" s="95">
        <f>IF(L1673&lt;'Slider Control'!M$13,0,IF(L1673&lt;'Slider Control'!N$13,L1673*'Slider Control'!S$13+'Slider Control'!T$13,'Slider Control'!Q$13))</f>
        <v>1.8</v>
      </c>
      <c r="O1673" s="96" t="e">
        <f t="shared" si="41"/>
        <v>#N/A</v>
      </c>
      <c r="P1673" s="72">
        <f>IF(AND(ABS('Back-End'!B$26-L1673)&lt;=0.0005,'Back-End'!B$25),'Back-End'!B$21,0)</f>
        <v>0</v>
      </c>
      <c r="Q1673" s="72">
        <f>IF(AND(ABS('Back-End'!B$32-L1673)&lt;=0.0005,'Back-End'!B$38),N1673,0)</f>
        <v>0</v>
      </c>
      <c r="R1673" s="72">
        <f>IF(AND(ABS('Back-End'!B$56-L1672)&lt;=0.0005,'Back-End'!B$57),'Back-End'!B$55,IF(AND(ABS('Back-End'!B$69-L1672)&lt;=0.0005,'Back-End'!B$58),'Back-End'!B$68+0.0001,0))</f>
        <v>0</v>
      </c>
      <c r="S1673" s="72">
        <f>IF(AND(ABS('Back-End'!B$81-L1673)&lt;=0.0005,'Back-End'!B$84),'Back-End'!B$83,0)</f>
        <v>0</v>
      </c>
      <c r="T1673" s="72">
        <v>0</v>
      </c>
    </row>
    <row r="1674" spans="12:20" x14ac:dyDescent="0.25">
      <c r="L1674" s="94">
        <f>L1673+0.001</f>
        <v>0.83500000000000063</v>
      </c>
      <c r="M1674" s="81">
        <f>IF(L1674&lt;'Slider Control'!M$13,'Slider Control'!P$13,L1674*'Slider Control'!R$13)</f>
        <v>2.0040000000000013</v>
      </c>
      <c r="N1674" s="95">
        <f>IF(L1674&lt;'Slider Control'!M$13,0,IF(L1674&lt;'Slider Control'!N$13,L1674*'Slider Control'!S$13+'Slider Control'!T$13,'Slider Control'!Q$13))</f>
        <v>1.8</v>
      </c>
      <c r="O1674" s="96" t="e">
        <f t="shared" si="41"/>
        <v>#N/A</v>
      </c>
      <c r="P1674" s="72">
        <f>IF(AND(ABS('Back-End'!B$26-L1674)&lt;=0.0005,'Back-End'!B$25),0.001,0)</f>
        <v>0</v>
      </c>
      <c r="Q1674" s="72">
        <f>IF(AND(ABS('Back-End'!B$32-L1674)&lt;=0.0005,'Back-End'!B$38),M1674,0)</f>
        <v>0</v>
      </c>
      <c r="R1674" s="72">
        <f>IF(AND(ABS('Back-End'!B$56-L1674)&lt;=0.0005,'Back-End'!B$57),'Back-End'!B$54,IF(AND(ABS('Back-End'!B$69-L1674)&lt;=0.0005,'Back-End'!B$58),'Back-End'!B$67,0))</f>
        <v>0</v>
      </c>
      <c r="S1674" s="72">
        <f>IF(AND(ABS('Back-End'!B$81-L1674)&lt;=0.0005,'Back-End'!B$84),'Back-End'!B$82,0)</f>
        <v>0</v>
      </c>
      <c r="T1674" s="72">
        <v>0</v>
      </c>
    </row>
    <row r="1675" spans="12:20" x14ac:dyDescent="0.25">
      <c r="L1675" s="94">
        <f>L1674</f>
        <v>0.83500000000000063</v>
      </c>
      <c r="M1675" s="81">
        <f>IF(L1675&lt;'Slider Control'!M$13,'Slider Control'!P$13,L1675*'Slider Control'!R$13)</f>
        <v>2.0040000000000013</v>
      </c>
      <c r="N1675" s="95">
        <f>IF(L1675&lt;'Slider Control'!M$13,0,IF(L1675&lt;'Slider Control'!N$13,L1675*'Slider Control'!S$13+'Slider Control'!T$13,'Slider Control'!Q$13))</f>
        <v>1.8</v>
      </c>
      <c r="O1675" s="96" t="e">
        <f t="shared" si="41"/>
        <v>#N/A</v>
      </c>
      <c r="P1675" s="72">
        <f>IF(AND(ABS('Back-End'!B$26-L1675)&lt;=0.0005,'Back-End'!B$25),'Back-End'!B$21,0)</f>
        <v>0</v>
      </c>
      <c r="Q1675" s="72">
        <f>IF(AND(ABS('Back-End'!B$32-L1675)&lt;=0.0005,'Back-End'!B$38),N1675,0)</f>
        <v>0</v>
      </c>
      <c r="R1675" s="72">
        <f>IF(AND(ABS('Back-End'!B$56-L1674)&lt;=0.0005,'Back-End'!B$57),'Back-End'!B$55,IF(AND(ABS('Back-End'!B$69-L1674)&lt;=0.0005,'Back-End'!B$58),'Back-End'!B$68+0.0001,0))</f>
        <v>0</v>
      </c>
      <c r="S1675" s="72">
        <f>IF(AND(ABS('Back-End'!B$81-L1675)&lt;=0.0005,'Back-End'!B$84),'Back-End'!B$83,0)</f>
        <v>0</v>
      </c>
      <c r="T1675" s="72">
        <v>0</v>
      </c>
    </row>
    <row r="1676" spans="12:20" x14ac:dyDescent="0.25">
      <c r="L1676" s="94">
        <f>L1675+0.001</f>
        <v>0.83600000000000063</v>
      </c>
      <c r="M1676" s="81">
        <f>IF(L1676&lt;'Slider Control'!M$13,'Slider Control'!P$13,L1676*'Slider Control'!R$13)</f>
        <v>2.0064000000000015</v>
      </c>
      <c r="N1676" s="95">
        <f>IF(L1676&lt;'Slider Control'!M$13,0,IF(L1676&lt;'Slider Control'!N$13,L1676*'Slider Control'!S$13+'Slider Control'!T$13,'Slider Control'!Q$13))</f>
        <v>1.8</v>
      </c>
      <c r="O1676" s="96" t="e">
        <f t="shared" si="41"/>
        <v>#N/A</v>
      </c>
      <c r="P1676" s="72">
        <f>IF(AND(ABS('Back-End'!B$26-L1676)&lt;=0.0005,'Back-End'!B$25),0.001,0)</f>
        <v>0</v>
      </c>
      <c r="Q1676" s="72">
        <f>IF(AND(ABS('Back-End'!B$32-L1676)&lt;=0.0005,'Back-End'!B$38),M1676,0)</f>
        <v>0</v>
      </c>
      <c r="R1676" s="72">
        <f>IF(AND(ABS('Back-End'!B$56-L1676)&lt;=0.0005,'Back-End'!B$57),'Back-End'!B$54,IF(AND(ABS('Back-End'!B$69-L1676)&lt;=0.0005,'Back-End'!B$58),'Back-End'!B$67,0))</f>
        <v>0</v>
      </c>
      <c r="S1676" s="72">
        <f>IF(AND(ABS('Back-End'!B$81-L1676)&lt;=0.0005,'Back-End'!B$84),'Back-End'!B$82,0)</f>
        <v>0</v>
      </c>
      <c r="T1676" s="72">
        <v>0</v>
      </c>
    </row>
    <row r="1677" spans="12:20" x14ac:dyDescent="0.25">
      <c r="L1677" s="94">
        <f>L1676</f>
        <v>0.83600000000000063</v>
      </c>
      <c r="M1677" s="81">
        <f>IF(L1677&lt;'Slider Control'!M$13,'Slider Control'!P$13,L1677*'Slider Control'!R$13)</f>
        <v>2.0064000000000015</v>
      </c>
      <c r="N1677" s="95">
        <f>IF(L1677&lt;'Slider Control'!M$13,0,IF(L1677&lt;'Slider Control'!N$13,L1677*'Slider Control'!S$13+'Slider Control'!T$13,'Slider Control'!Q$13))</f>
        <v>1.8</v>
      </c>
      <c r="O1677" s="96" t="e">
        <f t="shared" si="41"/>
        <v>#N/A</v>
      </c>
      <c r="P1677" s="72">
        <f>IF(AND(ABS('Back-End'!B$26-L1677)&lt;=0.0005,'Back-End'!B$25),'Back-End'!B$21,0)</f>
        <v>0</v>
      </c>
      <c r="Q1677" s="72">
        <f>IF(AND(ABS('Back-End'!B$32-L1677)&lt;=0.0005,'Back-End'!B$38),N1677,0)</f>
        <v>0</v>
      </c>
      <c r="R1677" s="72">
        <f>IF(AND(ABS('Back-End'!B$56-L1676)&lt;=0.0005,'Back-End'!B$57),'Back-End'!B$55,IF(AND(ABS('Back-End'!B$69-L1676)&lt;=0.0005,'Back-End'!B$58),'Back-End'!B$68+0.0001,0))</f>
        <v>0</v>
      </c>
      <c r="S1677" s="72">
        <f>IF(AND(ABS('Back-End'!B$81-L1677)&lt;=0.0005,'Back-End'!B$84),'Back-End'!B$83,0)</f>
        <v>0</v>
      </c>
      <c r="T1677" s="72">
        <v>0</v>
      </c>
    </row>
    <row r="1678" spans="12:20" x14ac:dyDescent="0.25">
      <c r="L1678" s="94">
        <f>L1677+0.001</f>
        <v>0.83700000000000063</v>
      </c>
      <c r="M1678" s="81">
        <f>IF(L1678&lt;'Slider Control'!M$13,'Slider Control'!P$13,L1678*'Slider Control'!R$13)</f>
        <v>2.0088000000000013</v>
      </c>
      <c r="N1678" s="95">
        <f>IF(L1678&lt;'Slider Control'!M$13,0,IF(L1678&lt;'Slider Control'!N$13,L1678*'Slider Control'!S$13+'Slider Control'!T$13,'Slider Control'!Q$13))</f>
        <v>1.8</v>
      </c>
      <c r="O1678" s="96" t="e">
        <f t="shared" si="41"/>
        <v>#N/A</v>
      </c>
      <c r="P1678" s="72">
        <f>IF(AND(ABS('Back-End'!B$26-L1678)&lt;=0.0005,'Back-End'!B$25),0.001,0)</f>
        <v>0</v>
      </c>
      <c r="Q1678" s="72">
        <f>IF(AND(ABS('Back-End'!B$32-L1678)&lt;=0.0005,'Back-End'!B$38),M1678,0)</f>
        <v>0</v>
      </c>
      <c r="R1678" s="72">
        <f>IF(AND(ABS('Back-End'!B$56-L1678)&lt;=0.0005,'Back-End'!B$57),'Back-End'!B$54,IF(AND(ABS('Back-End'!B$69-L1678)&lt;=0.0005,'Back-End'!B$58),'Back-End'!B$67,0))</f>
        <v>0</v>
      </c>
      <c r="S1678" s="72">
        <f>IF(AND(ABS('Back-End'!B$81-L1678)&lt;=0.0005,'Back-End'!B$84),'Back-End'!B$82,0)</f>
        <v>0</v>
      </c>
      <c r="T1678" s="72">
        <v>0</v>
      </c>
    </row>
    <row r="1679" spans="12:20" x14ac:dyDescent="0.25">
      <c r="L1679" s="94">
        <f>L1678</f>
        <v>0.83700000000000063</v>
      </c>
      <c r="M1679" s="81">
        <f>IF(L1679&lt;'Slider Control'!M$13,'Slider Control'!P$13,L1679*'Slider Control'!R$13)</f>
        <v>2.0088000000000013</v>
      </c>
      <c r="N1679" s="95">
        <f>IF(L1679&lt;'Slider Control'!M$13,0,IF(L1679&lt;'Slider Control'!N$13,L1679*'Slider Control'!S$13+'Slider Control'!T$13,'Slider Control'!Q$13))</f>
        <v>1.8</v>
      </c>
      <c r="O1679" s="96" t="e">
        <f t="shared" si="41"/>
        <v>#N/A</v>
      </c>
      <c r="P1679" s="72">
        <f>IF(AND(ABS('Back-End'!B$26-L1679)&lt;=0.0005,'Back-End'!B$25),'Back-End'!B$21,0)</f>
        <v>0</v>
      </c>
      <c r="Q1679" s="72">
        <f>IF(AND(ABS('Back-End'!B$32-L1679)&lt;=0.0005,'Back-End'!B$38),N1679,0)</f>
        <v>0</v>
      </c>
      <c r="R1679" s="72">
        <f>IF(AND(ABS('Back-End'!B$56-L1678)&lt;=0.0005,'Back-End'!B$57),'Back-End'!B$55,IF(AND(ABS('Back-End'!B$69-L1678)&lt;=0.0005,'Back-End'!B$58),'Back-End'!B$68+0.0001,0))</f>
        <v>0</v>
      </c>
      <c r="S1679" s="72">
        <f>IF(AND(ABS('Back-End'!B$81-L1679)&lt;=0.0005,'Back-End'!B$84),'Back-End'!B$83,0)</f>
        <v>0</v>
      </c>
      <c r="T1679" s="72">
        <v>0</v>
      </c>
    </row>
    <row r="1680" spans="12:20" x14ac:dyDescent="0.25">
      <c r="L1680" s="94">
        <f>L1679+0.001</f>
        <v>0.83800000000000063</v>
      </c>
      <c r="M1680" s="81">
        <f>IF(L1680&lt;'Slider Control'!M$13,'Slider Control'!P$13,L1680*'Slider Control'!R$13)</f>
        <v>2.0112000000000014</v>
      </c>
      <c r="N1680" s="95">
        <f>IF(L1680&lt;'Slider Control'!M$13,0,IF(L1680&lt;'Slider Control'!N$13,L1680*'Slider Control'!S$13+'Slider Control'!T$13,'Slider Control'!Q$13))</f>
        <v>1.8</v>
      </c>
      <c r="O1680" s="96" t="e">
        <f t="shared" si="41"/>
        <v>#N/A</v>
      </c>
      <c r="P1680" s="72">
        <f>IF(AND(ABS('Back-End'!B$26-L1680)&lt;=0.0005,'Back-End'!B$25),0.001,0)</f>
        <v>0</v>
      </c>
      <c r="Q1680" s="72">
        <f>IF(AND(ABS('Back-End'!B$32-L1680)&lt;=0.0005,'Back-End'!B$38),M1680,0)</f>
        <v>0</v>
      </c>
      <c r="R1680" s="72">
        <f>IF(AND(ABS('Back-End'!B$56-L1680)&lt;=0.0005,'Back-End'!B$57),'Back-End'!B$54,IF(AND(ABS('Back-End'!B$69-L1680)&lt;=0.0005,'Back-End'!B$58),'Back-End'!B$67,0))</f>
        <v>0</v>
      </c>
      <c r="S1680" s="72">
        <f>IF(AND(ABS('Back-End'!B$81-L1680)&lt;=0.0005,'Back-End'!B$84),'Back-End'!B$82,0)</f>
        <v>0</v>
      </c>
      <c r="T1680" s="72">
        <v>0</v>
      </c>
    </row>
    <row r="1681" spans="12:20" x14ac:dyDescent="0.25">
      <c r="L1681" s="94">
        <f>L1680</f>
        <v>0.83800000000000063</v>
      </c>
      <c r="M1681" s="81">
        <f>IF(L1681&lt;'Slider Control'!M$13,'Slider Control'!P$13,L1681*'Slider Control'!R$13)</f>
        <v>2.0112000000000014</v>
      </c>
      <c r="N1681" s="95">
        <f>IF(L1681&lt;'Slider Control'!M$13,0,IF(L1681&lt;'Slider Control'!N$13,L1681*'Slider Control'!S$13+'Slider Control'!T$13,'Slider Control'!Q$13))</f>
        <v>1.8</v>
      </c>
      <c r="O1681" s="96" t="e">
        <f t="shared" si="41"/>
        <v>#N/A</v>
      </c>
      <c r="P1681" s="72">
        <f>IF(AND(ABS('Back-End'!B$26-L1681)&lt;=0.0005,'Back-End'!B$25),'Back-End'!B$21,0)</f>
        <v>0</v>
      </c>
      <c r="Q1681" s="72">
        <f>IF(AND(ABS('Back-End'!B$32-L1681)&lt;=0.0005,'Back-End'!B$38),N1681,0)</f>
        <v>0</v>
      </c>
      <c r="R1681" s="72">
        <f>IF(AND(ABS('Back-End'!B$56-L1680)&lt;=0.0005,'Back-End'!B$57),'Back-End'!B$55,IF(AND(ABS('Back-End'!B$69-L1680)&lt;=0.0005,'Back-End'!B$58),'Back-End'!B$68+0.0001,0))</f>
        <v>0</v>
      </c>
      <c r="S1681" s="72">
        <f>IF(AND(ABS('Back-End'!B$81-L1681)&lt;=0.0005,'Back-End'!B$84),'Back-End'!B$83,0)</f>
        <v>0</v>
      </c>
      <c r="T1681" s="72">
        <v>0</v>
      </c>
    </row>
    <row r="1682" spans="12:20" x14ac:dyDescent="0.25">
      <c r="L1682" s="94">
        <f>L1681+0.001</f>
        <v>0.83900000000000063</v>
      </c>
      <c r="M1682" s="81">
        <f>IF(L1682&lt;'Slider Control'!M$13,'Slider Control'!P$13,L1682*'Slider Control'!R$13)</f>
        <v>2.0136000000000016</v>
      </c>
      <c r="N1682" s="95">
        <f>IF(L1682&lt;'Slider Control'!M$13,0,IF(L1682&lt;'Slider Control'!N$13,L1682*'Slider Control'!S$13+'Slider Control'!T$13,'Slider Control'!Q$13))</f>
        <v>1.8</v>
      </c>
      <c r="O1682" s="96" t="e">
        <f t="shared" si="41"/>
        <v>#N/A</v>
      </c>
      <c r="P1682" s="72">
        <f>IF(AND(ABS('Back-End'!B$26-L1682)&lt;=0.0005,'Back-End'!B$25),0.001,0)</f>
        <v>0</v>
      </c>
      <c r="Q1682" s="72">
        <f>IF(AND(ABS('Back-End'!B$32-L1682)&lt;=0.0005,'Back-End'!B$38),M1682,0)</f>
        <v>0</v>
      </c>
      <c r="R1682" s="72">
        <f>IF(AND(ABS('Back-End'!B$56-L1682)&lt;=0.0005,'Back-End'!B$57),'Back-End'!B$54,IF(AND(ABS('Back-End'!B$69-L1682)&lt;=0.0005,'Back-End'!B$58),'Back-End'!B$67,0))</f>
        <v>0</v>
      </c>
      <c r="S1682" s="72">
        <f>IF(AND(ABS('Back-End'!B$81-L1682)&lt;=0.0005,'Back-End'!B$84),'Back-End'!B$82,0)</f>
        <v>0</v>
      </c>
      <c r="T1682" s="72">
        <v>0</v>
      </c>
    </row>
    <row r="1683" spans="12:20" x14ac:dyDescent="0.25">
      <c r="L1683" s="94">
        <f>L1682</f>
        <v>0.83900000000000063</v>
      </c>
      <c r="M1683" s="81">
        <f>IF(L1683&lt;'Slider Control'!M$13,'Slider Control'!P$13,L1683*'Slider Control'!R$13)</f>
        <v>2.0136000000000016</v>
      </c>
      <c r="N1683" s="95">
        <f>IF(L1683&lt;'Slider Control'!M$13,0,IF(L1683&lt;'Slider Control'!N$13,L1683*'Slider Control'!S$13+'Slider Control'!T$13,'Slider Control'!Q$13))</f>
        <v>1.8</v>
      </c>
      <c r="O1683" s="96" t="e">
        <f t="shared" si="41"/>
        <v>#N/A</v>
      </c>
      <c r="P1683" s="72">
        <f>IF(AND(ABS('Back-End'!B$26-L1683)&lt;=0.0005,'Back-End'!B$25),'Back-End'!B$21,0)</f>
        <v>0</v>
      </c>
      <c r="Q1683" s="72">
        <f>IF(AND(ABS('Back-End'!B$32-L1683)&lt;=0.0005,'Back-End'!B$38),N1683,0)</f>
        <v>0</v>
      </c>
      <c r="R1683" s="72">
        <f>IF(AND(ABS('Back-End'!B$56-L1682)&lt;=0.0005,'Back-End'!B$57),'Back-End'!B$55,IF(AND(ABS('Back-End'!B$69-L1682)&lt;=0.0005,'Back-End'!B$58),'Back-End'!B$68+0.0001,0))</f>
        <v>0</v>
      </c>
      <c r="S1683" s="72">
        <f>IF(AND(ABS('Back-End'!B$81-L1683)&lt;=0.0005,'Back-End'!B$84),'Back-End'!B$83,0)</f>
        <v>0</v>
      </c>
      <c r="T1683" s="72">
        <v>0</v>
      </c>
    </row>
    <row r="1684" spans="12:20" x14ac:dyDescent="0.25">
      <c r="L1684" s="94">
        <f>L1683+0.001</f>
        <v>0.84000000000000064</v>
      </c>
      <c r="M1684" s="81">
        <f>IF(L1684&lt;'Slider Control'!M$13,'Slider Control'!P$13,L1684*'Slider Control'!R$13)</f>
        <v>2.0160000000000013</v>
      </c>
      <c r="N1684" s="95">
        <f>IF(L1684&lt;'Slider Control'!M$13,0,IF(L1684&lt;'Slider Control'!N$13,L1684*'Slider Control'!S$13+'Slider Control'!T$13,'Slider Control'!Q$13))</f>
        <v>1.8</v>
      </c>
      <c r="O1684" s="96" t="e">
        <f t="shared" si="41"/>
        <v>#N/A</v>
      </c>
      <c r="P1684" s="72">
        <f>IF(AND(ABS('Back-End'!B$26-L1684)&lt;=0.0005,'Back-End'!B$25),0.001,0)</f>
        <v>0</v>
      </c>
      <c r="Q1684" s="72">
        <f>IF(AND(ABS('Back-End'!B$32-L1684)&lt;=0.0005,'Back-End'!B$38),M1684,0)</f>
        <v>0</v>
      </c>
      <c r="R1684" s="72">
        <f>IF(AND(ABS('Back-End'!B$56-L1684)&lt;=0.0005,'Back-End'!B$57),'Back-End'!B$54,IF(AND(ABS('Back-End'!B$69-L1684)&lt;=0.0005,'Back-End'!B$58),'Back-End'!B$67,0))</f>
        <v>0</v>
      </c>
      <c r="S1684" s="72">
        <f>IF(AND(ABS('Back-End'!B$81-L1684)&lt;=0.0005,'Back-End'!B$84),'Back-End'!B$82,0)</f>
        <v>0</v>
      </c>
      <c r="T1684" s="72">
        <v>0</v>
      </c>
    </row>
    <row r="1685" spans="12:20" x14ac:dyDescent="0.25">
      <c r="L1685" s="94">
        <f>L1684</f>
        <v>0.84000000000000064</v>
      </c>
      <c r="M1685" s="81">
        <f>IF(L1685&lt;'Slider Control'!M$13,'Slider Control'!P$13,L1685*'Slider Control'!R$13)</f>
        <v>2.0160000000000013</v>
      </c>
      <c r="N1685" s="95">
        <f>IF(L1685&lt;'Slider Control'!M$13,0,IF(L1685&lt;'Slider Control'!N$13,L1685*'Slider Control'!S$13+'Slider Control'!T$13,'Slider Control'!Q$13))</f>
        <v>1.8</v>
      </c>
      <c r="O1685" s="96" t="e">
        <f t="shared" si="41"/>
        <v>#N/A</v>
      </c>
      <c r="P1685" s="72">
        <f>IF(AND(ABS('Back-End'!B$26-L1685)&lt;=0.0005,'Back-End'!B$25),'Back-End'!B$21,0)</f>
        <v>0</v>
      </c>
      <c r="Q1685" s="72">
        <f>IF(AND(ABS('Back-End'!B$32-L1685)&lt;=0.0005,'Back-End'!B$38),N1685,0)</f>
        <v>0</v>
      </c>
      <c r="R1685" s="72">
        <f>IF(AND(ABS('Back-End'!B$56-L1684)&lt;=0.0005,'Back-End'!B$57),'Back-End'!B$55,IF(AND(ABS('Back-End'!B$69-L1684)&lt;=0.0005,'Back-End'!B$58),'Back-End'!B$68+0.0001,0))</f>
        <v>0</v>
      </c>
      <c r="S1685" s="72">
        <f>IF(AND(ABS('Back-End'!B$81-L1685)&lt;=0.0005,'Back-End'!B$84),'Back-End'!B$83,0)</f>
        <v>0</v>
      </c>
      <c r="T1685" s="72">
        <v>0</v>
      </c>
    </row>
    <row r="1686" spans="12:20" x14ac:dyDescent="0.25">
      <c r="L1686" s="94">
        <f>L1685+0.001</f>
        <v>0.84100000000000064</v>
      </c>
      <c r="M1686" s="81">
        <f>IF(L1686&lt;'Slider Control'!M$13,'Slider Control'!P$13,L1686*'Slider Control'!R$13)</f>
        <v>2.0184000000000015</v>
      </c>
      <c r="N1686" s="95">
        <f>IF(L1686&lt;'Slider Control'!M$13,0,IF(L1686&lt;'Slider Control'!N$13,L1686*'Slider Control'!S$13+'Slider Control'!T$13,'Slider Control'!Q$13))</f>
        <v>1.8</v>
      </c>
      <c r="O1686" s="96" t="e">
        <f t="shared" si="41"/>
        <v>#N/A</v>
      </c>
      <c r="P1686" s="72">
        <f>IF(AND(ABS('Back-End'!B$26-L1686)&lt;=0.0005,'Back-End'!B$25),0.001,0)</f>
        <v>0</v>
      </c>
      <c r="Q1686" s="72">
        <f>IF(AND(ABS('Back-End'!B$32-L1686)&lt;=0.0005,'Back-End'!B$38),M1686,0)</f>
        <v>0</v>
      </c>
      <c r="R1686" s="72">
        <f>IF(AND(ABS('Back-End'!B$56-L1686)&lt;=0.0005,'Back-End'!B$57),'Back-End'!B$54,IF(AND(ABS('Back-End'!B$69-L1686)&lt;=0.0005,'Back-End'!B$58),'Back-End'!B$67,0))</f>
        <v>0</v>
      </c>
      <c r="S1686" s="72">
        <f>IF(AND(ABS('Back-End'!B$81-L1686)&lt;=0.0005,'Back-End'!B$84),'Back-End'!B$82,0)</f>
        <v>0</v>
      </c>
      <c r="T1686" s="72">
        <v>0</v>
      </c>
    </row>
    <row r="1687" spans="12:20" x14ac:dyDescent="0.25">
      <c r="L1687" s="94">
        <f>L1686</f>
        <v>0.84100000000000064</v>
      </c>
      <c r="M1687" s="81">
        <f>IF(L1687&lt;'Slider Control'!M$13,'Slider Control'!P$13,L1687*'Slider Control'!R$13)</f>
        <v>2.0184000000000015</v>
      </c>
      <c r="N1687" s="95">
        <f>IF(L1687&lt;'Slider Control'!M$13,0,IF(L1687&lt;'Slider Control'!N$13,L1687*'Slider Control'!S$13+'Slider Control'!T$13,'Slider Control'!Q$13))</f>
        <v>1.8</v>
      </c>
      <c r="O1687" s="96" t="e">
        <f t="shared" si="41"/>
        <v>#N/A</v>
      </c>
      <c r="P1687" s="72">
        <f>IF(AND(ABS('Back-End'!B$26-L1687)&lt;=0.0005,'Back-End'!B$25),'Back-End'!B$21,0)</f>
        <v>0</v>
      </c>
      <c r="Q1687" s="72">
        <f>IF(AND(ABS('Back-End'!B$32-L1687)&lt;=0.0005,'Back-End'!B$38),N1687,0)</f>
        <v>0</v>
      </c>
      <c r="R1687" s="72">
        <f>IF(AND(ABS('Back-End'!B$56-L1686)&lt;=0.0005,'Back-End'!B$57),'Back-End'!B$55,IF(AND(ABS('Back-End'!B$69-L1686)&lt;=0.0005,'Back-End'!B$58),'Back-End'!B$68+0.0001,0))</f>
        <v>0</v>
      </c>
      <c r="S1687" s="72">
        <f>IF(AND(ABS('Back-End'!B$81-L1687)&lt;=0.0005,'Back-End'!B$84),'Back-End'!B$83,0)</f>
        <v>0</v>
      </c>
      <c r="T1687" s="72">
        <v>0</v>
      </c>
    </row>
    <row r="1688" spans="12:20" x14ac:dyDescent="0.25">
      <c r="L1688" s="94">
        <f>L1687+0.001</f>
        <v>0.84200000000000064</v>
      </c>
      <c r="M1688" s="81">
        <f>IF(L1688&lt;'Slider Control'!M$13,'Slider Control'!P$13,L1688*'Slider Control'!R$13)</f>
        <v>2.0208000000000013</v>
      </c>
      <c r="N1688" s="95">
        <f>IF(L1688&lt;'Slider Control'!M$13,0,IF(L1688&lt;'Slider Control'!N$13,L1688*'Slider Control'!S$13+'Slider Control'!T$13,'Slider Control'!Q$13))</f>
        <v>1.8</v>
      </c>
      <c r="O1688" s="96" t="e">
        <f t="shared" si="41"/>
        <v>#N/A</v>
      </c>
      <c r="P1688" s="72">
        <f>IF(AND(ABS('Back-End'!B$26-L1688)&lt;=0.0005,'Back-End'!B$25),0.001,0)</f>
        <v>0</v>
      </c>
      <c r="Q1688" s="72">
        <f>IF(AND(ABS('Back-End'!B$32-L1688)&lt;=0.0005,'Back-End'!B$38),M1688,0)</f>
        <v>0</v>
      </c>
      <c r="R1688" s="72">
        <f>IF(AND(ABS('Back-End'!B$56-L1688)&lt;=0.0005,'Back-End'!B$57),'Back-End'!B$54,IF(AND(ABS('Back-End'!B$69-L1688)&lt;=0.0005,'Back-End'!B$58),'Back-End'!B$67,0))</f>
        <v>0</v>
      </c>
      <c r="S1688" s="72">
        <f>IF(AND(ABS('Back-End'!B$81-L1688)&lt;=0.0005,'Back-End'!B$84),'Back-End'!B$82,0)</f>
        <v>0</v>
      </c>
      <c r="T1688" s="72">
        <v>0</v>
      </c>
    </row>
    <row r="1689" spans="12:20" x14ac:dyDescent="0.25">
      <c r="L1689" s="94">
        <f>L1688</f>
        <v>0.84200000000000064</v>
      </c>
      <c r="M1689" s="81">
        <f>IF(L1689&lt;'Slider Control'!M$13,'Slider Control'!P$13,L1689*'Slider Control'!R$13)</f>
        <v>2.0208000000000013</v>
      </c>
      <c r="N1689" s="95">
        <f>IF(L1689&lt;'Slider Control'!M$13,0,IF(L1689&lt;'Slider Control'!N$13,L1689*'Slider Control'!S$13+'Slider Control'!T$13,'Slider Control'!Q$13))</f>
        <v>1.8</v>
      </c>
      <c r="O1689" s="96" t="e">
        <f t="shared" si="41"/>
        <v>#N/A</v>
      </c>
      <c r="P1689" s="72">
        <f>IF(AND(ABS('Back-End'!B$26-L1689)&lt;=0.0005,'Back-End'!B$25),'Back-End'!B$21,0)</f>
        <v>0</v>
      </c>
      <c r="Q1689" s="72">
        <f>IF(AND(ABS('Back-End'!B$32-L1689)&lt;=0.0005,'Back-End'!B$38),N1689,0)</f>
        <v>0</v>
      </c>
      <c r="R1689" s="72">
        <f>IF(AND(ABS('Back-End'!B$56-L1688)&lt;=0.0005,'Back-End'!B$57),'Back-End'!B$55,IF(AND(ABS('Back-End'!B$69-L1688)&lt;=0.0005,'Back-End'!B$58),'Back-End'!B$68+0.0001,0))</f>
        <v>0</v>
      </c>
      <c r="S1689" s="72">
        <f>IF(AND(ABS('Back-End'!B$81-L1689)&lt;=0.0005,'Back-End'!B$84),'Back-End'!B$83,0)</f>
        <v>0</v>
      </c>
      <c r="T1689" s="72">
        <v>0</v>
      </c>
    </row>
    <row r="1690" spans="12:20" x14ac:dyDescent="0.25">
      <c r="L1690" s="94">
        <f>L1689+0.001</f>
        <v>0.84300000000000064</v>
      </c>
      <c r="M1690" s="81">
        <f>IF(L1690&lt;'Slider Control'!M$13,'Slider Control'!P$13,L1690*'Slider Control'!R$13)</f>
        <v>2.0232000000000014</v>
      </c>
      <c r="N1690" s="95">
        <f>IF(L1690&lt;'Slider Control'!M$13,0,IF(L1690&lt;'Slider Control'!N$13,L1690*'Slider Control'!S$13+'Slider Control'!T$13,'Slider Control'!Q$13))</f>
        <v>1.8</v>
      </c>
      <c r="O1690" s="96" t="e">
        <f t="shared" si="41"/>
        <v>#N/A</v>
      </c>
      <c r="P1690" s="72">
        <f>IF(AND(ABS('Back-End'!B$26-L1690)&lt;=0.0005,'Back-End'!B$25),0.001,0)</f>
        <v>0</v>
      </c>
      <c r="Q1690" s="72">
        <f>IF(AND(ABS('Back-End'!B$32-L1690)&lt;=0.0005,'Back-End'!B$38),M1690,0)</f>
        <v>0</v>
      </c>
      <c r="R1690" s="72">
        <f>IF(AND(ABS('Back-End'!B$56-L1690)&lt;=0.0005,'Back-End'!B$57),'Back-End'!B$54,IF(AND(ABS('Back-End'!B$69-L1690)&lt;=0.0005,'Back-End'!B$58),'Back-End'!B$67,0))</f>
        <v>0</v>
      </c>
      <c r="S1690" s="72">
        <f>IF(AND(ABS('Back-End'!B$81-L1690)&lt;=0.0005,'Back-End'!B$84),'Back-End'!B$82,0)</f>
        <v>0</v>
      </c>
      <c r="T1690" s="72">
        <v>0</v>
      </c>
    </row>
    <row r="1691" spans="12:20" x14ac:dyDescent="0.25">
      <c r="L1691" s="94">
        <f>L1690</f>
        <v>0.84300000000000064</v>
      </c>
      <c r="M1691" s="81">
        <f>IF(L1691&lt;'Slider Control'!M$13,'Slider Control'!P$13,L1691*'Slider Control'!R$13)</f>
        <v>2.0232000000000014</v>
      </c>
      <c r="N1691" s="95">
        <f>IF(L1691&lt;'Slider Control'!M$13,0,IF(L1691&lt;'Slider Control'!N$13,L1691*'Slider Control'!S$13+'Slider Control'!T$13,'Slider Control'!Q$13))</f>
        <v>1.8</v>
      </c>
      <c r="O1691" s="96" t="e">
        <f t="shared" si="41"/>
        <v>#N/A</v>
      </c>
      <c r="P1691" s="72">
        <f>IF(AND(ABS('Back-End'!B$26-L1691)&lt;=0.0005,'Back-End'!B$25),'Back-End'!B$21,0)</f>
        <v>0</v>
      </c>
      <c r="Q1691" s="72">
        <f>IF(AND(ABS('Back-End'!B$32-L1691)&lt;=0.0005,'Back-End'!B$38),N1691,0)</f>
        <v>0</v>
      </c>
      <c r="R1691" s="72">
        <f>IF(AND(ABS('Back-End'!B$56-L1690)&lt;=0.0005,'Back-End'!B$57),'Back-End'!B$55,IF(AND(ABS('Back-End'!B$69-L1690)&lt;=0.0005,'Back-End'!B$58),'Back-End'!B$68+0.0001,0))</f>
        <v>0</v>
      </c>
      <c r="S1691" s="72">
        <f>IF(AND(ABS('Back-End'!B$81-L1691)&lt;=0.0005,'Back-End'!B$84),'Back-End'!B$83,0)</f>
        <v>0</v>
      </c>
      <c r="T1691" s="72">
        <v>0</v>
      </c>
    </row>
    <row r="1692" spans="12:20" x14ac:dyDescent="0.25">
      <c r="L1692" s="94">
        <f>L1691+0.001</f>
        <v>0.84400000000000064</v>
      </c>
      <c r="M1692" s="81">
        <f>IF(L1692&lt;'Slider Control'!M$13,'Slider Control'!P$13,L1692*'Slider Control'!R$13)</f>
        <v>2.0256000000000016</v>
      </c>
      <c r="N1692" s="95">
        <f>IF(L1692&lt;'Slider Control'!M$13,0,IF(L1692&lt;'Slider Control'!N$13,L1692*'Slider Control'!S$13+'Slider Control'!T$13,'Slider Control'!Q$13))</f>
        <v>1.8</v>
      </c>
      <c r="O1692" s="96" t="e">
        <f t="shared" si="41"/>
        <v>#N/A</v>
      </c>
      <c r="P1692" s="72">
        <f>IF(AND(ABS('Back-End'!B$26-L1692)&lt;=0.0005,'Back-End'!B$25),0.001,0)</f>
        <v>0</v>
      </c>
      <c r="Q1692" s="72">
        <f>IF(AND(ABS('Back-End'!B$32-L1692)&lt;=0.0005,'Back-End'!B$38),M1692,0)</f>
        <v>0</v>
      </c>
      <c r="R1692" s="72">
        <f>IF(AND(ABS('Back-End'!B$56-L1692)&lt;=0.0005,'Back-End'!B$57),'Back-End'!B$54,IF(AND(ABS('Back-End'!B$69-L1692)&lt;=0.0005,'Back-End'!B$58),'Back-End'!B$67,0))</f>
        <v>0</v>
      </c>
      <c r="S1692" s="72">
        <f>IF(AND(ABS('Back-End'!B$81-L1692)&lt;=0.0005,'Back-End'!B$84),'Back-End'!B$82,0)</f>
        <v>0</v>
      </c>
      <c r="T1692" s="72">
        <v>0</v>
      </c>
    </row>
    <row r="1693" spans="12:20" x14ac:dyDescent="0.25">
      <c r="L1693" s="94">
        <f>L1692</f>
        <v>0.84400000000000064</v>
      </c>
      <c r="M1693" s="81">
        <f>IF(L1693&lt;'Slider Control'!M$13,'Slider Control'!P$13,L1693*'Slider Control'!R$13)</f>
        <v>2.0256000000000016</v>
      </c>
      <c r="N1693" s="95">
        <f>IF(L1693&lt;'Slider Control'!M$13,0,IF(L1693&lt;'Slider Control'!N$13,L1693*'Slider Control'!S$13+'Slider Control'!T$13,'Slider Control'!Q$13))</f>
        <v>1.8</v>
      </c>
      <c r="O1693" s="96" t="e">
        <f t="shared" si="41"/>
        <v>#N/A</v>
      </c>
      <c r="P1693" s="72">
        <f>IF(AND(ABS('Back-End'!B$26-L1693)&lt;=0.0005,'Back-End'!B$25),'Back-End'!B$21,0)</f>
        <v>0</v>
      </c>
      <c r="Q1693" s="72">
        <f>IF(AND(ABS('Back-End'!B$32-L1693)&lt;=0.0005,'Back-End'!B$38),N1693,0)</f>
        <v>0</v>
      </c>
      <c r="R1693" s="72">
        <f>IF(AND(ABS('Back-End'!B$56-L1692)&lt;=0.0005,'Back-End'!B$57),'Back-End'!B$55,IF(AND(ABS('Back-End'!B$69-L1692)&lt;=0.0005,'Back-End'!B$58),'Back-End'!B$68+0.0001,0))</f>
        <v>0</v>
      </c>
      <c r="S1693" s="72">
        <f>IF(AND(ABS('Back-End'!B$81-L1693)&lt;=0.0005,'Back-End'!B$84),'Back-End'!B$83,0)</f>
        <v>0</v>
      </c>
      <c r="T1693" s="72">
        <v>0</v>
      </c>
    </row>
    <row r="1694" spans="12:20" x14ac:dyDescent="0.25">
      <c r="L1694" s="94">
        <f>L1693+0.001</f>
        <v>0.84500000000000064</v>
      </c>
      <c r="M1694" s="81">
        <f>IF(L1694&lt;'Slider Control'!M$13,'Slider Control'!P$13,L1694*'Slider Control'!R$13)</f>
        <v>2.0280000000000014</v>
      </c>
      <c r="N1694" s="95">
        <f>IF(L1694&lt;'Slider Control'!M$13,0,IF(L1694&lt;'Slider Control'!N$13,L1694*'Slider Control'!S$13+'Slider Control'!T$13,'Slider Control'!Q$13))</f>
        <v>1.8</v>
      </c>
      <c r="O1694" s="96" t="e">
        <f t="shared" si="41"/>
        <v>#N/A</v>
      </c>
      <c r="P1694" s="72">
        <f>IF(AND(ABS('Back-End'!B$26-L1694)&lt;=0.0005,'Back-End'!B$25),0.001,0)</f>
        <v>0</v>
      </c>
      <c r="Q1694" s="72">
        <f>IF(AND(ABS('Back-End'!B$32-L1694)&lt;=0.0005,'Back-End'!B$38),M1694,0)</f>
        <v>0</v>
      </c>
      <c r="R1694" s="72">
        <f>IF(AND(ABS('Back-End'!B$56-L1694)&lt;=0.0005,'Back-End'!B$57),'Back-End'!B$54,IF(AND(ABS('Back-End'!B$69-L1694)&lt;=0.0005,'Back-End'!B$58),'Back-End'!B$67,0))</f>
        <v>0</v>
      </c>
      <c r="S1694" s="72">
        <f>IF(AND(ABS('Back-End'!B$81-L1694)&lt;=0.0005,'Back-End'!B$84),'Back-End'!B$82,0)</f>
        <v>0</v>
      </c>
      <c r="T1694" s="72">
        <v>0</v>
      </c>
    </row>
    <row r="1695" spans="12:20" x14ac:dyDescent="0.25">
      <c r="L1695" s="94">
        <f>L1694</f>
        <v>0.84500000000000064</v>
      </c>
      <c r="M1695" s="81">
        <f>IF(L1695&lt;'Slider Control'!M$13,'Slider Control'!P$13,L1695*'Slider Control'!R$13)</f>
        <v>2.0280000000000014</v>
      </c>
      <c r="N1695" s="95">
        <f>IF(L1695&lt;'Slider Control'!M$13,0,IF(L1695&lt;'Slider Control'!N$13,L1695*'Slider Control'!S$13+'Slider Control'!T$13,'Slider Control'!Q$13))</f>
        <v>1.8</v>
      </c>
      <c r="O1695" s="96" t="e">
        <f t="shared" si="41"/>
        <v>#N/A</v>
      </c>
      <c r="P1695" s="72">
        <f>IF(AND(ABS('Back-End'!B$26-L1695)&lt;=0.0005,'Back-End'!B$25),'Back-End'!B$21,0)</f>
        <v>0</v>
      </c>
      <c r="Q1695" s="72">
        <f>IF(AND(ABS('Back-End'!B$32-L1695)&lt;=0.0005,'Back-End'!B$38),N1695,0)</f>
        <v>0</v>
      </c>
      <c r="R1695" s="72">
        <f>IF(AND(ABS('Back-End'!B$56-L1694)&lt;=0.0005,'Back-End'!B$57),'Back-End'!B$55,IF(AND(ABS('Back-End'!B$69-L1694)&lt;=0.0005,'Back-End'!B$58),'Back-End'!B$68+0.0001,0))</f>
        <v>0</v>
      </c>
      <c r="S1695" s="72">
        <f>IF(AND(ABS('Back-End'!B$81-L1695)&lt;=0.0005,'Back-End'!B$84),'Back-End'!B$83,0)</f>
        <v>0</v>
      </c>
      <c r="T1695" s="72">
        <v>0</v>
      </c>
    </row>
    <row r="1696" spans="12:20" x14ac:dyDescent="0.25">
      <c r="L1696" s="94">
        <f>L1695+0.001</f>
        <v>0.84600000000000064</v>
      </c>
      <c r="M1696" s="81">
        <f>IF(L1696&lt;'Slider Control'!M$13,'Slider Control'!P$13,L1696*'Slider Control'!R$13)</f>
        <v>2.0304000000000015</v>
      </c>
      <c r="N1696" s="95">
        <f>IF(L1696&lt;'Slider Control'!M$13,0,IF(L1696&lt;'Slider Control'!N$13,L1696*'Slider Control'!S$13+'Slider Control'!T$13,'Slider Control'!Q$13))</f>
        <v>1.8</v>
      </c>
      <c r="O1696" s="96" t="e">
        <f t="shared" si="41"/>
        <v>#N/A</v>
      </c>
      <c r="P1696" s="72">
        <f>IF(AND(ABS('Back-End'!B$26-L1696)&lt;=0.0005,'Back-End'!B$25),0.001,0)</f>
        <v>0</v>
      </c>
      <c r="Q1696" s="72">
        <f>IF(AND(ABS('Back-End'!B$32-L1696)&lt;=0.0005,'Back-End'!B$38),M1696,0)</f>
        <v>0</v>
      </c>
      <c r="R1696" s="72">
        <f>IF(AND(ABS('Back-End'!B$56-L1696)&lt;=0.0005,'Back-End'!B$57),'Back-End'!B$54,IF(AND(ABS('Back-End'!B$69-L1696)&lt;=0.0005,'Back-End'!B$58),'Back-End'!B$67,0))</f>
        <v>0</v>
      </c>
      <c r="S1696" s="72">
        <f>IF(AND(ABS('Back-End'!B$81-L1696)&lt;=0.0005,'Back-End'!B$84),'Back-End'!B$82,0)</f>
        <v>0</v>
      </c>
      <c r="T1696" s="72">
        <v>0</v>
      </c>
    </row>
    <row r="1697" spans="12:20" x14ac:dyDescent="0.25">
      <c r="L1697" s="94">
        <f>L1696</f>
        <v>0.84600000000000064</v>
      </c>
      <c r="M1697" s="81">
        <f>IF(L1697&lt;'Slider Control'!M$13,'Slider Control'!P$13,L1697*'Slider Control'!R$13)</f>
        <v>2.0304000000000015</v>
      </c>
      <c r="N1697" s="95">
        <f>IF(L1697&lt;'Slider Control'!M$13,0,IF(L1697&lt;'Slider Control'!N$13,L1697*'Slider Control'!S$13+'Slider Control'!T$13,'Slider Control'!Q$13))</f>
        <v>1.8</v>
      </c>
      <c r="O1697" s="96" t="e">
        <f t="shared" si="41"/>
        <v>#N/A</v>
      </c>
      <c r="P1697" s="72">
        <f>IF(AND(ABS('Back-End'!B$26-L1697)&lt;=0.0005,'Back-End'!B$25),'Back-End'!B$21,0)</f>
        <v>0</v>
      </c>
      <c r="Q1697" s="72">
        <f>IF(AND(ABS('Back-End'!B$32-L1697)&lt;=0.0005,'Back-End'!B$38),N1697,0)</f>
        <v>0</v>
      </c>
      <c r="R1697" s="72">
        <f>IF(AND(ABS('Back-End'!B$56-L1696)&lt;=0.0005,'Back-End'!B$57),'Back-End'!B$55,IF(AND(ABS('Back-End'!B$69-L1696)&lt;=0.0005,'Back-End'!B$58),'Back-End'!B$68+0.0001,0))</f>
        <v>0</v>
      </c>
      <c r="S1697" s="72">
        <f>IF(AND(ABS('Back-End'!B$81-L1697)&lt;=0.0005,'Back-End'!B$84),'Back-End'!B$83,0)</f>
        <v>0</v>
      </c>
      <c r="T1697" s="72">
        <v>0</v>
      </c>
    </row>
    <row r="1698" spans="12:20" x14ac:dyDescent="0.25">
      <c r="L1698" s="94">
        <f>L1697+0.001</f>
        <v>0.84700000000000064</v>
      </c>
      <c r="M1698" s="81">
        <f>IF(L1698&lt;'Slider Control'!M$13,'Slider Control'!P$13,L1698*'Slider Control'!R$13)</f>
        <v>2.0328000000000013</v>
      </c>
      <c r="N1698" s="95">
        <f>IF(L1698&lt;'Slider Control'!M$13,0,IF(L1698&lt;'Slider Control'!N$13,L1698*'Slider Control'!S$13+'Slider Control'!T$13,'Slider Control'!Q$13))</f>
        <v>1.8</v>
      </c>
      <c r="O1698" s="96" t="e">
        <f t="shared" si="41"/>
        <v>#N/A</v>
      </c>
      <c r="P1698" s="72">
        <f>IF(AND(ABS('Back-End'!B$26-L1698)&lt;=0.0005,'Back-End'!B$25),0.001,0)</f>
        <v>0</v>
      </c>
      <c r="Q1698" s="72">
        <f>IF(AND(ABS('Back-End'!B$32-L1698)&lt;=0.0005,'Back-End'!B$38),M1698,0)</f>
        <v>0</v>
      </c>
      <c r="R1698" s="72">
        <f>IF(AND(ABS('Back-End'!B$56-L1698)&lt;=0.0005,'Back-End'!B$57),'Back-End'!B$54,IF(AND(ABS('Back-End'!B$69-L1698)&lt;=0.0005,'Back-End'!B$58),'Back-End'!B$67,0))</f>
        <v>0</v>
      </c>
      <c r="S1698" s="72">
        <f>IF(AND(ABS('Back-End'!B$81-L1698)&lt;=0.0005,'Back-End'!B$84),'Back-End'!B$82,0)</f>
        <v>0</v>
      </c>
      <c r="T1698" s="72">
        <v>0</v>
      </c>
    </row>
    <row r="1699" spans="12:20" x14ac:dyDescent="0.25">
      <c r="L1699" s="94">
        <f>L1698</f>
        <v>0.84700000000000064</v>
      </c>
      <c r="M1699" s="81">
        <f>IF(L1699&lt;'Slider Control'!M$13,'Slider Control'!P$13,L1699*'Slider Control'!R$13)</f>
        <v>2.0328000000000013</v>
      </c>
      <c r="N1699" s="95">
        <f>IF(L1699&lt;'Slider Control'!M$13,0,IF(L1699&lt;'Slider Control'!N$13,L1699*'Slider Control'!S$13+'Slider Control'!T$13,'Slider Control'!Q$13))</f>
        <v>1.8</v>
      </c>
      <c r="O1699" s="96" t="e">
        <f t="shared" si="41"/>
        <v>#N/A</v>
      </c>
      <c r="P1699" s="72">
        <f>IF(AND(ABS('Back-End'!B$26-L1699)&lt;=0.0005,'Back-End'!B$25),'Back-End'!B$21,0)</f>
        <v>0</v>
      </c>
      <c r="Q1699" s="72">
        <f>IF(AND(ABS('Back-End'!B$32-L1699)&lt;=0.0005,'Back-End'!B$38),N1699,0)</f>
        <v>0</v>
      </c>
      <c r="R1699" s="72">
        <f>IF(AND(ABS('Back-End'!B$56-L1698)&lt;=0.0005,'Back-End'!B$57),'Back-End'!B$55,IF(AND(ABS('Back-End'!B$69-L1698)&lt;=0.0005,'Back-End'!B$58),'Back-End'!B$68+0.0001,0))</f>
        <v>0</v>
      </c>
      <c r="S1699" s="72">
        <f>IF(AND(ABS('Back-End'!B$81-L1699)&lt;=0.0005,'Back-End'!B$84),'Back-End'!B$83,0)</f>
        <v>0</v>
      </c>
      <c r="T1699" s="72">
        <v>0</v>
      </c>
    </row>
    <row r="1700" spans="12:20" x14ac:dyDescent="0.25">
      <c r="L1700" s="94">
        <f>L1699+0.001</f>
        <v>0.84800000000000064</v>
      </c>
      <c r="M1700" s="81">
        <f>IF(L1700&lt;'Slider Control'!M$13,'Slider Control'!P$13,L1700*'Slider Control'!R$13)</f>
        <v>2.0352000000000015</v>
      </c>
      <c r="N1700" s="95">
        <f>IF(L1700&lt;'Slider Control'!M$13,0,IF(L1700&lt;'Slider Control'!N$13,L1700*'Slider Control'!S$13+'Slider Control'!T$13,'Slider Control'!Q$13))</f>
        <v>1.8</v>
      </c>
      <c r="O1700" s="96" t="e">
        <f t="shared" si="41"/>
        <v>#N/A</v>
      </c>
      <c r="P1700" s="72">
        <f>IF(AND(ABS('Back-End'!B$26-L1700)&lt;=0.0005,'Back-End'!B$25),0.001,0)</f>
        <v>0</v>
      </c>
      <c r="Q1700" s="72">
        <f>IF(AND(ABS('Back-End'!B$32-L1700)&lt;=0.0005,'Back-End'!B$38),M1700,0)</f>
        <v>0</v>
      </c>
      <c r="R1700" s="72">
        <f>IF(AND(ABS('Back-End'!B$56-L1700)&lt;=0.0005,'Back-End'!B$57),'Back-End'!B$54,IF(AND(ABS('Back-End'!B$69-L1700)&lt;=0.0005,'Back-End'!B$58),'Back-End'!B$67,0))</f>
        <v>0</v>
      </c>
      <c r="S1700" s="72">
        <f>IF(AND(ABS('Back-End'!B$81-L1700)&lt;=0.0005,'Back-End'!B$84),'Back-End'!B$82,0)</f>
        <v>0</v>
      </c>
      <c r="T1700" s="72">
        <v>0</v>
      </c>
    </row>
    <row r="1701" spans="12:20" x14ac:dyDescent="0.25">
      <c r="L1701" s="94">
        <f>L1700</f>
        <v>0.84800000000000064</v>
      </c>
      <c r="M1701" s="81">
        <f>IF(L1701&lt;'Slider Control'!M$13,'Slider Control'!P$13,L1701*'Slider Control'!R$13)</f>
        <v>2.0352000000000015</v>
      </c>
      <c r="N1701" s="95">
        <f>IF(L1701&lt;'Slider Control'!M$13,0,IF(L1701&lt;'Slider Control'!N$13,L1701*'Slider Control'!S$13+'Slider Control'!T$13,'Slider Control'!Q$13))</f>
        <v>1.8</v>
      </c>
      <c r="O1701" s="96" t="e">
        <f t="shared" si="41"/>
        <v>#N/A</v>
      </c>
      <c r="P1701" s="72">
        <f>IF(AND(ABS('Back-End'!B$26-L1701)&lt;=0.0005,'Back-End'!B$25),'Back-End'!B$21,0)</f>
        <v>0</v>
      </c>
      <c r="Q1701" s="72">
        <f>IF(AND(ABS('Back-End'!B$32-L1701)&lt;=0.0005,'Back-End'!B$38),N1701,0)</f>
        <v>0</v>
      </c>
      <c r="R1701" s="72">
        <f>IF(AND(ABS('Back-End'!B$56-L1700)&lt;=0.0005,'Back-End'!B$57),'Back-End'!B$55,IF(AND(ABS('Back-End'!B$69-L1700)&lt;=0.0005,'Back-End'!B$58),'Back-End'!B$68+0.0001,0))</f>
        <v>0</v>
      </c>
      <c r="S1701" s="72">
        <f>IF(AND(ABS('Back-End'!B$81-L1701)&lt;=0.0005,'Back-End'!B$84),'Back-End'!B$83,0)</f>
        <v>0</v>
      </c>
      <c r="T1701" s="72">
        <v>0</v>
      </c>
    </row>
    <row r="1702" spans="12:20" x14ac:dyDescent="0.25">
      <c r="L1702" s="94">
        <f>L1701+0.001</f>
        <v>0.84900000000000064</v>
      </c>
      <c r="M1702" s="81">
        <f>IF(L1702&lt;'Slider Control'!M$13,'Slider Control'!P$13,L1702*'Slider Control'!R$13)</f>
        <v>2.0376000000000016</v>
      </c>
      <c r="N1702" s="95">
        <f>IF(L1702&lt;'Slider Control'!M$13,0,IF(L1702&lt;'Slider Control'!N$13,L1702*'Slider Control'!S$13+'Slider Control'!T$13,'Slider Control'!Q$13))</f>
        <v>1.8</v>
      </c>
      <c r="O1702" s="96" t="e">
        <f t="shared" si="41"/>
        <v>#N/A</v>
      </c>
      <c r="P1702" s="72">
        <f>IF(AND(ABS('Back-End'!B$26-L1702)&lt;=0.0005,'Back-End'!B$25),0.001,0)</f>
        <v>0</v>
      </c>
      <c r="Q1702" s="72">
        <f>IF(AND(ABS('Back-End'!B$32-L1702)&lt;=0.0005,'Back-End'!B$38),M1702,0)</f>
        <v>0</v>
      </c>
      <c r="R1702" s="72">
        <f>IF(AND(ABS('Back-End'!B$56-L1702)&lt;=0.0005,'Back-End'!B$57),'Back-End'!B$54,IF(AND(ABS('Back-End'!B$69-L1702)&lt;=0.0005,'Back-End'!B$58),'Back-End'!B$67,0))</f>
        <v>0</v>
      </c>
      <c r="S1702" s="72">
        <f>IF(AND(ABS('Back-End'!B$81-L1702)&lt;=0.0005,'Back-End'!B$84),'Back-End'!B$82,0)</f>
        <v>0</v>
      </c>
      <c r="T1702" s="72">
        <v>0</v>
      </c>
    </row>
    <row r="1703" spans="12:20" x14ac:dyDescent="0.25">
      <c r="L1703" s="94">
        <f>L1702</f>
        <v>0.84900000000000064</v>
      </c>
      <c r="M1703" s="81">
        <f>IF(L1703&lt;'Slider Control'!M$13,'Slider Control'!P$13,L1703*'Slider Control'!R$13)</f>
        <v>2.0376000000000016</v>
      </c>
      <c r="N1703" s="95">
        <f>IF(L1703&lt;'Slider Control'!M$13,0,IF(L1703&lt;'Slider Control'!N$13,L1703*'Slider Control'!S$13+'Slider Control'!T$13,'Slider Control'!Q$13))</f>
        <v>1.8</v>
      </c>
      <c r="O1703" s="96" t="e">
        <f t="shared" si="41"/>
        <v>#N/A</v>
      </c>
      <c r="P1703" s="72">
        <f>IF(AND(ABS('Back-End'!B$26-L1703)&lt;=0.0005,'Back-End'!B$25),'Back-End'!B$21,0)</f>
        <v>0</v>
      </c>
      <c r="Q1703" s="72">
        <f>IF(AND(ABS('Back-End'!B$32-L1703)&lt;=0.0005,'Back-End'!B$38),N1703,0)</f>
        <v>0</v>
      </c>
      <c r="R1703" s="72">
        <f>IF(AND(ABS('Back-End'!B$56-L1702)&lt;=0.0005,'Back-End'!B$57),'Back-End'!B$55,IF(AND(ABS('Back-End'!B$69-L1702)&lt;=0.0005,'Back-End'!B$58),'Back-End'!B$68+0.0001,0))</f>
        <v>0</v>
      </c>
      <c r="S1703" s="72">
        <f>IF(AND(ABS('Back-End'!B$81-L1703)&lt;=0.0005,'Back-End'!B$84),'Back-End'!B$83,0)</f>
        <v>0</v>
      </c>
      <c r="T1703" s="72">
        <v>0</v>
      </c>
    </row>
    <row r="1704" spans="12:20" x14ac:dyDescent="0.25">
      <c r="L1704" s="94">
        <f>L1703+0.001</f>
        <v>0.85000000000000064</v>
      </c>
      <c r="M1704" s="81">
        <f>IF(L1704&lt;'Slider Control'!M$13,'Slider Control'!P$13,L1704*'Slider Control'!R$13)</f>
        <v>2.0400000000000014</v>
      </c>
      <c r="N1704" s="95">
        <f>IF(L1704&lt;'Slider Control'!M$13,0,IF(L1704&lt;'Slider Control'!N$13,L1704*'Slider Control'!S$13+'Slider Control'!T$13,'Slider Control'!Q$13))</f>
        <v>1.8</v>
      </c>
      <c r="O1704" s="96" t="e">
        <f t="shared" si="41"/>
        <v>#N/A</v>
      </c>
      <c r="P1704" s="72">
        <f>IF(AND(ABS('Back-End'!B$26-L1704)&lt;=0.0005,'Back-End'!B$25),0.001,0)</f>
        <v>0</v>
      </c>
      <c r="Q1704" s="72">
        <f>IF(AND(ABS('Back-End'!B$32-L1704)&lt;=0.0005,'Back-End'!B$38),M1704,0)</f>
        <v>0</v>
      </c>
      <c r="R1704" s="72">
        <f>IF(AND(ABS('Back-End'!B$56-L1704)&lt;=0.0005,'Back-End'!B$57),'Back-End'!B$54,IF(AND(ABS('Back-End'!B$69-L1704)&lt;=0.0005,'Back-End'!B$58),'Back-End'!B$67,0))</f>
        <v>0</v>
      </c>
      <c r="S1704" s="72">
        <f>IF(AND(ABS('Back-End'!B$81-L1704)&lt;=0.0005,'Back-End'!B$84),'Back-End'!B$82,0)</f>
        <v>0</v>
      </c>
      <c r="T1704" s="72">
        <v>0</v>
      </c>
    </row>
    <row r="1705" spans="12:20" x14ac:dyDescent="0.25">
      <c r="L1705" s="94">
        <f>L1704</f>
        <v>0.85000000000000064</v>
      </c>
      <c r="M1705" s="81">
        <f>IF(L1705&lt;'Slider Control'!M$13,'Slider Control'!P$13,L1705*'Slider Control'!R$13)</f>
        <v>2.0400000000000014</v>
      </c>
      <c r="N1705" s="95">
        <f>IF(L1705&lt;'Slider Control'!M$13,0,IF(L1705&lt;'Slider Control'!N$13,L1705*'Slider Control'!S$13+'Slider Control'!T$13,'Slider Control'!Q$13))</f>
        <v>1.8</v>
      </c>
      <c r="O1705" s="96" t="e">
        <f t="shared" si="41"/>
        <v>#N/A</v>
      </c>
      <c r="P1705" s="72">
        <f>IF(AND(ABS('Back-End'!B$26-L1705)&lt;=0.0005,'Back-End'!B$25),'Back-End'!B$21,0)</f>
        <v>0</v>
      </c>
      <c r="Q1705" s="72">
        <f>IF(AND(ABS('Back-End'!B$32-L1705)&lt;=0.0005,'Back-End'!B$38),N1705,0)</f>
        <v>0</v>
      </c>
      <c r="R1705" s="72">
        <f>IF(AND(ABS('Back-End'!B$56-L1704)&lt;=0.0005,'Back-End'!B$57),'Back-End'!B$55,IF(AND(ABS('Back-End'!B$69-L1704)&lt;=0.0005,'Back-End'!B$58),'Back-End'!B$68+0.0001,0))</f>
        <v>0</v>
      </c>
      <c r="S1705" s="72">
        <f>IF(AND(ABS('Back-End'!B$81-L1705)&lt;=0.0005,'Back-End'!B$84),'Back-End'!B$83,0)</f>
        <v>0</v>
      </c>
      <c r="T1705" s="72">
        <v>0</v>
      </c>
    </row>
    <row r="1706" spans="12:20" x14ac:dyDescent="0.25">
      <c r="L1706" s="94">
        <f>L1705+0.001</f>
        <v>0.85100000000000064</v>
      </c>
      <c r="M1706" s="81">
        <f>IF(L1706&lt;'Slider Control'!M$13,'Slider Control'!P$13,L1706*'Slider Control'!R$13)</f>
        <v>2.0424000000000015</v>
      </c>
      <c r="N1706" s="95">
        <f>IF(L1706&lt;'Slider Control'!M$13,0,IF(L1706&lt;'Slider Control'!N$13,L1706*'Slider Control'!S$13+'Slider Control'!T$13,'Slider Control'!Q$13))</f>
        <v>1.8</v>
      </c>
      <c r="O1706" s="96" t="e">
        <f t="shared" si="41"/>
        <v>#N/A</v>
      </c>
      <c r="P1706" s="72">
        <f>IF(AND(ABS('Back-End'!B$26-L1706)&lt;=0.0005,'Back-End'!B$25),0.001,0)</f>
        <v>0</v>
      </c>
      <c r="Q1706" s="72">
        <f>IF(AND(ABS('Back-End'!B$32-L1706)&lt;=0.0005,'Back-End'!B$38),M1706,0)</f>
        <v>0</v>
      </c>
      <c r="R1706" s="72">
        <f>IF(AND(ABS('Back-End'!B$56-L1706)&lt;=0.0005,'Back-End'!B$57),'Back-End'!B$54,IF(AND(ABS('Back-End'!B$69-L1706)&lt;=0.0005,'Back-End'!B$58),'Back-End'!B$67,0))</f>
        <v>0</v>
      </c>
      <c r="S1706" s="72">
        <f>IF(AND(ABS('Back-End'!B$81-L1706)&lt;=0.0005,'Back-End'!B$84),'Back-End'!B$82,0)</f>
        <v>0</v>
      </c>
      <c r="T1706" s="72">
        <v>0</v>
      </c>
    </row>
    <row r="1707" spans="12:20" x14ac:dyDescent="0.25">
      <c r="L1707" s="94">
        <f>L1706</f>
        <v>0.85100000000000064</v>
      </c>
      <c r="M1707" s="81">
        <f>IF(L1707&lt;'Slider Control'!M$13,'Slider Control'!P$13,L1707*'Slider Control'!R$13)</f>
        <v>2.0424000000000015</v>
      </c>
      <c r="N1707" s="95">
        <f>IF(L1707&lt;'Slider Control'!M$13,0,IF(L1707&lt;'Slider Control'!N$13,L1707*'Slider Control'!S$13+'Slider Control'!T$13,'Slider Control'!Q$13))</f>
        <v>1.8</v>
      </c>
      <c r="O1707" s="96" t="e">
        <f t="shared" si="41"/>
        <v>#N/A</v>
      </c>
      <c r="P1707" s="72">
        <f>IF(AND(ABS('Back-End'!B$26-L1707)&lt;=0.0005,'Back-End'!B$25),'Back-End'!B$21,0)</f>
        <v>0</v>
      </c>
      <c r="Q1707" s="72">
        <f>IF(AND(ABS('Back-End'!B$32-L1707)&lt;=0.0005,'Back-End'!B$38),N1707,0)</f>
        <v>0</v>
      </c>
      <c r="R1707" s="72">
        <f>IF(AND(ABS('Back-End'!B$56-L1706)&lt;=0.0005,'Back-End'!B$57),'Back-End'!B$55,IF(AND(ABS('Back-End'!B$69-L1706)&lt;=0.0005,'Back-End'!B$58),'Back-End'!B$68+0.0001,0))</f>
        <v>0</v>
      </c>
      <c r="S1707" s="72">
        <f>IF(AND(ABS('Back-End'!B$81-L1707)&lt;=0.0005,'Back-End'!B$84),'Back-End'!B$83,0)</f>
        <v>0</v>
      </c>
      <c r="T1707" s="72">
        <v>0</v>
      </c>
    </row>
    <row r="1708" spans="12:20" x14ac:dyDescent="0.25">
      <c r="L1708" s="94">
        <f>L1707+0.001</f>
        <v>0.85200000000000065</v>
      </c>
      <c r="M1708" s="81">
        <f>IF(L1708&lt;'Slider Control'!M$13,'Slider Control'!P$13,L1708*'Slider Control'!R$13)</f>
        <v>2.0448000000000013</v>
      </c>
      <c r="N1708" s="95">
        <f>IF(L1708&lt;'Slider Control'!M$13,0,IF(L1708&lt;'Slider Control'!N$13,L1708*'Slider Control'!S$13+'Slider Control'!T$13,'Slider Control'!Q$13))</f>
        <v>1.8</v>
      </c>
      <c r="O1708" s="96" t="e">
        <f t="shared" si="41"/>
        <v>#N/A</v>
      </c>
      <c r="P1708" s="72">
        <f>IF(AND(ABS('Back-End'!B$26-L1708)&lt;=0.0005,'Back-End'!B$25),0.001,0)</f>
        <v>0</v>
      </c>
      <c r="Q1708" s="72">
        <f>IF(AND(ABS('Back-End'!B$32-L1708)&lt;=0.0005,'Back-End'!B$38),M1708,0)</f>
        <v>0</v>
      </c>
      <c r="R1708" s="72">
        <f>IF(AND(ABS('Back-End'!B$56-L1708)&lt;=0.0005,'Back-End'!B$57),'Back-End'!B$54,IF(AND(ABS('Back-End'!B$69-L1708)&lt;=0.0005,'Back-End'!B$58),'Back-End'!B$67,0))</f>
        <v>0</v>
      </c>
      <c r="S1708" s="72">
        <f>IF(AND(ABS('Back-End'!B$81-L1708)&lt;=0.0005,'Back-End'!B$84),'Back-End'!B$82,0)</f>
        <v>0</v>
      </c>
      <c r="T1708" s="72">
        <v>0</v>
      </c>
    </row>
    <row r="1709" spans="12:20" x14ac:dyDescent="0.25">
      <c r="L1709" s="94">
        <f>L1708</f>
        <v>0.85200000000000065</v>
      </c>
      <c r="M1709" s="81">
        <f>IF(L1709&lt;'Slider Control'!M$13,'Slider Control'!P$13,L1709*'Slider Control'!R$13)</f>
        <v>2.0448000000000013</v>
      </c>
      <c r="N1709" s="95">
        <f>IF(L1709&lt;'Slider Control'!M$13,0,IF(L1709&lt;'Slider Control'!N$13,L1709*'Slider Control'!S$13+'Slider Control'!T$13,'Slider Control'!Q$13))</f>
        <v>1.8</v>
      </c>
      <c r="O1709" s="96" t="e">
        <f t="shared" si="41"/>
        <v>#N/A</v>
      </c>
      <c r="P1709" s="72">
        <f>IF(AND(ABS('Back-End'!B$26-L1709)&lt;=0.0005,'Back-End'!B$25),'Back-End'!B$21,0)</f>
        <v>0</v>
      </c>
      <c r="Q1709" s="72">
        <f>IF(AND(ABS('Back-End'!B$32-L1709)&lt;=0.0005,'Back-End'!B$38),N1709,0)</f>
        <v>0</v>
      </c>
      <c r="R1709" s="72">
        <f>IF(AND(ABS('Back-End'!B$56-L1708)&lt;=0.0005,'Back-End'!B$57),'Back-End'!B$55,IF(AND(ABS('Back-End'!B$69-L1708)&lt;=0.0005,'Back-End'!B$58),'Back-End'!B$68+0.0001,0))</f>
        <v>0</v>
      </c>
      <c r="S1709" s="72">
        <f>IF(AND(ABS('Back-End'!B$81-L1709)&lt;=0.0005,'Back-End'!B$84),'Back-End'!B$83,0)</f>
        <v>0</v>
      </c>
      <c r="T1709" s="72">
        <v>0</v>
      </c>
    </row>
    <row r="1710" spans="12:20" x14ac:dyDescent="0.25">
      <c r="L1710" s="94">
        <f>L1709+0.001</f>
        <v>0.85300000000000065</v>
      </c>
      <c r="M1710" s="81">
        <f>IF(L1710&lt;'Slider Control'!M$13,'Slider Control'!P$13,L1710*'Slider Control'!R$13)</f>
        <v>2.0472000000000015</v>
      </c>
      <c r="N1710" s="95">
        <f>IF(L1710&lt;'Slider Control'!M$13,0,IF(L1710&lt;'Slider Control'!N$13,L1710*'Slider Control'!S$13+'Slider Control'!T$13,'Slider Control'!Q$13))</f>
        <v>1.8</v>
      </c>
      <c r="O1710" s="96" t="e">
        <f t="shared" si="41"/>
        <v>#N/A</v>
      </c>
      <c r="P1710" s="72">
        <f>IF(AND(ABS('Back-End'!B$26-L1710)&lt;=0.0005,'Back-End'!B$25),0.001,0)</f>
        <v>0</v>
      </c>
      <c r="Q1710" s="72">
        <f>IF(AND(ABS('Back-End'!B$32-L1710)&lt;=0.0005,'Back-End'!B$38),M1710,0)</f>
        <v>0</v>
      </c>
      <c r="R1710" s="72">
        <f>IF(AND(ABS('Back-End'!B$56-L1710)&lt;=0.0005,'Back-End'!B$57),'Back-End'!B$54,IF(AND(ABS('Back-End'!B$69-L1710)&lt;=0.0005,'Back-End'!B$58),'Back-End'!B$67,0))</f>
        <v>0</v>
      </c>
      <c r="S1710" s="72">
        <f>IF(AND(ABS('Back-End'!B$81-L1710)&lt;=0.0005,'Back-End'!B$84),'Back-End'!B$82,0)</f>
        <v>0</v>
      </c>
      <c r="T1710" s="72">
        <v>0</v>
      </c>
    </row>
    <row r="1711" spans="12:20" x14ac:dyDescent="0.25">
      <c r="L1711" s="94">
        <f>L1710</f>
        <v>0.85300000000000065</v>
      </c>
      <c r="M1711" s="81">
        <f>IF(L1711&lt;'Slider Control'!M$13,'Slider Control'!P$13,L1711*'Slider Control'!R$13)</f>
        <v>2.0472000000000015</v>
      </c>
      <c r="N1711" s="95">
        <f>IF(L1711&lt;'Slider Control'!M$13,0,IF(L1711&lt;'Slider Control'!N$13,L1711*'Slider Control'!S$13+'Slider Control'!T$13,'Slider Control'!Q$13))</f>
        <v>1.8</v>
      </c>
      <c r="O1711" s="96" t="e">
        <f t="shared" si="41"/>
        <v>#N/A</v>
      </c>
      <c r="P1711" s="72">
        <f>IF(AND(ABS('Back-End'!B$26-L1711)&lt;=0.0005,'Back-End'!B$25),'Back-End'!B$21,0)</f>
        <v>0</v>
      </c>
      <c r="Q1711" s="72">
        <f>IF(AND(ABS('Back-End'!B$32-L1711)&lt;=0.0005,'Back-End'!B$38),N1711,0)</f>
        <v>0</v>
      </c>
      <c r="R1711" s="72">
        <f>IF(AND(ABS('Back-End'!B$56-L1710)&lt;=0.0005,'Back-End'!B$57),'Back-End'!B$55,IF(AND(ABS('Back-End'!B$69-L1710)&lt;=0.0005,'Back-End'!B$58),'Back-End'!B$68+0.0001,0))</f>
        <v>0</v>
      </c>
      <c r="S1711" s="72">
        <f>IF(AND(ABS('Back-End'!B$81-L1711)&lt;=0.0005,'Back-End'!B$84),'Back-End'!B$83,0)</f>
        <v>0</v>
      </c>
      <c r="T1711" s="72">
        <v>0</v>
      </c>
    </row>
    <row r="1712" spans="12:20" x14ac:dyDescent="0.25">
      <c r="L1712" s="94">
        <f>L1711+0.001</f>
        <v>0.85400000000000065</v>
      </c>
      <c r="M1712" s="81">
        <f>IF(L1712&lt;'Slider Control'!M$13,'Slider Control'!P$13,L1712*'Slider Control'!R$13)</f>
        <v>2.0496000000000016</v>
      </c>
      <c r="N1712" s="95">
        <f>IF(L1712&lt;'Slider Control'!M$13,0,IF(L1712&lt;'Slider Control'!N$13,L1712*'Slider Control'!S$13+'Slider Control'!T$13,'Slider Control'!Q$13))</f>
        <v>1.8</v>
      </c>
      <c r="O1712" s="96" t="e">
        <f t="shared" si="41"/>
        <v>#N/A</v>
      </c>
      <c r="P1712" s="72">
        <f>IF(AND(ABS('Back-End'!B$26-L1712)&lt;=0.0005,'Back-End'!B$25),0.001,0)</f>
        <v>0</v>
      </c>
      <c r="Q1712" s="72">
        <f>IF(AND(ABS('Back-End'!B$32-L1712)&lt;=0.0005,'Back-End'!B$38),M1712,0)</f>
        <v>0</v>
      </c>
      <c r="R1712" s="72">
        <f>IF(AND(ABS('Back-End'!B$56-L1712)&lt;=0.0005,'Back-End'!B$57),'Back-End'!B$54,IF(AND(ABS('Back-End'!B$69-L1712)&lt;=0.0005,'Back-End'!B$58),'Back-End'!B$67,0))</f>
        <v>0</v>
      </c>
      <c r="S1712" s="72">
        <f>IF(AND(ABS('Back-End'!B$81-L1712)&lt;=0.0005,'Back-End'!B$84),'Back-End'!B$82,0)</f>
        <v>0</v>
      </c>
      <c r="T1712" s="72">
        <v>0</v>
      </c>
    </row>
    <row r="1713" spans="12:20" x14ac:dyDescent="0.25">
      <c r="L1713" s="94">
        <f>L1712</f>
        <v>0.85400000000000065</v>
      </c>
      <c r="M1713" s="81">
        <f>IF(L1713&lt;'Slider Control'!M$13,'Slider Control'!P$13,L1713*'Slider Control'!R$13)</f>
        <v>2.0496000000000016</v>
      </c>
      <c r="N1713" s="95">
        <f>IF(L1713&lt;'Slider Control'!M$13,0,IF(L1713&lt;'Slider Control'!N$13,L1713*'Slider Control'!S$13+'Slider Control'!T$13,'Slider Control'!Q$13))</f>
        <v>1.8</v>
      </c>
      <c r="O1713" s="96" t="e">
        <f t="shared" si="41"/>
        <v>#N/A</v>
      </c>
      <c r="P1713" s="72">
        <f>IF(AND(ABS('Back-End'!B$26-L1713)&lt;=0.0005,'Back-End'!B$25),'Back-End'!B$21,0)</f>
        <v>0</v>
      </c>
      <c r="Q1713" s="72">
        <f>IF(AND(ABS('Back-End'!B$32-L1713)&lt;=0.0005,'Back-End'!B$38),N1713,0)</f>
        <v>0</v>
      </c>
      <c r="R1713" s="72">
        <f>IF(AND(ABS('Back-End'!B$56-L1712)&lt;=0.0005,'Back-End'!B$57),'Back-End'!B$55,IF(AND(ABS('Back-End'!B$69-L1712)&lt;=0.0005,'Back-End'!B$58),'Back-End'!B$68+0.0001,0))</f>
        <v>0</v>
      </c>
      <c r="S1713" s="72">
        <f>IF(AND(ABS('Back-End'!B$81-L1713)&lt;=0.0005,'Back-End'!B$84),'Back-End'!B$83,0)</f>
        <v>0</v>
      </c>
      <c r="T1713" s="72">
        <v>0</v>
      </c>
    </row>
    <row r="1714" spans="12:20" x14ac:dyDescent="0.25">
      <c r="L1714" s="94">
        <f>L1713+0.001</f>
        <v>0.85500000000000065</v>
      </c>
      <c r="M1714" s="81">
        <f>IF(L1714&lt;'Slider Control'!M$13,'Slider Control'!P$13,L1714*'Slider Control'!R$13)</f>
        <v>2.0520000000000014</v>
      </c>
      <c r="N1714" s="95">
        <f>IF(L1714&lt;'Slider Control'!M$13,0,IF(L1714&lt;'Slider Control'!N$13,L1714*'Slider Control'!S$13+'Slider Control'!T$13,'Slider Control'!Q$13))</f>
        <v>1.8</v>
      </c>
      <c r="O1714" s="96" t="e">
        <f t="shared" si="41"/>
        <v>#N/A</v>
      </c>
      <c r="P1714" s="72">
        <f>IF(AND(ABS('Back-End'!B$26-L1714)&lt;=0.0005,'Back-End'!B$25),0.001,0)</f>
        <v>0</v>
      </c>
      <c r="Q1714" s="72">
        <f>IF(AND(ABS('Back-End'!B$32-L1714)&lt;=0.0005,'Back-End'!B$38),M1714,0)</f>
        <v>0</v>
      </c>
      <c r="R1714" s="72">
        <f>IF(AND(ABS('Back-End'!B$56-L1714)&lt;=0.0005,'Back-End'!B$57),'Back-End'!B$54,IF(AND(ABS('Back-End'!B$69-L1714)&lt;=0.0005,'Back-End'!B$58),'Back-End'!B$67,0))</f>
        <v>0</v>
      </c>
      <c r="S1714" s="72">
        <f>IF(AND(ABS('Back-End'!B$81-L1714)&lt;=0.0005,'Back-End'!B$84),'Back-End'!B$82,0)</f>
        <v>0</v>
      </c>
      <c r="T1714" s="72">
        <v>0</v>
      </c>
    </row>
    <row r="1715" spans="12:20" x14ac:dyDescent="0.25">
      <c r="L1715" s="94">
        <f>L1714</f>
        <v>0.85500000000000065</v>
      </c>
      <c r="M1715" s="81">
        <f>IF(L1715&lt;'Slider Control'!M$13,'Slider Control'!P$13,L1715*'Slider Control'!R$13)</f>
        <v>2.0520000000000014</v>
      </c>
      <c r="N1715" s="95">
        <f>IF(L1715&lt;'Slider Control'!M$13,0,IF(L1715&lt;'Slider Control'!N$13,L1715*'Slider Control'!S$13+'Slider Control'!T$13,'Slider Control'!Q$13))</f>
        <v>1.8</v>
      </c>
      <c r="O1715" s="96" t="e">
        <f t="shared" si="41"/>
        <v>#N/A</v>
      </c>
      <c r="P1715" s="72">
        <f>IF(AND(ABS('Back-End'!B$26-L1715)&lt;=0.0005,'Back-End'!B$25),'Back-End'!B$21,0)</f>
        <v>0</v>
      </c>
      <c r="Q1715" s="72">
        <f>IF(AND(ABS('Back-End'!B$32-L1715)&lt;=0.0005,'Back-End'!B$38),N1715,0)</f>
        <v>0</v>
      </c>
      <c r="R1715" s="72">
        <f>IF(AND(ABS('Back-End'!B$56-L1714)&lt;=0.0005,'Back-End'!B$57),'Back-End'!B$55,IF(AND(ABS('Back-End'!B$69-L1714)&lt;=0.0005,'Back-End'!B$58),'Back-End'!B$68+0.0001,0))</f>
        <v>0</v>
      </c>
      <c r="S1715" s="72">
        <f>IF(AND(ABS('Back-End'!B$81-L1715)&lt;=0.0005,'Back-End'!B$84),'Back-End'!B$83,0)</f>
        <v>0</v>
      </c>
      <c r="T1715" s="72">
        <v>0</v>
      </c>
    </row>
    <row r="1716" spans="12:20" x14ac:dyDescent="0.25">
      <c r="L1716" s="94">
        <f>L1715+0.001</f>
        <v>0.85600000000000065</v>
      </c>
      <c r="M1716" s="81">
        <f>IF(L1716&lt;'Slider Control'!M$13,'Slider Control'!P$13,L1716*'Slider Control'!R$13)</f>
        <v>2.0544000000000016</v>
      </c>
      <c r="N1716" s="95">
        <f>IF(L1716&lt;'Slider Control'!M$13,0,IF(L1716&lt;'Slider Control'!N$13,L1716*'Slider Control'!S$13+'Slider Control'!T$13,'Slider Control'!Q$13))</f>
        <v>1.8</v>
      </c>
      <c r="O1716" s="96" t="e">
        <f t="shared" si="41"/>
        <v>#N/A</v>
      </c>
      <c r="P1716" s="72">
        <f>IF(AND(ABS('Back-End'!B$26-L1716)&lt;=0.0005,'Back-End'!B$25),0.001,0)</f>
        <v>0</v>
      </c>
      <c r="Q1716" s="72">
        <f>IF(AND(ABS('Back-End'!B$32-L1716)&lt;=0.0005,'Back-End'!B$38),M1716,0)</f>
        <v>0</v>
      </c>
      <c r="R1716" s="72">
        <f>IF(AND(ABS('Back-End'!B$56-L1716)&lt;=0.0005,'Back-End'!B$57),'Back-End'!B$54,IF(AND(ABS('Back-End'!B$69-L1716)&lt;=0.0005,'Back-End'!B$58),'Back-End'!B$67,0))</f>
        <v>0</v>
      </c>
      <c r="S1716" s="72">
        <f>IF(AND(ABS('Back-End'!B$81-L1716)&lt;=0.0005,'Back-End'!B$84),'Back-End'!B$82,0)</f>
        <v>0</v>
      </c>
      <c r="T1716" s="72">
        <v>0</v>
      </c>
    </row>
    <row r="1717" spans="12:20" x14ac:dyDescent="0.25">
      <c r="L1717" s="94">
        <f>L1716</f>
        <v>0.85600000000000065</v>
      </c>
      <c r="M1717" s="81">
        <f>IF(L1717&lt;'Slider Control'!M$13,'Slider Control'!P$13,L1717*'Slider Control'!R$13)</f>
        <v>2.0544000000000016</v>
      </c>
      <c r="N1717" s="95">
        <f>IF(L1717&lt;'Slider Control'!M$13,0,IF(L1717&lt;'Slider Control'!N$13,L1717*'Slider Control'!S$13+'Slider Control'!T$13,'Slider Control'!Q$13))</f>
        <v>1.8</v>
      </c>
      <c r="O1717" s="96" t="e">
        <f t="shared" si="41"/>
        <v>#N/A</v>
      </c>
      <c r="P1717" s="72">
        <f>IF(AND(ABS('Back-End'!B$26-L1717)&lt;=0.0005,'Back-End'!B$25),'Back-End'!B$21,0)</f>
        <v>0</v>
      </c>
      <c r="Q1717" s="72">
        <f>IF(AND(ABS('Back-End'!B$32-L1717)&lt;=0.0005,'Back-End'!B$38),N1717,0)</f>
        <v>0</v>
      </c>
      <c r="R1717" s="72">
        <f>IF(AND(ABS('Back-End'!B$56-L1716)&lt;=0.0005,'Back-End'!B$57),'Back-End'!B$55,IF(AND(ABS('Back-End'!B$69-L1716)&lt;=0.0005,'Back-End'!B$58),'Back-End'!B$68+0.0001,0))</f>
        <v>0</v>
      </c>
      <c r="S1717" s="72">
        <f>IF(AND(ABS('Back-End'!B$81-L1717)&lt;=0.0005,'Back-End'!B$84),'Back-End'!B$83,0)</f>
        <v>0</v>
      </c>
      <c r="T1717" s="72">
        <v>0</v>
      </c>
    </row>
    <row r="1718" spans="12:20" x14ac:dyDescent="0.25">
      <c r="L1718" s="94">
        <f>L1717+0.001</f>
        <v>0.85700000000000065</v>
      </c>
      <c r="M1718" s="81">
        <f>IF(L1718&lt;'Slider Control'!M$13,'Slider Control'!P$13,L1718*'Slider Control'!R$13)</f>
        <v>2.0568000000000013</v>
      </c>
      <c r="N1718" s="95">
        <f>IF(L1718&lt;'Slider Control'!M$13,0,IF(L1718&lt;'Slider Control'!N$13,L1718*'Slider Control'!S$13+'Slider Control'!T$13,'Slider Control'!Q$13))</f>
        <v>1.8</v>
      </c>
      <c r="O1718" s="96" t="e">
        <f t="shared" si="41"/>
        <v>#N/A</v>
      </c>
      <c r="P1718" s="72">
        <f>IF(AND(ABS('Back-End'!B$26-L1718)&lt;=0.0005,'Back-End'!B$25),0.001,0)</f>
        <v>0</v>
      </c>
      <c r="Q1718" s="72">
        <f>IF(AND(ABS('Back-End'!B$32-L1718)&lt;=0.0005,'Back-End'!B$38),M1718,0)</f>
        <v>0</v>
      </c>
      <c r="R1718" s="72">
        <f>IF(AND(ABS('Back-End'!B$56-L1718)&lt;=0.0005,'Back-End'!B$57),'Back-End'!B$54,IF(AND(ABS('Back-End'!B$69-L1718)&lt;=0.0005,'Back-End'!B$58),'Back-End'!B$67,0))</f>
        <v>0</v>
      </c>
      <c r="S1718" s="72">
        <f>IF(AND(ABS('Back-End'!B$81-L1718)&lt;=0.0005,'Back-End'!B$84),'Back-End'!B$82,0)</f>
        <v>0</v>
      </c>
      <c r="T1718" s="72">
        <v>0</v>
      </c>
    </row>
    <row r="1719" spans="12:20" x14ac:dyDescent="0.25">
      <c r="L1719" s="94">
        <f>L1718</f>
        <v>0.85700000000000065</v>
      </c>
      <c r="M1719" s="81">
        <f>IF(L1719&lt;'Slider Control'!M$13,'Slider Control'!P$13,L1719*'Slider Control'!R$13)</f>
        <v>2.0568000000000013</v>
      </c>
      <c r="N1719" s="95">
        <f>IF(L1719&lt;'Slider Control'!M$13,0,IF(L1719&lt;'Slider Control'!N$13,L1719*'Slider Control'!S$13+'Slider Control'!T$13,'Slider Control'!Q$13))</f>
        <v>1.8</v>
      </c>
      <c r="O1719" s="96" t="e">
        <f t="shared" si="41"/>
        <v>#N/A</v>
      </c>
      <c r="P1719" s="72">
        <f>IF(AND(ABS('Back-End'!B$26-L1719)&lt;=0.0005,'Back-End'!B$25),'Back-End'!B$21,0)</f>
        <v>0</v>
      </c>
      <c r="Q1719" s="72">
        <f>IF(AND(ABS('Back-End'!B$32-L1719)&lt;=0.0005,'Back-End'!B$38),N1719,0)</f>
        <v>0</v>
      </c>
      <c r="R1719" s="72">
        <f>IF(AND(ABS('Back-End'!B$56-L1718)&lt;=0.0005,'Back-End'!B$57),'Back-End'!B$55,IF(AND(ABS('Back-End'!B$69-L1718)&lt;=0.0005,'Back-End'!B$58),'Back-End'!B$68+0.0001,0))</f>
        <v>0</v>
      </c>
      <c r="S1719" s="72">
        <f>IF(AND(ABS('Back-End'!B$81-L1719)&lt;=0.0005,'Back-End'!B$84),'Back-End'!B$83,0)</f>
        <v>0</v>
      </c>
      <c r="T1719" s="72">
        <v>0</v>
      </c>
    </row>
    <row r="1720" spans="12:20" x14ac:dyDescent="0.25">
      <c r="L1720" s="94">
        <f>L1719+0.001</f>
        <v>0.85800000000000065</v>
      </c>
      <c r="M1720" s="81">
        <f>IF(L1720&lt;'Slider Control'!M$13,'Slider Control'!P$13,L1720*'Slider Control'!R$13)</f>
        <v>2.0592000000000015</v>
      </c>
      <c r="N1720" s="95">
        <f>IF(L1720&lt;'Slider Control'!M$13,0,IF(L1720&lt;'Slider Control'!N$13,L1720*'Slider Control'!S$13+'Slider Control'!T$13,'Slider Control'!Q$13))</f>
        <v>1.8</v>
      </c>
      <c r="O1720" s="96" t="e">
        <f t="shared" si="41"/>
        <v>#N/A</v>
      </c>
      <c r="P1720" s="72">
        <f>IF(AND(ABS('Back-End'!B$26-L1720)&lt;=0.0005,'Back-End'!B$25),0.001,0)</f>
        <v>0</v>
      </c>
      <c r="Q1720" s="72">
        <f>IF(AND(ABS('Back-End'!B$32-L1720)&lt;=0.0005,'Back-End'!B$38),M1720,0)</f>
        <v>0</v>
      </c>
      <c r="R1720" s="72">
        <f>IF(AND(ABS('Back-End'!B$56-L1720)&lt;=0.0005,'Back-End'!B$57),'Back-End'!B$54,IF(AND(ABS('Back-End'!B$69-L1720)&lt;=0.0005,'Back-End'!B$58),'Back-End'!B$67,0))</f>
        <v>0</v>
      </c>
      <c r="S1720" s="72">
        <f>IF(AND(ABS('Back-End'!B$81-L1720)&lt;=0.0005,'Back-End'!B$84),'Back-End'!B$82,0)</f>
        <v>0</v>
      </c>
      <c r="T1720" s="72">
        <v>0</v>
      </c>
    </row>
    <row r="1721" spans="12:20" x14ac:dyDescent="0.25">
      <c r="L1721" s="94">
        <f>L1720</f>
        <v>0.85800000000000065</v>
      </c>
      <c r="M1721" s="81">
        <f>IF(L1721&lt;'Slider Control'!M$13,'Slider Control'!P$13,L1721*'Slider Control'!R$13)</f>
        <v>2.0592000000000015</v>
      </c>
      <c r="N1721" s="95">
        <f>IF(L1721&lt;'Slider Control'!M$13,0,IF(L1721&lt;'Slider Control'!N$13,L1721*'Slider Control'!S$13+'Slider Control'!T$13,'Slider Control'!Q$13))</f>
        <v>1.8</v>
      </c>
      <c r="O1721" s="96" t="e">
        <f t="shared" si="41"/>
        <v>#N/A</v>
      </c>
      <c r="P1721" s="72">
        <f>IF(AND(ABS('Back-End'!B$26-L1721)&lt;=0.0005,'Back-End'!B$25),'Back-End'!B$21,0)</f>
        <v>0</v>
      </c>
      <c r="Q1721" s="72">
        <f>IF(AND(ABS('Back-End'!B$32-L1721)&lt;=0.0005,'Back-End'!B$38),N1721,0)</f>
        <v>0</v>
      </c>
      <c r="R1721" s="72">
        <f>IF(AND(ABS('Back-End'!B$56-L1720)&lt;=0.0005,'Back-End'!B$57),'Back-End'!B$55,IF(AND(ABS('Back-End'!B$69-L1720)&lt;=0.0005,'Back-End'!B$58),'Back-End'!B$68+0.0001,0))</f>
        <v>0</v>
      </c>
      <c r="S1721" s="72">
        <f>IF(AND(ABS('Back-End'!B$81-L1721)&lt;=0.0005,'Back-End'!B$84),'Back-End'!B$83,0)</f>
        <v>0</v>
      </c>
      <c r="T1721" s="72">
        <v>0</v>
      </c>
    </row>
    <row r="1722" spans="12:20" x14ac:dyDescent="0.25">
      <c r="L1722" s="94">
        <f>L1721+0.001</f>
        <v>0.85900000000000065</v>
      </c>
      <c r="M1722" s="81">
        <f>IF(L1722&lt;'Slider Control'!M$13,'Slider Control'!P$13,L1722*'Slider Control'!R$13)</f>
        <v>2.0616000000000017</v>
      </c>
      <c r="N1722" s="95">
        <f>IF(L1722&lt;'Slider Control'!M$13,0,IF(L1722&lt;'Slider Control'!N$13,L1722*'Slider Control'!S$13+'Slider Control'!T$13,'Slider Control'!Q$13))</f>
        <v>1.8</v>
      </c>
      <c r="O1722" s="96" t="e">
        <f t="shared" si="41"/>
        <v>#N/A</v>
      </c>
      <c r="P1722" s="72">
        <f>IF(AND(ABS('Back-End'!B$26-L1722)&lt;=0.0005,'Back-End'!B$25),0.001,0)</f>
        <v>0</v>
      </c>
      <c r="Q1722" s="72">
        <f>IF(AND(ABS('Back-End'!B$32-L1722)&lt;=0.0005,'Back-End'!B$38),M1722,0)</f>
        <v>0</v>
      </c>
      <c r="R1722" s="72">
        <f>IF(AND(ABS('Back-End'!B$56-L1722)&lt;=0.0005,'Back-End'!B$57),'Back-End'!B$54,IF(AND(ABS('Back-End'!B$69-L1722)&lt;=0.0005,'Back-End'!B$58),'Back-End'!B$67,0))</f>
        <v>0</v>
      </c>
      <c r="S1722" s="72">
        <f>IF(AND(ABS('Back-End'!B$81-L1722)&lt;=0.0005,'Back-End'!B$84),'Back-End'!B$82,0)</f>
        <v>0</v>
      </c>
      <c r="T1722" s="72">
        <v>0</v>
      </c>
    </row>
    <row r="1723" spans="12:20" x14ac:dyDescent="0.25">
      <c r="L1723" s="94">
        <f>L1722</f>
        <v>0.85900000000000065</v>
      </c>
      <c r="M1723" s="81">
        <f>IF(L1723&lt;'Slider Control'!M$13,'Slider Control'!P$13,L1723*'Slider Control'!R$13)</f>
        <v>2.0616000000000017</v>
      </c>
      <c r="N1723" s="95">
        <f>IF(L1723&lt;'Slider Control'!M$13,0,IF(L1723&lt;'Slider Control'!N$13,L1723*'Slider Control'!S$13+'Slider Control'!T$13,'Slider Control'!Q$13))</f>
        <v>1.8</v>
      </c>
      <c r="O1723" s="96" t="e">
        <f t="shared" si="41"/>
        <v>#N/A</v>
      </c>
      <c r="P1723" s="72">
        <f>IF(AND(ABS('Back-End'!B$26-L1723)&lt;=0.0005,'Back-End'!B$25),'Back-End'!B$21,0)</f>
        <v>0</v>
      </c>
      <c r="Q1723" s="72">
        <f>IF(AND(ABS('Back-End'!B$32-L1723)&lt;=0.0005,'Back-End'!B$38),N1723,0)</f>
        <v>0</v>
      </c>
      <c r="R1723" s="72">
        <f>IF(AND(ABS('Back-End'!B$56-L1722)&lt;=0.0005,'Back-End'!B$57),'Back-End'!B$55,IF(AND(ABS('Back-End'!B$69-L1722)&lt;=0.0005,'Back-End'!B$58),'Back-End'!B$68+0.0001,0))</f>
        <v>0</v>
      </c>
      <c r="S1723" s="72">
        <f>IF(AND(ABS('Back-End'!B$81-L1723)&lt;=0.0005,'Back-End'!B$84),'Back-End'!B$83,0)</f>
        <v>0</v>
      </c>
      <c r="T1723" s="72">
        <v>0</v>
      </c>
    </row>
    <row r="1724" spans="12:20" x14ac:dyDescent="0.25">
      <c r="L1724" s="94">
        <f>L1723+0.001</f>
        <v>0.86000000000000065</v>
      </c>
      <c r="M1724" s="81">
        <f>IF(L1724&lt;'Slider Control'!M$13,'Slider Control'!P$13,L1724*'Slider Control'!R$13)</f>
        <v>2.0640000000000014</v>
      </c>
      <c r="N1724" s="95">
        <f>IF(L1724&lt;'Slider Control'!M$13,0,IF(L1724&lt;'Slider Control'!N$13,L1724*'Slider Control'!S$13+'Slider Control'!T$13,'Slider Control'!Q$13))</f>
        <v>1.8</v>
      </c>
      <c r="O1724" s="96" t="e">
        <f t="shared" si="41"/>
        <v>#N/A</v>
      </c>
      <c r="P1724" s="72">
        <f>IF(AND(ABS('Back-End'!B$26-L1724)&lt;=0.0005,'Back-End'!B$25),0.001,0)</f>
        <v>0</v>
      </c>
      <c r="Q1724" s="72">
        <f>IF(AND(ABS('Back-End'!B$32-L1724)&lt;=0.0005,'Back-End'!B$38),M1724,0)</f>
        <v>0</v>
      </c>
      <c r="R1724" s="72">
        <f>IF(AND(ABS('Back-End'!B$56-L1724)&lt;=0.0005,'Back-End'!B$57),'Back-End'!B$54,IF(AND(ABS('Back-End'!B$69-L1724)&lt;=0.0005,'Back-End'!B$58),'Back-End'!B$67,0))</f>
        <v>0</v>
      </c>
      <c r="S1724" s="72">
        <f>IF(AND(ABS('Back-End'!B$81-L1724)&lt;=0.0005,'Back-End'!B$84),'Back-End'!B$82,0)</f>
        <v>0</v>
      </c>
      <c r="T1724" s="72">
        <v>0</v>
      </c>
    </row>
    <row r="1725" spans="12:20" x14ac:dyDescent="0.25">
      <c r="L1725" s="94">
        <f>L1724</f>
        <v>0.86000000000000065</v>
      </c>
      <c r="M1725" s="81">
        <f>IF(L1725&lt;'Slider Control'!M$13,'Slider Control'!P$13,L1725*'Slider Control'!R$13)</f>
        <v>2.0640000000000014</v>
      </c>
      <c r="N1725" s="95">
        <f>IF(L1725&lt;'Slider Control'!M$13,0,IF(L1725&lt;'Slider Control'!N$13,L1725*'Slider Control'!S$13+'Slider Control'!T$13,'Slider Control'!Q$13))</f>
        <v>1.8</v>
      </c>
      <c r="O1725" s="96" t="e">
        <f t="shared" si="41"/>
        <v>#N/A</v>
      </c>
      <c r="P1725" s="72">
        <f>IF(AND(ABS('Back-End'!B$26-L1725)&lt;=0.0005,'Back-End'!B$25),'Back-End'!B$21,0)</f>
        <v>0</v>
      </c>
      <c r="Q1725" s="72">
        <f>IF(AND(ABS('Back-End'!B$32-L1725)&lt;=0.0005,'Back-End'!B$38),N1725,0)</f>
        <v>0</v>
      </c>
      <c r="R1725" s="72">
        <f>IF(AND(ABS('Back-End'!B$56-L1724)&lt;=0.0005,'Back-End'!B$57),'Back-End'!B$55,IF(AND(ABS('Back-End'!B$69-L1724)&lt;=0.0005,'Back-End'!B$58),'Back-End'!B$68+0.0001,0))</f>
        <v>0</v>
      </c>
      <c r="S1725" s="72">
        <f>IF(AND(ABS('Back-End'!B$81-L1725)&lt;=0.0005,'Back-End'!B$84),'Back-End'!B$83,0)</f>
        <v>0</v>
      </c>
      <c r="T1725" s="72">
        <v>0</v>
      </c>
    </row>
    <row r="1726" spans="12:20" x14ac:dyDescent="0.25">
      <c r="L1726" s="94">
        <f>L1725+0.001</f>
        <v>0.86100000000000065</v>
      </c>
      <c r="M1726" s="81">
        <f>IF(L1726&lt;'Slider Control'!M$13,'Slider Control'!P$13,L1726*'Slider Control'!R$13)</f>
        <v>2.0664000000000016</v>
      </c>
      <c r="N1726" s="95">
        <f>IF(L1726&lt;'Slider Control'!M$13,0,IF(L1726&lt;'Slider Control'!N$13,L1726*'Slider Control'!S$13+'Slider Control'!T$13,'Slider Control'!Q$13))</f>
        <v>1.8</v>
      </c>
      <c r="O1726" s="96" t="e">
        <f t="shared" si="41"/>
        <v>#N/A</v>
      </c>
      <c r="P1726" s="72">
        <f>IF(AND(ABS('Back-End'!B$26-L1726)&lt;=0.0005,'Back-End'!B$25),0.001,0)</f>
        <v>0</v>
      </c>
      <c r="Q1726" s="72">
        <f>IF(AND(ABS('Back-End'!B$32-L1726)&lt;=0.0005,'Back-End'!B$38),M1726,0)</f>
        <v>0</v>
      </c>
      <c r="R1726" s="72">
        <f>IF(AND(ABS('Back-End'!B$56-L1726)&lt;=0.0005,'Back-End'!B$57),'Back-End'!B$54,IF(AND(ABS('Back-End'!B$69-L1726)&lt;=0.0005,'Back-End'!B$58),'Back-End'!B$67,0))</f>
        <v>0</v>
      </c>
      <c r="S1726" s="72">
        <f>IF(AND(ABS('Back-End'!B$81-L1726)&lt;=0.0005,'Back-End'!B$84),'Back-End'!B$82,0)</f>
        <v>0</v>
      </c>
      <c r="T1726" s="72">
        <v>0</v>
      </c>
    </row>
    <row r="1727" spans="12:20" x14ac:dyDescent="0.25">
      <c r="L1727" s="94">
        <f>L1726</f>
        <v>0.86100000000000065</v>
      </c>
      <c r="M1727" s="81">
        <f>IF(L1727&lt;'Slider Control'!M$13,'Slider Control'!P$13,L1727*'Slider Control'!R$13)</f>
        <v>2.0664000000000016</v>
      </c>
      <c r="N1727" s="95">
        <f>IF(L1727&lt;'Slider Control'!M$13,0,IF(L1727&lt;'Slider Control'!N$13,L1727*'Slider Control'!S$13+'Slider Control'!T$13,'Slider Control'!Q$13))</f>
        <v>1.8</v>
      </c>
      <c r="O1727" s="96" t="e">
        <f t="shared" si="41"/>
        <v>#N/A</v>
      </c>
      <c r="P1727" s="72">
        <f>IF(AND(ABS('Back-End'!B$26-L1727)&lt;=0.0005,'Back-End'!B$25),'Back-End'!B$21,0)</f>
        <v>0</v>
      </c>
      <c r="Q1727" s="72">
        <f>IF(AND(ABS('Back-End'!B$32-L1727)&lt;=0.0005,'Back-End'!B$38),N1727,0)</f>
        <v>0</v>
      </c>
      <c r="R1727" s="72">
        <f>IF(AND(ABS('Back-End'!B$56-L1726)&lt;=0.0005,'Back-End'!B$57),'Back-End'!B$55,IF(AND(ABS('Back-End'!B$69-L1726)&lt;=0.0005,'Back-End'!B$58),'Back-End'!B$68+0.0001,0))</f>
        <v>0</v>
      </c>
      <c r="S1727" s="72">
        <f>IF(AND(ABS('Back-End'!B$81-L1727)&lt;=0.0005,'Back-End'!B$84),'Back-End'!B$83,0)</f>
        <v>0</v>
      </c>
      <c r="T1727" s="72">
        <v>0</v>
      </c>
    </row>
    <row r="1728" spans="12:20" x14ac:dyDescent="0.25">
      <c r="L1728" s="94">
        <f>L1727+0.001</f>
        <v>0.86200000000000065</v>
      </c>
      <c r="M1728" s="81">
        <f>IF(L1728&lt;'Slider Control'!M$13,'Slider Control'!P$13,L1728*'Slider Control'!R$13)</f>
        <v>2.0688000000000013</v>
      </c>
      <c r="N1728" s="95">
        <f>IF(L1728&lt;'Slider Control'!M$13,0,IF(L1728&lt;'Slider Control'!N$13,L1728*'Slider Control'!S$13+'Slider Control'!T$13,'Slider Control'!Q$13))</f>
        <v>1.8</v>
      </c>
      <c r="O1728" s="96" t="e">
        <f t="shared" si="41"/>
        <v>#N/A</v>
      </c>
      <c r="P1728" s="72">
        <f>IF(AND(ABS('Back-End'!B$26-L1728)&lt;=0.0005,'Back-End'!B$25),0.001,0)</f>
        <v>0</v>
      </c>
      <c r="Q1728" s="72">
        <f>IF(AND(ABS('Back-End'!B$32-L1728)&lt;=0.0005,'Back-End'!B$38),M1728,0)</f>
        <v>0</v>
      </c>
      <c r="R1728" s="72">
        <f>IF(AND(ABS('Back-End'!B$56-L1728)&lt;=0.0005,'Back-End'!B$57),'Back-End'!B$54,IF(AND(ABS('Back-End'!B$69-L1728)&lt;=0.0005,'Back-End'!B$58),'Back-End'!B$67,0))</f>
        <v>0</v>
      </c>
      <c r="S1728" s="72">
        <f>IF(AND(ABS('Back-End'!B$81-L1728)&lt;=0.0005,'Back-End'!B$84),'Back-End'!B$82,0)</f>
        <v>0</v>
      </c>
      <c r="T1728" s="72">
        <v>0</v>
      </c>
    </row>
    <row r="1729" spans="12:20" x14ac:dyDescent="0.25">
      <c r="L1729" s="94">
        <f>L1728</f>
        <v>0.86200000000000065</v>
      </c>
      <c r="M1729" s="81">
        <f>IF(L1729&lt;'Slider Control'!M$13,'Slider Control'!P$13,L1729*'Slider Control'!R$13)</f>
        <v>2.0688000000000013</v>
      </c>
      <c r="N1729" s="95">
        <f>IF(L1729&lt;'Slider Control'!M$13,0,IF(L1729&lt;'Slider Control'!N$13,L1729*'Slider Control'!S$13+'Slider Control'!T$13,'Slider Control'!Q$13))</f>
        <v>1.8</v>
      </c>
      <c r="O1729" s="96" t="e">
        <f t="shared" si="41"/>
        <v>#N/A</v>
      </c>
      <c r="P1729" s="72">
        <f>IF(AND(ABS('Back-End'!B$26-L1729)&lt;=0.0005,'Back-End'!B$25),'Back-End'!B$21,0)</f>
        <v>0</v>
      </c>
      <c r="Q1729" s="72">
        <f>IF(AND(ABS('Back-End'!B$32-L1729)&lt;=0.0005,'Back-End'!B$38),N1729,0)</f>
        <v>0</v>
      </c>
      <c r="R1729" s="72">
        <f>IF(AND(ABS('Back-End'!B$56-L1728)&lt;=0.0005,'Back-End'!B$57),'Back-End'!B$55,IF(AND(ABS('Back-End'!B$69-L1728)&lt;=0.0005,'Back-End'!B$58),'Back-End'!B$68+0.0001,0))</f>
        <v>0</v>
      </c>
      <c r="S1729" s="72">
        <f>IF(AND(ABS('Back-End'!B$81-L1729)&lt;=0.0005,'Back-End'!B$84),'Back-End'!B$83,0)</f>
        <v>0</v>
      </c>
      <c r="T1729" s="72">
        <v>0</v>
      </c>
    </row>
    <row r="1730" spans="12:20" x14ac:dyDescent="0.25">
      <c r="L1730" s="94">
        <f>L1729+0.001</f>
        <v>0.86300000000000066</v>
      </c>
      <c r="M1730" s="81">
        <f>IF(L1730&lt;'Slider Control'!M$13,'Slider Control'!P$13,L1730*'Slider Control'!R$13)</f>
        <v>2.0712000000000015</v>
      </c>
      <c r="N1730" s="95">
        <f>IF(L1730&lt;'Slider Control'!M$13,0,IF(L1730&lt;'Slider Control'!N$13,L1730*'Slider Control'!S$13+'Slider Control'!T$13,'Slider Control'!Q$13))</f>
        <v>1.8</v>
      </c>
      <c r="O1730" s="96" t="e">
        <f t="shared" si="41"/>
        <v>#N/A</v>
      </c>
      <c r="P1730" s="72">
        <f>IF(AND(ABS('Back-End'!B$26-L1730)&lt;=0.0005,'Back-End'!B$25),0.001,0)</f>
        <v>0</v>
      </c>
      <c r="Q1730" s="72">
        <f>IF(AND(ABS('Back-End'!B$32-L1730)&lt;=0.0005,'Back-End'!B$38),M1730,0)</f>
        <v>0</v>
      </c>
      <c r="R1730" s="72">
        <f>IF(AND(ABS('Back-End'!B$56-L1730)&lt;=0.0005,'Back-End'!B$57),'Back-End'!B$54,IF(AND(ABS('Back-End'!B$69-L1730)&lt;=0.0005,'Back-End'!B$58),'Back-End'!B$67,0))</f>
        <v>0</v>
      </c>
      <c r="S1730" s="72">
        <f>IF(AND(ABS('Back-End'!B$81-L1730)&lt;=0.0005,'Back-End'!B$84),'Back-End'!B$82,0)</f>
        <v>0</v>
      </c>
      <c r="T1730" s="72">
        <v>0</v>
      </c>
    </row>
    <row r="1731" spans="12:20" x14ac:dyDescent="0.25">
      <c r="L1731" s="94">
        <f>L1730</f>
        <v>0.86300000000000066</v>
      </c>
      <c r="M1731" s="81">
        <f>IF(L1731&lt;'Slider Control'!M$13,'Slider Control'!P$13,L1731*'Slider Control'!R$13)</f>
        <v>2.0712000000000015</v>
      </c>
      <c r="N1731" s="95">
        <f>IF(L1731&lt;'Slider Control'!M$13,0,IF(L1731&lt;'Slider Control'!N$13,L1731*'Slider Control'!S$13+'Slider Control'!T$13,'Slider Control'!Q$13))</f>
        <v>1.8</v>
      </c>
      <c r="O1731" s="96" t="e">
        <f t="shared" si="41"/>
        <v>#N/A</v>
      </c>
      <c r="P1731" s="72">
        <f>IF(AND(ABS('Back-End'!B$26-L1731)&lt;=0.0005,'Back-End'!B$25),'Back-End'!B$21,0)</f>
        <v>0</v>
      </c>
      <c r="Q1731" s="72">
        <f>IF(AND(ABS('Back-End'!B$32-L1731)&lt;=0.0005,'Back-End'!B$38),N1731,0)</f>
        <v>0</v>
      </c>
      <c r="R1731" s="72">
        <f>IF(AND(ABS('Back-End'!B$56-L1730)&lt;=0.0005,'Back-End'!B$57),'Back-End'!B$55,IF(AND(ABS('Back-End'!B$69-L1730)&lt;=0.0005,'Back-End'!B$58),'Back-End'!B$68+0.0001,0))</f>
        <v>0</v>
      </c>
      <c r="S1731" s="72">
        <f>IF(AND(ABS('Back-End'!B$81-L1731)&lt;=0.0005,'Back-End'!B$84),'Back-End'!B$83,0)</f>
        <v>0</v>
      </c>
      <c r="T1731" s="72">
        <v>0</v>
      </c>
    </row>
    <row r="1732" spans="12:20" x14ac:dyDescent="0.25">
      <c r="L1732" s="94">
        <f>L1731+0.001</f>
        <v>0.86400000000000066</v>
      </c>
      <c r="M1732" s="81">
        <f>IF(L1732&lt;'Slider Control'!M$13,'Slider Control'!P$13,L1732*'Slider Control'!R$13)</f>
        <v>2.0736000000000017</v>
      </c>
      <c r="N1732" s="95">
        <f>IF(L1732&lt;'Slider Control'!M$13,0,IF(L1732&lt;'Slider Control'!N$13,L1732*'Slider Control'!S$13+'Slider Control'!T$13,'Slider Control'!Q$13))</f>
        <v>1.8</v>
      </c>
      <c r="O1732" s="96" t="e">
        <f t="shared" ref="O1732:O1795" si="42">IF(SUM(P1732:T1732)=0,NA(),SUM(P1732:T1732))</f>
        <v>#N/A</v>
      </c>
      <c r="P1732" s="72">
        <f>IF(AND(ABS('Back-End'!B$26-L1732)&lt;=0.0005,'Back-End'!B$25),0.001,0)</f>
        <v>0</v>
      </c>
      <c r="Q1732" s="72">
        <f>IF(AND(ABS('Back-End'!B$32-L1732)&lt;=0.0005,'Back-End'!B$38),M1732,0)</f>
        <v>0</v>
      </c>
      <c r="R1732" s="72">
        <f>IF(AND(ABS('Back-End'!B$56-L1732)&lt;=0.0005,'Back-End'!B$57),'Back-End'!B$54,IF(AND(ABS('Back-End'!B$69-L1732)&lt;=0.0005,'Back-End'!B$58),'Back-End'!B$67,0))</f>
        <v>0</v>
      </c>
      <c r="S1732" s="72">
        <f>IF(AND(ABS('Back-End'!B$81-L1732)&lt;=0.0005,'Back-End'!B$84),'Back-End'!B$82,0)</f>
        <v>0</v>
      </c>
      <c r="T1732" s="72">
        <v>0</v>
      </c>
    </row>
    <row r="1733" spans="12:20" x14ac:dyDescent="0.25">
      <c r="L1733" s="94">
        <f>L1732</f>
        <v>0.86400000000000066</v>
      </c>
      <c r="M1733" s="81">
        <f>IF(L1733&lt;'Slider Control'!M$13,'Slider Control'!P$13,L1733*'Slider Control'!R$13)</f>
        <v>2.0736000000000017</v>
      </c>
      <c r="N1733" s="95">
        <f>IF(L1733&lt;'Slider Control'!M$13,0,IF(L1733&lt;'Slider Control'!N$13,L1733*'Slider Control'!S$13+'Slider Control'!T$13,'Slider Control'!Q$13))</f>
        <v>1.8</v>
      </c>
      <c r="O1733" s="96" t="e">
        <f t="shared" si="42"/>
        <v>#N/A</v>
      </c>
      <c r="P1733" s="72">
        <f>IF(AND(ABS('Back-End'!B$26-L1733)&lt;=0.0005,'Back-End'!B$25),'Back-End'!B$21,0)</f>
        <v>0</v>
      </c>
      <c r="Q1733" s="72">
        <f>IF(AND(ABS('Back-End'!B$32-L1733)&lt;=0.0005,'Back-End'!B$38),N1733,0)</f>
        <v>0</v>
      </c>
      <c r="R1733" s="72">
        <f>IF(AND(ABS('Back-End'!B$56-L1732)&lt;=0.0005,'Back-End'!B$57),'Back-End'!B$55,IF(AND(ABS('Back-End'!B$69-L1732)&lt;=0.0005,'Back-End'!B$58),'Back-End'!B$68+0.0001,0))</f>
        <v>0</v>
      </c>
      <c r="S1733" s="72">
        <f>IF(AND(ABS('Back-End'!B$81-L1733)&lt;=0.0005,'Back-End'!B$84),'Back-End'!B$83,0)</f>
        <v>0</v>
      </c>
      <c r="T1733" s="72">
        <v>0</v>
      </c>
    </row>
    <row r="1734" spans="12:20" x14ac:dyDescent="0.25">
      <c r="L1734" s="94">
        <f>L1733+0.001</f>
        <v>0.86500000000000066</v>
      </c>
      <c r="M1734" s="81">
        <f>IF(L1734&lt;'Slider Control'!M$13,'Slider Control'!P$13,L1734*'Slider Control'!R$13)</f>
        <v>2.0760000000000014</v>
      </c>
      <c r="N1734" s="95">
        <f>IF(L1734&lt;'Slider Control'!M$13,0,IF(L1734&lt;'Slider Control'!N$13,L1734*'Slider Control'!S$13+'Slider Control'!T$13,'Slider Control'!Q$13))</f>
        <v>1.8</v>
      </c>
      <c r="O1734" s="96" t="e">
        <f t="shared" si="42"/>
        <v>#N/A</v>
      </c>
      <c r="P1734" s="72">
        <f>IF(AND(ABS('Back-End'!B$26-L1734)&lt;=0.0005,'Back-End'!B$25),0.001,0)</f>
        <v>0</v>
      </c>
      <c r="Q1734" s="72">
        <f>IF(AND(ABS('Back-End'!B$32-L1734)&lt;=0.0005,'Back-End'!B$38),M1734,0)</f>
        <v>0</v>
      </c>
      <c r="R1734" s="72">
        <f>IF(AND(ABS('Back-End'!B$56-L1734)&lt;=0.0005,'Back-End'!B$57),'Back-End'!B$54,IF(AND(ABS('Back-End'!B$69-L1734)&lt;=0.0005,'Back-End'!B$58),'Back-End'!B$67,0))</f>
        <v>0</v>
      </c>
      <c r="S1734" s="72">
        <f>IF(AND(ABS('Back-End'!B$81-L1734)&lt;=0.0005,'Back-End'!B$84),'Back-End'!B$82,0)</f>
        <v>0</v>
      </c>
      <c r="T1734" s="72">
        <v>0</v>
      </c>
    </row>
    <row r="1735" spans="12:20" x14ac:dyDescent="0.25">
      <c r="L1735" s="94">
        <f>L1734</f>
        <v>0.86500000000000066</v>
      </c>
      <c r="M1735" s="81">
        <f>IF(L1735&lt;'Slider Control'!M$13,'Slider Control'!P$13,L1735*'Slider Control'!R$13)</f>
        <v>2.0760000000000014</v>
      </c>
      <c r="N1735" s="95">
        <f>IF(L1735&lt;'Slider Control'!M$13,0,IF(L1735&lt;'Slider Control'!N$13,L1735*'Slider Control'!S$13+'Slider Control'!T$13,'Slider Control'!Q$13))</f>
        <v>1.8</v>
      </c>
      <c r="O1735" s="96" t="e">
        <f t="shared" si="42"/>
        <v>#N/A</v>
      </c>
      <c r="P1735" s="72">
        <f>IF(AND(ABS('Back-End'!B$26-L1735)&lt;=0.0005,'Back-End'!B$25),'Back-End'!B$21,0)</f>
        <v>0</v>
      </c>
      <c r="Q1735" s="72">
        <f>IF(AND(ABS('Back-End'!B$32-L1735)&lt;=0.0005,'Back-End'!B$38),N1735,0)</f>
        <v>0</v>
      </c>
      <c r="R1735" s="72">
        <f>IF(AND(ABS('Back-End'!B$56-L1734)&lt;=0.0005,'Back-End'!B$57),'Back-End'!B$55,IF(AND(ABS('Back-End'!B$69-L1734)&lt;=0.0005,'Back-End'!B$58),'Back-End'!B$68+0.0001,0))</f>
        <v>0</v>
      </c>
      <c r="S1735" s="72">
        <f>IF(AND(ABS('Back-End'!B$81-L1735)&lt;=0.0005,'Back-End'!B$84),'Back-End'!B$83,0)</f>
        <v>0</v>
      </c>
      <c r="T1735" s="72">
        <v>0</v>
      </c>
    </row>
    <row r="1736" spans="12:20" x14ac:dyDescent="0.25">
      <c r="L1736" s="94">
        <f>L1735+0.001</f>
        <v>0.86600000000000066</v>
      </c>
      <c r="M1736" s="81">
        <f>IF(L1736&lt;'Slider Control'!M$13,'Slider Control'!P$13,L1736*'Slider Control'!R$13)</f>
        <v>2.0784000000000016</v>
      </c>
      <c r="N1736" s="95">
        <f>IF(L1736&lt;'Slider Control'!M$13,0,IF(L1736&lt;'Slider Control'!N$13,L1736*'Slider Control'!S$13+'Slider Control'!T$13,'Slider Control'!Q$13))</f>
        <v>1.8</v>
      </c>
      <c r="O1736" s="96" t="e">
        <f t="shared" si="42"/>
        <v>#N/A</v>
      </c>
      <c r="P1736" s="72">
        <f>IF(AND(ABS('Back-End'!B$26-L1736)&lt;=0.0005,'Back-End'!B$25),0.001,0)</f>
        <v>0</v>
      </c>
      <c r="Q1736" s="72">
        <f>IF(AND(ABS('Back-End'!B$32-L1736)&lt;=0.0005,'Back-End'!B$38),M1736,0)</f>
        <v>0</v>
      </c>
      <c r="R1736" s="72">
        <f>IF(AND(ABS('Back-End'!B$56-L1736)&lt;=0.0005,'Back-End'!B$57),'Back-End'!B$54,IF(AND(ABS('Back-End'!B$69-L1736)&lt;=0.0005,'Back-End'!B$58),'Back-End'!B$67,0))</f>
        <v>0</v>
      </c>
      <c r="S1736" s="72">
        <f>IF(AND(ABS('Back-End'!B$81-L1736)&lt;=0.0005,'Back-End'!B$84),'Back-End'!B$82,0)</f>
        <v>0</v>
      </c>
      <c r="T1736" s="72">
        <v>0</v>
      </c>
    </row>
    <row r="1737" spans="12:20" x14ac:dyDescent="0.25">
      <c r="L1737" s="94">
        <f>L1736</f>
        <v>0.86600000000000066</v>
      </c>
      <c r="M1737" s="81">
        <f>IF(L1737&lt;'Slider Control'!M$13,'Slider Control'!P$13,L1737*'Slider Control'!R$13)</f>
        <v>2.0784000000000016</v>
      </c>
      <c r="N1737" s="95">
        <f>IF(L1737&lt;'Slider Control'!M$13,0,IF(L1737&lt;'Slider Control'!N$13,L1737*'Slider Control'!S$13+'Slider Control'!T$13,'Slider Control'!Q$13))</f>
        <v>1.8</v>
      </c>
      <c r="O1737" s="96" t="e">
        <f t="shared" si="42"/>
        <v>#N/A</v>
      </c>
      <c r="P1737" s="72">
        <f>IF(AND(ABS('Back-End'!B$26-L1737)&lt;=0.0005,'Back-End'!B$25),'Back-End'!B$21,0)</f>
        <v>0</v>
      </c>
      <c r="Q1737" s="72">
        <f>IF(AND(ABS('Back-End'!B$32-L1737)&lt;=0.0005,'Back-End'!B$38),N1737,0)</f>
        <v>0</v>
      </c>
      <c r="R1737" s="72">
        <f>IF(AND(ABS('Back-End'!B$56-L1736)&lt;=0.0005,'Back-End'!B$57),'Back-End'!B$55,IF(AND(ABS('Back-End'!B$69-L1736)&lt;=0.0005,'Back-End'!B$58),'Back-End'!B$68+0.0001,0))</f>
        <v>0</v>
      </c>
      <c r="S1737" s="72">
        <f>IF(AND(ABS('Back-End'!B$81-L1737)&lt;=0.0005,'Back-End'!B$84),'Back-End'!B$83,0)</f>
        <v>0</v>
      </c>
      <c r="T1737" s="72">
        <v>0</v>
      </c>
    </row>
    <row r="1738" spans="12:20" x14ac:dyDescent="0.25">
      <c r="L1738" s="94">
        <f>L1737+0.001</f>
        <v>0.86700000000000066</v>
      </c>
      <c r="M1738" s="81">
        <f>IF(L1738&lt;'Slider Control'!M$13,'Slider Control'!P$13,L1738*'Slider Control'!R$13)</f>
        <v>2.0808000000000013</v>
      </c>
      <c r="N1738" s="95">
        <f>IF(L1738&lt;'Slider Control'!M$13,0,IF(L1738&lt;'Slider Control'!N$13,L1738*'Slider Control'!S$13+'Slider Control'!T$13,'Slider Control'!Q$13))</f>
        <v>1.8</v>
      </c>
      <c r="O1738" s="96" t="e">
        <f t="shared" si="42"/>
        <v>#N/A</v>
      </c>
      <c r="P1738" s="72">
        <f>IF(AND(ABS('Back-End'!B$26-L1738)&lt;=0.0005,'Back-End'!B$25),0.001,0)</f>
        <v>0</v>
      </c>
      <c r="Q1738" s="72">
        <f>IF(AND(ABS('Back-End'!B$32-L1738)&lt;=0.0005,'Back-End'!B$38),M1738,0)</f>
        <v>0</v>
      </c>
      <c r="R1738" s="72">
        <f>IF(AND(ABS('Back-End'!B$56-L1738)&lt;=0.0005,'Back-End'!B$57),'Back-End'!B$54,IF(AND(ABS('Back-End'!B$69-L1738)&lt;=0.0005,'Back-End'!B$58),'Back-End'!B$67,0))</f>
        <v>0</v>
      </c>
      <c r="S1738" s="72">
        <f>IF(AND(ABS('Back-End'!B$81-L1738)&lt;=0.0005,'Back-End'!B$84),'Back-End'!B$82,0)</f>
        <v>0</v>
      </c>
      <c r="T1738" s="72">
        <v>0</v>
      </c>
    </row>
    <row r="1739" spans="12:20" x14ac:dyDescent="0.25">
      <c r="L1739" s="94">
        <f>L1738</f>
        <v>0.86700000000000066</v>
      </c>
      <c r="M1739" s="81">
        <f>IF(L1739&lt;'Slider Control'!M$13,'Slider Control'!P$13,L1739*'Slider Control'!R$13)</f>
        <v>2.0808000000000013</v>
      </c>
      <c r="N1739" s="95">
        <f>IF(L1739&lt;'Slider Control'!M$13,0,IF(L1739&lt;'Slider Control'!N$13,L1739*'Slider Control'!S$13+'Slider Control'!T$13,'Slider Control'!Q$13))</f>
        <v>1.8</v>
      </c>
      <c r="O1739" s="96" t="e">
        <f t="shared" si="42"/>
        <v>#N/A</v>
      </c>
      <c r="P1739" s="72">
        <f>IF(AND(ABS('Back-End'!B$26-L1739)&lt;=0.0005,'Back-End'!B$25),'Back-End'!B$21,0)</f>
        <v>0</v>
      </c>
      <c r="Q1739" s="72">
        <f>IF(AND(ABS('Back-End'!B$32-L1739)&lt;=0.0005,'Back-End'!B$38),N1739,0)</f>
        <v>0</v>
      </c>
      <c r="R1739" s="72">
        <f>IF(AND(ABS('Back-End'!B$56-L1738)&lt;=0.0005,'Back-End'!B$57),'Back-End'!B$55,IF(AND(ABS('Back-End'!B$69-L1738)&lt;=0.0005,'Back-End'!B$58),'Back-End'!B$68+0.0001,0))</f>
        <v>0</v>
      </c>
      <c r="S1739" s="72">
        <f>IF(AND(ABS('Back-End'!B$81-L1739)&lt;=0.0005,'Back-End'!B$84),'Back-End'!B$83,0)</f>
        <v>0</v>
      </c>
      <c r="T1739" s="72">
        <v>0</v>
      </c>
    </row>
    <row r="1740" spans="12:20" x14ac:dyDescent="0.25">
      <c r="L1740" s="94">
        <f>L1739+0.001</f>
        <v>0.86800000000000066</v>
      </c>
      <c r="M1740" s="81">
        <f>IF(L1740&lt;'Slider Control'!M$13,'Slider Control'!P$13,L1740*'Slider Control'!R$13)</f>
        <v>2.0832000000000015</v>
      </c>
      <c r="N1740" s="95">
        <f>IF(L1740&lt;'Slider Control'!M$13,0,IF(L1740&lt;'Slider Control'!N$13,L1740*'Slider Control'!S$13+'Slider Control'!T$13,'Slider Control'!Q$13))</f>
        <v>1.8</v>
      </c>
      <c r="O1740" s="96" t="e">
        <f t="shared" si="42"/>
        <v>#N/A</v>
      </c>
      <c r="P1740" s="72">
        <f>IF(AND(ABS('Back-End'!B$26-L1740)&lt;=0.0005,'Back-End'!B$25),0.001,0)</f>
        <v>0</v>
      </c>
      <c r="Q1740" s="72">
        <f>IF(AND(ABS('Back-End'!B$32-L1740)&lt;=0.0005,'Back-End'!B$38),M1740,0)</f>
        <v>0</v>
      </c>
      <c r="R1740" s="72">
        <f>IF(AND(ABS('Back-End'!B$56-L1740)&lt;=0.0005,'Back-End'!B$57),'Back-End'!B$54,IF(AND(ABS('Back-End'!B$69-L1740)&lt;=0.0005,'Back-End'!B$58),'Back-End'!B$67,0))</f>
        <v>0</v>
      </c>
      <c r="S1740" s="72">
        <f>IF(AND(ABS('Back-End'!B$81-L1740)&lt;=0.0005,'Back-End'!B$84),'Back-End'!B$82,0)</f>
        <v>0</v>
      </c>
      <c r="T1740" s="72">
        <v>0</v>
      </c>
    </row>
    <row r="1741" spans="12:20" x14ac:dyDescent="0.25">
      <c r="L1741" s="94">
        <f>L1740</f>
        <v>0.86800000000000066</v>
      </c>
      <c r="M1741" s="81">
        <f>IF(L1741&lt;'Slider Control'!M$13,'Slider Control'!P$13,L1741*'Slider Control'!R$13)</f>
        <v>2.0832000000000015</v>
      </c>
      <c r="N1741" s="95">
        <f>IF(L1741&lt;'Slider Control'!M$13,0,IF(L1741&lt;'Slider Control'!N$13,L1741*'Slider Control'!S$13+'Slider Control'!T$13,'Slider Control'!Q$13))</f>
        <v>1.8</v>
      </c>
      <c r="O1741" s="96" t="e">
        <f t="shared" si="42"/>
        <v>#N/A</v>
      </c>
      <c r="P1741" s="72">
        <f>IF(AND(ABS('Back-End'!B$26-L1741)&lt;=0.0005,'Back-End'!B$25),'Back-End'!B$21,0)</f>
        <v>0</v>
      </c>
      <c r="Q1741" s="72">
        <f>IF(AND(ABS('Back-End'!B$32-L1741)&lt;=0.0005,'Back-End'!B$38),N1741,0)</f>
        <v>0</v>
      </c>
      <c r="R1741" s="72">
        <f>IF(AND(ABS('Back-End'!B$56-L1740)&lt;=0.0005,'Back-End'!B$57),'Back-End'!B$55,IF(AND(ABS('Back-End'!B$69-L1740)&lt;=0.0005,'Back-End'!B$58),'Back-End'!B$68+0.0001,0))</f>
        <v>0</v>
      </c>
      <c r="S1741" s="72">
        <f>IF(AND(ABS('Back-End'!B$81-L1741)&lt;=0.0005,'Back-End'!B$84),'Back-End'!B$83,0)</f>
        <v>0</v>
      </c>
      <c r="T1741" s="72">
        <v>0</v>
      </c>
    </row>
    <row r="1742" spans="12:20" x14ac:dyDescent="0.25">
      <c r="L1742" s="94">
        <f>L1741+0.001</f>
        <v>0.86900000000000066</v>
      </c>
      <c r="M1742" s="81">
        <f>IF(L1742&lt;'Slider Control'!M$13,'Slider Control'!P$13,L1742*'Slider Control'!R$13)</f>
        <v>2.0856000000000017</v>
      </c>
      <c r="N1742" s="95">
        <f>IF(L1742&lt;'Slider Control'!M$13,0,IF(L1742&lt;'Slider Control'!N$13,L1742*'Slider Control'!S$13+'Slider Control'!T$13,'Slider Control'!Q$13))</f>
        <v>1.8</v>
      </c>
      <c r="O1742" s="96" t="e">
        <f t="shared" si="42"/>
        <v>#N/A</v>
      </c>
      <c r="P1742" s="72">
        <f>IF(AND(ABS('Back-End'!B$26-L1742)&lt;=0.0005,'Back-End'!B$25),0.001,0)</f>
        <v>0</v>
      </c>
      <c r="Q1742" s="72">
        <f>IF(AND(ABS('Back-End'!B$32-L1742)&lt;=0.0005,'Back-End'!B$38),M1742,0)</f>
        <v>0</v>
      </c>
      <c r="R1742" s="72">
        <f>IF(AND(ABS('Back-End'!B$56-L1742)&lt;=0.0005,'Back-End'!B$57),'Back-End'!B$54,IF(AND(ABS('Back-End'!B$69-L1742)&lt;=0.0005,'Back-End'!B$58),'Back-End'!B$67,0))</f>
        <v>0</v>
      </c>
      <c r="S1742" s="72">
        <f>IF(AND(ABS('Back-End'!B$81-L1742)&lt;=0.0005,'Back-End'!B$84),'Back-End'!B$82,0)</f>
        <v>0</v>
      </c>
      <c r="T1742" s="72">
        <v>0</v>
      </c>
    </row>
    <row r="1743" spans="12:20" x14ac:dyDescent="0.25">
      <c r="L1743" s="94">
        <f>L1742</f>
        <v>0.86900000000000066</v>
      </c>
      <c r="M1743" s="81">
        <f>IF(L1743&lt;'Slider Control'!M$13,'Slider Control'!P$13,L1743*'Slider Control'!R$13)</f>
        <v>2.0856000000000017</v>
      </c>
      <c r="N1743" s="95">
        <f>IF(L1743&lt;'Slider Control'!M$13,0,IF(L1743&lt;'Slider Control'!N$13,L1743*'Slider Control'!S$13+'Slider Control'!T$13,'Slider Control'!Q$13))</f>
        <v>1.8</v>
      </c>
      <c r="O1743" s="96" t="e">
        <f t="shared" si="42"/>
        <v>#N/A</v>
      </c>
      <c r="P1743" s="72">
        <f>IF(AND(ABS('Back-End'!B$26-L1743)&lt;=0.0005,'Back-End'!B$25),'Back-End'!B$21,0)</f>
        <v>0</v>
      </c>
      <c r="Q1743" s="72">
        <f>IF(AND(ABS('Back-End'!B$32-L1743)&lt;=0.0005,'Back-End'!B$38),N1743,0)</f>
        <v>0</v>
      </c>
      <c r="R1743" s="72">
        <f>IF(AND(ABS('Back-End'!B$56-L1742)&lt;=0.0005,'Back-End'!B$57),'Back-End'!B$55,IF(AND(ABS('Back-End'!B$69-L1742)&lt;=0.0005,'Back-End'!B$58),'Back-End'!B$68+0.0001,0))</f>
        <v>0</v>
      </c>
      <c r="S1743" s="72">
        <f>IF(AND(ABS('Back-End'!B$81-L1743)&lt;=0.0005,'Back-End'!B$84),'Back-End'!B$83,0)</f>
        <v>0</v>
      </c>
      <c r="T1743" s="72">
        <v>0</v>
      </c>
    </row>
    <row r="1744" spans="12:20" x14ac:dyDescent="0.25">
      <c r="L1744" s="94">
        <f>L1743+0.001</f>
        <v>0.87000000000000066</v>
      </c>
      <c r="M1744" s="81">
        <f>IF(L1744&lt;'Slider Control'!M$13,'Slider Control'!P$13,L1744*'Slider Control'!R$13)</f>
        <v>2.0880000000000014</v>
      </c>
      <c r="N1744" s="95">
        <f>IF(L1744&lt;'Slider Control'!M$13,0,IF(L1744&lt;'Slider Control'!N$13,L1744*'Slider Control'!S$13+'Slider Control'!T$13,'Slider Control'!Q$13))</f>
        <v>1.8</v>
      </c>
      <c r="O1744" s="96" t="e">
        <f t="shared" si="42"/>
        <v>#N/A</v>
      </c>
      <c r="P1744" s="72">
        <f>IF(AND(ABS('Back-End'!B$26-L1744)&lt;=0.0005,'Back-End'!B$25),0.001,0)</f>
        <v>0</v>
      </c>
      <c r="Q1744" s="72">
        <f>IF(AND(ABS('Back-End'!B$32-L1744)&lt;=0.0005,'Back-End'!B$38),M1744,0)</f>
        <v>0</v>
      </c>
      <c r="R1744" s="72">
        <f>IF(AND(ABS('Back-End'!B$56-L1744)&lt;=0.0005,'Back-End'!B$57),'Back-End'!B$54,IF(AND(ABS('Back-End'!B$69-L1744)&lt;=0.0005,'Back-End'!B$58),'Back-End'!B$67,0))</f>
        <v>0</v>
      </c>
      <c r="S1744" s="72">
        <f>IF(AND(ABS('Back-End'!B$81-L1744)&lt;=0.0005,'Back-End'!B$84),'Back-End'!B$82,0)</f>
        <v>0</v>
      </c>
      <c r="T1744" s="72">
        <v>0</v>
      </c>
    </row>
    <row r="1745" spans="12:20" x14ac:dyDescent="0.25">
      <c r="L1745" s="94">
        <f>L1744</f>
        <v>0.87000000000000066</v>
      </c>
      <c r="M1745" s="81">
        <f>IF(L1745&lt;'Slider Control'!M$13,'Slider Control'!P$13,L1745*'Slider Control'!R$13)</f>
        <v>2.0880000000000014</v>
      </c>
      <c r="N1745" s="95">
        <f>IF(L1745&lt;'Slider Control'!M$13,0,IF(L1745&lt;'Slider Control'!N$13,L1745*'Slider Control'!S$13+'Slider Control'!T$13,'Slider Control'!Q$13))</f>
        <v>1.8</v>
      </c>
      <c r="O1745" s="96" t="e">
        <f t="shared" si="42"/>
        <v>#N/A</v>
      </c>
      <c r="P1745" s="72">
        <f>IF(AND(ABS('Back-End'!B$26-L1745)&lt;=0.0005,'Back-End'!B$25),'Back-End'!B$21,0)</f>
        <v>0</v>
      </c>
      <c r="Q1745" s="72">
        <f>IF(AND(ABS('Back-End'!B$32-L1745)&lt;=0.0005,'Back-End'!B$38),N1745,0)</f>
        <v>0</v>
      </c>
      <c r="R1745" s="72">
        <f>IF(AND(ABS('Back-End'!B$56-L1744)&lt;=0.0005,'Back-End'!B$57),'Back-End'!B$55,IF(AND(ABS('Back-End'!B$69-L1744)&lt;=0.0005,'Back-End'!B$58),'Back-End'!B$68+0.0001,0))</f>
        <v>0</v>
      </c>
      <c r="S1745" s="72">
        <f>IF(AND(ABS('Back-End'!B$81-L1745)&lt;=0.0005,'Back-End'!B$84),'Back-End'!B$83,0)</f>
        <v>0</v>
      </c>
      <c r="T1745" s="72">
        <v>0</v>
      </c>
    </row>
    <row r="1746" spans="12:20" x14ac:dyDescent="0.25">
      <c r="L1746" s="94">
        <f>L1745+0.001</f>
        <v>0.87100000000000066</v>
      </c>
      <c r="M1746" s="81">
        <f>IF(L1746&lt;'Slider Control'!M$13,'Slider Control'!P$13,L1746*'Slider Control'!R$13)</f>
        <v>2.0904000000000016</v>
      </c>
      <c r="N1746" s="95">
        <f>IF(L1746&lt;'Slider Control'!M$13,0,IF(L1746&lt;'Slider Control'!N$13,L1746*'Slider Control'!S$13+'Slider Control'!T$13,'Slider Control'!Q$13))</f>
        <v>1.8</v>
      </c>
      <c r="O1746" s="96" t="e">
        <f t="shared" si="42"/>
        <v>#N/A</v>
      </c>
      <c r="P1746" s="72">
        <f>IF(AND(ABS('Back-End'!B$26-L1746)&lt;=0.0005,'Back-End'!B$25),0.001,0)</f>
        <v>0</v>
      </c>
      <c r="Q1746" s="72">
        <f>IF(AND(ABS('Back-End'!B$32-L1746)&lt;=0.0005,'Back-End'!B$38),M1746,0)</f>
        <v>0</v>
      </c>
      <c r="R1746" s="72">
        <f>IF(AND(ABS('Back-End'!B$56-L1746)&lt;=0.0005,'Back-End'!B$57),'Back-End'!B$54,IF(AND(ABS('Back-End'!B$69-L1746)&lt;=0.0005,'Back-End'!B$58),'Back-End'!B$67,0))</f>
        <v>0</v>
      </c>
      <c r="S1746" s="72">
        <f>IF(AND(ABS('Back-End'!B$81-L1746)&lt;=0.0005,'Back-End'!B$84),'Back-End'!B$82,0)</f>
        <v>0</v>
      </c>
      <c r="T1746" s="72">
        <v>0</v>
      </c>
    </row>
    <row r="1747" spans="12:20" x14ac:dyDescent="0.25">
      <c r="L1747" s="94">
        <f>L1746</f>
        <v>0.87100000000000066</v>
      </c>
      <c r="M1747" s="81">
        <f>IF(L1747&lt;'Slider Control'!M$13,'Slider Control'!P$13,L1747*'Slider Control'!R$13)</f>
        <v>2.0904000000000016</v>
      </c>
      <c r="N1747" s="95">
        <f>IF(L1747&lt;'Slider Control'!M$13,0,IF(L1747&lt;'Slider Control'!N$13,L1747*'Slider Control'!S$13+'Slider Control'!T$13,'Slider Control'!Q$13))</f>
        <v>1.8</v>
      </c>
      <c r="O1747" s="96" t="e">
        <f t="shared" si="42"/>
        <v>#N/A</v>
      </c>
      <c r="P1747" s="72">
        <f>IF(AND(ABS('Back-End'!B$26-L1747)&lt;=0.0005,'Back-End'!B$25),'Back-End'!B$21,0)</f>
        <v>0</v>
      </c>
      <c r="Q1747" s="72">
        <f>IF(AND(ABS('Back-End'!B$32-L1747)&lt;=0.0005,'Back-End'!B$38),N1747,0)</f>
        <v>0</v>
      </c>
      <c r="R1747" s="72">
        <f>IF(AND(ABS('Back-End'!B$56-L1746)&lt;=0.0005,'Back-End'!B$57),'Back-End'!B$55,IF(AND(ABS('Back-End'!B$69-L1746)&lt;=0.0005,'Back-End'!B$58),'Back-End'!B$68+0.0001,0))</f>
        <v>0</v>
      </c>
      <c r="S1747" s="72">
        <f>IF(AND(ABS('Back-End'!B$81-L1747)&lt;=0.0005,'Back-End'!B$84),'Back-End'!B$83,0)</f>
        <v>0</v>
      </c>
      <c r="T1747" s="72">
        <v>0</v>
      </c>
    </row>
    <row r="1748" spans="12:20" x14ac:dyDescent="0.25">
      <c r="L1748" s="94">
        <f>L1747+0.001</f>
        <v>0.87200000000000066</v>
      </c>
      <c r="M1748" s="81">
        <f>IF(L1748&lt;'Slider Control'!M$13,'Slider Control'!P$13,L1748*'Slider Control'!R$13)</f>
        <v>2.0928000000000013</v>
      </c>
      <c r="N1748" s="95">
        <f>IF(L1748&lt;'Slider Control'!M$13,0,IF(L1748&lt;'Slider Control'!N$13,L1748*'Slider Control'!S$13+'Slider Control'!T$13,'Slider Control'!Q$13))</f>
        <v>1.8</v>
      </c>
      <c r="O1748" s="96" t="e">
        <f t="shared" si="42"/>
        <v>#N/A</v>
      </c>
      <c r="P1748" s="72">
        <f>IF(AND(ABS('Back-End'!B$26-L1748)&lt;=0.0005,'Back-End'!B$25),0.001,0)</f>
        <v>0</v>
      </c>
      <c r="Q1748" s="72">
        <f>IF(AND(ABS('Back-End'!B$32-L1748)&lt;=0.0005,'Back-End'!B$38),M1748,0)</f>
        <v>0</v>
      </c>
      <c r="R1748" s="72">
        <f>IF(AND(ABS('Back-End'!B$56-L1748)&lt;=0.0005,'Back-End'!B$57),'Back-End'!B$54,IF(AND(ABS('Back-End'!B$69-L1748)&lt;=0.0005,'Back-End'!B$58),'Back-End'!B$67,0))</f>
        <v>0</v>
      </c>
      <c r="S1748" s="72">
        <f>IF(AND(ABS('Back-End'!B$81-L1748)&lt;=0.0005,'Back-End'!B$84),'Back-End'!B$82,0)</f>
        <v>0</v>
      </c>
      <c r="T1748" s="72">
        <v>0</v>
      </c>
    </row>
    <row r="1749" spans="12:20" x14ac:dyDescent="0.25">
      <c r="L1749" s="94">
        <f>L1748</f>
        <v>0.87200000000000066</v>
      </c>
      <c r="M1749" s="81">
        <f>IF(L1749&lt;'Slider Control'!M$13,'Slider Control'!P$13,L1749*'Slider Control'!R$13)</f>
        <v>2.0928000000000013</v>
      </c>
      <c r="N1749" s="95">
        <f>IF(L1749&lt;'Slider Control'!M$13,0,IF(L1749&lt;'Slider Control'!N$13,L1749*'Slider Control'!S$13+'Slider Control'!T$13,'Slider Control'!Q$13))</f>
        <v>1.8</v>
      </c>
      <c r="O1749" s="96" t="e">
        <f t="shared" si="42"/>
        <v>#N/A</v>
      </c>
      <c r="P1749" s="72">
        <f>IF(AND(ABS('Back-End'!B$26-L1749)&lt;=0.0005,'Back-End'!B$25),'Back-End'!B$21,0)</f>
        <v>0</v>
      </c>
      <c r="Q1749" s="72">
        <f>IF(AND(ABS('Back-End'!B$32-L1749)&lt;=0.0005,'Back-End'!B$38),N1749,0)</f>
        <v>0</v>
      </c>
      <c r="R1749" s="72">
        <f>IF(AND(ABS('Back-End'!B$56-L1748)&lt;=0.0005,'Back-End'!B$57),'Back-End'!B$55,IF(AND(ABS('Back-End'!B$69-L1748)&lt;=0.0005,'Back-End'!B$58),'Back-End'!B$68+0.0001,0))</f>
        <v>0</v>
      </c>
      <c r="S1749" s="72">
        <f>IF(AND(ABS('Back-End'!B$81-L1749)&lt;=0.0005,'Back-End'!B$84),'Back-End'!B$83,0)</f>
        <v>0</v>
      </c>
      <c r="T1749" s="72">
        <v>0</v>
      </c>
    </row>
    <row r="1750" spans="12:20" x14ac:dyDescent="0.25">
      <c r="L1750" s="94">
        <f>L1749+0.001</f>
        <v>0.87300000000000066</v>
      </c>
      <c r="M1750" s="81">
        <f>IF(L1750&lt;'Slider Control'!M$13,'Slider Control'!P$13,L1750*'Slider Control'!R$13)</f>
        <v>2.0952000000000015</v>
      </c>
      <c r="N1750" s="95">
        <f>IF(L1750&lt;'Slider Control'!M$13,0,IF(L1750&lt;'Slider Control'!N$13,L1750*'Slider Control'!S$13+'Slider Control'!T$13,'Slider Control'!Q$13))</f>
        <v>1.8</v>
      </c>
      <c r="O1750" s="96" t="e">
        <f t="shared" si="42"/>
        <v>#N/A</v>
      </c>
      <c r="P1750" s="72">
        <f>IF(AND(ABS('Back-End'!B$26-L1750)&lt;=0.0005,'Back-End'!B$25),0.001,0)</f>
        <v>0</v>
      </c>
      <c r="Q1750" s="72">
        <f>IF(AND(ABS('Back-End'!B$32-L1750)&lt;=0.0005,'Back-End'!B$38),M1750,0)</f>
        <v>0</v>
      </c>
      <c r="R1750" s="72">
        <f>IF(AND(ABS('Back-End'!B$56-L1750)&lt;=0.0005,'Back-End'!B$57),'Back-End'!B$54,IF(AND(ABS('Back-End'!B$69-L1750)&lt;=0.0005,'Back-End'!B$58),'Back-End'!B$67,0))</f>
        <v>0</v>
      </c>
      <c r="S1750" s="72">
        <f>IF(AND(ABS('Back-End'!B$81-L1750)&lt;=0.0005,'Back-End'!B$84),'Back-End'!B$82,0)</f>
        <v>0</v>
      </c>
      <c r="T1750" s="72">
        <v>0</v>
      </c>
    </row>
    <row r="1751" spans="12:20" x14ac:dyDescent="0.25">
      <c r="L1751" s="94">
        <f>L1750</f>
        <v>0.87300000000000066</v>
      </c>
      <c r="M1751" s="81">
        <f>IF(L1751&lt;'Slider Control'!M$13,'Slider Control'!P$13,L1751*'Slider Control'!R$13)</f>
        <v>2.0952000000000015</v>
      </c>
      <c r="N1751" s="95">
        <f>IF(L1751&lt;'Slider Control'!M$13,0,IF(L1751&lt;'Slider Control'!N$13,L1751*'Slider Control'!S$13+'Slider Control'!T$13,'Slider Control'!Q$13))</f>
        <v>1.8</v>
      </c>
      <c r="O1751" s="96" t="e">
        <f t="shared" si="42"/>
        <v>#N/A</v>
      </c>
      <c r="P1751" s="72">
        <f>IF(AND(ABS('Back-End'!B$26-L1751)&lt;=0.0005,'Back-End'!B$25),'Back-End'!B$21,0)</f>
        <v>0</v>
      </c>
      <c r="Q1751" s="72">
        <f>IF(AND(ABS('Back-End'!B$32-L1751)&lt;=0.0005,'Back-End'!B$38),N1751,0)</f>
        <v>0</v>
      </c>
      <c r="R1751" s="72">
        <f>IF(AND(ABS('Back-End'!B$56-L1750)&lt;=0.0005,'Back-End'!B$57),'Back-End'!B$55,IF(AND(ABS('Back-End'!B$69-L1750)&lt;=0.0005,'Back-End'!B$58),'Back-End'!B$68+0.0001,0))</f>
        <v>0</v>
      </c>
      <c r="S1751" s="72">
        <f>IF(AND(ABS('Back-End'!B$81-L1751)&lt;=0.0005,'Back-End'!B$84),'Back-End'!B$83,0)</f>
        <v>0</v>
      </c>
      <c r="T1751" s="72">
        <v>0</v>
      </c>
    </row>
    <row r="1752" spans="12:20" x14ac:dyDescent="0.25">
      <c r="L1752" s="94">
        <f>L1751+0.001</f>
        <v>0.87400000000000067</v>
      </c>
      <c r="M1752" s="81">
        <f>IF(L1752&lt;'Slider Control'!M$13,'Slider Control'!P$13,L1752*'Slider Control'!R$13)</f>
        <v>2.0976000000000017</v>
      </c>
      <c r="N1752" s="95">
        <f>IF(L1752&lt;'Slider Control'!M$13,0,IF(L1752&lt;'Slider Control'!N$13,L1752*'Slider Control'!S$13+'Slider Control'!T$13,'Slider Control'!Q$13))</f>
        <v>1.8</v>
      </c>
      <c r="O1752" s="96" t="e">
        <f t="shared" si="42"/>
        <v>#N/A</v>
      </c>
      <c r="P1752" s="72">
        <f>IF(AND(ABS('Back-End'!B$26-L1752)&lt;=0.0005,'Back-End'!B$25),0.001,0)</f>
        <v>0</v>
      </c>
      <c r="Q1752" s="72">
        <f>IF(AND(ABS('Back-End'!B$32-L1752)&lt;=0.0005,'Back-End'!B$38),M1752,0)</f>
        <v>0</v>
      </c>
      <c r="R1752" s="72">
        <f>IF(AND(ABS('Back-End'!B$56-L1752)&lt;=0.0005,'Back-End'!B$57),'Back-End'!B$54,IF(AND(ABS('Back-End'!B$69-L1752)&lt;=0.0005,'Back-End'!B$58),'Back-End'!B$67,0))</f>
        <v>0</v>
      </c>
      <c r="S1752" s="72">
        <f>IF(AND(ABS('Back-End'!B$81-L1752)&lt;=0.0005,'Back-End'!B$84),'Back-End'!B$82,0)</f>
        <v>0</v>
      </c>
      <c r="T1752" s="72">
        <v>0</v>
      </c>
    </row>
    <row r="1753" spans="12:20" x14ac:dyDescent="0.25">
      <c r="L1753" s="94">
        <f>L1752</f>
        <v>0.87400000000000067</v>
      </c>
      <c r="M1753" s="81">
        <f>IF(L1753&lt;'Slider Control'!M$13,'Slider Control'!P$13,L1753*'Slider Control'!R$13)</f>
        <v>2.0976000000000017</v>
      </c>
      <c r="N1753" s="95">
        <f>IF(L1753&lt;'Slider Control'!M$13,0,IF(L1753&lt;'Slider Control'!N$13,L1753*'Slider Control'!S$13+'Slider Control'!T$13,'Slider Control'!Q$13))</f>
        <v>1.8</v>
      </c>
      <c r="O1753" s="96" t="e">
        <f t="shared" si="42"/>
        <v>#N/A</v>
      </c>
      <c r="P1753" s="72">
        <f>IF(AND(ABS('Back-End'!B$26-L1753)&lt;=0.0005,'Back-End'!B$25),'Back-End'!B$21,0)</f>
        <v>0</v>
      </c>
      <c r="Q1753" s="72">
        <f>IF(AND(ABS('Back-End'!B$32-L1753)&lt;=0.0005,'Back-End'!B$38),N1753,0)</f>
        <v>0</v>
      </c>
      <c r="R1753" s="72">
        <f>IF(AND(ABS('Back-End'!B$56-L1752)&lt;=0.0005,'Back-End'!B$57),'Back-End'!B$55,IF(AND(ABS('Back-End'!B$69-L1752)&lt;=0.0005,'Back-End'!B$58),'Back-End'!B$68+0.0001,0))</f>
        <v>0</v>
      </c>
      <c r="S1753" s="72">
        <f>IF(AND(ABS('Back-End'!B$81-L1753)&lt;=0.0005,'Back-End'!B$84),'Back-End'!B$83,0)</f>
        <v>0</v>
      </c>
      <c r="T1753" s="72">
        <v>0</v>
      </c>
    </row>
    <row r="1754" spans="12:20" x14ac:dyDescent="0.25">
      <c r="L1754" s="94">
        <f>L1753+0.001</f>
        <v>0.87500000000000067</v>
      </c>
      <c r="M1754" s="81">
        <f>IF(L1754&lt;'Slider Control'!M$13,'Slider Control'!P$13,L1754*'Slider Control'!R$13)</f>
        <v>2.1000000000000014</v>
      </c>
      <c r="N1754" s="95">
        <f>IF(L1754&lt;'Slider Control'!M$13,0,IF(L1754&lt;'Slider Control'!N$13,L1754*'Slider Control'!S$13+'Slider Control'!T$13,'Slider Control'!Q$13))</f>
        <v>1.8</v>
      </c>
      <c r="O1754" s="96" t="e">
        <f t="shared" si="42"/>
        <v>#N/A</v>
      </c>
      <c r="P1754" s="72">
        <f>IF(AND(ABS('Back-End'!B$26-L1754)&lt;=0.0005,'Back-End'!B$25),0.001,0)</f>
        <v>0</v>
      </c>
      <c r="Q1754" s="72">
        <f>IF(AND(ABS('Back-End'!B$32-L1754)&lt;=0.0005,'Back-End'!B$38),M1754,0)</f>
        <v>0</v>
      </c>
      <c r="R1754" s="72">
        <f>IF(AND(ABS('Back-End'!B$56-L1754)&lt;=0.0005,'Back-End'!B$57),'Back-End'!B$54,IF(AND(ABS('Back-End'!B$69-L1754)&lt;=0.0005,'Back-End'!B$58),'Back-End'!B$67,0))</f>
        <v>0</v>
      </c>
      <c r="S1754" s="72">
        <f>IF(AND(ABS('Back-End'!B$81-L1754)&lt;=0.0005,'Back-End'!B$84),'Back-End'!B$82,0)</f>
        <v>0</v>
      </c>
      <c r="T1754" s="72">
        <v>0</v>
      </c>
    </row>
    <row r="1755" spans="12:20" x14ac:dyDescent="0.25">
      <c r="L1755" s="94">
        <f>L1754</f>
        <v>0.87500000000000067</v>
      </c>
      <c r="M1755" s="81">
        <f>IF(L1755&lt;'Slider Control'!M$13,'Slider Control'!P$13,L1755*'Slider Control'!R$13)</f>
        <v>2.1000000000000014</v>
      </c>
      <c r="N1755" s="95">
        <f>IF(L1755&lt;'Slider Control'!M$13,0,IF(L1755&lt;'Slider Control'!N$13,L1755*'Slider Control'!S$13+'Slider Control'!T$13,'Slider Control'!Q$13))</f>
        <v>1.8</v>
      </c>
      <c r="O1755" s="96" t="e">
        <f t="shared" si="42"/>
        <v>#N/A</v>
      </c>
      <c r="P1755" s="72">
        <f>IF(AND(ABS('Back-End'!B$26-L1755)&lt;=0.0005,'Back-End'!B$25),'Back-End'!B$21,0)</f>
        <v>0</v>
      </c>
      <c r="Q1755" s="72">
        <f>IF(AND(ABS('Back-End'!B$32-L1755)&lt;=0.0005,'Back-End'!B$38),N1755,0)</f>
        <v>0</v>
      </c>
      <c r="R1755" s="72">
        <f>IF(AND(ABS('Back-End'!B$56-L1754)&lt;=0.0005,'Back-End'!B$57),'Back-End'!B$55,IF(AND(ABS('Back-End'!B$69-L1754)&lt;=0.0005,'Back-End'!B$58),'Back-End'!B$68+0.0001,0))</f>
        <v>0</v>
      </c>
      <c r="S1755" s="72">
        <f>IF(AND(ABS('Back-End'!B$81-L1755)&lt;=0.0005,'Back-End'!B$84),'Back-End'!B$83,0)</f>
        <v>0</v>
      </c>
      <c r="T1755" s="72">
        <v>0</v>
      </c>
    </row>
    <row r="1756" spans="12:20" x14ac:dyDescent="0.25">
      <c r="L1756" s="94">
        <f>L1755+0.001</f>
        <v>0.87600000000000067</v>
      </c>
      <c r="M1756" s="81">
        <f>IF(L1756&lt;'Slider Control'!M$13,'Slider Control'!P$13,L1756*'Slider Control'!R$13)</f>
        <v>2.1024000000000016</v>
      </c>
      <c r="N1756" s="95">
        <f>IF(L1756&lt;'Slider Control'!M$13,0,IF(L1756&lt;'Slider Control'!N$13,L1756*'Slider Control'!S$13+'Slider Control'!T$13,'Slider Control'!Q$13))</f>
        <v>1.8</v>
      </c>
      <c r="O1756" s="96" t="e">
        <f t="shared" si="42"/>
        <v>#N/A</v>
      </c>
      <c r="P1756" s="72">
        <f>IF(AND(ABS('Back-End'!B$26-L1756)&lt;=0.0005,'Back-End'!B$25),0.001,0)</f>
        <v>0</v>
      </c>
      <c r="Q1756" s="72">
        <f>IF(AND(ABS('Back-End'!B$32-L1756)&lt;=0.0005,'Back-End'!B$38),M1756,0)</f>
        <v>0</v>
      </c>
      <c r="R1756" s="72">
        <f>IF(AND(ABS('Back-End'!B$56-L1756)&lt;=0.0005,'Back-End'!B$57),'Back-End'!B$54,IF(AND(ABS('Back-End'!B$69-L1756)&lt;=0.0005,'Back-End'!B$58),'Back-End'!B$67,0))</f>
        <v>0</v>
      </c>
      <c r="S1756" s="72">
        <f>IF(AND(ABS('Back-End'!B$81-L1756)&lt;=0.0005,'Back-End'!B$84),'Back-End'!B$82,0)</f>
        <v>0</v>
      </c>
      <c r="T1756" s="72">
        <v>0</v>
      </c>
    </row>
    <row r="1757" spans="12:20" x14ac:dyDescent="0.25">
      <c r="L1757" s="94">
        <f>L1756</f>
        <v>0.87600000000000067</v>
      </c>
      <c r="M1757" s="81">
        <f>IF(L1757&lt;'Slider Control'!M$13,'Slider Control'!P$13,L1757*'Slider Control'!R$13)</f>
        <v>2.1024000000000016</v>
      </c>
      <c r="N1757" s="95">
        <f>IF(L1757&lt;'Slider Control'!M$13,0,IF(L1757&lt;'Slider Control'!N$13,L1757*'Slider Control'!S$13+'Slider Control'!T$13,'Slider Control'!Q$13))</f>
        <v>1.8</v>
      </c>
      <c r="O1757" s="96" t="e">
        <f t="shared" si="42"/>
        <v>#N/A</v>
      </c>
      <c r="P1757" s="72">
        <f>IF(AND(ABS('Back-End'!B$26-L1757)&lt;=0.0005,'Back-End'!B$25),'Back-End'!B$21,0)</f>
        <v>0</v>
      </c>
      <c r="Q1757" s="72">
        <f>IF(AND(ABS('Back-End'!B$32-L1757)&lt;=0.0005,'Back-End'!B$38),N1757,0)</f>
        <v>0</v>
      </c>
      <c r="R1757" s="72">
        <f>IF(AND(ABS('Back-End'!B$56-L1756)&lt;=0.0005,'Back-End'!B$57),'Back-End'!B$55,IF(AND(ABS('Back-End'!B$69-L1756)&lt;=0.0005,'Back-End'!B$58),'Back-End'!B$68+0.0001,0))</f>
        <v>0</v>
      </c>
      <c r="S1757" s="72">
        <f>IF(AND(ABS('Back-End'!B$81-L1757)&lt;=0.0005,'Back-End'!B$84),'Back-End'!B$83,0)</f>
        <v>0</v>
      </c>
      <c r="T1757" s="72">
        <v>0</v>
      </c>
    </row>
    <row r="1758" spans="12:20" x14ac:dyDescent="0.25">
      <c r="L1758" s="94">
        <f>L1757+0.001</f>
        <v>0.87700000000000067</v>
      </c>
      <c r="M1758" s="81">
        <f>IF(L1758&lt;'Slider Control'!M$13,'Slider Control'!P$13,L1758*'Slider Control'!R$13)</f>
        <v>2.1048000000000013</v>
      </c>
      <c r="N1758" s="95">
        <f>IF(L1758&lt;'Slider Control'!M$13,0,IF(L1758&lt;'Slider Control'!N$13,L1758*'Slider Control'!S$13+'Slider Control'!T$13,'Slider Control'!Q$13))</f>
        <v>1.8</v>
      </c>
      <c r="O1758" s="96" t="e">
        <f t="shared" si="42"/>
        <v>#N/A</v>
      </c>
      <c r="P1758" s="72">
        <f>IF(AND(ABS('Back-End'!B$26-L1758)&lt;=0.0005,'Back-End'!B$25),0.001,0)</f>
        <v>0</v>
      </c>
      <c r="Q1758" s="72">
        <f>IF(AND(ABS('Back-End'!B$32-L1758)&lt;=0.0005,'Back-End'!B$38),M1758,0)</f>
        <v>0</v>
      </c>
      <c r="R1758" s="72">
        <f>IF(AND(ABS('Back-End'!B$56-L1758)&lt;=0.0005,'Back-End'!B$57),'Back-End'!B$54,IF(AND(ABS('Back-End'!B$69-L1758)&lt;=0.0005,'Back-End'!B$58),'Back-End'!B$67,0))</f>
        <v>0</v>
      </c>
      <c r="S1758" s="72">
        <f>IF(AND(ABS('Back-End'!B$81-L1758)&lt;=0.0005,'Back-End'!B$84),'Back-End'!B$82,0)</f>
        <v>0</v>
      </c>
      <c r="T1758" s="72">
        <v>0</v>
      </c>
    </row>
    <row r="1759" spans="12:20" x14ac:dyDescent="0.25">
      <c r="L1759" s="94">
        <f>L1758</f>
        <v>0.87700000000000067</v>
      </c>
      <c r="M1759" s="81">
        <f>IF(L1759&lt;'Slider Control'!M$13,'Slider Control'!P$13,L1759*'Slider Control'!R$13)</f>
        <v>2.1048000000000013</v>
      </c>
      <c r="N1759" s="95">
        <f>IF(L1759&lt;'Slider Control'!M$13,0,IF(L1759&lt;'Slider Control'!N$13,L1759*'Slider Control'!S$13+'Slider Control'!T$13,'Slider Control'!Q$13))</f>
        <v>1.8</v>
      </c>
      <c r="O1759" s="96" t="e">
        <f t="shared" si="42"/>
        <v>#N/A</v>
      </c>
      <c r="P1759" s="72">
        <f>IF(AND(ABS('Back-End'!B$26-L1759)&lt;=0.0005,'Back-End'!B$25),'Back-End'!B$21,0)</f>
        <v>0</v>
      </c>
      <c r="Q1759" s="72">
        <f>IF(AND(ABS('Back-End'!B$32-L1759)&lt;=0.0005,'Back-End'!B$38),N1759,0)</f>
        <v>0</v>
      </c>
      <c r="R1759" s="72">
        <f>IF(AND(ABS('Back-End'!B$56-L1758)&lt;=0.0005,'Back-End'!B$57),'Back-End'!B$55,IF(AND(ABS('Back-End'!B$69-L1758)&lt;=0.0005,'Back-End'!B$58),'Back-End'!B$68+0.0001,0))</f>
        <v>0</v>
      </c>
      <c r="S1759" s="72">
        <f>IF(AND(ABS('Back-End'!B$81-L1759)&lt;=0.0005,'Back-End'!B$84),'Back-End'!B$83,0)</f>
        <v>0</v>
      </c>
      <c r="T1759" s="72">
        <v>0</v>
      </c>
    </row>
    <row r="1760" spans="12:20" x14ac:dyDescent="0.25">
      <c r="L1760" s="94">
        <f>L1759+0.001</f>
        <v>0.87800000000000067</v>
      </c>
      <c r="M1760" s="81">
        <f>IF(L1760&lt;'Slider Control'!M$13,'Slider Control'!P$13,L1760*'Slider Control'!R$13)</f>
        <v>2.1072000000000015</v>
      </c>
      <c r="N1760" s="95">
        <f>IF(L1760&lt;'Slider Control'!M$13,0,IF(L1760&lt;'Slider Control'!N$13,L1760*'Slider Control'!S$13+'Slider Control'!T$13,'Slider Control'!Q$13))</f>
        <v>1.8</v>
      </c>
      <c r="O1760" s="96" t="e">
        <f t="shared" si="42"/>
        <v>#N/A</v>
      </c>
      <c r="P1760" s="72">
        <f>IF(AND(ABS('Back-End'!B$26-L1760)&lt;=0.0005,'Back-End'!B$25),0.001,0)</f>
        <v>0</v>
      </c>
      <c r="Q1760" s="72">
        <f>IF(AND(ABS('Back-End'!B$32-L1760)&lt;=0.0005,'Back-End'!B$38),M1760,0)</f>
        <v>0</v>
      </c>
      <c r="R1760" s="72">
        <f>IF(AND(ABS('Back-End'!B$56-L1760)&lt;=0.0005,'Back-End'!B$57),'Back-End'!B$54,IF(AND(ABS('Back-End'!B$69-L1760)&lt;=0.0005,'Back-End'!B$58),'Back-End'!B$67,0))</f>
        <v>0</v>
      </c>
      <c r="S1760" s="72">
        <f>IF(AND(ABS('Back-End'!B$81-L1760)&lt;=0.0005,'Back-End'!B$84),'Back-End'!B$82,0)</f>
        <v>0</v>
      </c>
      <c r="T1760" s="72">
        <v>0</v>
      </c>
    </row>
    <row r="1761" spans="12:20" x14ac:dyDescent="0.25">
      <c r="L1761" s="94">
        <f>L1760</f>
        <v>0.87800000000000067</v>
      </c>
      <c r="M1761" s="81">
        <f>IF(L1761&lt;'Slider Control'!M$13,'Slider Control'!P$13,L1761*'Slider Control'!R$13)</f>
        <v>2.1072000000000015</v>
      </c>
      <c r="N1761" s="95">
        <f>IF(L1761&lt;'Slider Control'!M$13,0,IF(L1761&lt;'Slider Control'!N$13,L1761*'Slider Control'!S$13+'Slider Control'!T$13,'Slider Control'!Q$13))</f>
        <v>1.8</v>
      </c>
      <c r="O1761" s="96" t="e">
        <f t="shared" si="42"/>
        <v>#N/A</v>
      </c>
      <c r="P1761" s="72">
        <f>IF(AND(ABS('Back-End'!B$26-L1761)&lt;=0.0005,'Back-End'!B$25),'Back-End'!B$21,0)</f>
        <v>0</v>
      </c>
      <c r="Q1761" s="72">
        <f>IF(AND(ABS('Back-End'!B$32-L1761)&lt;=0.0005,'Back-End'!B$38),N1761,0)</f>
        <v>0</v>
      </c>
      <c r="R1761" s="72">
        <f>IF(AND(ABS('Back-End'!B$56-L1760)&lt;=0.0005,'Back-End'!B$57),'Back-End'!B$55,IF(AND(ABS('Back-End'!B$69-L1760)&lt;=0.0005,'Back-End'!B$58),'Back-End'!B$68+0.0001,0))</f>
        <v>0</v>
      </c>
      <c r="S1761" s="72">
        <f>IF(AND(ABS('Back-End'!B$81-L1761)&lt;=0.0005,'Back-End'!B$84),'Back-End'!B$83,0)</f>
        <v>0</v>
      </c>
      <c r="T1761" s="72">
        <v>0</v>
      </c>
    </row>
    <row r="1762" spans="12:20" x14ac:dyDescent="0.25">
      <c r="L1762" s="94">
        <f>L1761+0.001</f>
        <v>0.87900000000000067</v>
      </c>
      <c r="M1762" s="81">
        <f>IF(L1762&lt;'Slider Control'!M$13,'Slider Control'!P$13,L1762*'Slider Control'!R$13)</f>
        <v>2.1096000000000017</v>
      </c>
      <c r="N1762" s="95">
        <f>IF(L1762&lt;'Slider Control'!M$13,0,IF(L1762&lt;'Slider Control'!N$13,L1762*'Slider Control'!S$13+'Slider Control'!T$13,'Slider Control'!Q$13))</f>
        <v>1.8</v>
      </c>
      <c r="O1762" s="96" t="e">
        <f t="shared" si="42"/>
        <v>#N/A</v>
      </c>
      <c r="P1762" s="72">
        <f>IF(AND(ABS('Back-End'!B$26-L1762)&lt;=0.0005,'Back-End'!B$25),0.001,0)</f>
        <v>0</v>
      </c>
      <c r="Q1762" s="72">
        <f>IF(AND(ABS('Back-End'!B$32-L1762)&lt;=0.0005,'Back-End'!B$38),M1762,0)</f>
        <v>0</v>
      </c>
      <c r="R1762" s="72">
        <f>IF(AND(ABS('Back-End'!B$56-L1762)&lt;=0.0005,'Back-End'!B$57),'Back-End'!B$54,IF(AND(ABS('Back-End'!B$69-L1762)&lt;=0.0005,'Back-End'!B$58),'Back-End'!B$67,0))</f>
        <v>0</v>
      </c>
      <c r="S1762" s="72">
        <f>IF(AND(ABS('Back-End'!B$81-L1762)&lt;=0.0005,'Back-End'!B$84),'Back-End'!B$82,0)</f>
        <v>0</v>
      </c>
      <c r="T1762" s="72">
        <v>0</v>
      </c>
    </row>
    <row r="1763" spans="12:20" x14ac:dyDescent="0.25">
      <c r="L1763" s="94">
        <f>L1762</f>
        <v>0.87900000000000067</v>
      </c>
      <c r="M1763" s="81">
        <f>IF(L1763&lt;'Slider Control'!M$13,'Slider Control'!P$13,L1763*'Slider Control'!R$13)</f>
        <v>2.1096000000000017</v>
      </c>
      <c r="N1763" s="95">
        <f>IF(L1763&lt;'Slider Control'!M$13,0,IF(L1763&lt;'Slider Control'!N$13,L1763*'Slider Control'!S$13+'Slider Control'!T$13,'Slider Control'!Q$13))</f>
        <v>1.8</v>
      </c>
      <c r="O1763" s="96" t="e">
        <f t="shared" si="42"/>
        <v>#N/A</v>
      </c>
      <c r="P1763" s="72">
        <f>IF(AND(ABS('Back-End'!B$26-L1763)&lt;=0.0005,'Back-End'!B$25),'Back-End'!B$21,0)</f>
        <v>0</v>
      </c>
      <c r="Q1763" s="72">
        <f>IF(AND(ABS('Back-End'!B$32-L1763)&lt;=0.0005,'Back-End'!B$38),N1763,0)</f>
        <v>0</v>
      </c>
      <c r="R1763" s="72">
        <f>IF(AND(ABS('Back-End'!B$56-L1762)&lt;=0.0005,'Back-End'!B$57),'Back-End'!B$55,IF(AND(ABS('Back-End'!B$69-L1762)&lt;=0.0005,'Back-End'!B$58),'Back-End'!B$68+0.0001,0))</f>
        <v>0</v>
      </c>
      <c r="S1763" s="72">
        <f>IF(AND(ABS('Back-End'!B$81-L1763)&lt;=0.0005,'Back-End'!B$84),'Back-End'!B$83,0)</f>
        <v>0</v>
      </c>
      <c r="T1763" s="72">
        <v>0</v>
      </c>
    </row>
    <row r="1764" spans="12:20" x14ac:dyDescent="0.25">
      <c r="L1764" s="94">
        <f>L1763+0.001</f>
        <v>0.88000000000000067</v>
      </c>
      <c r="M1764" s="81">
        <f>IF(L1764&lt;'Slider Control'!M$13,'Slider Control'!P$13,L1764*'Slider Control'!R$13)</f>
        <v>2.1120000000000014</v>
      </c>
      <c r="N1764" s="95">
        <f>IF(L1764&lt;'Slider Control'!M$13,0,IF(L1764&lt;'Slider Control'!N$13,L1764*'Slider Control'!S$13+'Slider Control'!T$13,'Slider Control'!Q$13))</f>
        <v>1.8</v>
      </c>
      <c r="O1764" s="96" t="e">
        <f t="shared" si="42"/>
        <v>#N/A</v>
      </c>
      <c r="P1764" s="72">
        <f>IF(AND(ABS('Back-End'!B$26-L1764)&lt;=0.0005,'Back-End'!B$25),0.001,0)</f>
        <v>0</v>
      </c>
      <c r="Q1764" s="72">
        <f>IF(AND(ABS('Back-End'!B$32-L1764)&lt;=0.0005,'Back-End'!B$38),M1764,0)</f>
        <v>0</v>
      </c>
      <c r="R1764" s="72">
        <f>IF(AND(ABS('Back-End'!B$56-L1764)&lt;=0.0005,'Back-End'!B$57),'Back-End'!B$54,IF(AND(ABS('Back-End'!B$69-L1764)&lt;=0.0005,'Back-End'!B$58),'Back-End'!B$67,0))</f>
        <v>0</v>
      </c>
      <c r="S1764" s="72">
        <f>IF(AND(ABS('Back-End'!B$81-L1764)&lt;=0.0005,'Back-End'!B$84),'Back-End'!B$82,0)</f>
        <v>0</v>
      </c>
      <c r="T1764" s="72">
        <v>0</v>
      </c>
    </row>
    <row r="1765" spans="12:20" x14ac:dyDescent="0.25">
      <c r="L1765" s="94">
        <f>L1764</f>
        <v>0.88000000000000067</v>
      </c>
      <c r="M1765" s="81">
        <f>IF(L1765&lt;'Slider Control'!M$13,'Slider Control'!P$13,L1765*'Slider Control'!R$13)</f>
        <v>2.1120000000000014</v>
      </c>
      <c r="N1765" s="95">
        <f>IF(L1765&lt;'Slider Control'!M$13,0,IF(L1765&lt;'Slider Control'!N$13,L1765*'Slider Control'!S$13+'Slider Control'!T$13,'Slider Control'!Q$13))</f>
        <v>1.8</v>
      </c>
      <c r="O1765" s="96" t="e">
        <f t="shared" si="42"/>
        <v>#N/A</v>
      </c>
      <c r="P1765" s="72">
        <f>IF(AND(ABS('Back-End'!B$26-L1765)&lt;=0.0005,'Back-End'!B$25),'Back-End'!B$21,0)</f>
        <v>0</v>
      </c>
      <c r="Q1765" s="72">
        <f>IF(AND(ABS('Back-End'!B$32-L1765)&lt;=0.0005,'Back-End'!B$38),N1765,0)</f>
        <v>0</v>
      </c>
      <c r="R1765" s="72">
        <f>IF(AND(ABS('Back-End'!B$56-L1764)&lt;=0.0005,'Back-End'!B$57),'Back-End'!B$55,IF(AND(ABS('Back-End'!B$69-L1764)&lt;=0.0005,'Back-End'!B$58),'Back-End'!B$68+0.0001,0))</f>
        <v>0</v>
      </c>
      <c r="S1765" s="72">
        <f>IF(AND(ABS('Back-End'!B$81-L1765)&lt;=0.0005,'Back-End'!B$84),'Back-End'!B$83,0)</f>
        <v>0</v>
      </c>
      <c r="T1765" s="72">
        <v>0</v>
      </c>
    </row>
    <row r="1766" spans="12:20" x14ac:dyDescent="0.25">
      <c r="L1766" s="94">
        <f>L1765+0.001</f>
        <v>0.88100000000000067</v>
      </c>
      <c r="M1766" s="81">
        <f>IF(L1766&lt;'Slider Control'!M$13,'Slider Control'!P$13,L1766*'Slider Control'!R$13)</f>
        <v>2.1144000000000016</v>
      </c>
      <c r="N1766" s="95">
        <f>IF(L1766&lt;'Slider Control'!M$13,0,IF(L1766&lt;'Slider Control'!N$13,L1766*'Slider Control'!S$13+'Slider Control'!T$13,'Slider Control'!Q$13))</f>
        <v>1.8</v>
      </c>
      <c r="O1766" s="96" t="e">
        <f t="shared" si="42"/>
        <v>#N/A</v>
      </c>
      <c r="P1766" s="72">
        <f>IF(AND(ABS('Back-End'!B$26-L1766)&lt;=0.0005,'Back-End'!B$25),0.001,0)</f>
        <v>0</v>
      </c>
      <c r="Q1766" s="72">
        <f>IF(AND(ABS('Back-End'!B$32-L1766)&lt;=0.0005,'Back-End'!B$38),M1766,0)</f>
        <v>0</v>
      </c>
      <c r="R1766" s="72">
        <f>IF(AND(ABS('Back-End'!B$56-L1766)&lt;=0.0005,'Back-End'!B$57),'Back-End'!B$54,IF(AND(ABS('Back-End'!B$69-L1766)&lt;=0.0005,'Back-End'!B$58),'Back-End'!B$67,0))</f>
        <v>0</v>
      </c>
      <c r="S1766" s="72">
        <f>IF(AND(ABS('Back-End'!B$81-L1766)&lt;=0.0005,'Back-End'!B$84),'Back-End'!B$82,0)</f>
        <v>0</v>
      </c>
      <c r="T1766" s="72">
        <v>0</v>
      </c>
    </row>
    <row r="1767" spans="12:20" x14ac:dyDescent="0.25">
      <c r="L1767" s="94">
        <f>L1766</f>
        <v>0.88100000000000067</v>
      </c>
      <c r="M1767" s="81">
        <f>IF(L1767&lt;'Slider Control'!M$13,'Slider Control'!P$13,L1767*'Slider Control'!R$13)</f>
        <v>2.1144000000000016</v>
      </c>
      <c r="N1767" s="95">
        <f>IF(L1767&lt;'Slider Control'!M$13,0,IF(L1767&lt;'Slider Control'!N$13,L1767*'Slider Control'!S$13+'Slider Control'!T$13,'Slider Control'!Q$13))</f>
        <v>1.8</v>
      </c>
      <c r="O1767" s="96" t="e">
        <f t="shared" si="42"/>
        <v>#N/A</v>
      </c>
      <c r="P1767" s="72">
        <f>IF(AND(ABS('Back-End'!B$26-L1767)&lt;=0.0005,'Back-End'!B$25),'Back-End'!B$21,0)</f>
        <v>0</v>
      </c>
      <c r="Q1767" s="72">
        <f>IF(AND(ABS('Back-End'!B$32-L1767)&lt;=0.0005,'Back-End'!B$38),N1767,0)</f>
        <v>0</v>
      </c>
      <c r="R1767" s="72">
        <f>IF(AND(ABS('Back-End'!B$56-L1766)&lt;=0.0005,'Back-End'!B$57),'Back-End'!B$55,IF(AND(ABS('Back-End'!B$69-L1766)&lt;=0.0005,'Back-End'!B$58),'Back-End'!B$68+0.0001,0))</f>
        <v>0</v>
      </c>
      <c r="S1767" s="72">
        <f>IF(AND(ABS('Back-End'!B$81-L1767)&lt;=0.0005,'Back-End'!B$84),'Back-End'!B$83,0)</f>
        <v>0</v>
      </c>
      <c r="T1767" s="72">
        <v>0</v>
      </c>
    </row>
    <row r="1768" spans="12:20" x14ac:dyDescent="0.25">
      <c r="L1768" s="94">
        <f>L1767+0.001</f>
        <v>0.88200000000000067</v>
      </c>
      <c r="M1768" s="81">
        <f>IF(L1768&lt;'Slider Control'!M$13,'Slider Control'!P$13,L1768*'Slider Control'!R$13)</f>
        <v>2.1168000000000013</v>
      </c>
      <c r="N1768" s="95">
        <f>IF(L1768&lt;'Slider Control'!M$13,0,IF(L1768&lt;'Slider Control'!N$13,L1768*'Slider Control'!S$13+'Slider Control'!T$13,'Slider Control'!Q$13))</f>
        <v>1.8</v>
      </c>
      <c r="O1768" s="96" t="e">
        <f t="shared" si="42"/>
        <v>#N/A</v>
      </c>
      <c r="P1768" s="72">
        <f>IF(AND(ABS('Back-End'!B$26-L1768)&lt;=0.0005,'Back-End'!B$25),0.001,0)</f>
        <v>0</v>
      </c>
      <c r="Q1768" s="72">
        <f>IF(AND(ABS('Back-End'!B$32-L1768)&lt;=0.0005,'Back-End'!B$38),M1768,0)</f>
        <v>0</v>
      </c>
      <c r="R1768" s="72">
        <f>IF(AND(ABS('Back-End'!B$56-L1768)&lt;=0.0005,'Back-End'!B$57),'Back-End'!B$54,IF(AND(ABS('Back-End'!B$69-L1768)&lt;=0.0005,'Back-End'!B$58),'Back-End'!B$67,0))</f>
        <v>0</v>
      </c>
      <c r="S1768" s="72">
        <f>IF(AND(ABS('Back-End'!B$81-L1768)&lt;=0.0005,'Back-End'!B$84),'Back-End'!B$82,0)</f>
        <v>0</v>
      </c>
      <c r="T1768" s="72">
        <v>0</v>
      </c>
    </row>
    <row r="1769" spans="12:20" x14ac:dyDescent="0.25">
      <c r="L1769" s="94">
        <f>L1768</f>
        <v>0.88200000000000067</v>
      </c>
      <c r="M1769" s="81">
        <f>IF(L1769&lt;'Slider Control'!M$13,'Slider Control'!P$13,L1769*'Slider Control'!R$13)</f>
        <v>2.1168000000000013</v>
      </c>
      <c r="N1769" s="95">
        <f>IF(L1769&lt;'Slider Control'!M$13,0,IF(L1769&lt;'Slider Control'!N$13,L1769*'Slider Control'!S$13+'Slider Control'!T$13,'Slider Control'!Q$13))</f>
        <v>1.8</v>
      </c>
      <c r="O1769" s="96" t="e">
        <f t="shared" si="42"/>
        <v>#N/A</v>
      </c>
      <c r="P1769" s="72">
        <f>IF(AND(ABS('Back-End'!B$26-L1769)&lt;=0.0005,'Back-End'!B$25),'Back-End'!B$21,0)</f>
        <v>0</v>
      </c>
      <c r="Q1769" s="72">
        <f>IF(AND(ABS('Back-End'!B$32-L1769)&lt;=0.0005,'Back-End'!B$38),N1769,0)</f>
        <v>0</v>
      </c>
      <c r="R1769" s="72">
        <f>IF(AND(ABS('Back-End'!B$56-L1768)&lt;=0.0005,'Back-End'!B$57),'Back-End'!B$55,IF(AND(ABS('Back-End'!B$69-L1768)&lt;=0.0005,'Back-End'!B$58),'Back-End'!B$68+0.0001,0))</f>
        <v>0</v>
      </c>
      <c r="S1769" s="72">
        <f>IF(AND(ABS('Back-End'!B$81-L1769)&lt;=0.0005,'Back-End'!B$84),'Back-End'!B$83,0)</f>
        <v>0</v>
      </c>
      <c r="T1769" s="72">
        <v>0</v>
      </c>
    </row>
    <row r="1770" spans="12:20" x14ac:dyDescent="0.25">
      <c r="L1770" s="94">
        <f>L1769+0.001</f>
        <v>0.88300000000000067</v>
      </c>
      <c r="M1770" s="81">
        <f>IF(L1770&lt;'Slider Control'!M$13,'Slider Control'!P$13,L1770*'Slider Control'!R$13)</f>
        <v>2.1192000000000015</v>
      </c>
      <c r="N1770" s="95">
        <f>IF(L1770&lt;'Slider Control'!M$13,0,IF(L1770&lt;'Slider Control'!N$13,L1770*'Slider Control'!S$13+'Slider Control'!T$13,'Slider Control'!Q$13))</f>
        <v>1.8</v>
      </c>
      <c r="O1770" s="96" t="e">
        <f t="shared" si="42"/>
        <v>#N/A</v>
      </c>
      <c r="P1770" s="72">
        <f>IF(AND(ABS('Back-End'!B$26-L1770)&lt;=0.0005,'Back-End'!B$25),0.001,0)</f>
        <v>0</v>
      </c>
      <c r="Q1770" s="72">
        <f>IF(AND(ABS('Back-End'!B$32-L1770)&lt;=0.0005,'Back-End'!B$38),M1770,0)</f>
        <v>0</v>
      </c>
      <c r="R1770" s="72">
        <f>IF(AND(ABS('Back-End'!B$56-L1770)&lt;=0.0005,'Back-End'!B$57),'Back-End'!B$54,IF(AND(ABS('Back-End'!B$69-L1770)&lt;=0.0005,'Back-End'!B$58),'Back-End'!B$67,0))</f>
        <v>0</v>
      </c>
      <c r="S1770" s="72">
        <f>IF(AND(ABS('Back-End'!B$81-L1770)&lt;=0.0005,'Back-End'!B$84),'Back-End'!B$82,0)</f>
        <v>0</v>
      </c>
      <c r="T1770" s="72">
        <v>0</v>
      </c>
    </row>
    <row r="1771" spans="12:20" x14ac:dyDescent="0.25">
      <c r="L1771" s="94">
        <f>L1770</f>
        <v>0.88300000000000067</v>
      </c>
      <c r="M1771" s="81">
        <f>IF(L1771&lt;'Slider Control'!M$13,'Slider Control'!P$13,L1771*'Slider Control'!R$13)</f>
        <v>2.1192000000000015</v>
      </c>
      <c r="N1771" s="95">
        <f>IF(L1771&lt;'Slider Control'!M$13,0,IF(L1771&lt;'Slider Control'!N$13,L1771*'Slider Control'!S$13+'Slider Control'!T$13,'Slider Control'!Q$13))</f>
        <v>1.8</v>
      </c>
      <c r="O1771" s="96" t="e">
        <f t="shared" si="42"/>
        <v>#N/A</v>
      </c>
      <c r="P1771" s="72">
        <f>IF(AND(ABS('Back-End'!B$26-L1771)&lt;=0.0005,'Back-End'!B$25),'Back-End'!B$21,0)</f>
        <v>0</v>
      </c>
      <c r="Q1771" s="72">
        <f>IF(AND(ABS('Back-End'!B$32-L1771)&lt;=0.0005,'Back-End'!B$38),N1771,0)</f>
        <v>0</v>
      </c>
      <c r="R1771" s="72">
        <f>IF(AND(ABS('Back-End'!B$56-L1770)&lt;=0.0005,'Back-End'!B$57),'Back-End'!B$55,IF(AND(ABS('Back-End'!B$69-L1770)&lt;=0.0005,'Back-End'!B$58),'Back-End'!B$68+0.0001,0))</f>
        <v>0</v>
      </c>
      <c r="S1771" s="72">
        <f>IF(AND(ABS('Back-End'!B$81-L1771)&lt;=0.0005,'Back-End'!B$84),'Back-End'!B$83,0)</f>
        <v>0</v>
      </c>
      <c r="T1771" s="72">
        <v>0</v>
      </c>
    </row>
    <row r="1772" spans="12:20" x14ac:dyDescent="0.25">
      <c r="L1772" s="94">
        <f>L1771+0.001</f>
        <v>0.88400000000000067</v>
      </c>
      <c r="M1772" s="81">
        <f>IF(L1772&lt;'Slider Control'!M$13,'Slider Control'!P$13,L1772*'Slider Control'!R$13)</f>
        <v>2.1216000000000017</v>
      </c>
      <c r="N1772" s="95">
        <f>IF(L1772&lt;'Slider Control'!M$13,0,IF(L1772&lt;'Slider Control'!N$13,L1772*'Slider Control'!S$13+'Slider Control'!T$13,'Slider Control'!Q$13))</f>
        <v>1.8</v>
      </c>
      <c r="O1772" s="96" t="e">
        <f t="shared" si="42"/>
        <v>#N/A</v>
      </c>
      <c r="P1772" s="72">
        <f>IF(AND(ABS('Back-End'!B$26-L1772)&lt;=0.0005,'Back-End'!B$25),0.001,0)</f>
        <v>0</v>
      </c>
      <c r="Q1772" s="72">
        <f>IF(AND(ABS('Back-End'!B$32-L1772)&lt;=0.0005,'Back-End'!B$38),M1772,0)</f>
        <v>0</v>
      </c>
      <c r="R1772" s="72">
        <f>IF(AND(ABS('Back-End'!B$56-L1772)&lt;=0.0005,'Back-End'!B$57),'Back-End'!B$54,IF(AND(ABS('Back-End'!B$69-L1772)&lt;=0.0005,'Back-End'!B$58),'Back-End'!B$67,0))</f>
        <v>0</v>
      </c>
      <c r="S1772" s="72">
        <f>IF(AND(ABS('Back-End'!B$81-L1772)&lt;=0.0005,'Back-End'!B$84),'Back-End'!B$82,0)</f>
        <v>0</v>
      </c>
      <c r="T1772" s="72">
        <v>0</v>
      </c>
    </row>
    <row r="1773" spans="12:20" x14ac:dyDescent="0.25">
      <c r="L1773" s="94">
        <f>L1772</f>
        <v>0.88400000000000067</v>
      </c>
      <c r="M1773" s="81">
        <f>IF(L1773&lt;'Slider Control'!M$13,'Slider Control'!P$13,L1773*'Slider Control'!R$13)</f>
        <v>2.1216000000000017</v>
      </c>
      <c r="N1773" s="95">
        <f>IF(L1773&lt;'Slider Control'!M$13,0,IF(L1773&lt;'Slider Control'!N$13,L1773*'Slider Control'!S$13+'Slider Control'!T$13,'Slider Control'!Q$13))</f>
        <v>1.8</v>
      </c>
      <c r="O1773" s="96" t="e">
        <f t="shared" si="42"/>
        <v>#N/A</v>
      </c>
      <c r="P1773" s="72">
        <f>IF(AND(ABS('Back-End'!B$26-L1773)&lt;=0.0005,'Back-End'!B$25),'Back-End'!B$21,0)</f>
        <v>0</v>
      </c>
      <c r="Q1773" s="72">
        <f>IF(AND(ABS('Back-End'!B$32-L1773)&lt;=0.0005,'Back-End'!B$38),N1773,0)</f>
        <v>0</v>
      </c>
      <c r="R1773" s="72">
        <f>IF(AND(ABS('Back-End'!B$56-L1772)&lt;=0.0005,'Back-End'!B$57),'Back-End'!B$55,IF(AND(ABS('Back-End'!B$69-L1772)&lt;=0.0005,'Back-End'!B$58),'Back-End'!B$68+0.0001,0))</f>
        <v>0</v>
      </c>
      <c r="S1773" s="72">
        <f>IF(AND(ABS('Back-End'!B$81-L1773)&lt;=0.0005,'Back-End'!B$84),'Back-End'!B$83,0)</f>
        <v>0</v>
      </c>
      <c r="T1773" s="72">
        <v>0</v>
      </c>
    </row>
    <row r="1774" spans="12:20" x14ac:dyDescent="0.25">
      <c r="L1774" s="94">
        <f>L1773+0.001</f>
        <v>0.88500000000000068</v>
      </c>
      <c r="M1774" s="81">
        <f>IF(L1774&lt;'Slider Control'!M$13,'Slider Control'!P$13,L1774*'Slider Control'!R$13)</f>
        <v>2.1240000000000014</v>
      </c>
      <c r="N1774" s="95">
        <f>IF(L1774&lt;'Slider Control'!M$13,0,IF(L1774&lt;'Slider Control'!N$13,L1774*'Slider Control'!S$13+'Slider Control'!T$13,'Slider Control'!Q$13))</f>
        <v>1.8</v>
      </c>
      <c r="O1774" s="96" t="e">
        <f t="shared" si="42"/>
        <v>#N/A</v>
      </c>
      <c r="P1774" s="72">
        <f>IF(AND(ABS('Back-End'!B$26-L1774)&lt;=0.0005,'Back-End'!B$25),0.001,0)</f>
        <v>0</v>
      </c>
      <c r="Q1774" s="72">
        <f>IF(AND(ABS('Back-End'!B$32-L1774)&lt;=0.0005,'Back-End'!B$38),M1774,0)</f>
        <v>0</v>
      </c>
      <c r="R1774" s="72">
        <f>IF(AND(ABS('Back-End'!B$56-L1774)&lt;=0.0005,'Back-End'!B$57),'Back-End'!B$54,IF(AND(ABS('Back-End'!B$69-L1774)&lt;=0.0005,'Back-End'!B$58),'Back-End'!B$67,0))</f>
        <v>0</v>
      </c>
      <c r="S1774" s="72">
        <f>IF(AND(ABS('Back-End'!B$81-L1774)&lt;=0.0005,'Back-End'!B$84),'Back-End'!B$82,0)</f>
        <v>0</v>
      </c>
      <c r="T1774" s="72">
        <v>0</v>
      </c>
    </row>
    <row r="1775" spans="12:20" x14ac:dyDescent="0.25">
      <c r="L1775" s="94">
        <f>L1774</f>
        <v>0.88500000000000068</v>
      </c>
      <c r="M1775" s="81">
        <f>IF(L1775&lt;'Slider Control'!M$13,'Slider Control'!P$13,L1775*'Slider Control'!R$13)</f>
        <v>2.1240000000000014</v>
      </c>
      <c r="N1775" s="95">
        <f>IF(L1775&lt;'Slider Control'!M$13,0,IF(L1775&lt;'Slider Control'!N$13,L1775*'Slider Control'!S$13+'Slider Control'!T$13,'Slider Control'!Q$13))</f>
        <v>1.8</v>
      </c>
      <c r="O1775" s="96" t="e">
        <f t="shared" si="42"/>
        <v>#N/A</v>
      </c>
      <c r="P1775" s="72">
        <f>IF(AND(ABS('Back-End'!B$26-L1775)&lt;=0.0005,'Back-End'!B$25),'Back-End'!B$21,0)</f>
        <v>0</v>
      </c>
      <c r="Q1775" s="72">
        <f>IF(AND(ABS('Back-End'!B$32-L1775)&lt;=0.0005,'Back-End'!B$38),N1775,0)</f>
        <v>0</v>
      </c>
      <c r="R1775" s="72">
        <f>IF(AND(ABS('Back-End'!B$56-L1774)&lt;=0.0005,'Back-End'!B$57),'Back-End'!B$55,IF(AND(ABS('Back-End'!B$69-L1774)&lt;=0.0005,'Back-End'!B$58),'Back-End'!B$68+0.0001,0))</f>
        <v>0</v>
      </c>
      <c r="S1775" s="72">
        <f>IF(AND(ABS('Back-End'!B$81-L1775)&lt;=0.0005,'Back-End'!B$84),'Back-End'!B$83,0)</f>
        <v>0</v>
      </c>
      <c r="T1775" s="72">
        <v>0</v>
      </c>
    </row>
    <row r="1776" spans="12:20" x14ac:dyDescent="0.25">
      <c r="L1776" s="94">
        <f>L1775+0.001</f>
        <v>0.88600000000000068</v>
      </c>
      <c r="M1776" s="81">
        <f>IF(L1776&lt;'Slider Control'!M$13,'Slider Control'!P$13,L1776*'Slider Control'!R$13)</f>
        <v>2.1264000000000016</v>
      </c>
      <c r="N1776" s="95">
        <f>IF(L1776&lt;'Slider Control'!M$13,0,IF(L1776&lt;'Slider Control'!N$13,L1776*'Slider Control'!S$13+'Slider Control'!T$13,'Slider Control'!Q$13))</f>
        <v>1.8</v>
      </c>
      <c r="O1776" s="96" t="e">
        <f t="shared" si="42"/>
        <v>#N/A</v>
      </c>
      <c r="P1776" s="72">
        <f>IF(AND(ABS('Back-End'!B$26-L1776)&lt;=0.0005,'Back-End'!B$25),0.001,0)</f>
        <v>0</v>
      </c>
      <c r="Q1776" s="72">
        <f>IF(AND(ABS('Back-End'!B$32-L1776)&lt;=0.0005,'Back-End'!B$38),M1776,0)</f>
        <v>0</v>
      </c>
      <c r="R1776" s="72">
        <f>IF(AND(ABS('Back-End'!B$56-L1776)&lt;=0.0005,'Back-End'!B$57),'Back-End'!B$54,IF(AND(ABS('Back-End'!B$69-L1776)&lt;=0.0005,'Back-End'!B$58),'Back-End'!B$67,0))</f>
        <v>0</v>
      </c>
      <c r="S1776" s="72">
        <f>IF(AND(ABS('Back-End'!B$81-L1776)&lt;=0.0005,'Back-End'!B$84),'Back-End'!B$82,0)</f>
        <v>0</v>
      </c>
      <c r="T1776" s="72">
        <v>0</v>
      </c>
    </row>
    <row r="1777" spans="12:20" x14ac:dyDescent="0.25">
      <c r="L1777" s="94">
        <f>L1776</f>
        <v>0.88600000000000068</v>
      </c>
      <c r="M1777" s="81">
        <f>IF(L1777&lt;'Slider Control'!M$13,'Slider Control'!P$13,L1777*'Slider Control'!R$13)</f>
        <v>2.1264000000000016</v>
      </c>
      <c r="N1777" s="95">
        <f>IF(L1777&lt;'Slider Control'!M$13,0,IF(L1777&lt;'Slider Control'!N$13,L1777*'Slider Control'!S$13+'Slider Control'!T$13,'Slider Control'!Q$13))</f>
        <v>1.8</v>
      </c>
      <c r="O1777" s="96" t="e">
        <f t="shared" si="42"/>
        <v>#N/A</v>
      </c>
      <c r="P1777" s="72">
        <f>IF(AND(ABS('Back-End'!B$26-L1777)&lt;=0.0005,'Back-End'!B$25),'Back-End'!B$21,0)</f>
        <v>0</v>
      </c>
      <c r="Q1777" s="72">
        <f>IF(AND(ABS('Back-End'!B$32-L1777)&lt;=0.0005,'Back-End'!B$38),N1777,0)</f>
        <v>0</v>
      </c>
      <c r="R1777" s="72">
        <f>IF(AND(ABS('Back-End'!B$56-L1776)&lt;=0.0005,'Back-End'!B$57),'Back-End'!B$55,IF(AND(ABS('Back-End'!B$69-L1776)&lt;=0.0005,'Back-End'!B$58),'Back-End'!B$68+0.0001,0))</f>
        <v>0</v>
      </c>
      <c r="S1777" s="72">
        <f>IF(AND(ABS('Back-End'!B$81-L1777)&lt;=0.0005,'Back-End'!B$84),'Back-End'!B$83,0)</f>
        <v>0</v>
      </c>
      <c r="T1777" s="72">
        <v>0</v>
      </c>
    </row>
    <row r="1778" spans="12:20" x14ac:dyDescent="0.25">
      <c r="L1778" s="94">
        <f>L1777+0.001</f>
        <v>0.88700000000000068</v>
      </c>
      <c r="M1778" s="81">
        <f>IF(L1778&lt;'Slider Control'!M$13,'Slider Control'!P$13,L1778*'Slider Control'!R$13)</f>
        <v>2.1288000000000014</v>
      </c>
      <c r="N1778" s="95">
        <f>IF(L1778&lt;'Slider Control'!M$13,0,IF(L1778&lt;'Slider Control'!N$13,L1778*'Slider Control'!S$13+'Slider Control'!T$13,'Slider Control'!Q$13))</f>
        <v>1.8</v>
      </c>
      <c r="O1778" s="96" t="e">
        <f t="shared" si="42"/>
        <v>#N/A</v>
      </c>
      <c r="P1778" s="72">
        <f>IF(AND(ABS('Back-End'!B$26-L1778)&lt;=0.0005,'Back-End'!B$25),0.001,0)</f>
        <v>0</v>
      </c>
      <c r="Q1778" s="72">
        <f>IF(AND(ABS('Back-End'!B$32-L1778)&lt;=0.0005,'Back-End'!B$38),M1778,0)</f>
        <v>0</v>
      </c>
      <c r="R1778" s="72">
        <f>IF(AND(ABS('Back-End'!B$56-L1778)&lt;=0.0005,'Back-End'!B$57),'Back-End'!B$54,IF(AND(ABS('Back-End'!B$69-L1778)&lt;=0.0005,'Back-End'!B$58),'Back-End'!B$67,0))</f>
        <v>0</v>
      </c>
      <c r="S1778" s="72">
        <f>IF(AND(ABS('Back-End'!B$81-L1778)&lt;=0.0005,'Back-End'!B$84),'Back-End'!B$82,0)</f>
        <v>0</v>
      </c>
      <c r="T1778" s="72">
        <v>0</v>
      </c>
    </row>
    <row r="1779" spans="12:20" x14ac:dyDescent="0.25">
      <c r="L1779" s="94">
        <f>L1778</f>
        <v>0.88700000000000068</v>
      </c>
      <c r="M1779" s="81">
        <f>IF(L1779&lt;'Slider Control'!M$13,'Slider Control'!P$13,L1779*'Slider Control'!R$13)</f>
        <v>2.1288000000000014</v>
      </c>
      <c r="N1779" s="95">
        <f>IF(L1779&lt;'Slider Control'!M$13,0,IF(L1779&lt;'Slider Control'!N$13,L1779*'Slider Control'!S$13+'Slider Control'!T$13,'Slider Control'!Q$13))</f>
        <v>1.8</v>
      </c>
      <c r="O1779" s="96" t="e">
        <f t="shared" si="42"/>
        <v>#N/A</v>
      </c>
      <c r="P1779" s="72">
        <f>IF(AND(ABS('Back-End'!B$26-L1779)&lt;=0.0005,'Back-End'!B$25),'Back-End'!B$21,0)</f>
        <v>0</v>
      </c>
      <c r="Q1779" s="72">
        <f>IF(AND(ABS('Back-End'!B$32-L1779)&lt;=0.0005,'Back-End'!B$38),N1779,0)</f>
        <v>0</v>
      </c>
      <c r="R1779" s="72">
        <f>IF(AND(ABS('Back-End'!B$56-L1778)&lt;=0.0005,'Back-End'!B$57),'Back-End'!B$55,IF(AND(ABS('Back-End'!B$69-L1778)&lt;=0.0005,'Back-End'!B$58),'Back-End'!B$68+0.0001,0))</f>
        <v>0</v>
      </c>
      <c r="S1779" s="72">
        <f>IF(AND(ABS('Back-End'!B$81-L1779)&lt;=0.0005,'Back-End'!B$84),'Back-End'!B$83,0)</f>
        <v>0</v>
      </c>
      <c r="T1779" s="72">
        <v>0</v>
      </c>
    </row>
    <row r="1780" spans="12:20" x14ac:dyDescent="0.25">
      <c r="L1780" s="94">
        <f>L1779+0.001</f>
        <v>0.88800000000000068</v>
      </c>
      <c r="M1780" s="81">
        <f>IF(L1780&lt;'Slider Control'!M$13,'Slider Control'!P$13,L1780*'Slider Control'!R$13)</f>
        <v>2.1312000000000015</v>
      </c>
      <c r="N1780" s="95">
        <f>IF(L1780&lt;'Slider Control'!M$13,0,IF(L1780&lt;'Slider Control'!N$13,L1780*'Slider Control'!S$13+'Slider Control'!T$13,'Slider Control'!Q$13))</f>
        <v>1.8</v>
      </c>
      <c r="O1780" s="96" t="e">
        <f t="shared" si="42"/>
        <v>#N/A</v>
      </c>
      <c r="P1780" s="72">
        <f>IF(AND(ABS('Back-End'!B$26-L1780)&lt;=0.0005,'Back-End'!B$25),0.001,0)</f>
        <v>0</v>
      </c>
      <c r="Q1780" s="72">
        <f>IF(AND(ABS('Back-End'!B$32-L1780)&lt;=0.0005,'Back-End'!B$38),M1780,0)</f>
        <v>0</v>
      </c>
      <c r="R1780" s="72">
        <f>IF(AND(ABS('Back-End'!B$56-L1780)&lt;=0.0005,'Back-End'!B$57),'Back-End'!B$54,IF(AND(ABS('Back-End'!B$69-L1780)&lt;=0.0005,'Back-End'!B$58),'Back-End'!B$67,0))</f>
        <v>0</v>
      </c>
      <c r="S1780" s="72">
        <f>IF(AND(ABS('Back-End'!B$81-L1780)&lt;=0.0005,'Back-End'!B$84),'Back-End'!B$82,0)</f>
        <v>0</v>
      </c>
      <c r="T1780" s="72">
        <v>0</v>
      </c>
    </row>
    <row r="1781" spans="12:20" x14ac:dyDescent="0.25">
      <c r="L1781" s="94">
        <f>L1780</f>
        <v>0.88800000000000068</v>
      </c>
      <c r="M1781" s="81">
        <f>IF(L1781&lt;'Slider Control'!M$13,'Slider Control'!P$13,L1781*'Slider Control'!R$13)</f>
        <v>2.1312000000000015</v>
      </c>
      <c r="N1781" s="95">
        <f>IF(L1781&lt;'Slider Control'!M$13,0,IF(L1781&lt;'Slider Control'!N$13,L1781*'Slider Control'!S$13+'Slider Control'!T$13,'Slider Control'!Q$13))</f>
        <v>1.8</v>
      </c>
      <c r="O1781" s="96" t="e">
        <f t="shared" si="42"/>
        <v>#N/A</v>
      </c>
      <c r="P1781" s="72">
        <f>IF(AND(ABS('Back-End'!B$26-L1781)&lt;=0.0005,'Back-End'!B$25),'Back-End'!B$21,0)</f>
        <v>0</v>
      </c>
      <c r="Q1781" s="72">
        <f>IF(AND(ABS('Back-End'!B$32-L1781)&lt;=0.0005,'Back-End'!B$38),N1781,0)</f>
        <v>0</v>
      </c>
      <c r="R1781" s="72">
        <f>IF(AND(ABS('Back-End'!B$56-L1780)&lt;=0.0005,'Back-End'!B$57),'Back-End'!B$55,IF(AND(ABS('Back-End'!B$69-L1780)&lt;=0.0005,'Back-End'!B$58),'Back-End'!B$68+0.0001,0))</f>
        <v>0</v>
      </c>
      <c r="S1781" s="72">
        <f>IF(AND(ABS('Back-End'!B$81-L1781)&lt;=0.0005,'Back-End'!B$84),'Back-End'!B$83,0)</f>
        <v>0</v>
      </c>
      <c r="T1781" s="72">
        <v>0</v>
      </c>
    </row>
    <row r="1782" spans="12:20" x14ac:dyDescent="0.25">
      <c r="L1782" s="94">
        <f>L1781+0.001</f>
        <v>0.88900000000000068</v>
      </c>
      <c r="M1782" s="81">
        <f>IF(L1782&lt;'Slider Control'!M$13,'Slider Control'!P$13,L1782*'Slider Control'!R$13)</f>
        <v>2.1336000000000017</v>
      </c>
      <c r="N1782" s="95">
        <f>IF(L1782&lt;'Slider Control'!M$13,0,IF(L1782&lt;'Slider Control'!N$13,L1782*'Slider Control'!S$13+'Slider Control'!T$13,'Slider Control'!Q$13))</f>
        <v>1.8</v>
      </c>
      <c r="O1782" s="96" t="e">
        <f t="shared" si="42"/>
        <v>#N/A</v>
      </c>
      <c r="P1782" s="72">
        <f>IF(AND(ABS('Back-End'!B$26-L1782)&lt;=0.0005,'Back-End'!B$25),0.001,0)</f>
        <v>0</v>
      </c>
      <c r="Q1782" s="72">
        <f>IF(AND(ABS('Back-End'!B$32-L1782)&lt;=0.0005,'Back-End'!B$38),M1782,0)</f>
        <v>0</v>
      </c>
      <c r="R1782" s="72">
        <f>IF(AND(ABS('Back-End'!B$56-L1782)&lt;=0.0005,'Back-End'!B$57),'Back-End'!B$54,IF(AND(ABS('Back-End'!B$69-L1782)&lt;=0.0005,'Back-End'!B$58),'Back-End'!B$67,0))</f>
        <v>0</v>
      </c>
      <c r="S1782" s="72">
        <f>IF(AND(ABS('Back-End'!B$81-L1782)&lt;=0.0005,'Back-End'!B$84),'Back-End'!B$82,0)</f>
        <v>0</v>
      </c>
      <c r="T1782" s="72">
        <v>0</v>
      </c>
    </row>
    <row r="1783" spans="12:20" x14ac:dyDescent="0.25">
      <c r="L1783" s="94">
        <f>L1782</f>
        <v>0.88900000000000068</v>
      </c>
      <c r="M1783" s="81">
        <f>IF(L1783&lt;'Slider Control'!M$13,'Slider Control'!P$13,L1783*'Slider Control'!R$13)</f>
        <v>2.1336000000000017</v>
      </c>
      <c r="N1783" s="95">
        <f>IF(L1783&lt;'Slider Control'!M$13,0,IF(L1783&lt;'Slider Control'!N$13,L1783*'Slider Control'!S$13+'Slider Control'!T$13,'Slider Control'!Q$13))</f>
        <v>1.8</v>
      </c>
      <c r="O1783" s="96" t="e">
        <f t="shared" si="42"/>
        <v>#N/A</v>
      </c>
      <c r="P1783" s="72">
        <f>IF(AND(ABS('Back-End'!B$26-L1783)&lt;=0.0005,'Back-End'!B$25),'Back-End'!B$21,0)</f>
        <v>0</v>
      </c>
      <c r="Q1783" s="72">
        <f>IF(AND(ABS('Back-End'!B$32-L1783)&lt;=0.0005,'Back-End'!B$38),N1783,0)</f>
        <v>0</v>
      </c>
      <c r="R1783" s="72">
        <f>IF(AND(ABS('Back-End'!B$56-L1782)&lt;=0.0005,'Back-End'!B$57),'Back-End'!B$55,IF(AND(ABS('Back-End'!B$69-L1782)&lt;=0.0005,'Back-End'!B$58),'Back-End'!B$68+0.0001,0))</f>
        <v>0</v>
      </c>
      <c r="S1783" s="72">
        <f>IF(AND(ABS('Back-End'!B$81-L1783)&lt;=0.0005,'Back-End'!B$84),'Back-End'!B$83,0)</f>
        <v>0</v>
      </c>
      <c r="T1783" s="72">
        <v>0</v>
      </c>
    </row>
    <row r="1784" spans="12:20" x14ac:dyDescent="0.25">
      <c r="L1784" s="94">
        <f>L1783+0.001</f>
        <v>0.89000000000000068</v>
      </c>
      <c r="M1784" s="81">
        <f>IF(L1784&lt;'Slider Control'!M$13,'Slider Control'!P$13,L1784*'Slider Control'!R$13)</f>
        <v>2.1360000000000015</v>
      </c>
      <c r="N1784" s="95">
        <f>IF(L1784&lt;'Slider Control'!M$13,0,IF(L1784&lt;'Slider Control'!N$13,L1784*'Slider Control'!S$13+'Slider Control'!T$13,'Slider Control'!Q$13))</f>
        <v>1.8</v>
      </c>
      <c r="O1784" s="96" t="e">
        <f t="shared" si="42"/>
        <v>#N/A</v>
      </c>
      <c r="P1784" s="72">
        <f>IF(AND(ABS('Back-End'!B$26-L1784)&lt;=0.0005,'Back-End'!B$25),0.001,0)</f>
        <v>0</v>
      </c>
      <c r="Q1784" s="72">
        <f>IF(AND(ABS('Back-End'!B$32-L1784)&lt;=0.0005,'Back-End'!B$38),M1784,0)</f>
        <v>0</v>
      </c>
      <c r="R1784" s="72">
        <f>IF(AND(ABS('Back-End'!B$56-L1784)&lt;=0.0005,'Back-End'!B$57),'Back-End'!B$54,IF(AND(ABS('Back-End'!B$69-L1784)&lt;=0.0005,'Back-End'!B$58),'Back-End'!B$67,0))</f>
        <v>0</v>
      </c>
      <c r="S1784" s="72">
        <f>IF(AND(ABS('Back-End'!B$81-L1784)&lt;=0.0005,'Back-End'!B$84),'Back-End'!B$82,0)</f>
        <v>0</v>
      </c>
      <c r="T1784" s="72">
        <v>0</v>
      </c>
    </row>
    <row r="1785" spans="12:20" x14ac:dyDescent="0.25">
      <c r="L1785" s="94">
        <f>L1784</f>
        <v>0.89000000000000068</v>
      </c>
      <c r="M1785" s="81">
        <f>IF(L1785&lt;'Slider Control'!M$13,'Slider Control'!P$13,L1785*'Slider Control'!R$13)</f>
        <v>2.1360000000000015</v>
      </c>
      <c r="N1785" s="95">
        <f>IF(L1785&lt;'Slider Control'!M$13,0,IF(L1785&lt;'Slider Control'!N$13,L1785*'Slider Control'!S$13+'Slider Control'!T$13,'Slider Control'!Q$13))</f>
        <v>1.8</v>
      </c>
      <c r="O1785" s="96" t="e">
        <f t="shared" si="42"/>
        <v>#N/A</v>
      </c>
      <c r="P1785" s="72">
        <f>IF(AND(ABS('Back-End'!B$26-L1785)&lt;=0.0005,'Back-End'!B$25),'Back-End'!B$21,0)</f>
        <v>0</v>
      </c>
      <c r="Q1785" s="72">
        <f>IF(AND(ABS('Back-End'!B$32-L1785)&lt;=0.0005,'Back-End'!B$38),N1785,0)</f>
        <v>0</v>
      </c>
      <c r="R1785" s="72">
        <f>IF(AND(ABS('Back-End'!B$56-L1784)&lt;=0.0005,'Back-End'!B$57),'Back-End'!B$55,IF(AND(ABS('Back-End'!B$69-L1784)&lt;=0.0005,'Back-End'!B$58),'Back-End'!B$68+0.0001,0))</f>
        <v>0</v>
      </c>
      <c r="S1785" s="72">
        <f>IF(AND(ABS('Back-End'!B$81-L1785)&lt;=0.0005,'Back-End'!B$84),'Back-End'!B$83,0)</f>
        <v>0</v>
      </c>
      <c r="T1785" s="72">
        <v>0</v>
      </c>
    </row>
    <row r="1786" spans="12:20" x14ac:dyDescent="0.25">
      <c r="L1786" s="94">
        <f>L1785+0.001</f>
        <v>0.89100000000000068</v>
      </c>
      <c r="M1786" s="81">
        <f>IF(L1786&lt;'Slider Control'!M$13,'Slider Control'!P$13,L1786*'Slider Control'!R$13)</f>
        <v>2.1384000000000016</v>
      </c>
      <c r="N1786" s="95">
        <f>IF(L1786&lt;'Slider Control'!M$13,0,IF(L1786&lt;'Slider Control'!N$13,L1786*'Slider Control'!S$13+'Slider Control'!T$13,'Slider Control'!Q$13))</f>
        <v>1.8</v>
      </c>
      <c r="O1786" s="96" t="e">
        <f t="shared" si="42"/>
        <v>#N/A</v>
      </c>
      <c r="P1786" s="72">
        <f>IF(AND(ABS('Back-End'!B$26-L1786)&lt;=0.0005,'Back-End'!B$25),0.001,0)</f>
        <v>0</v>
      </c>
      <c r="Q1786" s="72">
        <f>IF(AND(ABS('Back-End'!B$32-L1786)&lt;=0.0005,'Back-End'!B$38),M1786,0)</f>
        <v>0</v>
      </c>
      <c r="R1786" s="72">
        <f>IF(AND(ABS('Back-End'!B$56-L1786)&lt;=0.0005,'Back-End'!B$57),'Back-End'!B$54,IF(AND(ABS('Back-End'!B$69-L1786)&lt;=0.0005,'Back-End'!B$58),'Back-End'!B$67,0))</f>
        <v>0</v>
      </c>
      <c r="S1786" s="72">
        <f>IF(AND(ABS('Back-End'!B$81-L1786)&lt;=0.0005,'Back-End'!B$84),'Back-End'!B$82,0)</f>
        <v>0</v>
      </c>
      <c r="T1786" s="72">
        <v>0</v>
      </c>
    </row>
    <row r="1787" spans="12:20" x14ac:dyDescent="0.25">
      <c r="L1787" s="94">
        <f>L1786</f>
        <v>0.89100000000000068</v>
      </c>
      <c r="M1787" s="81">
        <f>IF(L1787&lt;'Slider Control'!M$13,'Slider Control'!P$13,L1787*'Slider Control'!R$13)</f>
        <v>2.1384000000000016</v>
      </c>
      <c r="N1787" s="95">
        <f>IF(L1787&lt;'Slider Control'!M$13,0,IF(L1787&lt;'Slider Control'!N$13,L1787*'Slider Control'!S$13+'Slider Control'!T$13,'Slider Control'!Q$13))</f>
        <v>1.8</v>
      </c>
      <c r="O1787" s="96" t="e">
        <f t="shared" si="42"/>
        <v>#N/A</v>
      </c>
      <c r="P1787" s="72">
        <f>IF(AND(ABS('Back-End'!B$26-L1787)&lt;=0.0005,'Back-End'!B$25),'Back-End'!B$21,0)</f>
        <v>0</v>
      </c>
      <c r="Q1787" s="72">
        <f>IF(AND(ABS('Back-End'!B$32-L1787)&lt;=0.0005,'Back-End'!B$38),N1787,0)</f>
        <v>0</v>
      </c>
      <c r="R1787" s="72">
        <f>IF(AND(ABS('Back-End'!B$56-L1786)&lt;=0.0005,'Back-End'!B$57),'Back-End'!B$55,IF(AND(ABS('Back-End'!B$69-L1786)&lt;=0.0005,'Back-End'!B$58),'Back-End'!B$68+0.0001,0))</f>
        <v>0</v>
      </c>
      <c r="S1787" s="72">
        <f>IF(AND(ABS('Back-End'!B$81-L1787)&lt;=0.0005,'Back-End'!B$84),'Back-End'!B$83,0)</f>
        <v>0</v>
      </c>
      <c r="T1787" s="72">
        <v>0</v>
      </c>
    </row>
    <row r="1788" spans="12:20" x14ac:dyDescent="0.25">
      <c r="L1788" s="94">
        <f>L1787+0.001</f>
        <v>0.89200000000000068</v>
      </c>
      <c r="M1788" s="81">
        <f>IF(L1788&lt;'Slider Control'!M$13,'Slider Control'!P$13,L1788*'Slider Control'!R$13)</f>
        <v>2.1408000000000014</v>
      </c>
      <c r="N1788" s="95">
        <f>IF(L1788&lt;'Slider Control'!M$13,0,IF(L1788&lt;'Slider Control'!N$13,L1788*'Slider Control'!S$13+'Slider Control'!T$13,'Slider Control'!Q$13))</f>
        <v>1.8</v>
      </c>
      <c r="O1788" s="96" t="e">
        <f t="shared" si="42"/>
        <v>#N/A</v>
      </c>
      <c r="P1788" s="72">
        <f>IF(AND(ABS('Back-End'!B$26-L1788)&lt;=0.0005,'Back-End'!B$25),0.001,0)</f>
        <v>0</v>
      </c>
      <c r="Q1788" s="72">
        <f>IF(AND(ABS('Back-End'!B$32-L1788)&lt;=0.0005,'Back-End'!B$38),M1788,0)</f>
        <v>0</v>
      </c>
      <c r="R1788" s="72">
        <f>IF(AND(ABS('Back-End'!B$56-L1788)&lt;=0.0005,'Back-End'!B$57),'Back-End'!B$54,IF(AND(ABS('Back-End'!B$69-L1788)&lt;=0.0005,'Back-End'!B$58),'Back-End'!B$67,0))</f>
        <v>0</v>
      </c>
      <c r="S1788" s="72">
        <f>IF(AND(ABS('Back-End'!B$81-L1788)&lt;=0.0005,'Back-End'!B$84),'Back-End'!B$82,0)</f>
        <v>0</v>
      </c>
      <c r="T1788" s="72">
        <v>0</v>
      </c>
    </row>
    <row r="1789" spans="12:20" x14ac:dyDescent="0.25">
      <c r="L1789" s="94">
        <f>L1788</f>
        <v>0.89200000000000068</v>
      </c>
      <c r="M1789" s="81">
        <f>IF(L1789&lt;'Slider Control'!M$13,'Slider Control'!P$13,L1789*'Slider Control'!R$13)</f>
        <v>2.1408000000000014</v>
      </c>
      <c r="N1789" s="95">
        <f>IF(L1789&lt;'Slider Control'!M$13,0,IF(L1789&lt;'Slider Control'!N$13,L1789*'Slider Control'!S$13+'Slider Control'!T$13,'Slider Control'!Q$13))</f>
        <v>1.8</v>
      </c>
      <c r="O1789" s="96" t="e">
        <f t="shared" si="42"/>
        <v>#N/A</v>
      </c>
      <c r="P1789" s="72">
        <f>IF(AND(ABS('Back-End'!B$26-L1789)&lt;=0.0005,'Back-End'!B$25),'Back-End'!B$21,0)</f>
        <v>0</v>
      </c>
      <c r="Q1789" s="72">
        <f>IF(AND(ABS('Back-End'!B$32-L1789)&lt;=0.0005,'Back-End'!B$38),N1789,0)</f>
        <v>0</v>
      </c>
      <c r="R1789" s="72">
        <f>IF(AND(ABS('Back-End'!B$56-L1788)&lt;=0.0005,'Back-End'!B$57),'Back-End'!B$55,IF(AND(ABS('Back-End'!B$69-L1788)&lt;=0.0005,'Back-End'!B$58),'Back-End'!B$68+0.0001,0))</f>
        <v>0</v>
      </c>
      <c r="S1789" s="72">
        <f>IF(AND(ABS('Back-End'!B$81-L1789)&lt;=0.0005,'Back-End'!B$84),'Back-End'!B$83,0)</f>
        <v>0</v>
      </c>
      <c r="T1789" s="72">
        <v>0</v>
      </c>
    </row>
    <row r="1790" spans="12:20" x14ac:dyDescent="0.25">
      <c r="L1790" s="94">
        <f>L1789+0.001</f>
        <v>0.89300000000000068</v>
      </c>
      <c r="M1790" s="81">
        <f>IF(L1790&lt;'Slider Control'!M$13,'Slider Control'!P$13,L1790*'Slider Control'!R$13)</f>
        <v>2.1432000000000015</v>
      </c>
      <c r="N1790" s="95">
        <f>IF(L1790&lt;'Slider Control'!M$13,0,IF(L1790&lt;'Slider Control'!N$13,L1790*'Slider Control'!S$13+'Slider Control'!T$13,'Slider Control'!Q$13))</f>
        <v>1.8</v>
      </c>
      <c r="O1790" s="96" t="e">
        <f t="shared" si="42"/>
        <v>#N/A</v>
      </c>
      <c r="P1790" s="72">
        <f>IF(AND(ABS('Back-End'!B$26-L1790)&lt;=0.0005,'Back-End'!B$25),0.001,0)</f>
        <v>0</v>
      </c>
      <c r="Q1790" s="72">
        <f>IF(AND(ABS('Back-End'!B$32-L1790)&lt;=0.0005,'Back-End'!B$38),M1790,0)</f>
        <v>0</v>
      </c>
      <c r="R1790" s="72">
        <f>IF(AND(ABS('Back-End'!B$56-L1790)&lt;=0.0005,'Back-End'!B$57),'Back-End'!B$54,IF(AND(ABS('Back-End'!B$69-L1790)&lt;=0.0005,'Back-End'!B$58),'Back-End'!B$67,0))</f>
        <v>0</v>
      </c>
      <c r="S1790" s="72">
        <f>IF(AND(ABS('Back-End'!B$81-L1790)&lt;=0.0005,'Back-End'!B$84),'Back-End'!B$82,0)</f>
        <v>0</v>
      </c>
      <c r="T1790" s="72">
        <v>0</v>
      </c>
    </row>
    <row r="1791" spans="12:20" x14ac:dyDescent="0.25">
      <c r="L1791" s="94">
        <f>L1790</f>
        <v>0.89300000000000068</v>
      </c>
      <c r="M1791" s="81">
        <f>IF(L1791&lt;'Slider Control'!M$13,'Slider Control'!P$13,L1791*'Slider Control'!R$13)</f>
        <v>2.1432000000000015</v>
      </c>
      <c r="N1791" s="95">
        <f>IF(L1791&lt;'Slider Control'!M$13,0,IF(L1791&lt;'Slider Control'!N$13,L1791*'Slider Control'!S$13+'Slider Control'!T$13,'Slider Control'!Q$13))</f>
        <v>1.8</v>
      </c>
      <c r="O1791" s="96" t="e">
        <f t="shared" si="42"/>
        <v>#N/A</v>
      </c>
      <c r="P1791" s="72">
        <f>IF(AND(ABS('Back-End'!B$26-L1791)&lt;=0.0005,'Back-End'!B$25),'Back-End'!B$21,0)</f>
        <v>0</v>
      </c>
      <c r="Q1791" s="72">
        <f>IF(AND(ABS('Back-End'!B$32-L1791)&lt;=0.0005,'Back-End'!B$38),N1791,0)</f>
        <v>0</v>
      </c>
      <c r="R1791" s="72">
        <f>IF(AND(ABS('Back-End'!B$56-L1790)&lt;=0.0005,'Back-End'!B$57),'Back-End'!B$55,IF(AND(ABS('Back-End'!B$69-L1790)&lt;=0.0005,'Back-End'!B$58),'Back-End'!B$68+0.0001,0))</f>
        <v>0</v>
      </c>
      <c r="S1791" s="72">
        <f>IF(AND(ABS('Back-End'!B$81-L1791)&lt;=0.0005,'Back-End'!B$84),'Back-End'!B$83,0)</f>
        <v>0</v>
      </c>
      <c r="T1791" s="72">
        <v>0</v>
      </c>
    </row>
    <row r="1792" spans="12:20" x14ac:dyDescent="0.25">
      <c r="L1792" s="94">
        <f>L1791+0.001</f>
        <v>0.89400000000000068</v>
      </c>
      <c r="M1792" s="81">
        <f>IF(L1792&lt;'Slider Control'!M$13,'Slider Control'!P$13,L1792*'Slider Control'!R$13)</f>
        <v>2.1456000000000017</v>
      </c>
      <c r="N1792" s="95">
        <f>IF(L1792&lt;'Slider Control'!M$13,0,IF(L1792&lt;'Slider Control'!N$13,L1792*'Slider Control'!S$13+'Slider Control'!T$13,'Slider Control'!Q$13))</f>
        <v>1.8</v>
      </c>
      <c r="O1792" s="96" t="e">
        <f t="shared" si="42"/>
        <v>#N/A</v>
      </c>
      <c r="P1792" s="72">
        <f>IF(AND(ABS('Back-End'!B$26-L1792)&lt;=0.0005,'Back-End'!B$25),0.001,0)</f>
        <v>0</v>
      </c>
      <c r="Q1792" s="72">
        <f>IF(AND(ABS('Back-End'!B$32-L1792)&lt;=0.0005,'Back-End'!B$38),M1792,0)</f>
        <v>0</v>
      </c>
      <c r="R1792" s="72">
        <f>IF(AND(ABS('Back-End'!B$56-L1792)&lt;=0.0005,'Back-End'!B$57),'Back-End'!B$54,IF(AND(ABS('Back-End'!B$69-L1792)&lt;=0.0005,'Back-End'!B$58),'Back-End'!B$67,0))</f>
        <v>0</v>
      </c>
      <c r="S1792" s="72">
        <f>IF(AND(ABS('Back-End'!B$81-L1792)&lt;=0.0005,'Back-End'!B$84),'Back-End'!B$82,0)</f>
        <v>0</v>
      </c>
      <c r="T1792" s="72">
        <v>0</v>
      </c>
    </row>
    <row r="1793" spans="12:20" x14ac:dyDescent="0.25">
      <c r="L1793" s="94">
        <f>L1792</f>
        <v>0.89400000000000068</v>
      </c>
      <c r="M1793" s="81">
        <f>IF(L1793&lt;'Slider Control'!M$13,'Slider Control'!P$13,L1793*'Slider Control'!R$13)</f>
        <v>2.1456000000000017</v>
      </c>
      <c r="N1793" s="95">
        <f>IF(L1793&lt;'Slider Control'!M$13,0,IF(L1793&lt;'Slider Control'!N$13,L1793*'Slider Control'!S$13+'Slider Control'!T$13,'Slider Control'!Q$13))</f>
        <v>1.8</v>
      </c>
      <c r="O1793" s="96" t="e">
        <f t="shared" si="42"/>
        <v>#N/A</v>
      </c>
      <c r="P1793" s="72">
        <f>IF(AND(ABS('Back-End'!B$26-L1793)&lt;=0.0005,'Back-End'!B$25),'Back-End'!B$21,0)</f>
        <v>0</v>
      </c>
      <c r="Q1793" s="72">
        <f>IF(AND(ABS('Back-End'!B$32-L1793)&lt;=0.0005,'Back-End'!B$38),N1793,0)</f>
        <v>0</v>
      </c>
      <c r="R1793" s="72">
        <f>IF(AND(ABS('Back-End'!B$56-L1792)&lt;=0.0005,'Back-End'!B$57),'Back-End'!B$55,IF(AND(ABS('Back-End'!B$69-L1792)&lt;=0.0005,'Back-End'!B$58),'Back-End'!B$68+0.0001,0))</f>
        <v>0</v>
      </c>
      <c r="S1793" s="72">
        <f>IF(AND(ABS('Back-End'!B$81-L1793)&lt;=0.0005,'Back-End'!B$84),'Back-End'!B$83,0)</f>
        <v>0</v>
      </c>
      <c r="T1793" s="72">
        <v>0</v>
      </c>
    </row>
    <row r="1794" spans="12:20" x14ac:dyDescent="0.25">
      <c r="L1794" s="94">
        <f>L1793+0.001</f>
        <v>0.89500000000000068</v>
      </c>
      <c r="M1794" s="81">
        <f>IF(L1794&lt;'Slider Control'!M$13,'Slider Control'!P$13,L1794*'Slider Control'!R$13)</f>
        <v>2.1480000000000015</v>
      </c>
      <c r="N1794" s="95">
        <f>IF(L1794&lt;'Slider Control'!M$13,0,IF(L1794&lt;'Slider Control'!N$13,L1794*'Slider Control'!S$13+'Slider Control'!T$13,'Slider Control'!Q$13))</f>
        <v>1.8</v>
      </c>
      <c r="O1794" s="96" t="e">
        <f t="shared" si="42"/>
        <v>#N/A</v>
      </c>
      <c r="P1794" s="72">
        <f>IF(AND(ABS('Back-End'!B$26-L1794)&lt;=0.0005,'Back-End'!B$25),0.001,0)</f>
        <v>0</v>
      </c>
      <c r="Q1794" s="72">
        <f>IF(AND(ABS('Back-End'!B$32-L1794)&lt;=0.0005,'Back-End'!B$38),M1794,0)</f>
        <v>0</v>
      </c>
      <c r="R1794" s="72">
        <f>IF(AND(ABS('Back-End'!B$56-L1794)&lt;=0.0005,'Back-End'!B$57),'Back-End'!B$54,IF(AND(ABS('Back-End'!B$69-L1794)&lt;=0.0005,'Back-End'!B$58),'Back-End'!B$67,0))</f>
        <v>0</v>
      </c>
      <c r="S1794" s="72">
        <f>IF(AND(ABS('Back-End'!B$81-L1794)&lt;=0.0005,'Back-End'!B$84),'Back-End'!B$82,0)</f>
        <v>0</v>
      </c>
      <c r="T1794" s="72">
        <v>0</v>
      </c>
    </row>
    <row r="1795" spans="12:20" x14ac:dyDescent="0.25">
      <c r="L1795" s="94">
        <f>L1794</f>
        <v>0.89500000000000068</v>
      </c>
      <c r="M1795" s="81">
        <f>IF(L1795&lt;'Slider Control'!M$13,'Slider Control'!P$13,L1795*'Slider Control'!R$13)</f>
        <v>2.1480000000000015</v>
      </c>
      <c r="N1795" s="95">
        <f>IF(L1795&lt;'Slider Control'!M$13,0,IF(L1795&lt;'Slider Control'!N$13,L1795*'Slider Control'!S$13+'Slider Control'!T$13,'Slider Control'!Q$13))</f>
        <v>1.8</v>
      </c>
      <c r="O1795" s="96" t="e">
        <f t="shared" si="42"/>
        <v>#N/A</v>
      </c>
      <c r="P1795" s="72">
        <f>IF(AND(ABS('Back-End'!B$26-L1795)&lt;=0.0005,'Back-End'!B$25),'Back-End'!B$21,0)</f>
        <v>0</v>
      </c>
      <c r="Q1795" s="72">
        <f>IF(AND(ABS('Back-End'!B$32-L1795)&lt;=0.0005,'Back-End'!B$38),N1795,0)</f>
        <v>0</v>
      </c>
      <c r="R1795" s="72">
        <f>IF(AND(ABS('Back-End'!B$56-L1794)&lt;=0.0005,'Back-End'!B$57),'Back-End'!B$55,IF(AND(ABS('Back-End'!B$69-L1794)&lt;=0.0005,'Back-End'!B$58),'Back-End'!B$68+0.0001,0))</f>
        <v>0</v>
      </c>
      <c r="S1795" s="72">
        <f>IF(AND(ABS('Back-End'!B$81-L1795)&lt;=0.0005,'Back-End'!B$84),'Back-End'!B$83,0)</f>
        <v>0</v>
      </c>
      <c r="T1795" s="72">
        <v>0</v>
      </c>
    </row>
    <row r="1796" spans="12:20" x14ac:dyDescent="0.25">
      <c r="L1796" s="94">
        <f>L1795+0.001</f>
        <v>0.89600000000000068</v>
      </c>
      <c r="M1796" s="81">
        <f>IF(L1796&lt;'Slider Control'!M$13,'Slider Control'!P$13,L1796*'Slider Control'!R$13)</f>
        <v>2.1504000000000016</v>
      </c>
      <c r="N1796" s="95">
        <f>IF(L1796&lt;'Slider Control'!M$13,0,IF(L1796&lt;'Slider Control'!N$13,L1796*'Slider Control'!S$13+'Slider Control'!T$13,'Slider Control'!Q$13))</f>
        <v>1.8</v>
      </c>
      <c r="O1796" s="96" t="e">
        <f t="shared" ref="O1796:O1859" si="43">IF(SUM(P1796:T1796)=0,NA(),SUM(P1796:T1796))</f>
        <v>#N/A</v>
      </c>
      <c r="P1796" s="72">
        <f>IF(AND(ABS('Back-End'!B$26-L1796)&lt;=0.0005,'Back-End'!B$25),0.001,0)</f>
        <v>0</v>
      </c>
      <c r="Q1796" s="72">
        <f>IF(AND(ABS('Back-End'!B$32-L1796)&lt;=0.0005,'Back-End'!B$38),M1796,0)</f>
        <v>0</v>
      </c>
      <c r="R1796" s="72">
        <f>IF(AND(ABS('Back-End'!B$56-L1796)&lt;=0.0005,'Back-End'!B$57),'Back-End'!B$54,IF(AND(ABS('Back-End'!B$69-L1796)&lt;=0.0005,'Back-End'!B$58),'Back-End'!B$67,0))</f>
        <v>0</v>
      </c>
      <c r="S1796" s="72">
        <f>IF(AND(ABS('Back-End'!B$81-L1796)&lt;=0.0005,'Back-End'!B$84),'Back-End'!B$82,0)</f>
        <v>0</v>
      </c>
      <c r="T1796" s="72">
        <v>0</v>
      </c>
    </row>
    <row r="1797" spans="12:20" x14ac:dyDescent="0.25">
      <c r="L1797" s="94">
        <f>L1796</f>
        <v>0.89600000000000068</v>
      </c>
      <c r="M1797" s="81">
        <f>IF(L1797&lt;'Slider Control'!M$13,'Slider Control'!P$13,L1797*'Slider Control'!R$13)</f>
        <v>2.1504000000000016</v>
      </c>
      <c r="N1797" s="95">
        <f>IF(L1797&lt;'Slider Control'!M$13,0,IF(L1797&lt;'Slider Control'!N$13,L1797*'Slider Control'!S$13+'Slider Control'!T$13,'Slider Control'!Q$13))</f>
        <v>1.8</v>
      </c>
      <c r="O1797" s="96" t="e">
        <f t="shared" si="43"/>
        <v>#N/A</v>
      </c>
      <c r="P1797" s="72">
        <f>IF(AND(ABS('Back-End'!B$26-L1797)&lt;=0.0005,'Back-End'!B$25),'Back-End'!B$21,0)</f>
        <v>0</v>
      </c>
      <c r="Q1797" s="72">
        <f>IF(AND(ABS('Back-End'!B$32-L1797)&lt;=0.0005,'Back-End'!B$38),N1797,0)</f>
        <v>0</v>
      </c>
      <c r="R1797" s="72">
        <f>IF(AND(ABS('Back-End'!B$56-L1796)&lt;=0.0005,'Back-End'!B$57),'Back-End'!B$55,IF(AND(ABS('Back-End'!B$69-L1796)&lt;=0.0005,'Back-End'!B$58),'Back-End'!B$68+0.0001,0))</f>
        <v>0</v>
      </c>
      <c r="S1797" s="72">
        <f>IF(AND(ABS('Back-End'!B$81-L1797)&lt;=0.0005,'Back-End'!B$84),'Back-End'!B$83,0)</f>
        <v>0</v>
      </c>
      <c r="T1797" s="72">
        <v>0</v>
      </c>
    </row>
    <row r="1798" spans="12:20" x14ac:dyDescent="0.25">
      <c r="L1798" s="94">
        <f>L1797+0.001</f>
        <v>0.89700000000000069</v>
      </c>
      <c r="M1798" s="81">
        <f>IF(L1798&lt;'Slider Control'!M$13,'Slider Control'!P$13,L1798*'Slider Control'!R$13)</f>
        <v>2.1528000000000014</v>
      </c>
      <c r="N1798" s="95">
        <f>IF(L1798&lt;'Slider Control'!M$13,0,IF(L1798&lt;'Slider Control'!N$13,L1798*'Slider Control'!S$13+'Slider Control'!T$13,'Slider Control'!Q$13))</f>
        <v>1.8</v>
      </c>
      <c r="O1798" s="96" t="e">
        <f t="shared" si="43"/>
        <v>#N/A</v>
      </c>
      <c r="P1798" s="72">
        <f>IF(AND(ABS('Back-End'!B$26-L1798)&lt;=0.0005,'Back-End'!B$25),0.001,0)</f>
        <v>0</v>
      </c>
      <c r="Q1798" s="72">
        <f>IF(AND(ABS('Back-End'!B$32-L1798)&lt;=0.0005,'Back-End'!B$38),M1798,0)</f>
        <v>0</v>
      </c>
      <c r="R1798" s="72">
        <f>IF(AND(ABS('Back-End'!B$56-L1798)&lt;=0.0005,'Back-End'!B$57),'Back-End'!B$54,IF(AND(ABS('Back-End'!B$69-L1798)&lt;=0.0005,'Back-End'!B$58),'Back-End'!B$67,0))</f>
        <v>0</v>
      </c>
      <c r="S1798" s="72">
        <f>IF(AND(ABS('Back-End'!B$81-L1798)&lt;=0.0005,'Back-End'!B$84),'Back-End'!B$82,0)</f>
        <v>0</v>
      </c>
      <c r="T1798" s="72">
        <v>0</v>
      </c>
    </row>
    <row r="1799" spans="12:20" x14ac:dyDescent="0.25">
      <c r="L1799" s="94">
        <f>L1798</f>
        <v>0.89700000000000069</v>
      </c>
      <c r="M1799" s="81">
        <f>IF(L1799&lt;'Slider Control'!M$13,'Slider Control'!P$13,L1799*'Slider Control'!R$13)</f>
        <v>2.1528000000000014</v>
      </c>
      <c r="N1799" s="95">
        <f>IF(L1799&lt;'Slider Control'!M$13,0,IF(L1799&lt;'Slider Control'!N$13,L1799*'Slider Control'!S$13+'Slider Control'!T$13,'Slider Control'!Q$13))</f>
        <v>1.8</v>
      </c>
      <c r="O1799" s="96" t="e">
        <f t="shared" si="43"/>
        <v>#N/A</v>
      </c>
      <c r="P1799" s="72">
        <f>IF(AND(ABS('Back-End'!B$26-L1799)&lt;=0.0005,'Back-End'!B$25),'Back-End'!B$21,0)</f>
        <v>0</v>
      </c>
      <c r="Q1799" s="72">
        <f>IF(AND(ABS('Back-End'!B$32-L1799)&lt;=0.0005,'Back-End'!B$38),N1799,0)</f>
        <v>0</v>
      </c>
      <c r="R1799" s="72">
        <f>IF(AND(ABS('Back-End'!B$56-L1798)&lt;=0.0005,'Back-End'!B$57),'Back-End'!B$55,IF(AND(ABS('Back-End'!B$69-L1798)&lt;=0.0005,'Back-End'!B$58),'Back-End'!B$68+0.0001,0))</f>
        <v>0</v>
      </c>
      <c r="S1799" s="72">
        <f>IF(AND(ABS('Back-End'!B$81-L1799)&lt;=0.0005,'Back-End'!B$84),'Back-End'!B$83,0)</f>
        <v>0</v>
      </c>
      <c r="T1799" s="72">
        <v>0</v>
      </c>
    </row>
    <row r="1800" spans="12:20" x14ac:dyDescent="0.25">
      <c r="L1800" s="94">
        <f>L1799+0.001</f>
        <v>0.89800000000000069</v>
      </c>
      <c r="M1800" s="81">
        <f>IF(L1800&lt;'Slider Control'!M$13,'Slider Control'!P$13,L1800*'Slider Control'!R$13)</f>
        <v>2.1552000000000016</v>
      </c>
      <c r="N1800" s="95">
        <f>IF(L1800&lt;'Slider Control'!M$13,0,IF(L1800&lt;'Slider Control'!N$13,L1800*'Slider Control'!S$13+'Slider Control'!T$13,'Slider Control'!Q$13))</f>
        <v>1.8</v>
      </c>
      <c r="O1800" s="96" t="e">
        <f t="shared" si="43"/>
        <v>#N/A</v>
      </c>
      <c r="P1800" s="72">
        <f>IF(AND(ABS('Back-End'!B$26-L1800)&lt;=0.0005,'Back-End'!B$25),0.001,0)</f>
        <v>0</v>
      </c>
      <c r="Q1800" s="72">
        <f>IF(AND(ABS('Back-End'!B$32-L1800)&lt;=0.0005,'Back-End'!B$38),M1800,0)</f>
        <v>0</v>
      </c>
      <c r="R1800" s="72">
        <f>IF(AND(ABS('Back-End'!B$56-L1800)&lt;=0.0005,'Back-End'!B$57),'Back-End'!B$54,IF(AND(ABS('Back-End'!B$69-L1800)&lt;=0.0005,'Back-End'!B$58),'Back-End'!B$67,0))</f>
        <v>0</v>
      </c>
      <c r="S1800" s="72">
        <f>IF(AND(ABS('Back-End'!B$81-L1800)&lt;=0.0005,'Back-End'!B$84),'Back-End'!B$82,0)</f>
        <v>0</v>
      </c>
      <c r="T1800" s="72">
        <v>0</v>
      </c>
    </row>
    <row r="1801" spans="12:20" x14ac:dyDescent="0.25">
      <c r="L1801" s="94">
        <f>L1800</f>
        <v>0.89800000000000069</v>
      </c>
      <c r="M1801" s="81">
        <f>IF(L1801&lt;'Slider Control'!M$13,'Slider Control'!P$13,L1801*'Slider Control'!R$13)</f>
        <v>2.1552000000000016</v>
      </c>
      <c r="N1801" s="95">
        <f>IF(L1801&lt;'Slider Control'!M$13,0,IF(L1801&lt;'Slider Control'!N$13,L1801*'Slider Control'!S$13+'Slider Control'!T$13,'Slider Control'!Q$13))</f>
        <v>1.8</v>
      </c>
      <c r="O1801" s="96" t="e">
        <f t="shared" si="43"/>
        <v>#N/A</v>
      </c>
      <c r="P1801" s="72">
        <f>IF(AND(ABS('Back-End'!B$26-L1801)&lt;=0.0005,'Back-End'!B$25),'Back-End'!B$21,0)</f>
        <v>0</v>
      </c>
      <c r="Q1801" s="72">
        <f>IF(AND(ABS('Back-End'!B$32-L1801)&lt;=0.0005,'Back-End'!B$38),N1801,0)</f>
        <v>0</v>
      </c>
      <c r="R1801" s="72">
        <f>IF(AND(ABS('Back-End'!B$56-L1800)&lt;=0.0005,'Back-End'!B$57),'Back-End'!B$55,IF(AND(ABS('Back-End'!B$69-L1800)&lt;=0.0005,'Back-End'!B$58),'Back-End'!B$68+0.0001,0))</f>
        <v>0</v>
      </c>
      <c r="S1801" s="72">
        <f>IF(AND(ABS('Back-End'!B$81-L1801)&lt;=0.0005,'Back-End'!B$84),'Back-End'!B$83,0)</f>
        <v>0</v>
      </c>
      <c r="T1801" s="72">
        <v>0</v>
      </c>
    </row>
    <row r="1802" spans="12:20" x14ac:dyDescent="0.25">
      <c r="L1802" s="94">
        <f>L1801+0.001</f>
        <v>0.89900000000000069</v>
      </c>
      <c r="M1802" s="81">
        <f>IF(L1802&lt;'Slider Control'!M$13,'Slider Control'!P$13,L1802*'Slider Control'!R$13)</f>
        <v>2.1576000000000017</v>
      </c>
      <c r="N1802" s="95">
        <f>IF(L1802&lt;'Slider Control'!M$13,0,IF(L1802&lt;'Slider Control'!N$13,L1802*'Slider Control'!S$13+'Slider Control'!T$13,'Slider Control'!Q$13))</f>
        <v>1.8</v>
      </c>
      <c r="O1802" s="96" t="e">
        <f t="shared" si="43"/>
        <v>#N/A</v>
      </c>
      <c r="P1802" s="72">
        <f>IF(AND(ABS('Back-End'!B$26-L1802)&lt;=0.0005,'Back-End'!B$25),0.001,0)</f>
        <v>0</v>
      </c>
      <c r="Q1802" s="72">
        <f>IF(AND(ABS('Back-End'!B$32-L1802)&lt;=0.0005,'Back-End'!B$38),M1802,0)</f>
        <v>0</v>
      </c>
      <c r="R1802" s="72">
        <f>IF(AND(ABS('Back-End'!B$56-L1802)&lt;=0.0005,'Back-End'!B$57),'Back-End'!B$54,IF(AND(ABS('Back-End'!B$69-L1802)&lt;=0.0005,'Back-End'!B$58),'Back-End'!B$67,0))</f>
        <v>0</v>
      </c>
      <c r="S1802" s="72">
        <f>IF(AND(ABS('Back-End'!B$81-L1802)&lt;=0.0005,'Back-End'!B$84),'Back-End'!B$82,0)</f>
        <v>0</v>
      </c>
      <c r="T1802" s="72">
        <v>0</v>
      </c>
    </row>
    <row r="1803" spans="12:20" x14ac:dyDescent="0.25">
      <c r="L1803" s="94">
        <f>L1802</f>
        <v>0.89900000000000069</v>
      </c>
      <c r="M1803" s="81">
        <f>IF(L1803&lt;'Slider Control'!M$13,'Slider Control'!P$13,L1803*'Slider Control'!R$13)</f>
        <v>2.1576000000000017</v>
      </c>
      <c r="N1803" s="95">
        <f>IF(L1803&lt;'Slider Control'!M$13,0,IF(L1803&lt;'Slider Control'!N$13,L1803*'Slider Control'!S$13+'Slider Control'!T$13,'Slider Control'!Q$13))</f>
        <v>1.8</v>
      </c>
      <c r="O1803" s="96" t="e">
        <f t="shared" si="43"/>
        <v>#N/A</v>
      </c>
      <c r="P1803" s="72">
        <f>IF(AND(ABS('Back-End'!B$26-L1803)&lt;=0.0005,'Back-End'!B$25),'Back-End'!B$21,0)</f>
        <v>0</v>
      </c>
      <c r="Q1803" s="72">
        <f>IF(AND(ABS('Back-End'!B$32-L1803)&lt;=0.0005,'Back-End'!B$38),N1803,0)</f>
        <v>0</v>
      </c>
      <c r="R1803" s="72">
        <f>IF(AND(ABS('Back-End'!B$56-L1802)&lt;=0.0005,'Back-End'!B$57),'Back-End'!B$55,IF(AND(ABS('Back-End'!B$69-L1802)&lt;=0.0005,'Back-End'!B$58),'Back-End'!B$68+0.0001,0))</f>
        <v>0</v>
      </c>
      <c r="S1803" s="72">
        <f>IF(AND(ABS('Back-End'!B$81-L1803)&lt;=0.0005,'Back-End'!B$84),'Back-End'!B$83,0)</f>
        <v>0</v>
      </c>
      <c r="T1803" s="72">
        <v>0</v>
      </c>
    </row>
    <row r="1804" spans="12:20" x14ac:dyDescent="0.25">
      <c r="L1804" s="94">
        <f>L1803+0.001</f>
        <v>0.90000000000000069</v>
      </c>
      <c r="M1804" s="81">
        <f>IF(L1804&lt;'Slider Control'!M$13,'Slider Control'!P$13,L1804*'Slider Control'!R$13)</f>
        <v>2.1600000000000015</v>
      </c>
      <c r="N1804" s="95">
        <f>IF(L1804&lt;'Slider Control'!M$13,0,IF(L1804&lt;'Slider Control'!N$13,L1804*'Slider Control'!S$13+'Slider Control'!T$13,'Slider Control'!Q$13))</f>
        <v>1.8</v>
      </c>
      <c r="O1804" s="96" t="e">
        <f t="shared" si="43"/>
        <v>#N/A</v>
      </c>
      <c r="P1804" s="72">
        <f>IF(AND(ABS('Back-End'!B$26-L1804)&lt;=0.0005,'Back-End'!B$25),0.001,0)</f>
        <v>0</v>
      </c>
      <c r="Q1804" s="72">
        <f>IF(AND(ABS('Back-End'!B$32-L1804)&lt;=0.0005,'Back-End'!B$38),M1804,0)</f>
        <v>0</v>
      </c>
      <c r="R1804" s="72">
        <f>IF(AND(ABS('Back-End'!B$56-L1804)&lt;=0.0005,'Back-End'!B$57),'Back-End'!B$54,IF(AND(ABS('Back-End'!B$69-L1804)&lt;=0.0005,'Back-End'!B$58),'Back-End'!B$67,0))</f>
        <v>0</v>
      </c>
      <c r="S1804" s="72">
        <f>IF(AND(ABS('Back-End'!B$81-L1804)&lt;=0.0005,'Back-End'!B$84),'Back-End'!B$82,0)</f>
        <v>0</v>
      </c>
      <c r="T1804" s="72">
        <v>0</v>
      </c>
    </row>
    <row r="1805" spans="12:20" x14ac:dyDescent="0.25">
      <c r="L1805" s="94">
        <f>L1804</f>
        <v>0.90000000000000069</v>
      </c>
      <c r="M1805" s="81">
        <f>IF(L1805&lt;'Slider Control'!M$13,'Slider Control'!P$13,L1805*'Slider Control'!R$13)</f>
        <v>2.1600000000000015</v>
      </c>
      <c r="N1805" s="95">
        <f>IF(L1805&lt;'Slider Control'!M$13,0,IF(L1805&lt;'Slider Control'!N$13,L1805*'Slider Control'!S$13+'Slider Control'!T$13,'Slider Control'!Q$13))</f>
        <v>1.8</v>
      </c>
      <c r="O1805" s="96" t="e">
        <f t="shared" si="43"/>
        <v>#N/A</v>
      </c>
      <c r="P1805" s="72">
        <f>IF(AND(ABS('Back-End'!B$26-L1805)&lt;=0.0005,'Back-End'!B$25),'Back-End'!B$21,0)</f>
        <v>0</v>
      </c>
      <c r="Q1805" s="72">
        <f>IF(AND(ABS('Back-End'!B$32-L1805)&lt;=0.0005,'Back-End'!B$38),N1805,0)</f>
        <v>0</v>
      </c>
      <c r="R1805" s="72">
        <f>IF(AND(ABS('Back-End'!B$56-L1804)&lt;=0.0005,'Back-End'!B$57),'Back-End'!B$55,IF(AND(ABS('Back-End'!B$69-L1804)&lt;=0.0005,'Back-End'!B$58),'Back-End'!B$68+0.0001,0))</f>
        <v>0</v>
      </c>
      <c r="S1805" s="72">
        <f>IF(AND(ABS('Back-End'!B$81-L1805)&lt;=0.0005,'Back-End'!B$84),'Back-End'!B$83,0)</f>
        <v>0</v>
      </c>
      <c r="T1805" s="72">
        <v>0</v>
      </c>
    </row>
    <row r="1806" spans="12:20" x14ac:dyDescent="0.25">
      <c r="L1806" s="94">
        <f>L1805+0.001</f>
        <v>0.90100000000000069</v>
      </c>
      <c r="M1806" s="81">
        <f>IF(L1806&lt;'Slider Control'!M$13,'Slider Control'!P$13,L1806*'Slider Control'!R$13)</f>
        <v>2.1624000000000017</v>
      </c>
      <c r="N1806" s="95">
        <f>IF(L1806&lt;'Slider Control'!M$13,0,IF(L1806&lt;'Slider Control'!N$13,L1806*'Slider Control'!S$13+'Slider Control'!T$13,'Slider Control'!Q$13))</f>
        <v>1.8</v>
      </c>
      <c r="O1806" s="96" t="e">
        <f t="shared" si="43"/>
        <v>#N/A</v>
      </c>
      <c r="P1806" s="72">
        <f>IF(AND(ABS('Back-End'!B$26-L1806)&lt;=0.0005,'Back-End'!B$25),0.001,0)</f>
        <v>0</v>
      </c>
      <c r="Q1806" s="72">
        <f>IF(AND(ABS('Back-End'!B$32-L1806)&lt;=0.0005,'Back-End'!B$38),M1806,0)</f>
        <v>0</v>
      </c>
      <c r="R1806" s="72">
        <f>IF(AND(ABS('Back-End'!B$56-L1806)&lt;=0.0005,'Back-End'!B$57),'Back-End'!B$54,IF(AND(ABS('Back-End'!B$69-L1806)&lt;=0.0005,'Back-End'!B$58),'Back-End'!B$67,0))</f>
        <v>0</v>
      </c>
      <c r="S1806" s="72">
        <f>IF(AND(ABS('Back-End'!B$81-L1806)&lt;=0.0005,'Back-End'!B$84),'Back-End'!B$82,0)</f>
        <v>0</v>
      </c>
      <c r="T1806" s="72">
        <v>0</v>
      </c>
    </row>
    <row r="1807" spans="12:20" x14ac:dyDescent="0.25">
      <c r="L1807" s="94">
        <f>L1806</f>
        <v>0.90100000000000069</v>
      </c>
      <c r="M1807" s="81">
        <f>IF(L1807&lt;'Slider Control'!M$13,'Slider Control'!P$13,L1807*'Slider Control'!R$13)</f>
        <v>2.1624000000000017</v>
      </c>
      <c r="N1807" s="95">
        <f>IF(L1807&lt;'Slider Control'!M$13,0,IF(L1807&lt;'Slider Control'!N$13,L1807*'Slider Control'!S$13+'Slider Control'!T$13,'Slider Control'!Q$13))</f>
        <v>1.8</v>
      </c>
      <c r="O1807" s="96" t="e">
        <f t="shared" si="43"/>
        <v>#N/A</v>
      </c>
      <c r="P1807" s="72">
        <f>IF(AND(ABS('Back-End'!B$26-L1807)&lt;=0.0005,'Back-End'!B$25),'Back-End'!B$21,0)</f>
        <v>0</v>
      </c>
      <c r="Q1807" s="72">
        <f>IF(AND(ABS('Back-End'!B$32-L1807)&lt;=0.0005,'Back-End'!B$38),N1807,0)</f>
        <v>0</v>
      </c>
      <c r="R1807" s="72">
        <f>IF(AND(ABS('Back-End'!B$56-L1806)&lt;=0.0005,'Back-End'!B$57),'Back-End'!B$55,IF(AND(ABS('Back-End'!B$69-L1806)&lt;=0.0005,'Back-End'!B$58),'Back-End'!B$68+0.0001,0))</f>
        <v>0</v>
      </c>
      <c r="S1807" s="72">
        <f>IF(AND(ABS('Back-End'!B$81-L1807)&lt;=0.0005,'Back-End'!B$84),'Back-End'!B$83,0)</f>
        <v>0</v>
      </c>
      <c r="T1807" s="72">
        <v>0</v>
      </c>
    </row>
    <row r="1808" spans="12:20" x14ac:dyDescent="0.25">
      <c r="L1808" s="94">
        <f>L1807+0.001</f>
        <v>0.90200000000000069</v>
      </c>
      <c r="M1808" s="81">
        <f>IF(L1808&lt;'Slider Control'!M$13,'Slider Control'!P$13,L1808*'Slider Control'!R$13)</f>
        <v>2.1648000000000014</v>
      </c>
      <c r="N1808" s="95">
        <f>IF(L1808&lt;'Slider Control'!M$13,0,IF(L1808&lt;'Slider Control'!N$13,L1808*'Slider Control'!S$13+'Slider Control'!T$13,'Slider Control'!Q$13))</f>
        <v>1.8</v>
      </c>
      <c r="O1808" s="96" t="e">
        <f t="shared" si="43"/>
        <v>#N/A</v>
      </c>
      <c r="P1808" s="72">
        <f>IF(AND(ABS('Back-End'!B$26-L1808)&lt;=0.0005,'Back-End'!B$25),0.001,0)</f>
        <v>0</v>
      </c>
      <c r="Q1808" s="72">
        <f>IF(AND(ABS('Back-End'!B$32-L1808)&lt;=0.0005,'Back-End'!B$38),M1808,0)</f>
        <v>0</v>
      </c>
      <c r="R1808" s="72">
        <f>IF(AND(ABS('Back-End'!B$56-L1808)&lt;=0.0005,'Back-End'!B$57),'Back-End'!B$54,IF(AND(ABS('Back-End'!B$69-L1808)&lt;=0.0005,'Back-End'!B$58),'Back-End'!B$67,0))</f>
        <v>0</v>
      </c>
      <c r="S1808" s="72">
        <f>IF(AND(ABS('Back-End'!B$81-L1808)&lt;=0.0005,'Back-End'!B$84),'Back-End'!B$82,0)</f>
        <v>0</v>
      </c>
      <c r="T1808" s="72">
        <v>0</v>
      </c>
    </row>
    <row r="1809" spans="12:20" x14ac:dyDescent="0.25">
      <c r="L1809" s="94">
        <f>L1808</f>
        <v>0.90200000000000069</v>
      </c>
      <c r="M1809" s="81">
        <f>IF(L1809&lt;'Slider Control'!M$13,'Slider Control'!P$13,L1809*'Slider Control'!R$13)</f>
        <v>2.1648000000000014</v>
      </c>
      <c r="N1809" s="95">
        <f>IF(L1809&lt;'Slider Control'!M$13,0,IF(L1809&lt;'Slider Control'!N$13,L1809*'Slider Control'!S$13+'Slider Control'!T$13,'Slider Control'!Q$13))</f>
        <v>1.8</v>
      </c>
      <c r="O1809" s="96" t="e">
        <f t="shared" si="43"/>
        <v>#N/A</v>
      </c>
      <c r="P1809" s="72">
        <f>IF(AND(ABS('Back-End'!B$26-L1809)&lt;=0.0005,'Back-End'!B$25),'Back-End'!B$21,0)</f>
        <v>0</v>
      </c>
      <c r="Q1809" s="72">
        <f>IF(AND(ABS('Back-End'!B$32-L1809)&lt;=0.0005,'Back-End'!B$38),N1809,0)</f>
        <v>0</v>
      </c>
      <c r="R1809" s="72">
        <f>IF(AND(ABS('Back-End'!B$56-L1808)&lt;=0.0005,'Back-End'!B$57),'Back-End'!B$55,IF(AND(ABS('Back-End'!B$69-L1808)&lt;=0.0005,'Back-End'!B$58),'Back-End'!B$68+0.0001,0))</f>
        <v>0</v>
      </c>
      <c r="S1809" s="72">
        <f>IF(AND(ABS('Back-End'!B$81-L1809)&lt;=0.0005,'Back-End'!B$84),'Back-End'!B$83,0)</f>
        <v>0</v>
      </c>
      <c r="T1809" s="72">
        <v>0</v>
      </c>
    </row>
    <row r="1810" spans="12:20" x14ac:dyDescent="0.25">
      <c r="L1810" s="94">
        <f>L1809+0.001</f>
        <v>0.90300000000000069</v>
      </c>
      <c r="M1810" s="81">
        <f>IF(L1810&lt;'Slider Control'!M$13,'Slider Control'!P$13,L1810*'Slider Control'!R$13)</f>
        <v>2.1672000000000016</v>
      </c>
      <c r="N1810" s="95">
        <f>IF(L1810&lt;'Slider Control'!M$13,0,IF(L1810&lt;'Slider Control'!N$13,L1810*'Slider Control'!S$13+'Slider Control'!T$13,'Slider Control'!Q$13))</f>
        <v>1.8</v>
      </c>
      <c r="O1810" s="96" t="e">
        <f t="shared" si="43"/>
        <v>#N/A</v>
      </c>
      <c r="P1810" s="72">
        <f>IF(AND(ABS('Back-End'!B$26-L1810)&lt;=0.0005,'Back-End'!B$25),0.001,0)</f>
        <v>0</v>
      </c>
      <c r="Q1810" s="72">
        <f>IF(AND(ABS('Back-End'!B$32-L1810)&lt;=0.0005,'Back-End'!B$38),M1810,0)</f>
        <v>0</v>
      </c>
      <c r="R1810" s="72">
        <f>IF(AND(ABS('Back-End'!B$56-L1810)&lt;=0.0005,'Back-End'!B$57),'Back-End'!B$54,IF(AND(ABS('Back-End'!B$69-L1810)&lt;=0.0005,'Back-End'!B$58),'Back-End'!B$67,0))</f>
        <v>0</v>
      </c>
      <c r="S1810" s="72">
        <f>IF(AND(ABS('Back-End'!B$81-L1810)&lt;=0.0005,'Back-End'!B$84),'Back-End'!B$82,0)</f>
        <v>0</v>
      </c>
      <c r="T1810" s="72">
        <v>0</v>
      </c>
    </row>
    <row r="1811" spans="12:20" x14ac:dyDescent="0.25">
      <c r="L1811" s="94">
        <f>L1810</f>
        <v>0.90300000000000069</v>
      </c>
      <c r="M1811" s="81">
        <f>IF(L1811&lt;'Slider Control'!M$13,'Slider Control'!P$13,L1811*'Slider Control'!R$13)</f>
        <v>2.1672000000000016</v>
      </c>
      <c r="N1811" s="95">
        <f>IF(L1811&lt;'Slider Control'!M$13,0,IF(L1811&lt;'Slider Control'!N$13,L1811*'Slider Control'!S$13+'Slider Control'!T$13,'Slider Control'!Q$13))</f>
        <v>1.8</v>
      </c>
      <c r="O1811" s="96" t="e">
        <f t="shared" si="43"/>
        <v>#N/A</v>
      </c>
      <c r="P1811" s="72">
        <f>IF(AND(ABS('Back-End'!B$26-L1811)&lt;=0.0005,'Back-End'!B$25),'Back-End'!B$21,0)</f>
        <v>0</v>
      </c>
      <c r="Q1811" s="72">
        <f>IF(AND(ABS('Back-End'!B$32-L1811)&lt;=0.0005,'Back-End'!B$38),N1811,0)</f>
        <v>0</v>
      </c>
      <c r="R1811" s="72">
        <f>IF(AND(ABS('Back-End'!B$56-L1810)&lt;=0.0005,'Back-End'!B$57),'Back-End'!B$55,IF(AND(ABS('Back-End'!B$69-L1810)&lt;=0.0005,'Back-End'!B$58),'Back-End'!B$68+0.0001,0))</f>
        <v>0</v>
      </c>
      <c r="S1811" s="72">
        <f>IF(AND(ABS('Back-End'!B$81-L1811)&lt;=0.0005,'Back-End'!B$84),'Back-End'!B$83,0)</f>
        <v>0</v>
      </c>
      <c r="T1811" s="72">
        <v>0</v>
      </c>
    </row>
    <row r="1812" spans="12:20" x14ac:dyDescent="0.25">
      <c r="L1812" s="94">
        <f>L1811+0.001</f>
        <v>0.90400000000000069</v>
      </c>
      <c r="M1812" s="81">
        <f>IF(L1812&lt;'Slider Control'!M$13,'Slider Control'!P$13,L1812*'Slider Control'!R$13)</f>
        <v>2.1696000000000017</v>
      </c>
      <c r="N1812" s="95">
        <f>IF(L1812&lt;'Slider Control'!M$13,0,IF(L1812&lt;'Slider Control'!N$13,L1812*'Slider Control'!S$13+'Slider Control'!T$13,'Slider Control'!Q$13))</f>
        <v>1.8</v>
      </c>
      <c r="O1812" s="96" t="e">
        <f t="shared" si="43"/>
        <v>#N/A</v>
      </c>
      <c r="P1812" s="72">
        <f>IF(AND(ABS('Back-End'!B$26-L1812)&lt;=0.0005,'Back-End'!B$25),0.001,0)</f>
        <v>0</v>
      </c>
      <c r="Q1812" s="72">
        <f>IF(AND(ABS('Back-End'!B$32-L1812)&lt;=0.0005,'Back-End'!B$38),M1812,0)</f>
        <v>0</v>
      </c>
      <c r="R1812" s="72">
        <f>IF(AND(ABS('Back-End'!B$56-L1812)&lt;=0.0005,'Back-End'!B$57),'Back-End'!B$54,IF(AND(ABS('Back-End'!B$69-L1812)&lt;=0.0005,'Back-End'!B$58),'Back-End'!B$67,0))</f>
        <v>0</v>
      </c>
      <c r="S1812" s="72">
        <f>IF(AND(ABS('Back-End'!B$81-L1812)&lt;=0.0005,'Back-End'!B$84),'Back-End'!B$82,0)</f>
        <v>0</v>
      </c>
      <c r="T1812" s="72">
        <v>0</v>
      </c>
    </row>
    <row r="1813" spans="12:20" x14ac:dyDescent="0.25">
      <c r="L1813" s="94">
        <f>L1812</f>
        <v>0.90400000000000069</v>
      </c>
      <c r="M1813" s="81">
        <f>IF(L1813&lt;'Slider Control'!M$13,'Slider Control'!P$13,L1813*'Slider Control'!R$13)</f>
        <v>2.1696000000000017</v>
      </c>
      <c r="N1813" s="95">
        <f>IF(L1813&lt;'Slider Control'!M$13,0,IF(L1813&lt;'Slider Control'!N$13,L1813*'Slider Control'!S$13+'Slider Control'!T$13,'Slider Control'!Q$13))</f>
        <v>1.8</v>
      </c>
      <c r="O1813" s="96" t="e">
        <f t="shared" si="43"/>
        <v>#N/A</v>
      </c>
      <c r="P1813" s="72">
        <f>IF(AND(ABS('Back-End'!B$26-L1813)&lt;=0.0005,'Back-End'!B$25),'Back-End'!B$21,0)</f>
        <v>0</v>
      </c>
      <c r="Q1813" s="72">
        <f>IF(AND(ABS('Back-End'!B$32-L1813)&lt;=0.0005,'Back-End'!B$38),N1813,0)</f>
        <v>0</v>
      </c>
      <c r="R1813" s="72">
        <f>IF(AND(ABS('Back-End'!B$56-L1812)&lt;=0.0005,'Back-End'!B$57),'Back-End'!B$55,IF(AND(ABS('Back-End'!B$69-L1812)&lt;=0.0005,'Back-End'!B$58),'Back-End'!B$68+0.0001,0))</f>
        <v>0</v>
      </c>
      <c r="S1813" s="72">
        <f>IF(AND(ABS('Back-End'!B$81-L1813)&lt;=0.0005,'Back-End'!B$84),'Back-End'!B$83,0)</f>
        <v>0</v>
      </c>
      <c r="T1813" s="72">
        <v>0</v>
      </c>
    </row>
    <row r="1814" spans="12:20" x14ac:dyDescent="0.25">
      <c r="L1814" s="94">
        <f>L1813+0.001</f>
        <v>0.90500000000000069</v>
      </c>
      <c r="M1814" s="81">
        <f>IF(L1814&lt;'Slider Control'!M$13,'Slider Control'!P$13,L1814*'Slider Control'!R$13)</f>
        <v>2.1720000000000015</v>
      </c>
      <c r="N1814" s="95">
        <f>IF(L1814&lt;'Slider Control'!M$13,0,IF(L1814&lt;'Slider Control'!N$13,L1814*'Slider Control'!S$13+'Slider Control'!T$13,'Slider Control'!Q$13))</f>
        <v>1.8</v>
      </c>
      <c r="O1814" s="96" t="e">
        <f t="shared" si="43"/>
        <v>#N/A</v>
      </c>
      <c r="P1814" s="72">
        <f>IF(AND(ABS('Back-End'!B$26-L1814)&lt;=0.0005,'Back-End'!B$25),0.001,0)</f>
        <v>0</v>
      </c>
      <c r="Q1814" s="72">
        <f>IF(AND(ABS('Back-End'!B$32-L1814)&lt;=0.0005,'Back-End'!B$38),M1814,0)</f>
        <v>0</v>
      </c>
      <c r="R1814" s="72">
        <f>IF(AND(ABS('Back-End'!B$56-L1814)&lt;=0.0005,'Back-End'!B$57),'Back-End'!B$54,IF(AND(ABS('Back-End'!B$69-L1814)&lt;=0.0005,'Back-End'!B$58),'Back-End'!B$67,0))</f>
        <v>0</v>
      </c>
      <c r="S1814" s="72">
        <f>IF(AND(ABS('Back-End'!B$81-L1814)&lt;=0.0005,'Back-End'!B$84),'Back-End'!B$82,0)</f>
        <v>0</v>
      </c>
      <c r="T1814" s="72">
        <v>0</v>
      </c>
    </row>
    <row r="1815" spans="12:20" x14ac:dyDescent="0.25">
      <c r="L1815" s="94">
        <f>L1814</f>
        <v>0.90500000000000069</v>
      </c>
      <c r="M1815" s="81">
        <f>IF(L1815&lt;'Slider Control'!M$13,'Slider Control'!P$13,L1815*'Slider Control'!R$13)</f>
        <v>2.1720000000000015</v>
      </c>
      <c r="N1815" s="95">
        <f>IF(L1815&lt;'Slider Control'!M$13,0,IF(L1815&lt;'Slider Control'!N$13,L1815*'Slider Control'!S$13+'Slider Control'!T$13,'Slider Control'!Q$13))</f>
        <v>1.8</v>
      </c>
      <c r="O1815" s="96" t="e">
        <f t="shared" si="43"/>
        <v>#N/A</v>
      </c>
      <c r="P1815" s="72">
        <f>IF(AND(ABS('Back-End'!B$26-L1815)&lt;=0.0005,'Back-End'!B$25),'Back-End'!B$21,0)</f>
        <v>0</v>
      </c>
      <c r="Q1815" s="72">
        <f>IF(AND(ABS('Back-End'!B$32-L1815)&lt;=0.0005,'Back-End'!B$38),N1815,0)</f>
        <v>0</v>
      </c>
      <c r="R1815" s="72">
        <f>IF(AND(ABS('Back-End'!B$56-L1814)&lt;=0.0005,'Back-End'!B$57),'Back-End'!B$55,IF(AND(ABS('Back-End'!B$69-L1814)&lt;=0.0005,'Back-End'!B$58),'Back-End'!B$68+0.0001,0))</f>
        <v>0</v>
      </c>
      <c r="S1815" s="72">
        <f>IF(AND(ABS('Back-End'!B$81-L1815)&lt;=0.0005,'Back-End'!B$84),'Back-End'!B$83,0)</f>
        <v>0</v>
      </c>
      <c r="T1815" s="72">
        <v>0</v>
      </c>
    </row>
    <row r="1816" spans="12:20" x14ac:dyDescent="0.25">
      <c r="L1816" s="94">
        <f>L1815+0.001</f>
        <v>0.90600000000000069</v>
      </c>
      <c r="M1816" s="81">
        <f>IF(L1816&lt;'Slider Control'!M$13,'Slider Control'!P$13,L1816*'Slider Control'!R$13)</f>
        <v>2.1744000000000017</v>
      </c>
      <c r="N1816" s="95">
        <f>IF(L1816&lt;'Slider Control'!M$13,0,IF(L1816&lt;'Slider Control'!N$13,L1816*'Slider Control'!S$13+'Slider Control'!T$13,'Slider Control'!Q$13))</f>
        <v>1.8</v>
      </c>
      <c r="O1816" s="96" t="e">
        <f t="shared" si="43"/>
        <v>#N/A</v>
      </c>
      <c r="P1816" s="72">
        <f>IF(AND(ABS('Back-End'!B$26-L1816)&lt;=0.0005,'Back-End'!B$25),0.001,0)</f>
        <v>0</v>
      </c>
      <c r="Q1816" s="72">
        <f>IF(AND(ABS('Back-End'!B$32-L1816)&lt;=0.0005,'Back-End'!B$38),M1816,0)</f>
        <v>0</v>
      </c>
      <c r="R1816" s="72">
        <f>IF(AND(ABS('Back-End'!B$56-L1816)&lt;=0.0005,'Back-End'!B$57),'Back-End'!B$54,IF(AND(ABS('Back-End'!B$69-L1816)&lt;=0.0005,'Back-End'!B$58),'Back-End'!B$67,0))</f>
        <v>0</v>
      </c>
      <c r="S1816" s="72">
        <f>IF(AND(ABS('Back-End'!B$81-L1816)&lt;=0.0005,'Back-End'!B$84),'Back-End'!B$82,0)</f>
        <v>0</v>
      </c>
      <c r="T1816" s="72">
        <v>0</v>
      </c>
    </row>
    <row r="1817" spans="12:20" x14ac:dyDescent="0.25">
      <c r="L1817" s="94">
        <f>L1816</f>
        <v>0.90600000000000069</v>
      </c>
      <c r="M1817" s="81">
        <f>IF(L1817&lt;'Slider Control'!M$13,'Slider Control'!P$13,L1817*'Slider Control'!R$13)</f>
        <v>2.1744000000000017</v>
      </c>
      <c r="N1817" s="95">
        <f>IF(L1817&lt;'Slider Control'!M$13,0,IF(L1817&lt;'Slider Control'!N$13,L1817*'Slider Control'!S$13+'Slider Control'!T$13,'Slider Control'!Q$13))</f>
        <v>1.8</v>
      </c>
      <c r="O1817" s="96" t="e">
        <f t="shared" si="43"/>
        <v>#N/A</v>
      </c>
      <c r="P1817" s="72">
        <f>IF(AND(ABS('Back-End'!B$26-L1817)&lt;=0.0005,'Back-End'!B$25),'Back-End'!B$21,0)</f>
        <v>0</v>
      </c>
      <c r="Q1817" s="72">
        <f>IF(AND(ABS('Back-End'!B$32-L1817)&lt;=0.0005,'Back-End'!B$38),N1817,0)</f>
        <v>0</v>
      </c>
      <c r="R1817" s="72">
        <f>IF(AND(ABS('Back-End'!B$56-L1816)&lt;=0.0005,'Back-End'!B$57),'Back-End'!B$55,IF(AND(ABS('Back-End'!B$69-L1816)&lt;=0.0005,'Back-End'!B$58),'Back-End'!B$68+0.0001,0))</f>
        <v>0</v>
      </c>
      <c r="S1817" s="72">
        <f>IF(AND(ABS('Back-End'!B$81-L1817)&lt;=0.0005,'Back-End'!B$84),'Back-End'!B$83,0)</f>
        <v>0</v>
      </c>
      <c r="T1817" s="72">
        <v>0</v>
      </c>
    </row>
    <row r="1818" spans="12:20" x14ac:dyDescent="0.25">
      <c r="L1818" s="94">
        <f>L1817+0.001</f>
        <v>0.90700000000000069</v>
      </c>
      <c r="M1818" s="81">
        <f>IF(L1818&lt;'Slider Control'!M$13,'Slider Control'!P$13,L1818*'Slider Control'!R$13)</f>
        <v>2.1768000000000014</v>
      </c>
      <c r="N1818" s="95">
        <f>IF(L1818&lt;'Slider Control'!M$13,0,IF(L1818&lt;'Slider Control'!N$13,L1818*'Slider Control'!S$13+'Slider Control'!T$13,'Slider Control'!Q$13))</f>
        <v>1.8</v>
      </c>
      <c r="O1818" s="96" t="e">
        <f t="shared" si="43"/>
        <v>#N/A</v>
      </c>
      <c r="P1818" s="72">
        <f>IF(AND(ABS('Back-End'!B$26-L1818)&lt;=0.0005,'Back-End'!B$25),0.001,0)</f>
        <v>0</v>
      </c>
      <c r="Q1818" s="72">
        <f>IF(AND(ABS('Back-End'!B$32-L1818)&lt;=0.0005,'Back-End'!B$38),M1818,0)</f>
        <v>0</v>
      </c>
      <c r="R1818" s="72">
        <f>IF(AND(ABS('Back-End'!B$56-L1818)&lt;=0.0005,'Back-End'!B$57),'Back-End'!B$54,IF(AND(ABS('Back-End'!B$69-L1818)&lt;=0.0005,'Back-End'!B$58),'Back-End'!B$67,0))</f>
        <v>0</v>
      </c>
      <c r="S1818" s="72">
        <f>IF(AND(ABS('Back-End'!B$81-L1818)&lt;=0.0005,'Back-End'!B$84),'Back-End'!B$82,0)</f>
        <v>0</v>
      </c>
      <c r="T1818" s="72">
        <v>0</v>
      </c>
    </row>
    <row r="1819" spans="12:20" x14ac:dyDescent="0.25">
      <c r="L1819" s="94">
        <f>L1818</f>
        <v>0.90700000000000069</v>
      </c>
      <c r="M1819" s="81">
        <f>IF(L1819&lt;'Slider Control'!M$13,'Slider Control'!P$13,L1819*'Slider Control'!R$13)</f>
        <v>2.1768000000000014</v>
      </c>
      <c r="N1819" s="95">
        <f>IF(L1819&lt;'Slider Control'!M$13,0,IF(L1819&lt;'Slider Control'!N$13,L1819*'Slider Control'!S$13+'Slider Control'!T$13,'Slider Control'!Q$13))</f>
        <v>1.8</v>
      </c>
      <c r="O1819" s="96" t="e">
        <f t="shared" si="43"/>
        <v>#N/A</v>
      </c>
      <c r="P1819" s="72">
        <f>IF(AND(ABS('Back-End'!B$26-L1819)&lt;=0.0005,'Back-End'!B$25),'Back-End'!B$21,0)</f>
        <v>0</v>
      </c>
      <c r="Q1819" s="72">
        <f>IF(AND(ABS('Back-End'!B$32-L1819)&lt;=0.0005,'Back-End'!B$38),N1819,0)</f>
        <v>0</v>
      </c>
      <c r="R1819" s="72">
        <f>IF(AND(ABS('Back-End'!B$56-L1818)&lt;=0.0005,'Back-End'!B$57),'Back-End'!B$55,IF(AND(ABS('Back-End'!B$69-L1818)&lt;=0.0005,'Back-End'!B$58),'Back-End'!B$68+0.0001,0))</f>
        <v>0</v>
      </c>
      <c r="S1819" s="72">
        <f>IF(AND(ABS('Back-End'!B$81-L1819)&lt;=0.0005,'Back-End'!B$84),'Back-End'!B$83,0)</f>
        <v>0</v>
      </c>
      <c r="T1819" s="72">
        <v>0</v>
      </c>
    </row>
    <row r="1820" spans="12:20" x14ac:dyDescent="0.25">
      <c r="L1820" s="94">
        <f>L1819+0.001</f>
        <v>0.9080000000000007</v>
      </c>
      <c r="M1820" s="81">
        <f>IF(L1820&lt;'Slider Control'!M$13,'Slider Control'!P$13,L1820*'Slider Control'!R$13)</f>
        <v>2.1792000000000016</v>
      </c>
      <c r="N1820" s="95">
        <f>IF(L1820&lt;'Slider Control'!M$13,0,IF(L1820&lt;'Slider Control'!N$13,L1820*'Slider Control'!S$13+'Slider Control'!T$13,'Slider Control'!Q$13))</f>
        <v>1.8</v>
      </c>
      <c r="O1820" s="96" t="e">
        <f t="shared" si="43"/>
        <v>#N/A</v>
      </c>
      <c r="P1820" s="72">
        <f>IF(AND(ABS('Back-End'!B$26-L1820)&lt;=0.0005,'Back-End'!B$25),0.001,0)</f>
        <v>0</v>
      </c>
      <c r="Q1820" s="72">
        <f>IF(AND(ABS('Back-End'!B$32-L1820)&lt;=0.0005,'Back-End'!B$38),M1820,0)</f>
        <v>0</v>
      </c>
      <c r="R1820" s="72">
        <f>IF(AND(ABS('Back-End'!B$56-L1820)&lt;=0.0005,'Back-End'!B$57),'Back-End'!B$54,IF(AND(ABS('Back-End'!B$69-L1820)&lt;=0.0005,'Back-End'!B$58),'Back-End'!B$67,0))</f>
        <v>0</v>
      </c>
      <c r="S1820" s="72">
        <f>IF(AND(ABS('Back-End'!B$81-L1820)&lt;=0.0005,'Back-End'!B$84),'Back-End'!B$82,0)</f>
        <v>0</v>
      </c>
      <c r="T1820" s="72">
        <v>0</v>
      </c>
    </row>
    <row r="1821" spans="12:20" x14ac:dyDescent="0.25">
      <c r="L1821" s="94">
        <f>L1820</f>
        <v>0.9080000000000007</v>
      </c>
      <c r="M1821" s="81">
        <f>IF(L1821&lt;'Slider Control'!M$13,'Slider Control'!P$13,L1821*'Slider Control'!R$13)</f>
        <v>2.1792000000000016</v>
      </c>
      <c r="N1821" s="95">
        <f>IF(L1821&lt;'Slider Control'!M$13,0,IF(L1821&lt;'Slider Control'!N$13,L1821*'Slider Control'!S$13+'Slider Control'!T$13,'Slider Control'!Q$13))</f>
        <v>1.8</v>
      </c>
      <c r="O1821" s="96" t="e">
        <f t="shared" si="43"/>
        <v>#N/A</v>
      </c>
      <c r="P1821" s="72">
        <f>IF(AND(ABS('Back-End'!B$26-L1821)&lt;=0.0005,'Back-End'!B$25),'Back-End'!B$21,0)</f>
        <v>0</v>
      </c>
      <c r="Q1821" s="72">
        <f>IF(AND(ABS('Back-End'!B$32-L1821)&lt;=0.0005,'Back-End'!B$38),N1821,0)</f>
        <v>0</v>
      </c>
      <c r="R1821" s="72">
        <f>IF(AND(ABS('Back-End'!B$56-L1820)&lt;=0.0005,'Back-End'!B$57),'Back-End'!B$55,IF(AND(ABS('Back-End'!B$69-L1820)&lt;=0.0005,'Back-End'!B$58),'Back-End'!B$68+0.0001,0))</f>
        <v>0</v>
      </c>
      <c r="S1821" s="72">
        <f>IF(AND(ABS('Back-End'!B$81-L1821)&lt;=0.0005,'Back-End'!B$84),'Back-End'!B$83,0)</f>
        <v>0</v>
      </c>
      <c r="T1821" s="72">
        <v>0</v>
      </c>
    </row>
    <row r="1822" spans="12:20" x14ac:dyDescent="0.25">
      <c r="L1822" s="94">
        <f>L1821+0.001</f>
        <v>0.9090000000000007</v>
      </c>
      <c r="M1822" s="81">
        <f>IF(L1822&lt;'Slider Control'!M$13,'Slider Control'!P$13,L1822*'Slider Control'!R$13)</f>
        <v>2.1816000000000018</v>
      </c>
      <c r="N1822" s="95">
        <f>IF(L1822&lt;'Slider Control'!M$13,0,IF(L1822&lt;'Slider Control'!N$13,L1822*'Slider Control'!S$13+'Slider Control'!T$13,'Slider Control'!Q$13))</f>
        <v>1.8</v>
      </c>
      <c r="O1822" s="96" t="e">
        <f t="shared" si="43"/>
        <v>#N/A</v>
      </c>
      <c r="P1822" s="72">
        <f>IF(AND(ABS('Back-End'!B$26-L1822)&lt;=0.0005,'Back-End'!B$25),0.001,0)</f>
        <v>0</v>
      </c>
      <c r="Q1822" s="72">
        <f>IF(AND(ABS('Back-End'!B$32-L1822)&lt;=0.0005,'Back-End'!B$38),M1822,0)</f>
        <v>0</v>
      </c>
      <c r="R1822" s="72">
        <f>IF(AND(ABS('Back-End'!B$56-L1822)&lt;=0.0005,'Back-End'!B$57),'Back-End'!B$54,IF(AND(ABS('Back-End'!B$69-L1822)&lt;=0.0005,'Back-End'!B$58),'Back-End'!B$67,0))</f>
        <v>0</v>
      </c>
      <c r="S1822" s="72">
        <f>IF(AND(ABS('Back-End'!B$81-L1822)&lt;=0.0005,'Back-End'!B$84),'Back-End'!B$82,0)</f>
        <v>0</v>
      </c>
      <c r="T1822" s="72">
        <v>0</v>
      </c>
    </row>
    <row r="1823" spans="12:20" x14ac:dyDescent="0.25">
      <c r="L1823" s="94">
        <f>L1822</f>
        <v>0.9090000000000007</v>
      </c>
      <c r="M1823" s="81">
        <f>IF(L1823&lt;'Slider Control'!M$13,'Slider Control'!P$13,L1823*'Slider Control'!R$13)</f>
        <v>2.1816000000000018</v>
      </c>
      <c r="N1823" s="95">
        <f>IF(L1823&lt;'Slider Control'!M$13,0,IF(L1823&lt;'Slider Control'!N$13,L1823*'Slider Control'!S$13+'Slider Control'!T$13,'Slider Control'!Q$13))</f>
        <v>1.8</v>
      </c>
      <c r="O1823" s="96" t="e">
        <f t="shared" si="43"/>
        <v>#N/A</v>
      </c>
      <c r="P1823" s="72">
        <f>IF(AND(ABS('Back-End'!B$26-L1823)&lt;=0.0005,'Back-End'!B$25),'Back-End'!B$21,0)</f>
        <v>0</v>
      </c>
      <c r="Q1823" s="72">
        <f>IF(AND(ABS('Back-End'!B$32-L1823)&lt;=0.0005,'Back-End'!B$38),N1823,0)</f>
        <v>0</v>
      </c>
      <c r="R1823" s="72">
        <f>IF(AND(ABS('Back-End'!B$56-L1822)&lt;=0.0005,'Back-End'!B$57),'Back-End'!B$55,IF(AND(ABS('Back-End'!B$69-L1822)&lt;=0.0005,'Back-End'!B$58),'Back-End'!B$68+0.0001,0))</f>
        <v>0</v>
      </c>
      <c r="S1823" s="72">
        <f>IF(AND(ABS('Back-End'!B$81-L1823)&lt;=0.0005,'Back-End'!B$84),'Back-End'!B$83,0)</f>
        <v>0</v>
      </c>
      <c r="T1823" s="72">
        <v>0</v>
      </c>
    </row>
    <row r="1824" spans="12:20" x14ac:dyDescent="0.25">
      <c r="L1824" s="94">
        <f>L1823+0.001</f>
        <v>0.9100000000000007</v>
      </c>
      <c r="M1824" s="81">
        <f>IF(L1824&lt;'Slider Control'!M$13,'Slider Control'!P$13,L1824*'Slider Control'!R$13)</f>
        <v>2.1840000000000015</v>
      </c>
      <c r="N1824" s="95">
        <f>IF(L1824&lt;'Slider Control'!M$13,0,IF(L1824&lt;'Slider Control'!N$13,L1824*'Slider Control'!S$13+'Slider Control'!T$13,'Slider Control'!Q$13))</f>
        <v>1.8</v>
      </c>
      <c r="O1824" s="96" t="e">
        <f t="shared" si="43"/>
        <v>#N/A</v>
      </c>
      <c r="P1824" s="72">
        <f>IF(AND(ABS('Back-End'!B$26-L1824)&lt;=0.0005,'Back-End'!B$25),0.001,0)</f>
        <v>0</v>
      </c>
      <c r="Q1824" s="72">
        <f>IF(AND(ABS('Back-End'!B$32-L1824)&lt;=0.0005,'Back-End'!B$38),M1824,0)</f>
        <v>0</v>
      </c>
      <c r="R1824" s="72">
        <f>IF(AND(ABS('Back-End'!B$56-L1824)&lt;=0.0005,'Back-End'!B$57),'Back-End'!B$54,IF(AND(ABS('Back-End'!B$69-L1824)&lt;=0.0005,'Back-End'!B$58),'Back-End'!B$67,0))</f>
        <v>0</v>
      </c>
      <c r="S1824" s="72">
        <f>IF(AND(ABS('Back-End'!B$81-L1824)&lt;=0.0005,'Back-End'!B$84),'Back-End'!B$82,0)</f>
        <v>0</v>
      </c>
      <c r="T1824" s="72">
        <v>0</v>
      </c>
    </row>
    <row r="1825" spans="12:20" x14ac:dyDescent="0.25">
      <c r="L1825" s="94">
        <f>L1824</f>
        <v>0.9100000000000007</v>
      </c>
      <c r="M1825" s="81">
        <f>IF(L1825&lt;'Slider Control'!M$13,'Slider Control'!P$13,L1825*'Slider Control'!R$13)</f>
        <v>2.1840000000000015</v>
      </c>
      <c r="N1825" s="95">
        <f>IF(L1825&lt;'Slider Control'!M$13,0,IF(L1825&lt;'Slider Control'!N$13,L1825*'Slider Control'!S$13+'Slider Control'!T$13,'Slider Control'!Q$13))</f>
        <v>1.8</v>
      </c>
      <c r="O1825" s="96" t="e">
        <f t="shared" si="43"/>
        <v>#N/A</v>
      </c>
      <c r="P1825" s="72">
        <f>IF(AND(ABS('Back-End'!B$26-L1825)&lt;=0.0005,'Back-End'!B$25),'Back-End'!B$21,0)</f>
        <v>0</v>
      </c>
      <c r="Q1825" s="72">
        <f>IF(AND(ABS('Back-End'!B$32-L1825)&lt;=0.0005,'Back-End'!B$38),N1825,0)</f>
        <v>0</v>
      </c>
      <c r="R1825" s="72">
        <f>IF(AND(ABS('Back-End'!B$56-L1824)&lt;=0.0005,'Back-End'!B$57),'Back-End'!B$55,IF(AND(ABS('Back-End'!B$69-L1824)&lt;=0.0005,'Back-End'!B$58),'Back-End'!B$68+0.0001,0))</f>
        <v>0</v>
      </c>
      <c r="S1825" s="72">
        <f>IF(AND(ABS('Back-End'!B$81-L1825)&lt;=0.0005,'Back-End'!B$84),'Back-End'!B$83,0)</f>
        <v>0</v>
      </c>
      <c r="T1825" s="72">
        <v>0</v>
      </c>
    </row>
    <row r="1826" spans="12:20" x14ac:dyDescent="0.25">
      <c r="L1826" s="94">
        <f>L1825+0.001</f>
        <v>0.9110000000000007</v>
      </c>
      <c r="M1826" s="81">
        <f>IF(L1826&lt;'Slider Control'!M$13,'Slider Control'!P$13,L1826*'Slider Control'!R$13)</f>
        <v>2.1864000000000017</v>
      </c>
      <c r="N1826" s="95">
        <f>IF(L1826&lt;'Slider Control'!M$13,0,IF(L1826&lt;'Slider Control'!N$13,L1826*'Slider Control'!S$13+'Slider Control'!T$13,'Slider Control'!Q$13))</f>
        <v>1.8</v>
      </c>
      <c r="O1826" s="96" t="e">
        <f t="shared" si="43"/>
        <v>#N/A</v>
      </c>
      <c r="P1826" s="72">
        <f>IF(AND(ABS('Back-End'!B$26-L1826)&lt;=0.0005,'Back-End'!B$25),0.001,0)</f>
        <v>0</v>
      </c>
      <c r="Q1826" s="72">
        <f>IF(AND(ABS('Back-End'!B$32-L1826)&lt;=0.0005,'Back-End'!B$38),M1826,0)</f>
        <v>0</v>
      </c>
      <c r="R1826" s="72">
        <f>IF(AND(ABS('Back-End'!B$56-L1826)&lt;=0.0005,'Back-End'!B$57),'Back-End'!B$54,IF(AND(ABS('Back-End'!B$69-L1826)&lt;=0.0005,'Back-End'!B$58),'Back-End'!B$67,0))</f>
        <v>0</v>
      </c>
      <c r="S1826" s="72">
        <f>IF(AND(ABS('Back-End'!B$81-L1826)&lt;=0.0005,'Back-End'!B$84),'Back-End'!B$82,0)</f>
        <v>0</v>
      </c>
      <c r="T1826" s="72">
        <v>0</v>
      </c>
    </row>
    <row r="1827" spans="12:20" x14ac:dyDescent="0.25">
      <c r="L1827" s="94">
        <f>L1826</f>
        <v>0.9110000000000007</v>
      </c>
      <c r="M1827" s="81">
        <f>IF(L1827&lt;'Slider Control'!M$13,'Slider Control'!P$13,L1827*'Slider Control'!R$13)</f>
        <v>2.1864000000000017</v>
      </c>
      <c r="N1827" s="95">
        <f>IF(L1827&lt;'Slider Control'!M$13,0,IF(L1827&lt;'Slider Control'!N$13,L1827*'Slider Control'!S$13+'Slider Control'!T$13,'Slider Control'!Q$13))</f>
        <v>1.8</v>
      </c>
      <c r="O1827" s="96" t="e">
        <f t="shared" si="43"/>
        <v>#N/A</v>
      </c>
      <c r="P1827" s="72">
        <f>IF(AND(ABS('Back-End'!B$26-L1827)&lt;=0.0005,'Back-End'!B$25),'Back-End'!B$21,0)</f>
        <v>0</v>
      </c>
      <c r="Q1827" s="72">
        <f>IF(AND(ABS('Back-End'!B$32-L1827)&lt;=0.0005,'Back-End'!B$38),N1827,0)</f>
        <v>0</v>
      </c>
      <c r="R1827" s="72">
        <f>IF(AND(ABS('Back-End'!B$56-L1826)&lt;=0.0005,'Back-End'!B$57),'Back-End'!B$55,IF(AND(ABS('Back-End'!B$69-L1826)&lt;=0.0005,'Back-End'!B$58),'Back-End'!B$68+0.0001,0))</f>
        <v>0</v>
      </c>
      <c r="S1827" s="72">
        <f>IF(AND(ABS('Back-End'!B$81-L1827)&lt;=0.0005,'Back-End'!B$84),'Back-End'!B$83,0)</f>
        <v>0</v>
      </c>
      <c r="T1827" s="72">
        <v>0</v>
      </c>
    </row>
    <row r="1828" spans="12:20" x14ac:dyDescent="0.25">
      <c r="L1828" s="94">
        <f>L1827+0.001</f>
        <v>0.9120000000000007</v>
      </c>
      <c r="M1828" s="81">
        <f>IF(L1828&lt;'Slider Control'!M$13,'Slider Control'!P$13,L1828*'Slider Control'!R$13)</f>
        <v>2.1888000000000014</v>
      </c>
      <c r="N1828" s="95">
        <f>IF(L1828&lt;'Slider Control'!M$13,0,IF(L1828&lt;'Slider Control'!N$13,L1828*'Slider Control'!S$13+'Slider Control'!T$13,'Slider Control'!Q$13))</f>
        <v>1.8</v>
      </c>
      <c r="O1828" s="96" t="e">
        <f t="shared" si="43"/>
        <v>#N/A</v>
      </c>
      <c r="P1828" s="72">
        <f>IF(AND(ABS('Back-End'!B$26-L1828)&lt;=0.0005,'Back-End'!B$25),0.001,0)</f>
        <v>0</v>
      </c>
      <c r="Q1828" s="72">
        <f>IF(AND(ABS('Back-End'!B$32-L1828)&lt;=0.0005,'Back-End'!B$38),M1828,0)</f>
        <v>0</v>
      </c>
      <c r="R1828" s="72">
        <f>IF(AND(ABS('Back-End'!B$56-L1828)&lt;=0.0005,'Back-End'!B$57),'Back-End'!B$54,IF(AND(ABS('Back-End'!B$69-L1828)&lt;=0.0005,'Back-End'!B$58),'Back-End'!B$67,0))</f>
        <v>0</v>
      </c>
      <c r="S1828" s="72">
        <f>IF(AND(ABS('Back-End'!B$81-L1828)&lt;=0.0005,'Back-End'!B$84),'Back-End'!B$82,0)</f>
        <v>0</v>
      </c>
      <c r="T1828" s="72">
        <v>0</v>
      </c>
    </row>
    <row r="1829" spans="12:20" x14ac:dyDescent="0.25">
      <c r="L1829" s="94">
        <f>L1828</f>
        <v>0.9120000000000007</v>
      </c>
      <c r="M1829" s="81">
        <f>IF(L1829&lt;'Slider Control'!M$13,'Slider Control'!P$13,L1829*'Slider Control'!R$13)</f>
        <v>2.1888000000000014</v>
      </c>
      <c r="N1829" s="95">
        <f>IF(L1829&lt;'Slider Control'!M$13,0,IF(L1829&lt;'Slider Control'!N$13,L1829*'Slider Control'!S$13+'Slider Control'!T$13,'Slider Control'!Q$13))</f>
        <v>1.8</v>
      </c>
      <c r="O1829" s="96" t="e">
        <f t="shared" si="43"/>
        <v>#N/A</v>
      </c>
      <c r="P1829" s="72">
        <f>IF(AND(ABS('Back-End'!B$26-L1829)&lt;=0.0005,'Back-End'!B$25),'Back-End'!B$21,0)</f>
        <v>0</v>
      </c>
      <c r="Q1829" s="72">
        <f>IF(AND(ABS('Back-End'!B$32-L1829)&lt;=0.0005,'Back-End'!B$38),N1829,0)</f>
        <v>0</v>
      </c>
      <c r="R1829" s="72">
        <f>IF(AND(ABS('Back-End'!B$56-L1828)&lt;=0.0005,'Back-End'!B$57),'Back-End'!B$55,IF(AND(ABS('Back-End'!B$69-L1828)&lt;=0.0005,'Back-End'!B$58),'Back-End'!B$68+0.0001,0))</f>
        <v>0</v>
      </c>
      <c r="S1829" s="72">
        <f>IF(AND(ABS('Back-End'!B$81-L1829)&lt;=0.0005,'Back-End'!B$84),'Back-End'!B$83,0)</f>
        <v>0</v>
      </c>
      <c r="T1829" s="72">
        <v>0</v>
      </c>
    </row>
    <row r="1830" spans="12:20" x14ac:dyDescent="0.25">
      <c r="L1830" s="94">
        <f>L1829+0.001</f>
        <v>0.9130000000000007</v>
      </c>
      <c r="M1830" s="81">
        <f>IF(L1830&lt;'Slider Control'!M$13,'Slider Control'!P$13,L1830*'Slider Control'!R$13)</f>
        <v>2.1912000000000016</v>
      </c>
      <c r="N1830" s="95">
        <f>IF(L1830&lt;'Slider Control'!M$13,0,IF(L1830&lt;'Slider Control'!N$13,L1830*'Slider Control'!S$13+'Slider Control'!T$13,'Slider Control'!Q$13))</f>
        <v>1.8</v>
      </c>
      <c r="O1830" s="96" t="e">
        <f t="shared" si="43"/>
        <v>#N/A</v>
      </c>
      <c r="P1830" s="72">
        <f>IF(AND(ABS('Back-End'!B$26-L1830)&lt;=0.0005,'Back-End'!B$25),0.001,0)</f>
        <v>0</v>
      </c>
      <c r="Q1830" s="72">
        <f>IF(AND(ABS('Back-End'!B$32-L1830)&lt;=0.0005,'Back-End'!B$38),M1830,0)</f>
        <v>0</v>
      </c>
      <c r="R1830" s="72">
        <f>IF(AND(ABS('Back-End'!B$56-L1830)&lt;=0.0005,'Back-End'!B$57),'Back-End'!B$54,IF(AND(ABS('Back-End'!B$69-L1830)&lt;=0.0005,'Back-End'!B$58),'Back-End'!B$67,0))</f>
        <v>0</v>
      </c>
      <c r="S1830" s="72">
        <f>IF(AND(ABS('Back-End'!B$81-L1830)&lt;=0.0005,'Back-End'!B$84),'Back-End'!B$82,0)</f>
        <v>0</v>
      </c>
      <c r="T1830" s="72">
        <v>0</v>
      </c>
    </row>
    <row r="1831" spans="12:20" x14ac:dyDescent="0.25">
      <c r="L1831" s="94">
        <f>L1830</f>
        <v>0.9130000000000007</v>
      </c>
      <c r="M1831" s="81">
        <f>IF(L1831&lt;'Slider Control'!M$13,'Slider Control'!P$13,L1831*'Slider Control'!R$13)</f>
        <v>2.1912000000000016</v>
      </c>
      <c r="N1831" s="95">
        <f>IF(L1831&lt;'Slider Control'!M$13,0,IF(L1831&lt;'Slider Control'!N$13,L1831*'Slider Control'!S$13+'Slider Control'!T$13,'Slider Control'!Q$13))</f>
        <v>1.8</v>
      </c>
      <c r="O1831" s="96" t="e">
        <f t="shared" si="43"/>
        <v>#N/A</v>
      </c>
      <c r="P1831" s="72">
        <f>IF(AND(ABS('Back-End'!B$26-L1831)&lt;=0.0005,'Back-End'!B$25),'Back-End'!B$21,0)</f>
        <v>0</v>
      </c>
      <c r="Q1831" s="72">
        <f>IF(AND(ABS('Back-End'!B$32-L1831)&lt;=0.0005,'Back-End'!B$38),N1831,0)</f>
        <v>0</v>
      </c>
      <c r="R1831" s="72">
        <f>IF(AND(ABS('Back-End'!B$56-L1830)&lt;=0.0005,'Back-End'!B$57),'Back-End'!B$55,IF(AND(ABS('Back-End'!B$69-L1830)&lt;=0.0005,'Back-End'!B$58),'Back-End'!B$68+0.0001,0))</f>
        <v>0</v>
      </c>
      <c r="S1831" s="72">
        <f>IF(AND(ABS('Back-End'!B$81-L1831)&lt;=0.0005,'Back-End'!B$84),'Back-End'!B$83,0)</f>
        <v>0</v>
      </c>
      <c r="T1831" s="72">
        <v>0</v>
      </c>
    </row>
    <row r="1832" spans="12:20" x14ac:dyDescent="0.25">
      <c r="L1832" s="94">
        <f>L1831+0.001</f>
        <v>0.9140000000000007</v>
      </c>
      <c r="M1832" s="81">
        <f>IF(L1832&lt;'Slider Control'!M$13,'Slider Control'!P$13,L1832*'Slider Control'!R$13)</f>
        <v>2.1936000000000018</v>
      </c>
      <c r="N1832" s="95">
        <f>IF(L1832&lt;'Slider Control'!M$13,0,IF(L1832&lt;'Slider Control'!N$13,L1832*'Slider Control'!S$13+'Slider Control'!T$13,'Slider Control'!Q$13))</f>
        <v>1.8</v>
      </c>
      <c r="O1832" s="96" t="e">
        <f t="shared" si="43"/>
        <v>#N/A</v>
      </c>
      <c r="P1832" s="72">
        <f>IF(AND(ABS('Back-End'!B$26-L1832)&lt;=0.0005,'Back-End'!B$25),0.001,0)</f>
        <v>0</v>
      </c>
      <c r="Q1832" s="72">
        <f>IF(AND(ABS('Back-End'!B$32-L1832)&lt;=0.0005,'Back-End'!B$38),M1832,0)</f>
        <v>0</v>
      </c>
      <c r="R1832" s="72">
        <f>IF(AND(ABS('Back-End'!B$56-L1832)&lt;=0.0005,'Back-End'!B$57),'Back-End'!B$54,IF(AND(ABS('Back-End'!B$69-L1832)&lt;=0.0005,'Back-End'!B$58),'Back-End'!B$67,0))</f>
        <v>0</v>
      </c>
      <c r="S1832" s="72">
        <f>IF(AND(ABS('Back-End'!B$81-L1832)&lt;=0.0005,'Back-End'!B$84),'Back-End'!B$82,0)</f>
        <v>0</v>
      </c>
      <c r="T1832" s="72">
        <v>0</v>
      </c>
    </row>
    <row r="1833" spans="12:20" x14ac:dyDescent="0.25">
      <c r="L1833" s="94">
        <f>L1832</f>
        <v>0.9140000000000007</v>
      </c>
      <c r="M1833" s="81">
        <f>IF(L1833&lt;'Slider Control'!M$13,'Slider Control'!P$13,L1833*'Slider Control'!R$13)</f>
        <v>2.1936000000000018</v>
      </c>
      <c r="N1833" s="95">
        <f>IF(L1833&lt;'Slider Control'!M$13,0,IF(L1833&lt;'Slider Control'!N$13,L1833*'Slider Control'!S$13+'Slider Control'!T$13,'Slider Control'!Q$13))</f>
        <v>1.8</v>
      </c>
      <c r="O1833" s="96" t="e">
        <f t="shared" si="43"/>
        <v>#N/A</v>
      </c>
      <c r="P1833" s="72">
        <f>IF(AND(ABS('Back-End'!B$26-L1833)&lt;=0.0005,'Back-End'!B$25),'Back-End'!B$21,0)</f>
        <v>0</v>
      </c>
      <c r="Q1833" s="72">
        <f>IF(AND(ABS('Back-End'!B$32-L1833)&lt;=0.0005,'Back-End'!B$38),N1833,0)</f>
        <v>0</v>
      </c>
      <c r="R1833" s="72">
        <f>IF(AND(ABS('Back-End'!B$56-L1832)&lt;=0.0005,'Back-End'!B$57),'Back-End'!B$55,IF(AND(ABS('Back-End'!B$69-L1832)&lt;=0.0005,'Back-End'!B$58),'Back-End'!B$68+0.0001,0))</f>
        <v>0</v>
      </c>
      <c r="S1833" s="72">
        <f>IF(AND(ABS('Back-End'!B$81-L1833)&lt;=0.0005,'Back-End'!B$84),'Back-End'!B$83,0)</f>
        <v>0</v>
      </c>
      <c r="T1833" s="72">
        <v>0</v>
      </c>
    </row>
    <row r="1834" spans="12:20" x14ac:dyDescent="0.25">
      <c r="L1834" s="94">
        <f>L1833+0.001</f>
        <v>0.9150000000000007</v>
      </c>
      <c r="M1834" s="81">
        <f>IF(L1834&lt;'Slider Control'!M$13,'Slider Control'!P$13,L1834*'Slider Control'!R$13)</f>
        <v>2.1960000000000015</v>
      </c>
      <c r="N1834" s="95">
        <f>IF(L1834&lt;'Slider Control'!M$13,0,IF(L1834&lt;'Slider Control'!N$13,L1834*'Slider Control'!S$13+'Slider Control'!T$13,'Slider Control'!Q$13))</f>
        <v>1.8</v>
      </c>
      <c r="O1834" s="96" t="e">
        <f t="shared" si="43"/>
        <v>#N/A</v>
      </c>
      <c r="P1834" s="72">
        <f>IF(AND(ABS('Back-End'!B$26-L1834)&lt;=0.0005,'Back-End'!B$25),0.001,0)</f>
        <v>0</v>
      </c>
      <c r="Q1834" s="72">
        <f>IF(AND(ABS('Back-End'!B$32-L1834)&lt;=0.0005,'Back-End'!B$38),M1834,0)</f>
        <v>0</v>
      </c>
      <c r="R1834" s="72">
        <f>IF(AND(ABS('Back-End'!B$56-L1834)&lt;=0.0005,'Back-End'!B$57),'Back-End'!B$54,IF(AND(ABS('Back-End'!B$69-L1834)&lt;=0.0005,'Back-End'!B$58),'Back-End'!B$67,0))</f>
        <v>0</v>
      </c>
      <c r="S1834" s="72">
        <f>IF(AND(ABS('Back-End'!B$81-L1834)&lt;=0.0005,'Back-End'!B$84),'Back-End'!B$82,0)</f>
        <v>0</v>
      </c>
      <c r="T1834" s="72">
        <v>0</v>
      </c>
    </row>
    <row r="1835" spans="12:20" x14ac:dyDescent="0.25">
      <c r="L1835" s="94">
        <f>L1834</f>
        <v>0.9150000000000007</v>
      </c>
      <c r="M1835" s="81">
        <f>IF(L1835&lt;'Slider Control'!M$13,'Slider Control'!P$13,L1835*'Slider Control'!R$13)</f>
        <v>2.1960000000000015</v>
      </c>
      <c r="N1835" s="95">
        <f>IF(L1835&lt;'Slider Control'!M$13,0,IF(L1835&lt;'Slider Control'!N$13,L1835*'Slider Control'!S$13+'Slider Control'!T$13,'Slider Control'!Q$13))</f>
        <v>1.8</v>
      </c>
      <c r="O1835" s="96" t="e">
        <f t="shared" si="43"/>
        <v>#N/A</v>
      </c>
      <c r="P1835" s="72">
        <f>IF(AND(ABS('Back-End'!B$26-L1835)&lt;=0.0005,'Back-End'!B$25),'Back-End'!B$21,0)</f>
        <v>0</v>
      </c>
      <c r="Q1835" s="72">
        <f>IF(AND(ABS('Back-End'!B$32-L1835)&lt;=0.0005,'Back-End'!B$38),N1835,0)</f>
        <v>0</v>
      </c>
      <c r="R1835" s="72">
        <f>IF(AND(ABS('Back-End'!B$56-L1834)&lt;=0.0005,'Back-End'!B$57),'Back-End'!B$55,IF(AND(ABS('Back-End'!B$69-L1834)&lt;=0.0005,'Back-End'!B$58),'Back-End'!B$68+0.0001,0))</f>
        <v>0</v>
      </c>
      <c r="S1835" s="72">
        <f>IF(AND(ABS('Back-End'!B$81-L1835)&lt;=0.0005,'Back-End'!B$84),'Back-End'!B$83,0)</f>
        <v>0</v>
      </c>
      <c r="T1835" s="72">
        <v>0</v>
      </c>
    </row>
    <row r="1836" spans="12:20" x14ac:dyDescent="0.25">
      <c r="L1836" s="94">
        <f>L1835+0.001</f>
        <v>0.9160000000000007</v>
      </c>
      <c r="M1836" s="81">
        <f>IF(L1836&lt;'Slider Control'!M$13,'Slider Control'!P$13,L1836*'Slider Control'!R$13)</f>
        <v>2.1984000000000017</v>
      </c>
      <c r="N1836" s="95">
        <f>IF(L1836&lt;'Slider Control'!M$13,0,IF(L1836&lt;'Slider Control'!N$13,L1836*'Slider Control'!S$13+'Slider Control'!T$13,'Slider Control'!Q$13))</f>
        <v>1.8</v>
      </c>
      <c r="O1836" s="96" t="e">
        <f t="shared" si="43"/>
        <v>#N/A</v>
      </c>
      <c r="P1836" s="72">
        <f>IF(AND(ABS('Back-End'!B$26-L1836)&lt;=0.0005,'Back-End'!B$25),0.001,0)</f>
        <v>0</v>
      </c>
      <c r="Q1836" s="72">
        <f>IF(AND(ABS('Back-End'!B$32-L1836)&lt;=0.0005,'Back-End'!B$38),M1836,0)</f>
        <v>0</v>
      </c>
      <c r="R1836" s="72">
        <f>IF(AND(ABS('Back-End'!B$56-L1836)&lt;=0.0005,'Back-End'!B$57),'Back-End'!B$54,IF(AND(ABS('Back-End'!B$69-L1836)&lt;=0.0005,'Back-End'!B$58),'Back-End'!B$67,0))</f>
        <v>0</v>
      </c>
      <c r="S1836" s="72">
        <f>IF(AND(ABS('Back-End'!B$81-L1836)&lt;=0.0005,'Back-End'!B$84),'Back-End'!B$82,0)</f>
        <v>0</v>
      </c>
      <c r="T1836" s="72">
        <v>0</v>
      </c>
    </row>
    <row r="1837" spans="12:20" x14ac:dyDescent="0.25">
      <c r="L1837" s="94">
        <f>L1836</f>
        <v>0.9160000000000007</v>
      </c>
      <c r="M1837" s="81">
        <f>IF(L1837&lt;'Slider Control'!M$13,'Slider Control'!P$13,L1837*'Slider Control'!R$13)</f>
        <v>2.1984000000000017</v>
      </c>
      <c r="N1837" s="95">
        <f>IF(L1837&lt;'Slider Control'!M$13,0,IF(L1837&lt;'Slider Control'!N$13,L1837*'Slider Control'!S$13+'Slider Control'!T$13,'Slider Control'!Q$13))</f>
        <v>1.8</v>
      </c>
      <c r="O1837" s="96" t="e">
        <f t="shared" si="43"/>
        <v>#N/A</v>
      </c>
      <c r="P1837" s="72">
        <f>IF(AND(ABS('Back-End'!B$26-L1837)&lt;=0.0005,'Back-End'!B$25),'Back-End'!B$21,0)</f>
        <v>0</v>
      </c>
      <c r="Q1837" s="72">
        <f>IF(AND(ABS('Back-End'!B$32-L1837)&lt;=0.0005,'Back-End'!B$38),N1837,0)</f>
        <v>0</v>
      </c>
      <c r="R1837" s="72">
        <f>IF(AND(ABS('Back-End'!B$56-L1836)&lt;=0.0005,'Back-End'!B$57),'Back-End'!B$55,IF(AND(ABS('Back-End'!B$69-L1836)&lt;=0.0005,'Back-End'!B$58),'Back-End'!B$68+0.0001,0))</f>
        <v>0</v>
      </c>
      <c r="S1837" s="72">
        <f>IF(AND(ABS('Back-End'!B$81-L1837)&lt;=0.0005,'Back-End'!B$84),'Back-End'!B$83,0)</f>
        <v>0</v>
      </c>
      <c r="T1837" s="72">
        <v>0</v>
      </c>
    </row>
    <row r="1838" spans="12:20" x14ac:dyDescent="0.25">
      <c r="L1838" s="94">
        <f>L1837+0.001</f>
        <v>0.9170000000000007</v>
      </c>
      <c r="M1838" s="81">
        <f>IF(L1838&lt;'Slider Control'!M$13,'Slider Control'!P$13,L1838*'Slider Control'!R$13)</f>
        <v>2.2008000000000014</v>
      </c>
      <c r="N1838" s="95">
        <f>IF(L1838&lt;'Slider Control'!M$13,0,IF(L1838&lt;'Slider Control'!N$13,L1838*'Slider Control'!S$13+'Slider Control'!T$13,'Slider Control'!Q$13))</f>
        <v>1.8</v>
      </c>
      <c r="O1838" s="96" t="e">
        <f t="shared" si="43"/>
        <v>#N/A</v>
      </c>
      <c r="P1838" s="72">
        <f>IF(AND(ABS('Back-End'!B$26-L1838)&lt;=0.0005,'Back-End'!B$25),0.001,0)</f>
        <v>0</v>
      </c>
      <c r="Q1838" s="72">
        <f>IF(AND(ABS('Back-End'!B$32-L1838)&lt;=0.0005,'Back-End'!B$38),M1838,0)</f>
        <v>0</v>
      </c>
      <c r="R1838" s="72">
        <f>IF(AND(ABS('Back-End'!B$56-L1838)&lt;=0.0005,'Back-End'!B$57),'Back-End'!B$54,IF(AND(ABS('Back-End'!B$69-L1838)&lt;=0.0005,'Back-End'!B$58),'Back-End'!B$67,0))</f>
        <v>0</v>
      </c>
      <c r="S1838" s="72">
        <f>IF(AND(ABS('Back-End'!B$81-L1838)&lt;=0.0005,'Back-End'!B$84),'Back-End'!B$82,0)</f>
        <v>0</v>
      </c>
      <c r="T1838" s="72">
        <v>0</v>
      </c>
    </row>
    <row r="1839" spans="12:20" x14ac:dyDescent="0.25">
      <c r="L1839" s="94">
        <f>L1838</f>
        <v>0.9170000000000007</v>
      </c>
      <c r="M1839" s="81">
        <f>IF(L1839&lt;'Slider Control'!M$13,'Slider Control'!P$13,L1839*'Slider Control'!R$13)</f>
        <v>2.2008000000000014</v>
      </c>
      <c r="N1839" s="95">
        <f>IF(L1839&lt;'Slider Control'!M$13,0,IF(L1839&lt;'Slider Control'!N$13,L1839*'Slider Control'!S$13+'Slider Control'!T$13,'Slider Control'!Q$13))</f>
        <v>1.8</v>
      </c>
      <c r="O1839" s="96" t="e">
        <f t="shared" si="43"/>
        <v>#N/A</v>
      </c>
      <c r="P1839" s="72">
        <f>IF(AND(ABS('Back-End'!B$26-L1839)&lt;=0.0005,'Back-End'!B$25),'Back-End'!B$21,0)</f>
        <v>0</v>
      </c>
      <c r="Q1839" s="72">
        <f>IF(AND(ABS('Back-End'!B$32-L1839)&lt;=0.0005,'Back-End'!B$38),N1839,0)</f>
        <v>0</v>
      </c>
      <c r="R1839" s="72">
        <f>IF(AND(ABS('Back-End'!B$56-L1838)&lt;=0.0005,'Back-End'!B$57),'Back-End'!B$55,IF(AND(ABS('Back-End'!B$69-L1838)&lt;=0.0005,'Back-End'!B$58),'Back-End'!B$68+0.0001,0))</f>
        <v>0</v>
      </c>
      <c r="S1839" s="72">
        <f>IF(AND(ABS('Back-End'!B$81-L1839)&lt;=0.0005,'Back-End'!B$84),'Back-End'!B$83,0)</f>
        <v>0</v>
      </c>
      <c r="T1839" s="72">
        <v>0</v>
      </c>
    </row>
    <row r="1840" spans="12:20" x14ac:dyDescent="0.25">
      <c r="L1840" s="94">
        <f>L1839+0.001</f>
        <v>0.9180000000000007</v>
      </c>
      <c r="M1840" s="81">
        <f>IF(L1840&lt;'Slider Control'!M$13,'Slider Control'!P$13,L1840*'Slider Control'!R$13)</f>
        <v>2.2032000000000016</v>
      </c>
      <c r="N1840" s="95">
        <f>IF(L1840&lt;'Slider Control'!M$13,0,IF(L1840&lt;'Slider Control'!N$13,L1840*'Slider Control'!S$13+'Slider Control'!T$13,'Slider Control'!Q$13))</f>
        <v>1.8</v>
      </c>
      <c r="O1840" s="96" t="e">
        <f t="shared" si="43"/>
        <v>#N/A</v>
      </c>
      <c r="P1840" s="72">
        <f>IF(AND(ABS('Back-End'!B$26-L1840)&lt;=0.0005,'Back-End'!B$25),0.001,0)</f>
        <v>0</v>
      </c>
      <c r="Q1840" s="72">
        <f>IF(AND(ABS('Back-End'!B$32-L1840)&lt;=0.0005,'Back-End'!B$38),M1840,0)</f>
        <v>0</v>
      </c>
      <c r="R1840" s="72">
        <f>IF(AND(ABS('Back-End'!B$56-L1840)&lt;=0.0005,'Back-End'!B$57),'Back-End'!B$54,IF(AND(ABS('Back-End'!B$69-L1840)&lt;=0.0005,'Back-End'!B$58),'Back-End'!B$67,0))</f>
        <v>0</v>
      </c>
      <c r="S1840" s="72">
        <f>IF(AND(ABS('Back-End'!B$81-L1840)&lt;=0.0005,'Back-End'!B$84),'Back-End'!B$82,0)</f>
        <v>0</v>
      </c>
      <c r="T1840" s="72">
        <v>0</v>
      </c>
    </row>
    <row r="1841" spans="12:20" x14ac:dyDescent="0.25">
      <c r="L1841" s="94">
        <f>L1840</f>
        <v>0.9180000000000007</v>
      </c>
      <c r="M1841" s="81">
        <f>IF(L1841&lt;'Slider Control'!M$13,'Slider Control'!P$13,L1841*'Slider Control'!R$13)</f>
        <v>2.2032000000000016</v>
      </c>
      <c r="N1841" s="95">
        <f>IF(L1841&lt;'Slider Control'!M$13,0,IF(L1841&lt;'Slider Control'!N$13,L1841*'Slider Control'!S$13+'Slider Control'!T$13,'Slider Control'!Q$13))</f>
        <v>1.8</v>
      </c>
      <c r="O1841" s="96" t="e">
        <f t="shared" si="43"/>
        <v>#N/A</v>
      </c>
      <c r="P1841" s="72">
        <f>IF(AND(ABS('Back-End'!B$26-L1841)&lt;=0.0005,'Back-End'!B$25),'Back-End'!B$21,0)</f>
        <v>0</v>
      </c>
      <c r="Q1841" s="72">
        <f>IF(AND(ABS('Back-End'!B$32-L1841)&lt;=0.0005,'Back-End'!B$38),N1841,0)</f>
        <v>0</v>
      </c>
      <c r="R1841" s="72">
        <f>IF(AND(ABS('Back-End'!B$56-L1840)&lt;=0.0005,'Back-End'!B$57),'Back-End'!B$55,IF(AND(ABS('Back-End'!B$69-L1840)&lt;=0.0005,'Back-End'!B$58),'Back-End'!B$68+0.0001,0))</f>
        <v>0</v>
      </c>
      <c r="S1841" s="72">
        <f>IF(AND(ABS('Back-End'!B$81-L1841)&lt;=0.0005,'Back-End'!B$84),'Back-End'!B$83,0)</f>
        <v>0</v>
      </c>
      <c r="T1841" s="72">
        <v>0</v>
      </c>
    </row>
    <row r="1842" spans="12:20" x14ac:dyDescent="0.25">
      <c r="L1842" s="94">
        <f>L1841+0.001</f>
        <v>0.91900000000000071</v>
      </c>
      <c r="M1842" s="81">
        <f>IF(L1842&lt;'Slider Control'!M$13,'Slider Control'!P$13,L1842*'Slider Control'!R$13)</f>
        <v>2.2056000000000018</v>
      </c>
      <c r="N1842" s="95">
        <f>IF(L1842&lt;'Slider Control'!M$13,0,IF(L1842&lt;'Slider Control'!N$13,L1842*'Slider Control'!S$13+'Slider Control'!T$13,'Slider Control'!Q$13))</f>
        <v>1.8</v>
      </c>
      <c r="O1842" s="96" t="e">
        <f t="shared" si="43"/>
        <v>#N/A</v>
      </c>
      <c r="P1842" s="72">
        <f>IF(AND(ABS('Back-End'!B$26-L1842)&lt;=0.0005,'Back-End'!B$25),0.001,0)</f>
        <v>0</v>
      </c>
      <c r="Q1842" s="72">
        <f>IF(AND(ABS('Back-End'!B$32-L1842)&lt;=0.0005,'Back-End'!B$38),M1842,0)</f>
        <v>0</v>
      </c>
      <c r="R1842" s="72">
        <f>IF(AND(ABS('Back-End'!B$56-L1842)&lt;=0.0005,'Back-End'!B$57),'Back-End'!B$54,IF(AND(ABS('Back-End'!B$69-L1842)&lt;=0.0005,'Back-End'!B$58),'Back-End'!B$67,0))</f>
        <v>0</v>
      </c>
      <c r="S1842" s="72">
        <f>IF(AND(ABS('Back-End'!B$81-L1842)&lt;=0.0005,'Back-End'!B$84),'Back-End'!B$82,0)</f>
        <v>0</v>
      </c>
      <c r="T1842" s="72">
        <v>0</v>
      </c>
    </row>
    <row r="1843" spans="12:20" x14ac:dyDescent="0.25">
      <c r="L1843" s="94">
        <f>L1842</f>
        <v>0.91900000000000071</v>
      </c>
      <c r="M1843" s="81">
        <f>IF(L1843&lt;'Slider Control'!M$13,'Slider Control'!P$13,L1843*'Slider Control'!R$13)</f>
        <v>2.2056000000000018</v>
      </c>
      <c r="N1843" s="95">
        <f>IF(L1843&lt;'Slider Control'!M$13,0,IF(L1843&lt;'Slider Control'!N$13,L1843*'Slider Control'!S$13+'Slider Control'!T$13,'Slider Control'!Q$13))</f>
        <v>1.8</v>
      </c>
      <c r="O1843" s="96" t="e">
        <f t="shared" si="43"/>
        <v>#N/A</v>
      </c>
      <c r="P1843" s="72">
        <f>IF(AND(ABS('Back-End'!B$26-L1843)&lt;=0.0005,'Back-End'!B$25),'Back-End'!B$21,0)</f>
        <v>0</v>
      </c>
      <c r="Q1843" s="72">
        <f>IF(AND(ABS('Back-End'!B$32-L1843)&lt;=0.0005,'Back-End'!B$38),N1843,0)</f>
        <v>0</v>
      </c>
      <c r="R1843" s="72">
        <f>IF(AND(ABS('Back-End'!B$56-L1842)&lt;=0.0005,'Back-End'!B$57),'Back-End'!B$55,IF(AND(ABS('Back-End'!B$69-L1842)&lt;=0.0005,'Back-End'!B$58),'Back-End'!B$68+0.0001,0))</f>
        <v>0</v>
      </c>
      <c r="S1843" s="72">
        <f>IF(AND(ABS('Back-End'!B$81-L1843)&lt;=0.0005,'Back-End'!B$84),'Back-End'!B$83,0)</f>
        <v>0</v>
      </c>
      <c r="T1843" s="72">
        <v>0</v>
      </c>
    </row>
    <row r="1844" spans="12:20" x14ac:dyDescent="0.25">
      <c r="L1844" s="94">
        <f>L1843+0.001</f>
        <v>0.92000000000000071</v>
      </c>
      <c r="M1844" s="81">
        <f>IF(L1844&lt;'Slider Control'!M$13,'Slider Control'!P$13,L1844*'Slider Control'!R$13)</f>
        <v>2.2080000000000015</v>
      </c>
      <c r="N1844" s="95">
        <f>IF(L1844&lt;'Slider Control'!M$13,0,IF(L1844&lt;'Slider Control'!N$13,L1844*'Slider Control'!S$13+'Slider Control'!T$13,'Slider Control'!Q$13))</f>
        <v>1.8</v>
      </c>
      <c r="O1844" s="96" t="e">
        <f t="shared" si="43"/>
        <v>#N/A</v>
      </c>
      <c r="P1844" s="72">
        <f>IF(AND(ABS('Back-End'!B$26-L1844)&lt;=0.0005,'Back-End'!B$25),0.001,0)</f>
        <v>0</v>
      </c>
      <c r="Q1844" s="72">
        <f>IF(AND(ABS('Back-End'!B$32-L1844)&lt;=0.0005,'Back-End'!B$38),M1844,0)</f>
        <v>0</v>
      </c>
      <c r="R1844" s="72">
        <f>IF(AND(ABS('Back-End'!B$56-L1844)&lt;=0.0005,'Back-End'!B$57),'Back-End'!B$54,IF(AND(ABS('Back-End'!B$69-L1844)&lt;=0.0005,'Back-End'!B$58),'Back-End'!B$67,0))</f>
        <v>0</v>
      </c>
      <c r="S1844" s="72">
        <f>IF(AND(ABS('Back-End'!B$81-L1844)&lt;=0.0005,'Back-End'!B$84),'Back-End'!B$82,0)</f>
        <v>0</v>
      </c>
      <c r="T1844" s="72">
        <v>0</v>
      </c>
    </row>
    <row r="1845" spans="12:20" x14ac:dyDescent="0.25">
      <c r="L1845" s="94">
        <f>L1844</f>
        <v>0.92000000000000071</v>
      </c>
      <c r="M1845" s="81">
        <f>IF(L1845&lt;'Slider Control'!M$13,'Slider Control'!P$13,L1845*'Slider Control'!R$13)</f>
        <v>2.2080000000000015</v>
      </c>
      <c r="N1845" s="95">
        <f>IF(L1845&lt;'Slider Control'!M$13,0,IF(L1845&lt;'Slider Control'!N$13,L1845*'Slider Control'!S$13+'Slider Control'!T$13,'Slider Control'!Q$13))</f>
        <v>1.8</v>
      </c>
      <c r="O1845" s="96" t="e">
        <f t="shared" si="43"/>
        <v>#N/A</v>
      </c>
      <c r="P1845" s="72">
        <f>IF(AND(ABS('Back-End'!B$26-L1845)&lt;=0.0005,'Back-End'!B$25),'Back-End'!B$21,0)</f>
        <v>0</v>
      </c>
      <c r="Q1845" s="72">
        <f>IF(AND(ABS('Back-End'!B$32-L1845)&lt;=0.0005,'Back-End'!B$38),N1845,0)</f>
        <v>0</v>
      </c>
      <c r="R1845" s="72">
        <f>IF(AND(ABS('Back-End'!B$56-L1844)&lt;=0.0005,'Back-End'!B$57),'Back-End'!B$55,IF(AND(ABS('Back-End'!B$69-L1844)&lt;=0.0005,'Back-End'!B$58),'Back-End'!B$68+0.0001,0))</f>
        <v>0</v>
      </c>
      <c r="S1845" s="72">
        <f>IF(AND(ABS('Back-End'!B$81-L1845)&lt;=0.0005,'Back-End'!B$84),'Back-End'!B$83,0)</f>
        <v>0</v>
      </c>
      <c r="T1845" s="72">
        <v>0</v>
      </c>
    </row>
    <row r="1846" spans="12:20" x14ac:dyDescent="0.25">
      <c r="L1846" s="94">
        <f>L1845+0.001</f>
        <v>0.92100000000000071</v>
      </c>
      <c r="M1846" s="81">
        <f>IF(L1846&lt;'Slider Control'!M$13,'Slider Control'!P$13,L1846*'Slider Control'!R$13)</f>
        <v>2.2104000000000017</v>
      </c>
      <c r="N1846" s="95">
        <f>IF(L1846&lt;'Slider Control'!M$13,0,IF(L1846&lt;'Slider Control'!N$13,L1846*'Slider Control'!S$13+'Slider Control'!T$13,'Slider Control'!Q$13))</f>
        <v>1.8</v>
      </c>
      <c r="O1846" s="96" t="e">
        <f t="shared" si="43"/>
        <v>#N/A</v>
      </c>
      <c r="P1846" s="72">
        <f>IF(AND(ABS('Back-End'!B$26-L1846)&lt;=0.0005,'Back-End'!B$25),0.001,0)</f>
        <v>0</v>
      </c>
      <c r="Q1846" s="72">
        <f>IF(AND(ABS('Back-End'!B$32-L1846)&lt;=0.0005,'Back-End'!B$38),M1846,0)</f>
        <v>0</v>
      </c>
      <c r="R1846" s="72">
        <f>IF(AND(ABS('Back-End'!B$56-L1846)&lt;=0.0005,'Back-End'!B$57),'Back-End'!B$54,IF(AND(ABS('Back-End'!B$69-L1846)&lt;=0.0005,'Back-End'!B$58),'Back-End'!B$67,0))</f>
        <v>0</v>
      </c>
      <c r="S1846" s="72">
        <f>IF(AND(ABS('Back-End'!B$81-L1846)&lt;=0.0005,'Back-End'!B$84),'Back-End'!B$82,0)</f>
        <v>0</v>
      </c>
      <c r="T1846" s="72">
        <v>0</v>
      </c>
    </row>
    <row r="1847" spans="12:20" x14ac:dyDescent="0.25">
      <c r="L1847" s="94">
        <f>L1846</f>
        <v>0.92100000000000071</v>
      </c>
      <c r="M1847" s="81">
        <f>IF(L1847&lt;'Slider Control'!M$13,'Slider Control'!P$13,L1847*'Slider Control'!R$13)</f>
        <v>2.2104000000000017</v>
      </c>
      <c r="N1847" s="95">
        <f>IF(L1847&lt;'Slider Control'!M$13,0,IF(L1847&lt;'Slider Control'!N$13,L1847*'Slider Control'!S$13+'Slider Control'!T$13,'Slider Control'!Q$13))</f>
        <v>1.8</v>
      </c>
      <c r="O1847" s="96" t="e">
        <f t="shared" si="43"/>
        <v>#N/A</v>
      </c>
      <c r="P1847" s="72">
        <f>IF(AND(ABS('Back-End'!B$26-L1847)&lt;=0.0005,'Back-End'!B$25),'Back-End'!B$21,0)</f>
        <v>0</v>
      </c>
      <c r="Q1847" s="72">
        <f>IF(AND(ABS('Back-End'!B$32-L1847)&lt;=0.0005,'Back-End'!B$38),N1847,0)</f>
        <v>0</v>
      </c>
      <c r="R1847" s="72">
        <f>IF(AND(ABS('Back-End'!B$56-L1846)&lt;=0.0005,'Back-End'!B$57),'Back-End'!B$55,IF(AND(ABS('Back-End'!B$69-L1846)&lt;=0.0005,'Back-End'!B$58),'Back-End'!B$68+0.0001,0))</f>
        <v>0</v>
      </c>
      <c r="S1847" s="72">
        <f>IF(AND(ABS('Back-End'!B$81-L1847)&lt;=0.0005,'Back-End'!B$84),'Back-End'!B$83,0)</f>
        <v>0</v>
      </c>
      <c r="T1847" s="72">
        <v>0</v>
      </c>
    </row>
    <row r="1848" spans="12:20" x14ac:dyDescent="0.25">
      <c r="L1848" s="94">
        <f>L1847+0.001</f>
        <v>0.92200000000000071</v>
      </c>
      <c r="M1848" s="81">
        <f>IF(L1848&lt;'Slider Control'!M$13,'Slider Control'!P$13,L1848*'Slider Control'!R$13)</f>
        <v>2.2128000000000014</v>
      </c>
      <c r="N1848" s="95">
        <f>IF(L1848&lt;'Slider Control'!M$13,0,IF(L1848&lt;'Slider Control'!N$13,L1848*'Slider Control'!S$13+'Slider Control'!T$13,'Slider Control'!Q$13))</f>
        <v>1.8</v>
      </c>
      <c r="O1848" s="96" t="e">
        <f t="shared" si="43"/>
        <v>#N/A</v>
      </c>
      <c r="P1848" s="72">
        <f>IF(AND(ABS('Back-End'!B$26-L1848)&lt;=0.0005,'Back-End'!B$25),0.001,0)</f>
        <v>0</v>
      </c>
      <c r="Q1848" s="72">
        <f>IF(AND(ABS('Back-End'!B$32-L1848)&lt;=0.0005,'Back-End'!B$38),M1848,0)</f>
        <v>0</v>
      </c>
      <c r="R1848" s="72">
        <f>IF(AND(ABS('Back-End'!B$56-L1848)&lt;=0.0005,'Back-End'!B$57),'Back-End'!B$54,IF(AND(ABS('Back-End'!B$69-L1848)&lt;=0.0005,'Back-End'!B$58),'Back-End'!B$67,0))</f>
        <v>0</v>
      </c>
      <c r="S1848" s="72">
        <f>IF(AND(ABS('Back-End'!B$81-L1848)&lt;=0.0005,'Back-End'!B$84),'Back-End'!B$82,0)</f>
        <v>0</v>
      </c>
      <c r="T1848" s="72">
        <v>0</v>
      </c>
    </row>
    <row r="1849" spans="12:20" x14ac:dyDescent="0.25">
      <c r="L1849" s="94">
        <f>L1848</f>
        <v>0.92200000000000071</v>
      </c>
      <c r="M1849" s="81">
        <f>IF(L1849&lt;'Slider Control'!M$13,'Slider Control'!P$13,L1849*'Slider Control'!R$13)</f>
        <v>2.2128000000000014</v>
      </c>
      <c r="N1849" s="95">
        <f>IF(L1849&lt;'Slider Control'!M$13,0,IF(L1849&lt;'Slider Control'!N$13,L1849*'Slider Control'!S$13+'Slider Control'!T$13,'Slider Control'!Q$13))</f>
        <v>1.8</v>
      </c>
      <c r="O1849" s="96" t="e">
        <f t="shared" si="43"/>
        <v>#N/A</v>
      </c>
      <c r="P1849" s="72">
        <f>IF(AND(ABS('Back-End'!B$26-L1849)&lt;=0.0005,'Back-End'!B$25),'Back-End'!B$21,0)</f>
        <v>0</v>
      </c>
      <c r="Q1849" s="72">
        <f>IF(AND(ABS('Back-End'!B$32-L1849)&lt;=0.0005,'Back-End'!B$38),N1849,0)</f>
        <v>0</v>
      </c>
      <c r="R1849" s="72">
        <f>IF(AND(ABS('Back-End'!B$56-L1848)&lt;=0.0005,'Back-End'!B$57),'Back-End'!B$55,IF(AND(ABS('Back-End'!B$69-L1848)&lt;=0.0005,'Back-End'!B$58),'Back-End'!B$68+0.0001,0))</f>
        <v>0</v>
      </c>
      <c r="S1849" s="72">
        <f>IF(AND(ABS('Back-End'!B$81-L1849)&lt;=0.0005,'Back-End'!B$84),'Back-End'!B$83,0)</f>
        <v>0</v>
      </c>
      <c r="T1849" s="72">
        <v>0</v>
      </c>
    </row>
    <row r="1850" spans="12:20" x14ac:dyDescent="0.25">
      <c r="L1850" s="94">
        <f>L1849+0.001</f>
        <v>0.92300000000000071</v>
      </c>
      <c r="M1850" s="81">
        <f>IF(L1850&lt;'Slider Control'!M$13,'Slider Control'!P$13,L1850*'Slider Control'!R$13)</f>
        <v>2.2152000000000016</v>
      </c>
      <c r="N1850" s="95">
        <f>IF(L1850&lt;'Slider Control'!M$13,0,IF(L1850&lt;'Slider Control'!N$13,L1850*'Slider Control'!S$13+'Slider Control'!T$13,'Slider Control'!Q$13))</f>
        <v>1.8</v>
      </c>
      <c r="O1850" s="96" t="e">
        <f t="shared" si="43"/>
        <v>#N/A</v>
      </c>
      <c r="P1850" s="72">
        <f>IF(AND(ABS('Back-End'!B$26-L1850)&lt;=0.0005,'Back-End'!B$25),0.001,0)</f>
        <v>0</v>
      </c>
      <c r="Q1850" s="72">
        <f>IF(AND(ABS('Back-End'!B$32-L1850)&lt;=0.0005,'Back-End'!B$38),M1850,0)</f>
        <v>0</v>
      </c>
      <c r="R1850" s="72">
        <f>IF(AND(ABS('Back-End'!B$56-L1850)&lt;=0.0005,'Back-End'!B$57),'Back-End'!B$54,IF(AND(ABS('Back-End'!B$69-L1850)&lt;=0.0005,'Back-End'!B$58),'Back-End'!B$67,0))</f>
        <v>0</v>
      </c>
      <c r="S1850" s="72">
        <f>IF(AND(ABS('Back-End'!B$81-L1850)&lt;=0.0005,'Back-End'!B$84),'Back-End'!B$82,0)</f>
        <v>0</v>
      </c>
      <c r="T1850" s="72">
        <v>0</v>
      </c>
    </row>
    <row r="1851" spans="12:20" x14ac:dyDescent="0.25">
      <c r="L1851" s="94">
        <f>L1850</f>
        <v>0.92300000000000071</v>
      </c>
      <c r="M1851" s="81">
        <f>IF(L1851&lt;'Slider Control'!M$13,'Slider Control'!P$13,L1851*'Slider Control'!R$13)</f>
        <v>2.2152000000000016</v>
      </c>
      <c r="N1851" s="95">
        <f>IF(L1851&lt;'Slider Control'!M$13,0,IF(L1851&lt;'Slider Control'!N$13,L1851*'Slider Control'!S$13+'Slider Control'!T$13,'Slider Control'!Q$13))</f>
        <v>1.8</v>
      </c>
      <c r="O1851" s="96" t="e">
        <f t="shared" si="43"/>
        <v>#N/A</v>
      </c>
      <c r="P1851" s="72">
        <f>IF(AND(ABS('Back-End'!B$26-L1851)&lt;=0.0005,'Back-End'!B$25),'Back-End'!B$21,0)</f>
        <v>0</v>
      </c>
      <c r="Q1851" s="72">
        <f>IF(AND(ABS('Back-End'!B$32-L1851)&lt;=0.0005,'Back-End'!B$38),N1851,0)</f>
        <v>0</v>
      </c>
      <c r="R1851" s="72">
        <f>IF(AND(ABS('Back-End'!B$56-L1850)&lt;=0.0005,'Back-End'!B$57),'Back-End'!B$55,IF(AND(ABS('Back-End'!B$69-L1850)&lt;=0.0005,'Back-End'!B$58),'Back-End'!B$68+0.0001,0))</f>
        <v>0</v>
      </c>
      <c r="S1851" s="72">
        <f>IF(AND(ABS('Back-End'!B$81-L1851)&lt;=0.0005,'Back-End'!B$84),'Back-End'!B$83,0)</f>
        <v>0</v>
      </c>
      <c r="T1851" s="72">
        <v>0</v>
      </c>
    </row>
    <row r="1852" spans="12:20" x14ac:dyDescent="0.25">
      <c r="L1852" s="94">
        <f>L1851+0.001</f>
        <v>0.92400000000000071</v>
      </c>
      <c r="M1852" s="81">
        <f>IF(L1852&lt;'Slider Control'!M$13,'Slider Control'!P$13,L1852*'Slider Control'!R$13)</f>
        <v>2.2176000000000018</v>
      </c>
      <c r="N1852" s="95">
        <f>IF(L1852&lt;'Slider Control'!M$13,0,IF(L1852&lt;'Slider Control'!N$13,L1852*'Slider Control'!S$13+'Slider Control'!T$13,'Slider Control'!Q$13))</f>
        <v>1.8</v>
      </c>
      <c r="O1852" s="96" t="e">
        <f t="shared" si="43"/>
        <v>#N/A</v>
      </c>
      <c r="P1852" s="72">
        <f>IF(AND(ABS('Back-End'!B$26-L1852)&lt;=0.0005,'Back-End'!B$25),0.001,0)</f>
        <v>0</v>
      </c>
      <c r="Q1852" s="72">
        <f>IF(AND(ABS('Back-End'!B$32-L1852)&lt;=0.0005,'Back-End'!B$38),M1852,0)</f>
        <v>0</v>
      </c>
      <c r="R1852" s="72">
        <f>IF(AND(ABS('Back-End'!B$56-L1852)&lt;=0.0005,'Back-End'!B$57),'Back-End'!B$54,IF(AND(ABS('Back-End'!B$69-L1852)&lt;=0.0005,'Back-End'!B$58),'Back-End'!B$67,0))</f>
        <v>0</v>
      </c>
      <c r="S1852" s="72">
        <f>IF(AND(ABS('Back-End'!B$81-L1852)&lt;=0.0005,'Back-End'!B$84),'Back-End'!B$82,0)</f>
        <v>0</v>
      </c>
      <c r="T1852" s="72">
        <v>0</v>
      </c>
    </row>
    <row r="1853" spans="12:20" x14ac:dyDescent="0.25">
      <c r="L1853" s="94">
        <f>L1852</f>
        <v>0.92400000000000071</v>
      </c>
      <c r="M1853" s="81">
        <f>IF(L1853&lt;'Slider Control'!M$13,'Slider Control'!P$13,L1853*'Slider Control'!R$13)</f>
        <v>2.2176000000000018</v>
      </c>
      <c r="N1853" s="95">
        <f>IF(L1853&lt;'Slider Control'!M$13,0,IF(L1853&lt;'Slider Control'!N$13,L1853*'Slider Control'!S$13+'Slider Control'!T$13,'Slider Control'!Q$13))</f>
        <v>1.8</v>
      </c>
      <c r="O1853" s="96" t="e">
        <f t="shared" si="43"/>
        <v>#N/A</v>
      </c>
      <c r="P1853" s="72">
        <f>IF(AND(ABS('Back-End'!B$26-L1853)&lt;=0.0005,'Back-End'!B$25),'Back-End'!B$21,0)</f>
        <v>0</v>
      </c>
      <c r="Q1853" s="72">
        <f>IF(AND(ABS('Back-End'!B$32-L1853)&lt;=0.0005,'Back-End'!B$38),N1853,0)</f>
        <v>0</v>
      </c>
      <c r="R1853" s="72">
        <f>IF(AND(ABS('Back-End'!B$56-L1852)&lt;=0.0005,'Back-End'!B$57),'Back-End'!B$55,IF(AND(ABS('Back-End'!B$69-L1852)&lt;=0.0005,'Back-End'!B$58),'Back-End'!B$68+0.0001,0))</f>
        <v>0</v>
      </c>
      <c r="S1853" s="72">
        <f>IF(AND(ABS('Back-End'!B$81-L1853)&lt;=0.0005,'Back-End'!B$84),'Back-End'!B$83,0)</f>
        <v>0</v>
      </c>
      <c r="T1853" s="72">
        <v>0</v>
      </c>
    </row>
    <row r="1854" spans="12:20" x14ac:dyDescent="0.25">
      <c r="L1854" s="94">
        <f>L1853+0.001</f>
        <v>0.92500000000000071</v>
      </c>
      <c r="M1854" s="81">
        <f>IF(L1854&lt;'Slider Control'!M$13,'Slider Control'!P$13,L1854*'Slider Control'!R$13)</f>
        <v>2.2200000000000015</v>
      </c>
      <c r="N1854" s="95">
        <f>IF(L1854&lt;'Slider Control'!M$13,0,IF(L1854&lt;'Slider Control'!N$13,L1854*'Slider Control'!S$13+'Slider Control'!T$13,'Slider Control'!Q$13))</f>
        <v>1.8</v>
      </c>
      <c r="O1854" s="96" t="e">
        <f t="shared" si="43"/>
        <v>#N/A</v>
      </c>
      <c r="P1854" s="72">
        <f>IF(AND(ABS('Back-End'!B$26-L1854)&lt;=0.0005,'Back-End'!B$25),0.001,0)</f>
        <v>0</v>
      </c>
      <c r="Q1854" s="72">
        <f>IF(AND(ABS('Back-End'!B$32-L1854)&lt;=0.0005,'Back-End'!B$38),M1854,0)</f>
        <v>0</v>
      </c>
      <c r="R1854" s="72">
        <f>IF(AND(ABS('Back-End'!B$56-L1854)&lt;=0.0005,'Back-End'!B$57),'Back-End'!B$54,IF(AND(ABS('Back-End'!B$69-L1854)&lt;=0.0005,'Back-End'!B$58),'Back-End'!B$67,0))</f>
        <v>0</v>
      </c>
      <c r="S1854" s="72">
        <f>IF(AND(ABS('Back-End'!B$81-L1854)&lt;=0.0005,'Back-End'!B$84),'Back-End'!B$82,0)</f>
        <v>0</v>
      </c>
      <c r="T1854" s="72">
        <v>0</v>
      </c>
    </row>
    <row r="1855" spans="12:20" x14ac:dyDescent="0.25">
      <c r="L1855" s="94">
        <f>L1854</f>
        <v>0.92500000000000071</v>
      </c>
      <c r="M1855" s="81">
        <f>IF(L1855&lt;'Slider Control'!M$13,'Slider Control'!P$13,L1855*'Slider Control'!R$13)</f>
        <v>2.2200000000000015</v>
      </c>
      <c r="N1855" s="95">
        <f>IF(L1855&lt;'Slider Control'!M$13,0,IF(L1855&lt;'Slider Control'!N$13,L1855*'Slider Control'!S$13+'Slider Control'!T$13,'Slider Control'!Q$13))</f>
        <v>1.8</v>
      </c>
      <c r="O1855" s="96" t="e">
        <f t="shared" si="43"/>
        <v>#N/A</v>
      </c>
      <c r="P1855" s="72">
        <f>IF(AND(ABS('Back-End'!B$26-L1855)&lt;=0.0005,'Back-End'!B$25),'Back-End'!B$21,0)</f>
        <v>0</v>
      </c>
      <c r="Q1855" s="72">
        <f>IF(AND(ABS('Back-End'!B$32-L1855)&lt;=0.0005,'Back-End'!B$38),N1855,0)</f>
        <v>0</v>
      </c>
      <c r="R1855" s="72">
        <f>IF(AND(ABS('Back-End'!B$56-L1854)&lt;=0.0005,'Back-End'!B$57),'Back-End'!B$55,IF(AND(ABS('Back-End'!B$69-L1854)&lt;=0.0005,'Back-End'!B$58),'Back-End'!B$68+0.0001,0))</f>
        <v>0</v>
      </c>
      <c r="S1855" s="72">
        <f>IF(AND(ABS('Back-End'!B$81-L1855)&lt;=0.0005,'Back-End'!B$84),'Back-End'!B$83,0)</f>
        <v>0</v>
      </c>
      <c r="T1855" s="72">
        <v>0</v>
      </c>
    </row>
    <row r="1856" spans="12:20" x14ac:dyDescent="0.25">
      <c r="L1856" s="94">
        <f>L1855+0.001</f>
        <v>0.92600000000000071</v>
      </c>
      <c r="M1856" s="81">
        <f>IF(L1856&lt;'Slider Control'!M$13,'Slider Control'!P$13,L1856*'Slider Control'!R$13)</f>
        <v>2.2224000000000017</v>
      </c>
      <c r="N1856" s="95">
        <f>IF(L1856&lt;'Slider Control'!M$13,0,IF(L1856&lt;'Slider Control'!N$13,L1856*'Slider Control'!S$13+'Slider Control'!T$13,'Slider Control'!Q$13))</f>
        <v>1.8</v>
      </c>
      <c r="O1856" s="96" t="e">
        <f t="shared" si="43"/>
        <v>#N/A</v>
      </c>
      <c r="P1856" s="72">
        <f>IF(AND(ABS('Back-End'!B$26-L1856)&lt;=0.0005,'Back-End'!B$25),0.001,0)</f>
        <v>0</v>
      </c>
      <c r="Q1856" s="72">
        <f>IF(AND(ABS('Back-End'!B$32-L1856)&lt;=0.0005,'Back-End'!B$38),M1856,0)</f>
        <v>0</v>
      </c>
      <c r="R1856" s="72">
        <f>IF(AND(ABS('Back-End'!B$56-L1856)&lt;=0.0005,'Back-End'!B$57),'Back-End'!B$54,IF(AND(ABS('Back-End'!B$69-L1856)&lt;=0.0005,'Back-End'!B$58),'Back-End'!B$67,0))</f>
        <v>0</v>
      </c>
      <c r="S1856" s="72">
        <f>IF(AND(ABS('Back-End'!B$81-L1856)&lt;=0.0005,'Back-End'!B$84),'Back-End'!B$82,0)</f>
        <v>0</v>
      </c>
      <c r="T1856" s="72">
        <v>0</v>
      </c>
    </row>
    <row r="1857" spans="12:20" x14ac:dyDescent="0.25">
      <c r="L1857" s="94">
        <f>L1856</f>
        <v>0.92600000000000071</v>
      </c>
      <c r="M1857" s="81">
        <f>IF(L1857&lt;'Slider Control'!M$13,'Slider Control'!P$13,L1857*'Slider Control'!R$13)</f>
        <v>2.2224000000000017</v>
      </c>
      <c r="N1857" s="95">
        <f>IF(L1857&lt;'Slider Control'!M$13,0,IF(L1857&lt;'Slider Control'!N$13,L1857*'Slider Control'!S$13+'Slider Control'!T$13,'Slider Control'!Q$13))</f>
        <v>1.8</v>
      </c>
      <c r="O1857" s="96" t="e">
        <f t="shared" si="43"/>
        <v>#N/A</v>
      </c>
      <c r="P1857" s="72">
        <f>IF(AND(ABS('Back-End'!B$26-L1857)&lt;=0.0005,'Back-End'!B$25),'Back-End'!B$21,0)</f>
        <v>0</v>
      </c>
      <c r="Q1857" s="72">
        <f>IF(AND(ABS('Back-End'!B$32-L1857)&lt;=0.0005,'Back-End'!B$38),N1857,0)</f>
        <v>0</v>
      </c>
      <c r="R1857" s="72">
        <f>IF(AND(ABS('Back-End'!B$56-L1856)&lt;=0.0005,'Back-End'!B$57),'Back-End'!B$55,IF(AND(ABS('Back-End'!B$69-L1856)&lt;=0.0005,'Back-End'!B$58),'Back-End'!B$68+0.0001,0))</f>
        <v>0</v>
      </c>
      <c r="S1857" s="72">
        <f>IF(AND(ABS('Back-End'!B$81-L1857)&lt;=0.0005,'Back-End'!B$84),'Back-End'!B$83,0)</f>
        <v>0</v>
      </c>
      <c r="T1857" s="72">
        <v>0</v>
      </c>
    </row>
    <row r="1858" spans="12:20" x14ac:dyDescent="0.25">
      <c r="L1858" s="94">
        <f>L1857+0.001</f>
        <v>0.92700000000000071</v>
      </c>
      <c r="M1858" s="81">
        <f>IF(L1858&lt;'Slider Control'!M$13,'Slider Control'!P$13,L1858*'Slider Control'!R$13)</f>
        <v>2.2248000000000014</v>
      </c>
      <c r="N1858" s="95">
        <f>IF(L1858&lt;'Slider Control'!M$13,0,IF(L1858&lt;'Slider Control'!N$13,L1858*'Slider Control'!S$13+'Slider Control'!T$13,'Slider Control'!Q$13))</f>
        <v>1.8</v>
      </c>
      <c r="O1858" s="96" t="e">
        <f t="shared" si="43"/>
        <v>#N/A</v>
      </c>
      <c r="P1858" s="72">
        <f>IF(AND(ABS('Back-End'!B$26-L1858)&lt;=0.0005,'Back-End'!B$25),0.001,0)</f>
        <v>0</v>
      </c>
      <c r="Q1858" s="72">
        <f>IF(AND(ABS('Back-End'!B$32-L1858)&lt;=0.0005,'Back-End'!B$38),M1858,0)</f>
        <v>0</v>
      </c>
      <c r="R1858" s="72">
        <f>IF(AND(ABS('Back-End'!B$56-L1858)&lt;=0.0005,'Back-End'!B$57),'Back-End'!B$54,IF(AND(ABS('Back-End'!B$69-L1858)&lt;=0.0005,'Back-End'!B$58),'Back-End'!B$67,0))</f>
        <v>0</v>
      </c>
      <c r="S1858" s="72">
        <f>IF(AND(ABS('Back-End'!B$81-L1858)&lt;=0.0005,'Back-End'!B$84),'Back-End'!B$82,0)</f>
        <v>0</v>
      </c>
      <c r="T1858" s="72">
        <v>0</v>
      </c>
    </row>
    <row r="1859" spans="12:20" x14ac:dyDescent="0.25">
      <c r="L1859" s="94">
        <f>L1858</f>
        <v>0.92700000000000071</v>
      </c>
      <c r="M1859" s="81">
        <f>IF(L1859&lt;'Slider Control'!M$13,'Slider Control'!P$13,L1859*'Slider Control'!R$13)</f>
        <v>2.2248000000000014</v>
      </c>
      <c r="N1859" s="95">
        <f>IF(L1859&lt;'Slider Control'!M$13,0,IF(L1859&lt;'Slider Control'!N$13,L1859*'Slider Control'!S$13+'Slider Control'!T$13,'Slider Control'!Q$13))</f>
        <v>1.8</v>
      </c>
      <c r="O1859" s="96" t="e">
        <f t="shared" si="43"/>
        <v>#N/A</v>
      </c>
      <c r="P1859" s="72">
        <f>IF(AND(ABS('Back-End'!B$26-L1859)&lt;=0.0005,'Back-End'!B$25),'Back-End'!B$21,0)</f>
        <v>0</v>
      </c>
      <c r="Q1859" s="72">
        <f>IF(AND(ABS('Back-End'!B$32-L1859)&lt;=0.0005,'Back-End'!B$38),N1859,0)</f>
        <v>0</v>
      </c>
      <c r="R1859" s="72">
        <f>IF(AND(ABS('Back-End'!B$56-L1858)&lt;=0.0005,'Back-End'!B$57),'Back-End'!B$55,IF(AND(ABS('Back-End'!B$69-L1858)&lt;=0.0005,'Back-End'!B$58),'Back-End'!B$68+0.0001,0))</f>
        <v>0</v>
      </c>
      <c r="S1859" s="72">
        <f>IF(AND(ABS('Back-End'!B$81-L1859)&lt;=0.0005,'Back-End'!B$84),'Back-End'!B$83,0)</f>
        <v>0</v>
      </c>
      <c r="T1859" s="72">
        <v>0</v>
      </c>
    </row>
    <row r="1860" spans="12:20" x14ac:dyDescent="0.25">
      <c r="L1860" s="94">
        <f>L1859+0.001</f>
        <v>0.92800000000000071</v>
      </c>
      <c r="M1860" s="81">
        <f>IF(L1860&lt;'Slider Control'!M$13,'Slider Control'!P$13,L1860*'Slider Control'!R$13)</f>
        <v>2.2272000000000016</v>
      </c>
      <c r="N1860" s="95">
        <f>IF(L1860&lt;'Slider Control'!M$13,0,IF(L1860&lt;'Slider Control'!N$13,L1860*'Slider Control'!S$13+'Slider Control'!T$13,'Slider Control'!Q$13))</f>
        <v>1.8</v>
      </c>
      <c r="O1860" s="96" t="e">
        <f t="shared" ref="O1860:O1923" si="44">IF(SUM(P1860:T1860)=0,NA(),SUM(P1860:T1860))</f>
        <v>#N/A</v>
      </c>
      <c r="P1860" s="72">
        <f>IF(AND(ABS('Back-End'!B$26-L1860)&lt;=0.0005,'Back-End'!B$25),0.001,0)</f>
        <v>0</v>
      </c>
      <c r="Q1860" s="72">
        <f>IF(AND(ABS('Back-End'!B$32-L1860)&lt;=0.0005,'Back-End'!B$38),M1860,0)</f>
        <v>0</v>
      </c>
      <c r="R1860" s="72">
        <f>IF(AND(ABS('Back-End'!B$56-L1860)&lt;=0.0005,'Back-End'!B$57),'Back-End'!B$54,IF(AND(ABS('Back-End'!B$69-L1860)&lt;=0.0005,'Back-End'!B$58),'Back-End'!B$67,0))</f>
        <v>0</v>
      </c>
      <c r="S1860" s="72">
        <f>IF(AND(ABS('Back-End'!B$81-L1860)&lt;=0.0005,'Back-End'!B$84),'Back-End'!B$82,0)</f>
        <v>0</v>
      </c>
      <c r="T1860" s="72">
        <v>0</v>
      </c>
    </row>
    <row r="1861" spans="12:20" x14ac:dyDescent="0.25">
      <c r="L1861" s="94">
        <f>L1860</f>
        <v>0.92800000000000071</v>
      </c>
      <c r="M1861" s="81">
        <f>IF(L1861&lt;'Slider Control'!M$13,'Slider Control'!P$13,L1861*'Slider Control'!R$13)</f>
        <v>2.2272000000000016</v>
      </c>
      <c r="N1861" s="95">
        <f>IF(L1861&lt;'Slider Control'!M$13,0,IF(L1861&lt;'Slider Control'!N$13,L1861*'Slider Control'!S$13+'Slider Control'!T$13,'Slider Control'!Q$13))</f>
        <v>1.8</v>
      </c>
      <c r="O1861" s="96" t="e">
        <f t="shared" si="44"/>
        <v>#N/A</v>
      </c>
      <c r="P1861" s="72">
        <f>IF(AND(ABS('Back-End'!B$26-L1861)&lt;=0.0005,'Back-End'!B$25),'Back-End'!B$21,0)</f>
        <v>0</v>
      </c>
      <c r="Q1861" s="72">
        <f>IF(AND(ABS('Back-End'!B$32-L1861)&lt;=0.0005,'Back-End'!B$38),N1861,0)</f>
        <v>0</v>
      </c>
      <c r="R1861" s="72">
        <f>IF(AND(ABS('Back-End'!B$56-L1860)&lt;=0.0005,'Back-End'!B$57),'Back-End'!B$55,IF(AND(ABS('Back-End'!B$69-L1860)&lt;=0.0005,'Back-End'!B$58),'Back-End'!B$68+0.0001,0))</f>
        <v>0</v>
      </c>
      <c r="S1861" s="72">
        <f>IF(AND(ABS('Back-End'!B$81-L1861)&lt;=0.0005,'Back-End'!B$84),'Back-End'!B$83,0)</f>
        <v>0</v>
      </c>
      <c r="T1861" s="72">
        <v>0</v>
      </c>
    </row>
    <row r="1862" spans="12:20" x14ac:dyDescent="0.25">
      <c r="L1862" s="94">
        <f>L1861+0.001</f>
        <v>0.92900000000000071</v>
      </c>
      <c r="M1862" s="81">
        <f>IF(L1862&lt;'Slider Control'!M$13,'Slider Control'!P$13,L1862*'Slider Control'!R$13)</f>
        <v>2.2296000000000018</v>
      </c>
      <c r="N1862" s="95">
        <f>IF(L1862&lt;'Slider Control'!M$13,0,IF(L1862&lt;'Slider Control'!N$13,L1862*'Slider Control'!S$13+'Slider Control'!T$13,'Slider Control'!Q$13))</f>
        <v>1.8</v>
      </c>
      <c r="O1862" s="96" t="e">
        <f t="shared" si="44"/>
        <v>#N/A</v>
      </c>
      <c r="P1862" s="72">
        <f>IF(AND(ABS('Back-End'!B$26-L1862)&lt;=0.0005,'Back-End'!B$25),0.001,0)</f>
        <v>0</v>
      </c>
      <c r="Q1862" s="72">
        <f>IF(AND(ABS('Back-End'!B$32-L1862)&lt;=0.0005,'Back-End'!B$38),M1862,0)</f>
        <v>0</v>
      </c>
      <c r="R1862" s="72">
        <f>IF(AND(ABS('Back-End'!B$56-L1862)&lt;=0.0005,'Back-End'!B$57),'Back-End'!B$54,IF(AND(ABS('Back-End'!B$69-L1862)&lt;=0.0005,'Back-End'!B$58),'Back-End'!B$67,0))</f>
        <v>0</v>
      </c>
      <c r="S1862" s="72">
        <f>IF(AND(ABS('Back-End'!B$81-L1862)&lt;=0.0005,'Back-End'!B$84),'Back-End'!B$82,0)</f>
        <v>0</v>
      </c>
      <c r="T1862" s="72">
        <v>0</v>
      </c>
    </row>
    <row r="1863" spans="12:20" x14ac:dyDescent="0.25">
      <c r="L1863" s="94">
        <f>L1862</f>
        <v>0.92900000000000071</v>
      </c>
      <c r="M1863" s="81">
        <f>IF(L1863&lt;'Slider Control'!M$13,'Slider Control'!P$13,L1863*'Slider Control'!R$13)</f>
        <v>2.2296000000000018</v>
      </c>
      <c r="N1863" s="95">
        <f>IF(L1863&lt;'Slider Control'!M$13,0,IF(L1863&lt;'Slider Control'!N$13,L1863*'Slider Control'!S$13+'Slider Control'!T$13,'Slider Control'!Q$13))</f>
        <v>1.8</v>
      </c>
      <c r="O1863" s="96" t="e">
        <f t="shared" si="44"/>
        <v>#N/A</v>
      </c>
      <c r="P1863" s="72">
        <f>IF(AND(ABS('Back-End'!B$26-L1863)&lt;=0.0005,'Back-End'!B$25),'Back-End'!B$21,0)</f>
        <v>0</v>
      </c>
      <c r="Q1863" s="72">
        <f>IF(AND(ABS('Back-End'!B$32-L1863)&lt;=0.0005,'Back-End'!B$38),N1863,0)</f>
        <v>0</v>
      </c>
      <c r="R1863" s="72">
        <f>IF(AND(ABS('Back-End'!B$56-L1862)&lt;=0.0005,'Back-End'!B$57),'Back-End'!B$55,IF(AND(ABS('Back-End'!B$69-L1862)&lt;=0.0005,'Back-End'!B$58),'Back-End'!B$68+0.0001,0))</f>
        <v>0</v>
      </c>
      <c r="S1863" s="72">
        <f>IF(AND(ABS('Back-End'!B$81-L1863)&lt;=0.0005,'Back-End'!B$84),'Back-End'!B$83,0)</f>
        <v>0</v>
      </c>
      <c r="T1863" s="72">
        <v>0</v>
      </c>
    </row>
    <row r="1864" spans="12:20" x14ac:dyDescent="0.25">
      <c r="L1864" s="94">
        <f>L1863+0.001</f>
        <v>0.93000000000000071</v>
      </c>
      <c r="M1864" s="81">
        <f>IF(L1864&lt;'Slider Control'!M$13,'Slider Control'!P$13,L1864*'Slider Control'!R$13)</f>
        <v>2.2320000000000015</v>
      </c>
      <c r="N1864" s="95">
        <f>IF(L1864&lt;'Slider Control'!M$13,0,IF(L1864&lt;'Slider Control'!N$13,L1864*'Slider Control'!S$13+'Slider Control'!T$13,'Slider Control'!Q$13))</f>
        <v>1.8</v>
      </c>
      <c r="O1864" s="96" t="e">
        <f t="shared" si="44"/>
        <v>#N/A</v>
      </c>
      <c r="P1864" s="72">
        <f>IF(AND(ABS('Back-End'!B$26-L1864)&lt;=0.0005,'Back-End'!B$25),0.001,0)</f>
        <v>0</v>
      </c>
      <c r="Q1864" s="72">
        <f>IF(AND(ABS('Back-End'!B$32-L1864)&lt;=0.0005,'Back-End'!B$38),M1864,0)</f>
        <v>0</v>
      </c>
      <c r="R1864" s="72">
        <f>IF(AND(ABS('Back-End'!B$56-L1864)&lt;=0.0005,'Back-End'!B$57),'Back-End'!B$54,IF(AND(ABS('Back-End'!B$69-L1864)&lt;=0.0005,'Back-End'!B$58),'Back-End'!B$67,0))</f>
        <v>0</v>
      </c>
      <c r="S1864" s="72">
        <f>IF(AND(ABS('Back-End'!B$81-L1864)&lt;=0.0005,'Back-End'!B$84),'Back-End'!B$82,0)</f>
        <v>0</v>
      </c>
      <c r="T1864" s="72">
        <v>0</v>
      </c>
    </row>
    <row r="1865" spans="12:20" x14ac:dyDescent="0.25">
      <c r="L1865" s="94">
        <f>L1864</f>
        <v>0.93000000000000071</v>
      </c>
      <c r="M1865" s="81">
        <f>IF(L1865&lt;'Slider Control'!M$13,'Slider Control'!P$13,L1865*'Slider Control'!R$13)</f>
        <v>2.2320000000000015</v>
      </c>
      <c r="N1865" s="95">
        <f>IF(L1865&lt;'Slider Control'!M$13,0,IF(L1865&lt;'Slider Control'!N$13,L1865*'Slider Control'!S$13+'Slider Control'!T$13,'Slider Control'!Q$13))</f>
        <v>1.8</v>
      </c>
      <c r="O1865" s="96" t="e">
        <f t="shared" si="44"/>
        <v>#N/A</v>
      </c>
      <c r="P1865" s="72">
        <f>IF(AND(ABS('Back-End'!B$26-L1865)&lt;=0.0005,'Back-End'!B$25),'Back-End'!B$21,0)</f>
        <v>0</v>
      </c>
      <c r="Q1865" s="72">
        <f>IF(AND(ABS('Back-End'!B$32-L1865)&lt;=0.0005,'Back-End'!B$38),N1865,0)</f>
        <v>0</v>
      </c>
      <c r="R1865" s="72">
        <f>IF(AND(ABS('Back-End'!B$56-L1864)&lt;=0.0005,'Back-End'!B$57),'Back-End'!B$55,IF(AND(ABS('Back-End'!B$69-L1864)&lt;=0.0005,'Back-End'!B$58),'Back-End'!B$68+0.0001,0))</f>
        <v>0</v>
      </c>
      <c r="S1865" s="72">
        <f>IF(AND(ABS('Back-End'!B$81-L1865)&lt;=0.0005,'Back-End'!B$84),'Back-End'!B$83,0)</f>
        <v>0</v>
      </c>
      <c r="T1865" s="72">
        <v>0</v>
      </c>
    </row>
    <row r="1866" spans="12:20" x14ac:dyDescent="0.25">
      <c r="L1866" s="94">
        <f>L1865+0.001</f>
        <v>0.93100000000000072</v>
      </c>
      <c r="M1866" s="81">
        <f>IF(L1866&lt;'Slider Control'!M$13,'Slider Control'!P$13,L1866*'Slider Control'!R$13)</f>
        <v>2.2344000000000017</v>
      </c>
      <c r="N1866" s="95">
        <f>IF(L1866&lt;'Slider Control'!M$13,0,IF(L1866&lt;'Slider Control'!N$13,L1866*'Slider Control'!S$13+'Slider Control'!T$13,'Slider Control'!Q$13))</f>
        <v>1.8</v>
      </c>
      <c r="O1866" s="96" t="e">
        <f t="shared" si="44"/>
        <v>#N/A</v>
      </c>
      <c r="P1866" s="72">
        <f>IF(AND(ABS('Back-End'!B$26-L1866)&lt;=0.0005,'Back-End'!B$25),0.001,0)</f>
        <v>0</v>
      </c>
      <c r="Q1866" s="72">
        <f>IF(AND(ABS('Back-End'!B$32-L1866)&lt;=0.0005,'Back-End'!B$38),M1866,0)</f>
        <v>0</v>
      </c>
      <c r="R1866" s="72">
        <f>IF(AND(ABS('Back-End'!B$56-L1866)&lt;=0.0005,'Back-End'!B$57),'Back-End'!B$54,IF(AND(ABS('Back-End'!B$69-L1866)&lt;=0.0005,'Back-End'!B$58),'Back-End'!B$67,0))</f>
        <v>0</v>
      </c>
      <c r="S1866" s="72">
        <f>IF(AND(ABS('Back-End'!B$81-L1866)&lt;=0.0005,'Back-End'!B$84),'Back-End'!B$82,0)</f>
        <v>0</v>
      </c>
      <c r="T1866" s="72">
        <v>0</v>
      </c>
    </row>
    <row r="1867" spans="12:20" x14ac:dyDescent="0.25">
      <c r="L1867" s="94">
        <f>L1866</f>
        <v>0.93100000000000072</v>
      </c>
      <c r="M1867" s="81">
        <f>IF(L1867&lt;'Slider Control'!M$13,'Slider Control'!P$13,L1867*'Slider Control'!R$13)</f>
        <v>2.2344000000000017</v>
      </c>
      <c r="N1867" s="95">
        <f>IF(L1867&lt;'Slider Control'!M$13,0,IF(L1867&lt;'Slider Control'!N$13,L1867*'Slider Control'!S$13+'Slider Control'!T$13,'Slider Control'!Q$13))</f>
        <v>1.8</v>
      </c>
      <c r="O1867" s="96" t="e">
        <f t="shared" si="44"/>
        <v>#N/A</v>
      </c>
      <c r="P1867" s="72">
        <f>IF(AND(ABS('Back-End'!B$26-L1867)&lt;=0.0005,'Back-End'!B$25),'Back-End'!B$21,0)</f>
        <v>0</v>
      </c>
      <c r="Q1867" s="72">
        <f>IF(AND(ABS('Back-End'!B$32-L1867)&lt;=0.0005,'Back-End'!B$38),N1867,0)</f>
        <v>0</v>
      </c>
      <c r="R1867" s="72">
        <f>IF(AND(ABS('Back-End'!B$56-L1866)&lt;=0.0005,'Back-End'!B$57),'Back-End'!B$55,IF(AND(ABS('Back-End'!B$69-L1866)&lt;=0.0005,'Back-End'!B$58),'Back-End'!B$68+0.0001,0))</f>
        <v>0</v>
      </c>
      <c r="S1867" s="72">
        <f>IF(AND(ABS('Back-End'!B$81-L1867)&lt;=0.0005,'Back-End'!B$84),'Back-End'!B$83,0)</f>
        <v>0</v>
      </c>
      <c r="T1867" s="72">
        <v>0</v>
      </c>
    </row>
    <row r="1868" spans="12:20" x14ac:dyDescent="0.25">
      <c r="L1868" s="94">
        <f>L1867+0.001</f>
        <v>0.93200000000000072</v>
      </c>
      <c r="M1868" s="81">
        <f>IF(L1868&lt;'Slider Control'!M$13,'Slider Control'!P$13,L1868*'Slider Control'!R$13)</f>
        <v>2.2368000000000015</v>
      </c>
      <c r="N1868" s="95">
        <f>IF(L1868&lt;'Slider Control'!M$13,0,IF(L1868&lt;'Slider Control'!N$13,L1868*'Slider Control'!S$13+'Slider Control'!T$13,'Slider Control'!Q$13))</f>
        <v>1.8</v>
      </c>
      <c r="O1868" s="96" t="e">
        <f t="shared" si="44"/>
        <v>#N/A</v>
      </c>
      <c r="P1868" s="72">
        <f>IF(AND(ABS('Back-End'!B$26-L1868)&lt;=0.0005,'Back-End'!B$25),0.001,0)</f>
        <v>0</v>
      </c>
      <c r="Q1868" s="72">
        <f>IF(AND(ABS('Back-End'!B$32-L1868)&lt;=0.0005,'Back-End'!B$38),M1868,0)</f>
        <v>0</v>
      </c>
      <c r="R1868" s="72">
        <f>IF(AND(ABS('Back-End'!B$56-L1868)&lt;=0.0005,'Back-End'!B$57),'Back-End'!B$54,IF(AND(ABS('Back-End'!B$69-L1868)&lt;=0.0005,'Back-End'!B$58),'Back-End'!B$67,0))</f>
        <v>0</v>
      </c>
      <c r="S1868" s="72">
        <f>IF(AND(ABS('Back-End'!B$81-L1868)&lt;=0.0005,'Back-End'!B$84),'Back-End'!B$82,0)</f>
        <v>0</v>
      </c>
      <c r="T1868" s="72">
        <v>0</v>
      </c>
    </row>
    <row r="1869" spans="12:20" x14ac:dyDescent="0.25">
      <c r="L1869" s="94">
        <f>L1868</f>
        <v>0.93200000000000072</v>
      </c>
      <c r="M1869" s="81">
        <f>IF(L1869&lt;'Slider Control'!M$13,'Slider Control'!P$13,L1869*'Slider Control'!R$13)</f>
        <v>2.2368000000000015</v>
      </c>
      <c r="N1869" s="95">
        <f>IF(L1869&lt;'Slider Control'!M$13,0,IF(L1869&lt;'Slider Control'!N$13,L1869*'Slider Control'!S$13+'Slider Control'!T$13,'Slider Control'!Q$13))</f>
        <v>1.8</v>
      </c>
      <c r="O1869" s="96" t="e">
        <f t="shared" si="44"/>
        <v>#N/A</v>
      </c>
      <c r="P1869" s="72">
        <f>IF(AND(ABS('Back-End'!B$26-L1869)&lt;=0.0005,'Back-End'!B$25),'Back-End'!B$21,0)</f>
        <v>0</v>
      </c>
      <c r="Q1869" s="72">
        <f>IF(AND(ABS('Back-End'!B$32-L1869)&lt;=0.0005,'Back-End'!B$38),N1869,0)</f>
        <v>0</v>
      </c>
      <c r="R1869" s="72">
        <f>IF(AND(ABS('Back-End'!B$56-L1868)&lt;=0.0005,'Back-End'!B$57),'Back-End'!B$55,IF(AND(ABS('Back-End'!B$69-L1868)&lt;=0.0005,'Back-End'!B$58),'Back-End'!B$68+0.0001,0))</f>
        <v>0</v>
      </c>
      <c r="S1869" s="72">
        <f>IF(AND(ABS('Back-End'!B$81-L1869)&lt;=0.0005,'Back-End'!B$84),'Back-End'!B$83,0)</f>
        <v>0</v>
      </c>
      <c r="T1869" s="72">
        <v>0</v>
      </c>
    </row>
    <row r="1870" spans="12:20" x14ac:dyDescent="0.25">
      <c r="L1870" s="94">
        <f>L1869+0.001</f>
        <v>0.93300000000000072</v>
      </c>
      <c r="M1870" s="81">
        <f>IF(L1870&lt;'Slider Control'!M$13,'Slider Control'!P$13,L1870*'Slider Control'!R$13)</f>
        <v>2.2392000000000016</v>
      </c>
      <c r="N1870" s="95">
        <f>IF(L1870&lt;'Slider Control'!M$13,0,IF(L1870&lt;'Slider Control'!N$13,L1870*'Slider Control'!S$13+'Slider Control'!T$13,'Slider Control'!Q$13))</f>
        <v>1.8</v>
      </c>
      <c r="O1870" s="96" t="e">
        <f t="shared" si="44"/>
        <v>#N/A</v>
      </c>
      <c r="P1870" s="72">
        <f>IF(AND(ABS('Back-End'!B$26-L1870)&lt;=0.0005,'Back-End'!B$25),0.001,0)</f>
        <v>0</v>
      </c>
      <c r="Q1870" s="72">
        <f>IF(AND(ABS('Back-End'!B$32-L1870)&lt;=0.0005,'Back-End'!B$38),M1870,0)</f>
        <v>0</v>
      </c>
      <c r="R1870" s="72">
        <f>IF(AND(ABS('Back-End'!B$56-L1870)&lt;=0.0005,'Back-End'!B$57),'Back-End'!B$54,IF(AND(ABS('Back-End'!B$69-L1870)&lt;=0.0005,'Back-End'!B$58),'Back-End'!B$67,0))</f>
        <v>0</v>
      </c>
      <c r="S1870" s="72">
        <f>IF(AND(ABS('Back-End'!B$81-L1870)&lt;=0.0005,'Back-End'!B$84),'Back-End'!B$82,0)</f>
        <v>0</v>
      </c>
      <c r="T1870" s="72">
        <v>0</v>
      </c>
    </row>
    <row r="1871" spans="12:20" x14ac:dyDescent="0.25">
      <c r="L1871" s="94">
        <f>L1870</f>
        <v>0.93300000000000072</v>
      </c>
      <c r="M1871" s="81">
        <f>IF(L1871&lt;'Slider Control'!M$13,'Slider Control'!P$13,L1871*'Slider Control'!R$13)</f>
        <v>2.2392000000000016</v>
      </c>
      <c r="N1871" s="95">
        <f>IF(L1871&lt;'Slider Control'!M$13,0,IF(L1871&lt;'Slider Control'!N$13,L1871*'Slider Control'!S$13+'Slider Control'!T$13,'Slider Control'!Q$13))</f>
        <v>1.8</v>
      </c>
      <c r="O1871" s="96" t="e">
        <f t="shared" si="44"/>
        <v>#N/A</v>
      </c>
      <c r="P1871" s="72">
        <f>IF(AND(ABS('Back-End'!B$26-L1871)&lt;=0.0005,'Back-End'!B$25),'Back-End'!B$21,0)</f>
        <v>0</v>
      </c>
      <c r="Q1871" s="72">
        <f>IF(AND(ABS('Back-End'!B$32-L1871)&lt;=0.0005,'Back-End'!B$38),N1871,0)</f>
        <v>0</v>
      </c>
      <c r="R1871" s="72">
        <f>IF(AND(ABS('Back-End'!B$56-L1870)&lt;=0.0005,'Back-End'!B$57),'Back-End'!B$55,IF(AND(ABS('Back-End'!B$69-L1870)&lt;=0.0005,'Back-End'!B$58),'Back-End'!B$68+0.0001,0))</f>
        <v>0</v>
      </c>
      <c r="S1871" s="72">
        <f>IF(AND(ABS('Back-End'!B$81-L1871)&lt;=0.0005,'Back-End'!B$84),'Back-End'!B$83,0)</f>
        <v>0</v>
      </c>
      <c r="T1871" s="72">
        <v>0</v>
      </c>
    </row>
    <row r="1872" spans="12:20" x14ac:dyDescent="0.25">
      <c r="L1872" s="94">
        <f>L1871+0.001</f>
        <v>0.93400000000000072</v>
      </c>
      <c r="M1872" s="81">
        <f>IF(L1872&lt;'Slider Control'!M$13,'Slider Control'!P$13,L1872*'Slider Control'!R$13)</f>
        <v>2.2416000000000018</v>
      </c>
      <c r="N1872" s="95">
        <f>IF(L1872&lt;'Slider Control'!M$13,0,IF(L1872&lt;'Slider Control'!N$13,L1872*'Slider Control'!S$13+'Slider Control'!T$13,'Slider Control'!Q$13))</f>
        <v>1.8</v>
      </c>
      <c r="O1872" s="96" t="e">
        <f t="shared" si="44"/>
        <v>#N/A</v>
      </c>
      <c r="P1872" s="72">
        <f>IF(AND(ABS('Back-End'!B$26-L1872)&lt;=0.0005,'Back-End'!B$25),0.001,0)</f>
        <v>0</v>
      </c>
      <c r="Q1872" s="72">
        <f>IF(AND(ABS('Back-End'!B$32-L1872)&lt;=0.0005,'Back-End'!B$38),M1872,0)</f>
        <v>0</v>
      </c>
      <c r="R1872" s="72">
        <f>IF(AND(ABS('Back-End'!B$56-L1872)&lt;=0.0005,'Back-End'!B$57),'Back-End'!B$54,IF(AND(ABS('Back-End'!B$69-L1872)&lt;=0.0005,'Back-End'!B$58),'Back-End'!B$67,0))</f>
        <v>0</v>
      </c>
      <c r="S1872" s="72">
        <f>IF(AND(ABS('Back-End'!B$81-L1872)&lt;=0.0005,'Back-End'!B$84),'Back-End'!B$82,0)</f>
        <v>0</v>
      </c>
      <c r="T1872" s="72">
        <v>0</v>
      </c>
    </row>
    <row r="1873" spans="12:20" x14ac:dyDescent="0.25">
      <c r="L1873" s="94">
        <f>L1872</f>
        <v>0.93400000000000072</v>
      </c>
      <c r="M1873" s="81">
        <f>IF(L1873&lt;'Slider Control'!M$13,'Slider Control'!P$13,L1873*'Slider Control'!R$13)</f>
        <v>2.2416000000000018</v>
      </c>
      <c r="N1873" s="95">
        <f>IF(L1873&lt;'Slider Control'!M$13,0,IF(L1873&lt;'Slider Control'!N$13,L1873*'Slider Control'!S$13+'Slider Control'!T$13,'Slider Control'!Q$13))</f>
        <v>1.8</v>
      </c>
      <c r="O1873" s="96" t="e">
        <f t="shared" si="44"/>
        <v>#N/A</v>
      </c>
      <c r="P1873" s="72">
        <f>IF(AND(ABS('Back-End'!B$26-L1873)&lt;=0.0005,'Back-End'!B$25),'Back-End'!B$21,0)</f>
        <v>0</v>
      </c>
      <c r="Q1873" s="72">
        <f>IF(AND(ABS('Back-End'!B$32-L1873)&lt;=0.0005,'Back-End'!B$38),N1873,0)</f>
        <v>0</v>
      </c>
      <c r="R1873" s="72">
        <f>IF(AND(ABS('Back-End'!B$56-L1872)&lt;=0.0005,'Back-End'!B$57),'Back-End'!B$55,IF(AND(ABS('Back-End'!B$69-L1872)&lt;=0.0005,'Back-End'!B$58),'Back-End'!B$68+0.0001,0))</f>
        <v>0</v>
      </c>
      <c r="S1873" s="72">
        <f>IF(AND(ABS('Back-End'!B$81-L1873)&lt;=0.0005,'Back-End'!B$84),'Back-End'!B$83,0)</f>
        <v>0</v>
      </c>
      <c r="T1873" s="72">
        <v>0</v>
      </c>
    </row>
    <row r="1874" spans="12:20" x14ac:dyDescent="0.25">
      <c r="L1874" s="94">
        <f>L1873+0.001</f>
        <v>0.93500000000000072</v>
      </c>
      <c r="M1874" s="81">
        <f>IF(L1874&lt;'Slider Control'!M$13,'Slider Control'!P$13,L1874*'Slider Control'!R$13)</f>
        <v>2.2440000000000015</v>
      </c>
      <c r="N1874" s="95">
        <f>IF(L1874&lt;'Slider Control'!M$13,0,IF(L1874&lt;'Slider Control'!N$13,L1874*'Slider Control'!S$13+'Slider Control'!T$13,'Slider Control'!Q$13))</f>
        <v>1.8</v>
      </c>
      <c r="O1874" s="96" t="e">
        <f t="shared" si="44"/>
        <v>#N/A</v>
      </c>
      <c r="P1874" s="72">
        <f>IF(AND(ABS('Back-End'!B$26-L1874)&lt;=0.0005,'Back-End'!B$25),0.001,0)</f>
        <v>0</v>
      </c>
      <c r="Q1874" s="72">
        <f>IF(AND(ABS('Back-End'!B$32-L1874)&lt;=0.0005,'Back-End'!B$38),M1874,0)</f>
        <v>0</v>
      </c>
      <c r="R1874" s="72">
        <f>IF(AND(ABS('Back-End'!B$56-L1874)&lt;=0.0005,'Back-End'!B$57),'Back-End'!B$54,IF(AND(ABS('Back-End'!B$69-L1874)&lt;=0.0005,'Back-End'!B$58),'Back-End'!B$67,0))</f>
        <v>0</v>
      </c>
      <c r="S1874" s="72">
        <f>IF(AND(ABS('Back-End'!B$81-L1874)&lt;=0.0005,'Back-End'!B$84),'Back-End'!B$82,0)</f>
        <v>0</v>
      </c>
      <c r="T1874" s="72">
        <v>0</v>
      </c>
    </row>
    <row r="1875" spans="12:20" x14ac:dyDescent="0.25">
      <c r="L1875" s="94">
        <f>L1874</f>
        <v>0.93500000000000072</v>
      </c>
      <c r="M1875" s="81">
        <f>IF(L1875&lt;'Slider Control'!M$13,'Slider Control'!P$13,L1875*'Slider Control'!R$13)</f>
        <v>2.2440000000000015</v>
      </c>
      <c r="N1875" s="95">
        <f>IF(L1875&lt;'Slider Control'!M$13,0,IF(L1875&lt;'Slider Control'!N$13,L1875*'Slider Control'!S$13+'Slider Control'!T$13,'Slider Control'!Q$13))</f>
        <v>1.8</v>
      </c>
      <c r="O1875" s="96" t="e">
        <f t="shared" si="44"/>
        <v>#N/A</v>
      </c>
      <c r="P1875" s="72">
        <f>IF(AND(ABS('Back-End'!B$26-L1875)&lt;=0.0005,'Back-End'!B$25),'Back-End'!B$21,0)</f>
        <v>0</v>
      </c>
      <c r="Q1875" s="72">
        <f>IF(AND(ABS('Back-End'!B$32-L1875)&lt;=0.0005,'Back-End'!B$38),N1875,0)</f>
        <v>0</v>
      </c>
      <c r="R1875" s="72">
        <f>IF(AND(ABS('Back-End'!B$56-L1874)&lt;=0.0005,'Back-End'!B$57),'Back-End'!B$55,IF(AND(ABS('Back-End'!B$69-L1874)&lt;=0.0005,'Back-End'!B$58),'Back-End'!B$68+0.0001,0))</f>
        <v>0</v>
      </c>
      <c r="S1875" s="72">
        <f>IF(AND(ABS('Back-End'!B$81-L1875)&lt;=0.0005,'Back-End'!B$84),'Back-End'!B$83,0)</f>
        <v>0</v>
      </c>
      <c r="T1875" s="72">
        <v>0</v>
      </c>
    </row>
    <row r="1876" spans="12:20" x14ac:dyDescent="0.25">
      <c r="L1876" s="94">
        <f>L1875+0.001</f>
        <v>0.93600000000000072</v>
      </c>
      <c r="M1876" s="81">
        <f>IF(L1876&lt;'Slider Control'!M$13,'Slider Control'!P$13,L1876*'Slider Control'!R$13)</f>
        <v>2.2464000000000017</v>
      </c>
      <c r="N1876" s="95">
        <f>IF(L1876&lt;'Slider Control'!M$13,0,IF(L1876&lt;'Slider Control'!N$13,L1876*'Slider Control'!S$13+'Slider Control'!T$13,'Slider Control'!Q$13))</f>
        <v>1.8</v>
      </c>
      <c r="O1876" s="96" t="e">
        <f t="shared" si="44"/>
        <v>#N/A</v>
      </c>
      <c r="P1876" s="72">
        <f>IF(AND(ABS('Back-End'!B$26-L1876)&lt;=0.0005,'Back-End'!B$25),0.001,0)</f>
        <v>0</v>
      </c>
      <c r="Q1876" s="72">
        <f>IF(AND(ABS('Back-End'!B$32-L1876)&lt;=0.0005,'Back-End'!B$38),M1876,0)</f>
        <v>0</v>
      </c>
      <c r="R1876" s="72">
        <f>IF(AND(ABS('Back-End'!B$56-L1876)&lt;=0.0005,'Back-End'!B$57),'Back-End'!B$54,IF(AND(ABS('Back-End'!B$69-L1876)&lt;=0.0005,'Back-End'!B$58),'Back-End'!B$67,0))</f>
        <v>0</v>
      </c>
      <c r="S1876" s="72">
        <f>IF(AND(ABS('Back-End'!B$81-L1876)&lt;=0.0005,'Back-End'!B$84),'Back-End'!B$82,0)</f>
        <v>0</v>
      </c>
      <c r="T1876" s="72">
        <v>0</v>
      </c>
    </row>
    <row r="1877" spans="12:20" x14ac:dyDescent="0.25">
      <c r="L1877" s="94">
        <f>L1876</f>
        <v>0.93600000000000072</v>
      </c>
      <c r="M1877" s="81">
        <f>IF(L1877&lt;'Slider Control'!M$13,'Slider Control'!P$13,L1877*'Slider Control'!R$13)</f>
        <v>2.2464000000000017</v>
      </c>
      <c r="N1877" s="95">
        <f>IF(L1877&lt;'Slider Control'!M$13,0,IF(L1877&lt;'Slider Control'!N$13,L1877*'Slider Control'!S$13+'Slider Control'!T$13,'Slider Control'!Q$13))</f>
        <v>1.8</v>
      </c>
      <c r="O1877" s="96" t="e">
        <f t="shared" si="44"/>
        <v>#N/A</v>
      </c>
      <c r="P1877" s="72">
        <f>IF(AND(ABS('Back-End'!B$26-L1877)&lt;=0.0005,'Back-End'!B$25),'Back-End'!B$21,0)</f>
        <v>0</v>
      </c>
      <c r="Q1877" s="72">
        <f>IF(AND(ABS('Back-End'!B$32-L1877)&lt;=0.0005,'Back-End'!B$38),N1877,0)</f>
        <v>0</v>
      </c>
      <c r="R1877" s="72">
        <f>IF(AND(ABS('Back-End'!B$56-L1876)&lt;=0.0005,'Back-End'!B$57),'Back-End'!B$55,IF(AND(ABS('Back-End'!B$69-L1876)&lt;=0.0005,'Back-End'!B$58),'Back-End'!B$68+0.0001,0))</f>
        <v>0</v>
      </c>
      <c r="S1877" s="72">
        <f>IF(AND(ABS('Back-End'!B$81-L1877)&lt;=0.0005,'Back-End'!B$84),'Back-End'!B$83,0)</f>
        <v>0</v>
      </c>
      <c r="T1877" s="72">
        <v>0</v>
      </c>
    </row>
    <row r="1878" spans="12:20" x14ac:dyDescent="0.25">
      <c r="L1878" s="94">
        <f>L1877+0.001</f>
        <v>0.93700000000000072</v>
      </c>
      <c r="M1878" s="81">
        <f>IF(L1878&lt;'Slider Control'!M$13,'Slider Control'!P$13,L1878*'Slider Control'!R$13)</f>
        <v>2.2488000000000015</v>
      </c>
      <c r="N1878" s="95">
        <f>IF(L1878&lt;'Slider Control'!M$13,0,IF(L1878&lt;'Slider Control'!N$13,L1878*'Slider Control'!S$13+'Slider Control'!T$13,'Slider Control'!Q$13))</f>
        <v>1.8</v>
      </c>
      <c r="O1878" s="96" t="e">
        <f t="shared" si="44"/>
        <v>#N/A</v>
      </c>
      <c r="P1878" s="72">
        <f>IF(AND(ABS('Back-End'!B$26-L1878)&lt;=0.0005,'Back-End'!B$25),0.001,0)</f>
        <v>0</v>
      </c>
      <c r="Q1878" s="72">
        <f>IF(AND(ABS('Back-End'!B$32-L1878)&lt;=0.0005,'Back-End'!B$38),M1878,0)</f>
        <v>0</v>
      </c>
      <c r="R1878" s="72">
        <f>IF(AND(ABS('Back-End'!B$56-L1878)&lt;=0.0005,'Back-End'!B$57),'Back-End'!B$54,IF(AND(ABS('Back-End'!B$69-L1878)&lt;=0.0005,'Back-End'!B$58),'Back-End'!B$67,0))</f>
        <v>0</v>
      </c>
      <c r="S1878" s="72">
        <f>IF(AND(ABS('Back-End'!B$81-L1878)&lt;=0.0005,'Back-End'!B$84),'Back-End'!B$82,0)</f>
        <v>0</v>
      </c>
      <c r="T1878" s="72">
        <v>0</v>
      </c>
    </row>
    <row r="1879" spans="12:20" x14ac:dyDescent="0.25">
      <c r="L1879" s="94">
        <f>L1878</f>
        <v>0.93700000000000072</v>
      </c>
      <c r="M1879" s="81">
        <f>IF(L1879&lt;'Slider Control'!M$13,'Slider Control'!P$13,L1879*'Slider Control'!R$13)</f>
        <v>2.2488000000000015</v>
      </c>
      <c r="N1879" s="95">
        <f>IF(L1879&lt;'Slider Control'!M$13,0,IF(L1879&lt;'Slider Control'!N$13,L1879*'Slider Control'!S$13+'Slider Control'!T$13,'Slider Control'!Q$13))</f>
        <v>1.8</v>
      </c>
      <c r="O1879" s="96" t="e">
        <f t="shared" si="44"/>
        <v>#N/A</v>
      </c>
      <c r="P1879" s="72">
        <f>IF(AND(ABS('Back-End'!B$26-L1879)&lt;=0.0005,'Back-End'!B$25),'Back-End'!B$21,0)</f>
        <v>0</v>
      </c>
      <c r="Q1879" s="72">
        <f>IF(AND(ABS('Back-End'!B$32-L1879)&lt;=0.0005,'Back-End'!B$38),N1879,0)</f>
        <v>0</v>
      </c>
      <c r="R1879" s="72">
        <f>IF(AND(ABS('Back-End'!B$56-L1878)&lt;=0.0005,'Back-End'!B$57),'Back-End'!B$55,IF(AND(ABS('Back-End'!B$69-L1878)&lt;=0.0005,'Back-End'!B$58),'Back-End'!B$68+0.0001,0))</f>
        <v>0</v>
      </c>
      <c r="S1879" s="72">
        <f>IF(AND(ABS('Back-End'!B$81-L1879)&lt;=0.0005,'Back-End'!B$84),'Back-End'!B$83,0)</f>
        <v>0</v>
      </c>
      <c r="T1879" s="72">
        <v>0</v>
      </c>
    </row>
    <row r="1880" spans="12:20" x14ac:dyDescent="0.25">
      <c r="L1880" s="94">
        <f>L1879+0.001</f>
        <v>0.93800000000000072</v>
      </c>
      <c r="M1880" s="81">
        <f>IF(L1880&lt;'Slider Control'!M$13,'Slider Control'!P$13,L1880*'Slider Control'!R$13)</f>
        <v>2.2512000000000016</v>
      </c>
      <c r="N1880" s="95">
        <f>IF(L1880&lt;'Slider Control'!M$13,0,IF(L1880&lt;'Slider Control'!N$13,L1880*'Slider Control'!S$13+'Slider Control'!T$13,'Slider Control'!Q$13))</f>
        <v>1.8</v>
      </c>
      <c r="O1880" s="96" t="e">
        <f t="shared" si="44"/>
        <v>#N/A</v>
      </c>
      <c r="P1880" s="72">
        <f>IF(AND(ABS('Back-End'!B$26-L1880)&lt;=0.0005,'Back-End'!B$25),0.001,0)</f>
        <v>0</v>
      </c>
      <c r="Q1880" s="72">
        <f>IF(AND(ABS('Back-End'!B$32-L1880)&lt;=0.0005,'Back-End'!B$38),M1880,0)</f>
        <v>0</v>
      </c>
      <c r="R1880" s="72">
        <f>IF(AND(ABS('Back-End'!B$56-L1880)&lt;=0.0005,'Back-End'!B$57),'Back-End'!B$54,IF(AND(ABS('Back-End'!B$69-L1880)&lt;=0.0005,'Back-End'!B$58),'Back-End'!B$67,0))</f>
        <v>0</v>
      </c>
      <c r="S1880" s="72">
        <f>IF(AND(ABS('Back-End'!B$81-L1880)&lt;=0.0005,'Back-End'!B$84),'Back-End'!B$82,0)</f>
        <v>0</v>
      </c>
      <c r="T1880" s="72">
        <v>0</v>
      </c>
    </row>
    <row r="1881" spans="12:20" x14ac:dyDescent="0.25">
      <c r="L1881" s="94">
        <f>L1880</f>
        <v>0.93800000000000072</v>
      </c>
      <c r="M1881" s="81">
        <f>IF(L1881&lt;'Slider Control'!M$13,'Slider Control'!P$13,L1881*'Slider Control'!R$13)</f>
        <v>2.2512000000000016</v>
      </c>
      <c r="N1881" s="95">
        <f>IF(L1881&lt;'Slider Control'!M$13,0,IF(L1881&lt;'Slider Control'!N$13,L1881*'Slider Control'!S$13+'Slider Control'!T$13,'Slider Control'!Q$13))</f>
        <v>1.8</v>
      </c>
      <c r="O1881" s="96" t="e">
        <f t="shared" si="44"/>
        <v>#N/A</v>
      </c>
      <c r="P1881" s="72">
        <f>IF(AND(ABS('Back-End'!B$26-L1881)&lt;=0.0005,'Back-End'!B$25),'Back-End'!B$21,0)</f>
        <v>0</v>
      </c>
      <c r="Q1881" s="72">
        <f>IF(AND(ABS('Back-End'!B$32-L1881)&lt;=0.0005,'Back-End'!B$38),N1881,0)</f>
        <v>0</v>
      </c>
      <c r="R1881" s="72">
        <f>IF(AND(ABS('Back-End'!B$56-L1880)&lt;=0.0005,'Back-End'!B$57),'Back-End'!B$55,IF(AND(ABS('Back-End'!B$69-L1880)&lt;=0.0005,'Back-End'!B$58),'Back-End'!B$68+0.0001,0))</f>
        <v>0</v>
      </c>
      <c r="S1881" s="72">
        <f>IF(AND(ABS('Back-End'!B$81-L1881)&lt;=0.0005,'Back-End'!B$84),'Back-End'!B$83,0)</f>
        <v>0</v>
      </c>
      <c r="T1881" s="72">
        <v>0</v>
      </c>
    </row>
    <row r="1882" spans="12:20" x14ac:dyDescent="0.25">
      <c r="L1882" s="94">
        <f>L1881+0.001</f>
        <v>0.93900000000000072</v>
      </c>
      <c r="M1882" s="81">
        <f>IF(L1882&lt;'Slider Control'!M$13,'Slider Control'!P$13,L1882*'Slider Control'!R$13)</f>
        <v>2.2536000000000018</v>
      </c>
      <c r="N1882" s="95">
        <f>IF(L1882&lt;'Slider Control'!M$13,0,IF(L1882&lt;'Slider Control'!N$13,L1882*'Slider Control'!S$13+'Slider Control'!T$13,'Slider Control'!Q$13))</f>
        <v>1.8</v>
      </c>
      <c r="O1882" s="96" t="e">
        <f t="shared" si="44"/>
        <v>#N/A</v>
      </c>
      <c r="P1882" s="72">
        <f>IF(AND(ABS('Back-End'!B$26-L1882)&lt;=0.0005,'Back-End'!B$25),0.001,0)</f>
        <v>0</v>
      </c>
      <c r="Q1882" s="72">
        <f>IF(AND(ABS('Back-End'!B$32-L1882)&lt;=0.0005,'Back-End'!B$38),M1882,0)</f>
        <v>0</v>
      </c>
      <c r="R1882" s="72">
        <f>IF(AND(ABS('Back-End'!B$56-L1882)&lt;=0.0005,'Back-End'!B$57),'Back-End'!B$54,IF(AND(ABS('Back-End'!B$69-L1882)&lt;=0.0005,'Back-End'!B$58),'Back-End'!B$67,0))</f>
        <v>0</v>
      </c>
      <c r="S1882" s="72">
        <f>IF(AND(ABS('Back-End'!B$81-L1882)&lt;=0.0005,'Back-End'!B$84),'Back-End'!B$82,0)</f>
        <v>0</v>
      </c>
      <c r="T1882" s="72">
        <v>0</v>
      </c>
    </row>
    <row r="1883" spans="12:20" x14ac:dyDescent="0.25">
      <c r="L1883" s="94">
        <f>L1882</f>
        <v>0.93900000000000072</v>
      </c>
      <c r="M1883" s="81">
        <f>IF(L1883&lt;'Slider Control'!M$13,'Slider Control'!P$13,L1883*'Slider Control'!R$13)</f>
        <v>2.2536000000000018</v>
      </c>
      <c r="N1883" s="95">
        <f>IF(L1883&lt;'Slider Control'!M$13,0,IF(L1883&lt;'Slider Control'!N$13,L1883*'Slider Control'!S$13+'Slider Control'!T$13,'Slider Control'!Q$13))</f>
        <v>1.8</v>
      </c>
      <c r="O1883" s="96" t="e">
        <f t="shared" si="44"/>
        <v>#N/A</v>
      </c>
      <c r="P1883" s="72">
        <f>IF(AND(ABS('Back-End'!B$26-L1883)&lt;=0.0005,'Back-End'!B$25),'Back-End'!B$21,0)</f>
        <v>0</v>
      </c>
      <c r="Q1883" s="72">
        <f>IF(AND(ABS('Back-End'!B$32-L1883)&lt;=0.0005,'Back-End'!B$38),N1883,0)</f>
        <v>0</v>
      </c>
      <c r="R1883" s="72">
        <f>IF(AND(ABS('Back-End'!B$56-L1882)&lt;=0.0005,'Back-End'!B$57),'Back-End'!B$55,IF(AND(ABS('Back-End'!B$69-L1882)&lt;=0.0005,'Back-End'!B$58),'Back-End'!B$68+0.0001,0))</f>
        <v>0</v>
      </c>
      <c r="S1883" s="72">
        <f>IF(AND(ABS('Back-End'!B$81-L1883)&lt;=0.0005,'Back-End'!B$84),'Back-End'!B$83,0)</f>
        <v>0</v>
      </c>
      <c r="T1883" s="72">
        <v>0</v>
      </c>
    </row>
    <row r="1884" spans="12:20" x14ac:dyDescent="0.25">
      <c r="L1884" s="94">
        <f>L1883+0.001</f>
        <v>0.94000000000000072</v>
      </c>
      <c r="M1884" s="81">
        <f>IF(L1884&lt;'Slider Control'!M$13,'Slider Control'!P$13,L1884*'Slider Control'!R$13)</f>
        <v>2.2560000000000016</v>
      </c>
      <c r="N1884" s="95">
        <f>IF(L1884&lt;'Slider Control'!M$13,0,IF(L1884&lt;'Slider Control'!N$13,L1884*'Slider Control'!S$13+'Slider Control'!T$13,'Slider Control'!Q$13))</f>
        <v>1.8</v>
      </c>
      <c r="O1884" s="96" t="e">
        <f t="shared" si="44"/>
        <v>#N/A</v>
      </c>
      <c r="P1884" s="72">
        <f>IF(AND(ABS('Back-End'!B$26-L1884)&lt;=0.0005,'Back-End'!B$25),0.001,0)</f>
        <v>0</v>
      </c>
      <c r="Q1884" s="72">
        <f>IF(AND(ABS('Back-End'!B$32-L1884)&lt;=0.0005,'Back-End'!B$38),M1884,0)</f>
        <v>0</v>
      </c>
      <c r="R1884" s="72">
        <f>IF(AND(ABS('Back-End'!B$56-L1884)&lt;=0.0005,'Back-End'!B$57),'Back-End'!B$54,IF(AND(ABS('Back-End'!B$69-L1884)&lt;=0.0005,'Back-End'!B$58),'Back-End'!B$67,0))</f>
        <v>0</v>
      </c>
      <c r="S1884" s="72">
        <f>IF(AND(ABS('Back-End'!B$81-L1884)&lt;=0.0005,'Back-End'!B$84),'Back-End'!B$82,0)</f>
        <v>0</v>
      </c>
      <c r="T1884" s="72">
        <v>0</v>
      </c>
    </row>
    <row r="1885" spans="12:20" x14ac:dyDescent="0.25">
      <c r="L1885" s="94">
        <f>L1884</f>
        <v>0.94000000000000072</v>
      </c>
      <c r="M1885" s="81">
        <f>IF(L1885&lt;'Slider Control'!M$13,'Slider Control'!P$13,L1885*'Slider Control'!R$13)</f>
        <v>2.2560000000000016</v>
      </c>
      <c r="N1885" s="95">
        <f>IF(L1885&lt;'Slider Control'!M$13,0,IF(L1885&lt;'Slider Control'!N$13,L1885*'Slider Control'!S$13+'Slider Control'!T$13,'Slider Control'!Q$13))</f>
        <v>1.8</v>
      </c>
      <c r="O1885" s="96" t="e">
        <f t="shared" si="44"/>
        <v>#N/A</v>
      </c>
      <c r="P1885" s="72">
        <f>IF(AND(ABS('Back-End'!B$26-L1885)&lt;=0.0005,'Back-End'!B$25),'Back-End'!B$21,0)</f>
        <v>0</v>
      </c>
      <c r="Q1885" s="72">
        <f>IF(AND(ABS('Back-End'!B$32-L1885)&lt;=0.0005,'Back-End'!B$38),N1885,0)</f>
        <v>0</v>
      </c>
      <c r="R1885" s="72">
        <f>IF(AND(ABS('Back-End'!B$56-L1884)&lt;=0.0005,'Back-End'!B$57),'Back-End'!B$55,IF(AND(ABS('Back-End'!B$69-L1884)&lt;=0.0005,'Back-End'!B$58),'Back-End'!B$68+0.0001,0))</f>
        <v>0</v>
      </c>
      <c r="S1885" s="72">
        <f>IF(AND(ABS('Back-End'!B$81-L1885)&lt;=0.0005,'Back-End'!B$84),'Back-End'!B$83,0)</f>
        <v>0</v>
      </c>
      <c r="T1885" s="72">
        <v>0</v>
      </c>
    </row>
    <row r="1886" spans="12:20" x14ac:dyDescent="0.25">
      <c r="L1886" s="94">
        <f>L1885+0.001</f>
        <v>0.94100000000000072</v>
      </c>
      <c r="M1886" s="81">
        <f>IF(L1886&lt;'Slider Control'!M$13,'Slider Control'!P$13,L1886*'Slider Control'!R$13)</f>
        <v>2.2584000000000017</v>
      </c>
      <c r="N1886" s="95">
        <f>IF(L1886&lt;'Slider Control'!M$13,0,IF(L1886&lt;'Slider Control'!N$13,L1886*'Slider Control'!S$13+'Slider Control'!T$13,'Slider Control'!Q$13))</f>
        <v>1.8</v>
      </c>
      <c r="O1886" s="96" t="e">
        <f t="shared" si="44"/>
        <v>#N/A</v>
      </c>
      <c r="P1886" s="72">
        <f>IF(AND(ABS('Back-End'!B$26-L1886)&lt;=0.0005,'Back-End'!B$25),0.001,0)</f>
        <v>0</v>
      </c>
      <c r="Q1886" s="72">
        <f>IF(AND(ABS('Back-End'!B$32-L1886)&lt;=0.0005,'Back-End'!B$38),M1886,0)</f>
        <v>0</v>
      </c>
      <c r="R1886" s="72">
        <f>IF(AND(ABS('Back-End'!B$56-L1886)&lt;=0.0005,'Back-End'!B$57),'Back-End'!B$54,IF(AND(ABS('Back-End'!B$69-L1886)&lt;=0.0005,'Back-End'!B$58),'Back-End'!B$67,0))</f>
        <v>0</v>
      </c>
      <c r="S1886" s="72">
        <f>IF(AND(ABS('Back-End'!B$81-L1886)&lt;=0.0005,'Back-End'!B$84),'Back-End'!B$82,0)</f>
        <v>0</v>
      </c>
      <c r="T1886" s="72">
        <v>0</v>
      </c>
    </row>
    <row r="1887" spans="12:20" x14ac:dyDescent="0.25">
      <c r="L1887" s="94">
        <f>L1886</f>
        <v>0.94100000000000072</v>
      </c>
      <c r="M1887" s="81">
        <f>IF(L1887&lt;'Slider Control'!M$13,'Slider Control'!P$13,L1887*'Slider Control'!R$13)</f>
        <v>2.2584000000000017</v>
      </c>
      <c r="N1887" s="95">
        <f>IF(L1887&lt;'Slider Control'!M$13,0,IF(L1887&lt;'Slider Control'!N$13,L1887*'Slider Control'!S$13+'Slider Control'!T$13,'Slider Control'!Q$13))</f>
        <v>1.8</v>
      </c>
      <c r="O1887" s="96" t="e">
        <f t="shared" si="44"/>
        <v>#N/A</v>
      </c>
      <c r="P1887" s="72">
        <f>IF(AND(ABS('Back-End'!B$26-L1887)&lt;=0.0005,'Back-End'!B$25),'Back-End'!B$21,0)</f>
        <v>0</v>
      </c>
      <c r="Q1887" s="72">
        <f>IF(AND(ABS('Back-End'!B$32-L1887)&lt;=0.0005,'Back-End'!B$38),N1887,0)</f>
        <v>0</v>
      </c>
      <c r="R1887" s="72">
        <f>IF(AND(ABS('Back-End'!B$56-L1886)&lt;=0.0005,'Back-End'!B$57),'Back-End'!B$55,IF(AND(ABS('Back-End'!B$69-L1886)&lt;=0.0005,'Back-End'!B$58),'Back-End'!B$68+0.0001,0))</f>
        <v>0</v>
      </c>
      <c r="S1887" s="72">
        <f>IF(AND(ABS('Back-End'!B$81-L1887)&lt;=0.0005,'Back-End'!B$84),'Back-End'!B$83,0)</f>
        <v>0</v>
      </c>
      <c r="T1887" s="72">
        <v>0</v>
      </c>
    </row>
    <row r="1888" spans="12:20" x14ac:dyDescent="0.25">
      <c r="L1888" s="94">
        <f>L1887+0.001</f>
        <v>0.94200000000000073</v>
      </c>
      <c r="M1888" s="81">
        <f>IF(L1888&lt;'Slider Control'!M$13,'Slider Control'!P$13,L1888*'Slider Control'!R$13)</f>
        <v>2.2608000000000015</v>
      </c>
      <c r="N1888" s="95">
        <f>IF(L1888&lt;'Slider Control'!M$13,0,IF(L1888&lt;'Slider Control'!N$13,L1888*'Slider Control'!S$13+'Slider Control'!T$13,'Slider Control'!Q$13))</f>
        <v>1.8</v>
      </c>
      <c r="O1888" s="96" t="e">
        <f t="shared" si="44"/>
        <v>#N/A</v>
      </c>
      <c r="P1888" s="72">
        <f>IF(AND(ABS('Back-End'!B$26-L1888)&lt;=0.0005,'Back-End'!B$25),0.001,0)</f>
        <v>0</v>
      </c>
      <c r="Q1888" s="72">
        <f>IF(AND(ABS('Back-End'!B$32-L1888)&lt;=0.0005,'Back-End'!B$38),M1888,0)</f>
        <v>0</v>
      </c>
      <c r="R1888" s="72">
        <f>IF(AND(ABS('Back-End'!B$56-L1888)&lt;=0.0005,'Back-End'!B$57),'Back-End'!B$54,IF(AND(ABS('Back-End'!B$69-L1888)&lt;=0.0005,'Back-End'!B$58),'Back-End'!B$67,0))</f>
        <v>0</v>
      </c>
      <c r="S1888" s="72">
        <f>IF(AND(ABS('Back-End'!B$81-L1888)&lt;=0.0005,'Back-End'!B$84),'Back-End'!B$82,0)</f>
        <v>0</v>
      </c>
      <c r="T1888" s="72">
        <v>0</v>
      </c>
    </row>
    <row r="1889" spans="12:20" x14ac:dyDescent="0.25">
      <c r="L1889" s="94">
        <f>L1888</f>
        <v>0.94200000000000073</v>
      </c>
      <c r="M1889" s="81">
        <f>IF(L1889&lt;'Slider Control'!M$13,'Slider Control'!P$13,L1889*'Slider Control'!R$13)</f>
        <v>2.2608000000000015</v>
      </c>
      <c r="N1889" s="95">
        <f>IF(L1889&lt;'Slider Control'!M$13,0,IF(L1889&lt;'Slider Control'!N$13,L1889*'Slider Control'!S$13+'Slider Control'!T$13,'Slider Control'!Q$13))</f>
        <v>1.8</v>
      </c>
      <c r="O1889" s="96" t="e">
        <f t="shared" si="44"/>
        <v>#N/A</v>
      </c>
      <c r="P1889" s="72">
        <f>IF(AND(ABS('Back-End'!B$26-L1889)&lt;=0.0005,'Back-End'!B$25),'Back-End'!B$21,0)</f>
        <v>0</v>
      </c>
      <c r="Q1889" s="72">
        <f>IF(AND(ABS('Back-End'!B$32-L1889)&lt;=0.0005,'Back-End'!B$38),N1889,0)</f>
        <v>0</v>
      </c>
      <c r="R1889" s="72">
        <f>IF(AND(ABS('Back-End'!B$56-L1888)&lt;=0.0005,'Back-End'!B$57),'Back-End'!B$55,IF(AND(ABS('Back-End'!B$69-L1888)&lt;=0.0005,'Back-End'!B$58),'Back-End'!B$68+0.0001,0))</f>
        <v>0</v>
      </c>
      <c r="S1889" s="72">
        <f>IF(AND(ABS('Back-End'!B$81-L1889)&lt;=0.0005,'Back-End'!B$84),'Back-End'!B$83,0)</f>
        <v>0</v>
      </c>
      <c r="T1889" s="72">
        <v>0</v>
      </c>
    </row>
    <row r="1890" spans="12:20" x14ac:dyDescent="0.25">
      <c r="L1890" s="94">
        <f>L1889+0.001</f>
        <v>0.94300000000000073</v>
      </c>
      <c r="M1890" s="81">
        <f>IF(L1890&lt;'Slider Control'!M$13,'Slider Control'!P$13,L1890*'Slider Control'!R$13)</f>
        <v>2.2632000000000017</v>
      </c>
      <c r="N1890" s="95">
        <f>IF(L1890&lt;'Slider Control'!M$13,0,IF(L1890&lt;'Slider Control'!N$13,L1890*'Slider Control'!S$13+'Slider Control'!T$13,'Slider Control'!Q$13))</f>
        <v>1.8</v>
      </c>
      <c r="O1890" s="96" t="e">
        <f t="shared" si="44"/>
        <v>#N/A</v>
      </c>
      <c r="P1890" s="72">
        <f>IF(AND(ABS('Back-End'!B$26-L1890)&lt;=0.0005,'Back-End'!B$25),0.001,0)</f>
        <v>0</v>
      </c>
      <c r="Q1890" s="72">
        <f>IF(AND(ABS('Back-End'!B$32-L1890)&lt;=0.0005,'Back-End'!B$38),M1890,0)</f>
        <v>0</v>
      </c>
      <c r="R1890" s="72">
        <f>IF(AND(ABS('Back-End'!B$56-L1890)&lt;=0.0005,'Back-End'!B$57),'Back-End'!B$54,IF(AND(ABS('Back-End'!B$69-L1890)&lt;=0.0005,'Back-End'!B$58),'Back-End'!B$67,0))</f>
        <v>0</v>
      </c>
      <c r="S1890" s="72">
        <f>IF(AND(ABS('Back-End'!B$81-L1890)&lt;=0.0005,'Back-End'!B$84),'Back-End'!B$82,0)</f>
        <v>0</v>
      </c>
      <c r="T1890" s="72">
        <v>0</v>
      </c>
    </row>
    <row r="1891" spans="12:20" x14ac:dyDescent="0.25">
      <c r="L1891" s="94">
        <f>L1890</f>
        <v>0.94300000000000073</v>
      </c>
      <c r="M1891" s="81">
        <f>IF(L1891&lt;'Slider Control'!M$13,'Slider Control'!P$13,L1891*'Slider Control'!R$13)</f>
        <v>2.2632000000000017</v>
      </c>
      <c r="N1891" s="95">
        <f>IF(L1891&lt;'Slider Control'!M$13,0,IF(L1891&lt;'Slider Control'!N$13,L1891*'Slider Control'!S$13+'Slider Control'!T$13,'Slider Control'!Q$13))</f>
        <v>1.8</v>
      </c>
      <c r="O1891" s="96" t="e">
        <f t="shared" si="44"/>
        <v>#N/A</v>
      </c>
      <c r="P1891" s="72">
        <f>IF(AND(ABS('Back-End'!B$26-L1891)&lt;=0.0005,'Back-End'!B$25),'Back-End'!B$21,0)</f>
        <v>0</v>
      </c>
      <c r="Q1891" s="72">
        <f>IF(AND(ABS('Back-End'!B$32-L1891)&lt;=0.0005,'Back-End'!B$38),N1891,0)</f>
        <v>0</v>
      </c>
      <c r="R1891" s="72">
        <f>IF(AND(ABS('Back-End'!B$56-L1890)&lt;=0.0005,'Back-End'!B$57),'Back-End'!B$55,IF(AND(ABS('Back-End'!B$69-L1890)&lt;=0.0005,'Back-End'!B$58),'Back-End'!B$68+0.0001,0))</f>
        <v>0</v>
      </c>
      <c r="S1891" s="72">
        <f>IF(AND(ABS('Back-End'!B$81-L1891)&lt;=0.0005,'Back-End'!B$84),'Back-End'!B$83,0)</f>
        <v>0</v>
      </c>
      <c r="T1891" s="72">
        <v>0</v>
      </c>
    </row>
    <row r="1892" spans="12:20" x14ac:dyDescent="0.25">
      <c r="L1892" s="94">
        <f>L1891+0.001</f>
        <v>0.94400000000000073</v>
      </c>
      <c r="M1892" s="81">
        <f>IF(L1892&lt;'Slider Control'!M$13,'Slider Control'!P$13,L1892*'Slider Control'!R$13)</f>
        <v>2.2656000000000018</v>
      </c>
      <c r="N1892" s="95">
        <f>IF(L1892&lt;'Slider Control'!M$13,0,IF(L1892&lt;'Slider Control'!N$13,L1892*'Slider Control'!S$13+'Slider Control'!T$13,'Slider Control'!Q$13))</f>
        <v>1.8</v>
      </c>
      <c r="O1892" s="96" t="e">
        <f t="shared" si="44"/>
        <v>#N/A</v>
      </c>
      <c r="P1892" s="72">
        <f>IF(AND(ABS('Back-End'!B$26-L1892)&lt;=0.0005,'Back-End'!B$25),0.001,0)</f>
        <v>0</v>
      </c>
      <c r="Q1892" s="72">
        <f>IF(AND(ABS('Back-End'!B$32-L1892)&lt;=0.0005,'Back-End'!B$38),M1892,0)</f>
        <v>0</v>
      </c>
      <c r="R1892" s="72">
        <f>IF(AND(ABS('Back-End'!B$56-L1892)&lt;=0.0005,'Back-End'!B$57),'Back-End'!B$54,IF(AND(ABS('Back-End'!B$69-L1892)&lt;=0.0005,'Back-End'!B$58),'Back-End'!B$67,0))</f>
        <v>0</v>
      </c>
      <c r="S1892" s="72">
        <f>IF(AND(ABS('Back-End'!B$81-L1892)&lt;=0.0005,'Back-End'!B$84),'Back-End'!B$82,0)</f>
        <v>0</v>
      </c>
      <c r="T1892" s="72">
        <v>0</v>
      </c>
    </row>
    <row r="1893" spans="12:20" x14ac:dyDescent="0.25">
      <c r="L1893" s="94">
        <f>L1892</f>
        <v>0.94400000000000073</v>
      </c>
      <c r="M1893" s="81">
        <f>IF(L1893&lt;'Slider Control'!M$13,'Slider Control'!P$13,L1893*'Slider Control'!R$13)</f>
        <v>2.2656000000000018</v>
      </c>
      <c r="N1893" s="95">
        <f>IF(L1893&lt;'Slider Control'!M$13,0,IF(L1893&lt;'Slider Control'!N$13,L1893*'Slider Control'!S$13+'Slider Control'!T$13,'Slider Control'!Q$13))</f>
        <v>1.8</v>
      </c>
      <c r="O1893" s="96" t="e">
        <f t="shared" si="44"/>
        <v>#N/A</v>
      </c>
      <c r="P1893" s="72">
        <f>IF(AND(ABS('Back-End'!B$26-L1893)&lt;=0.0005,'Back-End'!B$25),'Back-End'!B$21,0)</f>
        <v>0</v>
      </c>
      <c r="Q1893" s="72">
        <f>IF(AND(ABS('Back-End'!B$32-L1893)&lt;=0.0005,'Back-End'!B$38),N1893,0)</f>
        <v>0</v>
      </c>
      <c r="R1893" s="72">
        <f>IF(AND(ABS('Back-End'!B$56-L1892)&lt;=0.0005,'Back-End'!B$57),'Back-End'!B$55,IF(AND(ABS('Back-End'!B$69-L1892)&lt;=0.0005,'Back-End'!B$58),'Back-End'!B$68+0.0001,0))</f>
        <v>0</v>
      </c>
      <c r="S1893" s="72">
        <f>IF(AND(ABS('Back-End'!B$81-L1893)&lt;=0.0005,'Back-End'!B$84),'Back-End'!B$83,0)</f>
        <v>0</v>
      </c>
      <c r="T1893" s="72">
        <v>0</v>
      </c>
    </row>
    <row r="1894" spans="12:20" x14ac:dyDescent="0.25">
      <c r="L1894" s="94">
        <f>L1893+0.001</f>
        <v>0.94500000000000073</v>
      </c>
      <c r="M1894" s="81">
        <f>IF(L1894&lt;'Slider Control'!M$13,'Slider Control'!P$13,L1894*'Slider Control'!R$13)</f>
        <v>2.2680000000000016</v>
      </c>
      <c r="N1894" s="95">
        <f>IF(L1894&lt;'Slider Control'!M$13,0,IF(L1894&lt;'Slider Control'!N$13,L1894*'Slider Control'!S$13+'Slider Control'!T$13,'Slider Control'!Q$13))</f>
        <v>1.8</v>
      </c>
      <c r="O1894" s="96" t="e">
        <f t="shared" si="44"/>
        <v>#N/A</v>
      </c>
      <c r="P1894" s="72">
        <f>IF(AND(ABS('Back-End'!B$26-L1894)&lt;=0.0005,'Back-End'!B$25),0.001,0)</f>
        <v>0</v>
      </c>
      <c r="Q1894" s="72">
        <f>IF(AND(ABS('Back-End'!B$32-L1894)&lt;=0.0005,'Back-End'!B$38),M1894,0)</f>
        <v>0</v>
      </c>
      <c r="R1894" s="72">
        <f>IF(AND(ABS('Back-End'!B$56-L1894)&lt;=0.0005,'Back-End'!B$57),'Back-End'!B$54,IF(AND(ABS('Back-End'!B$69-L1894)&lt;=0.0005,'Back-End'!B$58),'Back-End'!B$67,0))</f>
        <v>0</v>
      </c>
      <c r="S1894" s="72">
        <f>IF(AND(ABS('Back-End'!B$81-L1894)&lt;=0.0005,'Back-End'!B$84),'Back-End'!B$82,0)</f>
        <v>0</v>
      </c>
      <c r="T1894" s="72">
        <v>0</v>
      </c>
    </row>
    <row r="1895" spans="12:20" x14ac:dyDescent="0.25">
      <c r="L1895" s="94">
        <f>L1894</f>
        <v>0.94500000000000073</v>
      </c>
      <c r="M1895" s="81">
        <f>IF(L1895&lt;'Slider Control'!M$13,'Slider Control'!P$13,L1895*'Slider Control'!R$13)</f>
        <v>2.2680000000000016</v>
      </c>
      <c r="N1895" s="95">
        <f>IF(L1895&lt;'Slider Control'!M$13,0,IF(L1895&lt;'Slider Control'!N$13,L1895*'Slider Control'!S$13+'Slider Control'!T$13,'Slider Control'!Q$13))</f>
        <v>1.8</v>
      </c>
      <c r="O1895" s="96" t="e">
        <f t="shared" si="44"/>
        <v>#N/A</v>
      </c>
      <c r="P1895" s="72">
        <f>IF(AND(ABS('Back-End'!B$26-L1895)&lt;=0.0005,'Back-End'!B$25),'Back-End'!B$21,0)</f>
        <v>0</v>
      </c>
      <c r="Q1895" s="72">
        <f>IF(AND(ABS('Back-End'!B$32-L1895)&lt;=0.0005,'Back-End'!B$38),N1895,0)</f>
        <v>0</v>
      </c>
      <c r="R1895" s="72">
        <f>IF(AND(ABS('Back-End'!B$56-L1894)&lt;=0.0005,'Back-End'!B$57),'Back-End'!B$55,IF(AND(ABS('Back-End'!B$69-L1894)&lt;=0.0005,'Back-End'!B$58),'Back-End'!B$68+0.0001,0))</f>
        <v>0</v>
      </c>
      <c r="S1895" s="72">
        <f>IF(AND(ABS('Back-End'!B$81-L1895)&lt;=0.0005,'Back-End'!B$84),'Back-End'!B$83,0)</f>
        <v>0</v>
      </c>
      <c r="T1895" s="72">
        <v>0</v>
      </c>
    </row>
    <row r="1896" spans="12:20" x14ac:dyDescent="0.25">
      <c r="L1896" s="94">
        <f>L1895+0.001</f>
        <v>0.94600000000000073</v>
      </c>
      <c r="M1896" s="81">
        <f>IF(L1896&lt;'Slider Control'!M$13,'Slider Control'!P$13,L1896*'Slider Control'!R$13)</f>
        <v>2.2704000000000018</v>
      </c>
      <c r="N1896" s="95">
        <f>IF(L1896&lt;'Slider Control'!M$13,0,IF(L1896&lt;'Slider Control'!N$13,L1896*'Slider Control'!S$13+'Slider Control'!T$13,'Slider Control'!Q$13))</f>
        <v>1.8</v>
      </c>
      <c r="O1896" s="96" t="e">
        <f t="shared" si="44"/>
        <v>#N/A</v>
      </c>
      <c r="P1896" s="72">
        <f>IF(AND(ABS('Back-End'!B$26-L1896)&lt;=0.0005,'Back-End'!B$25),0.001,0)</f>
        <v>0</v>
      </c>
      <c r="Q1896" s="72">
        <f>IF(AND(ABS('Back-End'!B$32-L1896)&lt;=0.0005,'Back-End'!B$38),M1896,0)</f>
        <v>0</v>
      </c>
      <c r="R1896" s="72">
        <f>IF(AND(ABS('Back-End'!B$56-L1896)&lt;=0.0005,'Back-End'!B$57),'Back-End'!B$54,IF(AND(ABS('Back-End'!B$69-L1896)&lt;=0.0005,'Back-End'!B$58),'Back-End'!B$67,0))</f>
        <v>0</v>
      </c>
      <c r="S1896" s="72">
        <f>IF(AND(ABS('Back-End'!B$81-L1896)&lt;=0.0005,'Back-End'!B$84),'Back-End'!B$82,0)</f>
        <v>0</v>
      </c>
      <c r="T1896" s="72">
        <v>0</v>
      </c>
    </row>
    <row r="1897" spans="12:20" x14ac:dyDescent="0.25">
      <c r="L1897" s="94">
        <f>L1896</f>
        <v>0.94600000000000073</v>
      </c>
      <c r="M1897" s="81">
        <f>IF(L1897&lt;'Slider Control'!M$13,'Slider Control'!P$13,L1897*'Slider Control'!R$13)</f>
        <v>2.2704000000000018</v>
      </c>
      <c r="N1897" s="95">
        <f>IF(L1897&lt;'Slider Control'!M$13,0,IF(L1897&lt;'Slider Control'!N$13,L1897*'Slider Control'!S$13+'Slider Control'!T$13,'Slider Control'!Q$13))</f>
        <v>1.8</v>
      </c>
      <c r="O1897" s="96" t="e">
        <f t="shared" si="44"/>
        <v>#N/A</v>
      </c>
      <c r="P1897" s="72">
        <f>IF(AND(ABS('Back-End'!B$26-L1897)&lt;=0.0005,'Back-End'!B$25),'Back-End'!B$21,0)</f>
        <v>0</v>
      </c>
      <c r="Q1897" s="72">
        <f>IF(AND(ABS('Back-End'!B$32-L1897)&lt;=0.0005,'Back-End'!B$38),N1897,0)</f>
        <v>0</v>
      </c>
      <c r="R1897" s="72">
        <f>IF(AND(ABS('Back-End'!B$56-L1896)&lt;=0.0005,'Back-End'!B$57),'Back-End'!B$55,IF(AND(ABS('Back-End'!B$69-L1896)&lt;=0.0005,'Back-End'!B$58),'Back-End'!B$68+0.0001,0))</f>
        <v>0</v>
      </c>
      <c r="S1897" s="72">
        <f>IF(AND(ABS('Back-End'!B$81-L1897)&lt;=0.0005,'Back-End'!B$84),'Back-End'!B$83,0)</f>
        <v>0</v>
      </c>
      <c r="T1897" s="72">
        <v>0</v>
      </c>
    </row>
    <row r="1898" spans="12:20" x14ac:dyDescent="0.25">
      <c r="L1898" s="94">
        <f>L1897+0.001</f>
        <v>0.94700000000000073</v>
      </c>
      <c r="M1898" s="81">
        <f>IF(L1898&lt;'Slider Control'!M$13,'Slider Control'!P$13,L1898*'Slider Control'!R$13)</f>
        <v>2.2728000000000015</v>
      </c>
      <c r="N1898" s="95">
        <f>IF(L1898&lt;'Slider Control'!M$13,0,IF(L1898&lt;'Slider Control'!N$13,L1898*'Slider Control'!S$13+'Slider Control'!T$13,'Slider Control'!Q$13))</f>
        <v>1.8</v>
      </c>
      <c r="O1898" s="96" t="e">
        <f t="shared" si="44"/>
        <v>#N/A</v>
      </c>
      <c r="P1898" s="72">
        <f>IF(AND(ABS('Back-End'!B$26-L1898)&lt;=0.0005,'Back-End'!B$25),0.001,0)</f>
        <v>0</v>
      </c>
      <c r="Q1898" s="72">
        <f>IF(AND(ABS('Back-End'!B$32-L1898)&lt;=0.0005,'Back-End'!B$38),M1898,0)</f>
        <v>0</v>
      </c>
      <c r="R1898" s="72">
        <f>IF(AND(ABS('Back-End'!B$56-L1898)&lt;=0.0005,'Back-End'!B$57),'Back-End'!B$54,IF(AND(ABS('Back-End'!B$69-L1898)&lt;=0.0005,'Back-End'!B$58),'Back-End'!B$67,0))</f>
        <v>0</v>
      </c>
      <c r="S1898" s="72">
        <f>IF(AND(ABS('Back-End'!B$81-L1898)&lt;=0.0005,'Back-End'!B$84),'Back-End'!B$82,0)</f>
        <v>0</v>
      </c>
      <c r="T1898" s="72">
        <v>0</v>
      </c>
    </row>
    <row r="1899" spans="12:20" x14ac:dyDescent="0.25">
      <c r="L1899" s="94">
        <f>L1898</f>
        <v>0.94700000000000073</v>
      </c>
      <c r="M1899" s="81">
        <f>IF(L1899&lt;'Slider Control'!M$13,'Slider Control'!P$13,L1899*'Slider Control'!R$13)</f>
        <v>2.2728000000000015</v>
      </c>
      <c r="N1899" s="95">
        <f>IF(L1899&lt;'Slider Control'!M$13,0,IF(L1899&lt;'Slider Control'!N$13,L1899*'Slider Control'!S$13+'Slider Control'!T$13,'Slider Control'!Q$13))</f>
        <v>1.8</v>
      </c>
      <c r="O1899" s="96" t="e">
        <f t="shared" si="44"/>
        <v>#N/A</v>
      </c>
      <c r="P1899" s="72">
        <f>IF(AND(ABS('Back-End'!B$26-L1899)&lt;=0.0005,'Back-End'!B$25),'Back-End'!B$21,0)</f>
        <v>0</v>
      </c>
      <c r="Q1899" s="72">
        <f>IF(AND(ABS('Back-End'!B$32-L1899)&lt;=0.0005,'Back-End'!B$38),N1899,0)</f>
        <v>0</v>
      </c>
      <c r="R1899" s="72">
        <f>IF(AND(ABS('Back-End'!B$56-L1898)&lt;=0.0005,'Back-End'!B$57),'Back-End'!B$55,IF(AND(ABS('Back-End'!B$69-L1898)&lt;=0.0005,'Back-End'!B$58),'Back-End'!B$68+0.0001,0))</f>
        <v>0</v>
      </c>
      <c r="S1899" s="72">
        <f>IF(AND(ABS('Back-End'!B$81-L1899)&lt;=0.0005,'Back-End'!B$84),'Back-End'!B$83,0)</f>
        <v>0</v>
      </c>
      <c r="T1899" s="72">
        <v>0</v>
      </c>
    </row>
    <row r="1900" spans="12:20" x14ac:dyDescent="0.25">
      <c r="L1900" s="94">
        <f>L1899+0.001</f>
        <v>0.94800000000000073</v>
      </c>
      <c r="M1900" s="81">
        <f>IF(L1900&lt;'Slider Control'!M$13,'Slider Control'!P$13,L1900*'Slider Control'!R$13)</f>
        <v>2.2752000000000017</v>
      </c>
      <c r="N1900" s="95">
        <f>IF(L1900&lt;'Slider Control'!M$13,0,IF(L1900&lt;'Slider Control'!N$13,L1900*'Slider Control'!S$13+'Slider Control'!T$13,'Slider Control'!Q$13))</f>
        <v>1.8</v>
      </c>
      <c r="O1900" s="96" t="e">
        <f t="shared" si="44"/>
        <v>#N/A</v>
      </c>
      <c r="P1900" s="72">
        <f>IF(AND(ABS('Back-End'!B$26-L1900)&lt;=0.0005,'Back-End'!B$25),0.001,0)</f>
        <v>0</v>
      </c>
      <c r="Q1900" s="72">
        <f>IF(AND(ABS('Back-End'!B$32-L1900)&lt;=0.0005,'Back-End'!B$38),M1900,0)</f>
        <v>0</v>
      </c>
      <c r="R1900" s="72">
        <f>IF(AND(ABS('Back-End'!B$56-L1900)&lt;=0.0005,'Back-End'!B$57),'Back-End'!B$54,IF(AND(ABS('Back-End'!B$69-L1900)&lt;=0.0005,'Back-End'!B$58),'Back-End'!B$67,0))</f>
        <v>0</v>
      </c>
      <c r="S1900" s="72">
        <f>IF(AND(ABS('Back-End'!B$81-L1900)&lt;=0.0005,'Back-End'!B$84),'Back-End'!B$82,0)</f>
        <v>0</v>
      </c>
      <c r="T1900" s="72">
        <v>0</v>
      </c>
    </row>
    <row r="1901" spans="12:20" x14ac:dyDescent="0.25">
      <c r="L1901" s="94">
        <f>L1900</f>
        <v>0.94800000000000073</v>
      </c>
      <c r="M1901" s="81">
        <f>IF(L1901&lt;'Slider Control'!M$13,'Slider Control'!P$13,L1901*'Slider Control'!R$13)</f>
        <v>2.2752000000000017</v>
      </c>
      <c r="N1901" s="95">
        <f>IF(L1901&lt;'Slider Control'!M$13,0,IF(L1901&lt;'Slider Control'!N$13,L1901*'Slider Control'!S$13+'Slider Control'!T$13,'Slider Control'!Q$13))</f>
        <v>1.8</v>
      </c>
      <c r="O1901" s="96" t="e">
        <f t="shared" si="44"/>
        <v>#N/A</v>
      </c>
      <c r="P1901" s="72">
        <f>IF(AND(ABS('Back-End'!B$26-L1901)&lt;=0.0005,'Back-End'!B$25),'Back-End'!B$21,0)</f>
        <v>0</v>
      </c>
      <c r="Q1901" s="72">
        <f>IF(AND(ABS('Back-End'!B$32-L1901)&lt;=0.0005,'Back-End'!B$38),N1901,0)</f>
        <v>0</v>
      </c>
      <c r="R1901" s="72">
        <f>IF(AND(ABS('Back-End'!B$56-L1900)&lt;=0.0005,'Back-End'!B$57),'Back-End'!B$55,IF(AND(ABS('Back-End'!B$69-L1900)&lt;=0.0005,'Back-End'!B$58),'Back-End'!B$68+0.0001,0))</f>
        <v>0</v>
      </c>
      <c r="S1901" s="72">
        <f>IF(AND(ABS('Back-End'!B$81-L1901)&lt;=0.0005,'Back-End'!B$84),'Back-End'!B$83,0)</f>
        <v>0</v>
      </c>
      <c r="T1901" s="72">
        <v>0</v>
      </c>
    </row>
    <row r="1902" spans="12:20" x14ac:dyDescent="0.25">
      <c r="L1902" s="94">
        <f>L1901+0.001</f>
        <v>0.94900000000000073</v>
      </c>
      <c r="M1902" s="81">
        <f>IF(L1902&lt;'Slider Control'!M$13,'Slider Control'!P$13,L1902*'Slider Control'!R$13)</f>
        <v>2.2776000000000018</v>
      </c>
      <c r="N1902" s="95">
        <f>IF(L1902&lt;'Slider Control'!M$13,0,IF(L1902&lt;'Slider Control'!N$13,L1902*'Slider Control'!S$13+'Slider Control'!T$13,'Slider Control'!Q$13))</f>
        <v>1.8</v>
      </c>
      <c r="O1902" s="96" t="e">
        <f t="shared" si="44"/>
        <v>#N/A</v>
      </c>
      <c r="P1902" s="72">
        <f>IF(AND(ABS('Back-End'!B$26-L1902)&lt;=0.0005,'Back-End'!B$25),0.001,0)</f>
        <v>0</v>
      </c>
      <c r="Q1902" s="72">
        <f>IF(AND(ABS('Back-End'!B$32-L1902)&lt;=0.0005,'Back-End'!B$38),M1902,0)</f>
        <v>0</v>
      </c>
      <c r="R1902" s="72">
        <f>IF(AND(ABS('Back-End'!B$56-L1902)&lt;=0.0005,'Back-End'!B$57),'Back-End'!B$54,IF(AND(ABS('Back-End'!B$69-L1902)&lt;=0.0005,'Back-End'!B$58),'Back-End'!B$67,0))</f>
        <v>0</v>
      </c>
      <c r="S1902" s="72">
        <f>IF(AND(ABS('Back-End'!B$81-L1902)&lt;=0.0005,'Back-End'!B$84),'Back-End'!B$82,0)</f>
        <v>0</v>
      </c>
      <c r="T1902" s="72">
        <v>0</v>
      </c>
    </row>
    <row r="1903" spans="12:20" x14ac:dyDescent="0.25">
      <c r="L1903" s="94">
        <f>L1902</f>
        <v>0.94900000000000073</v>
      </c>
      <c r="M1903" s="81">
        <f>IF(L1903&lt;'Slider Control'!M$13,'Slider Control'!P$13,L1903*'Slider Control'!R$13)</f>
        <v>2.2776000000000018</v>
      </c>
      <c r="N1903" s="95">
        <f>IF(L1903&lt;'Slider Control'!M$13,0,IF(L1903&lt;'Slider Control'!N$13,L1903*'Slider Control'!S$13+'Slider Control'!T$13,'Slider Control'!Q$13))</f>
        <v>1.8</v>
      </c>
      <c r="O1903" s="96" t="e">
        <f t="shared" si="44"/>
        <v>#N/A</v>
      </c>
      <c r="P1903" s="72">
        <f>IF(AND(ABS('Back-End'!B$26-L1903)&lt;=0.0005,'Back-End'!B$25),'Back-End'!B$21,0)</f>
        <v>0</v>
      </c>
      <c r="Q1903" s="72">
        <f>IF(AND(ABS('Back-End'!B$32-L1903)&lt;=0.0005,'Back-End'!B$38),N1903,0)</f>
        <v>0</v>
      </c>
      <c r="R1903" s="72">
        <f>IF(AND(ABS('Back-End'!B$56-L1902)&lt;=0.0005,'Back-End'!B$57),'Back-End'!B$55,IF(AND(ABS('Back-End'!B$69-L1902)&lt;=0.0005,'Back-End'!B$58),'Back-End'!B$68+0.0001,0))</f>
        <v>0</v>
      </c>
      <c r="S1903" s="72">
        <f>IF(AND(ABS('Back-End'!B$81-L1903)&lt;=0.0005,'Back-End'!B$84),'Back-End'!B$83,0)</f>
        <v>0</v>
      </c>
      <c r="T1903" s="72">
        <v>0</v>
      </c>
    </row>
    <row r="1904" spans="12:20" x14ac:dyDescent="0.25">
      <c r="L1904" s="94">
        <f>L1903+0.001</f>
        <v>0.95000000000000073</v>
      </c>
      <c r="M1904" s="81">
        <f>IF(L1904&lt;'Slider Control'!M$13,'Slider Control'!P$13,L1904*'Slider Control'!R$13)</f>
        <v>2.2800000000000016</v>
      </c>
      <c r="N1904" s="95">
        <f>IF(L1904&lt;'Slider Control'!M$13,0,IF(L1904&lt;'Slider Control'!N$13,L1904*'Slider Control'!S$13+'Slider Control'!T$13,'Slider Control'!Q$13))</f>
        <v>1.8</v>
      </c>
      <c r="O1904" s="96" t="e">
        <f t="shared" si="44"/>
        <v>#N/A</v>
      </c>
      <c r="P1904" s="72">
        <f>IF(AND(ABS('Back-End'!B$26-L1904)&lt;=0.0005,'Back-End'!B$25),0.001,0)</f>
        <v>0</v>
      </c>
      <c r="Q1904" s="72">
        <f>IF(AND(ABS('Back-End'!B$32-L1904)&lt;=0.0005,'Back-End'!B$38),M1904,0)</f>
        <v>0</v>
      </c>
      <c r="R1904" s="72">
        <f>IF(AND(ABS('Back-End'!B$56-L1904)&lt;=0.0005,'Back-End'!B$57),'Back-End'!B$54,IF(AND(ABS('Back-End'!B$69-L1904)&lt;=0.0005,'Back-End'!B$58),'Back-End'!B$67,0))</f>
        <v>0</v>
      </c>
      <c r="S1904" s="72">
        <f>IF(AND(ABS('Back-End'!B$81-L1904)&lt;=0.0005,'Back-End'!B$84),'Back-End'!B$82,0)</f>
        <v>0</v>
      </c>
      <c r="T1904" s="72">
        <v>0</v>
      </c>
    </row>
    <row r="1905" spans="12:20" x14ac:dyDescent="0.25">
      <c r="L1905" s="94">
        <f>L1904</f>
        <v>0.95000000000000073</v>
      </c>
      <c r="M1905" s="81">
        <f>IF(L1905&lt;'Slider Control'!M$13,'Slider Control'!P$13,L1905*'Slider Control'!R$13)</f>
        <v>2.2800000000000016</v>
      </c>
      <c r="N1905" s="95">
        <f>IF(L1905&lt;'Slider Control'!M$13,0,IF(L1905&lt;'Slider Control'!N$13,L1905*'Slider Control'!S$13+'Slider Control'!T$13,'Slider Control'!Q$13))</f>
        <v>1.8</v>
      </c>
      <c r="O1905" s="96" t="e">
        <f t="shared" si="44"/>
        <v>#N/A</v>
      </c>
      <c r="P1905" s="72">
        <f>IF(AND(ABS('Back-End'!B$26-L1905)&lt;=0.0005,'Back-End'!B$25),'Back-End'!B$21,0)</f>
        <v>0</v>
      </c>
      <c r="Q1905" s="72">
        <f>IF(AND(ABS('Back-End'!B$32-L1905)&lt;=0.0005,'Back-End'!B$38),N1905,0)</f>
        <v>0</v>
      </c>
      <c r="R1905" s="72">
        <f>IF(AND(ABS('Back-End'!B$56-L1904)&lt;=0.0005,'Back-End'!B$57),'Back-End'!B$55,IF(AND(ABS('Back-End'!B$69-L1904)&lt;=0.0005,'Back-End'!B$58),'Back-End'!B$68+0.0001,0))</f>
        <v>0</v>
      </c>
      <c r="S1905" s="72">
        <f>IF(AND(ABS('Back-End'!B$81-L1905)&lt;=0.0005,'Back-End'!B$84),'Back-End'!B$83,0)</f>
        <v>0</v>
      </c>
      <c r="T1905" s="72">
        <v>0</v>
      </c>
    </row>
    <row r="1906" spans="12:20" x14ac:dyDescent="0.25">
      <c r="L1906" s="94">
        <f>L1905+0.001</f>
        <v>0.95100000000000073</v>
      </c>
      <c r="M1906" s="81">
        <f>IF(L1906&lt;'Slider Control'!M$13,'Slider Control'!P$13,L1906*'Slider Control'!R$13)</f>
        <v>2.2824000000000018</v>
      </c>
      <c r="N1906" s="95">
        <f>IF(L1906&lt;'Slider Control'!M$13,0,IF(L1906&lt;'Slider Control'!N$13,L1906*'Slider Control'!S$13+'Slider Control'!T$13,'Slider Control'!Q$13))</f>
        <v>1.8</v>
      </c>
      <c r="O1906" s="96" t="e">
        <f t="shared" si="44"/>
        <v>#N/A</v>
      </c>
      <c r="P1906" s="72">
        <f>IF(AND(ABS('Back-End'!B$26-L1906)&lt;=0.0005,'Back-End'!B$25),0.001,0)</f>
        <v>0</v>
      </c>
      <c r="Q1906" s="72">
        <f>IF(AND(ABS('Back-End'!B$32-L1906)&lt;=0.0005,'Back-End'!B$38),M1906,0)</f>
        <v>0</v>
      </c>
      <c r="R1906" s="72">
        <f>IF(AND(ABS('Back-End'!B$56-L1906)&lt;=0.0005,'Back-End'!B$57),'Back-End'!B$54,IF(AND(ABS('Back-End'!B$69-L1906)&lt;=0.0005,'Back-End'!B$58),'Back-End'!B$67,0))</f>
        <v>0</v>
      </c>
      <c r="S1906" s="72">
        <f>IF(AND(ABS('Back-End'!B$81-L1906)&lt;=0.0005,'Back-End'!B$84),'Back-End'!B$82,0)</f>
        <v>0</v>
      </c>
      <c r="T1906" s="72">
        <v>0</v>
      </c>
    </row>
    <row r="1907" spans="12:20" x14ac:dyDescent="0.25">
      <c r="L1907" s="94">
        <f>L1906</f>
        <v>0.95100000000000073</v>
      </c>
      <c r="M1907" s="81">
        <f>IF(L1907&lt;'Slider Control'!M$13,'Slider Control'!P$13,L1907*'Slider Control'!R$13)</f>
        <v>2.2824000000000018</v>
      </c>
      <c r="N1907" s="95">
        <f>IF(L1907&lt;'Slider Control'!M$13,0,IF(L1907&lt;'Slider Control'!N$13,L1907*'Slider Control'!S$13+'Slider Control'!T$13,'Slider Control'!Q$13))</f>
        <v>1.8</v>
      </c>
      <c r="O1907" s="96" t="e">
        <f t="shared" si="44"/>
        <v>#N/A</v>
      </c>
      <c r="P1907" s="72">
        <f>IF(AND(ABS('Back-End'!B$26-L1907)&lt;=0.0005,'Back-End'!B$25),'Back-End'!B$21,0)</f>
        <v>0</v>
      </c>
      <c r="Q1907" s="72">
        <f>IF(AND(ABS('Back-End'!B$32-L1907)&lt;=0.0005,'Back-End'!B$38),N1907,0)</f>
        <v>0</v>
      </c>
      <c r="R1907" s="72">
        <f>IF(AND(ABS('Back-End'!B$56-L1906)&lt;=0.0005,'Back-End'!B$57),'Back-End'!B$55,IF(AND(ABS('Back-End'!B$69-L1906)&lt;=0.0005,'Back-End'!B$58),'Back-End'!B$68+0.0001,0))</f>
        <v>0</v>
      </c>
      <c r="S1907" s="72">
        <f>IF(AND(ABS('Back-End'!B$81-L1907)&lt;=0.0005,'Back-End'!B$84),'Back-End'!B$83,0)</f>
        <v>0</v>
      </c>
      <c r="T1907" s="72">
        <v>0</v>
      </c>
    </row>
    <row r="1908" spans="12:20" x14ac:dyDescent="0.25">
      <c r="L1908" s="94">
        <f>L1907+0.001</f>
        <v>0.95200000000000073</v>
      </c>
      <c r="M1908" s="81">
        <f>IF(L1908&lt;'Slider Control'!M$13,'Slider Control'!P$13,L1908*'Slider Control'!R$13)</f>
        <v>2.2848000000000015</v>
      </c>
      <c r="N1908" s="95">
        <f>IF(L1908&lt;'Slider Control'!M$13,0,IF(L1908&lt;'Slider Control'!N$13,L1908*'Slider Control'!S$13+'Slider Control'!T$13,'Slider Control'!Q$13))</f>
        <v>1.8</v>
      </c>
      <c r="O1908" s="96" t="e">
        <f t="shared" si="44"/>
        <v>#N/A</v>
      </c>
      <c r="P1908" s="72">
        <f>IF(AND(ABS('Back-End'!B$26-L1908)&lt;=0.0005,'Back-End'!B$25),0.001,0)</f>
        <v>0</v>
      </c>
      <c r="Q1908" s="72">
        <f>IF(AND(ABS('Back-End'!B$32-L1908)&lt;=0.0005,'Back-End'!B$38),M1908,0)</f>
        <v>0</v>
      </c>
      <c r="R1908" s="72">
        <f>IF(AND(ABS('Back-End'!B$56-L1908)&lt;=0.0005,'Back-End'!B$57),'Back-End'!B$54,IF(AND(ABS('Back-End'!B$69-L1908)&lt;=0.0005,'Back-End'!B$58),'Back-End'!B$67,0))</f>
        <v>0</v>
      </c>
      <c r="S1908" s="72">
        <f>IF(AND(ABS('Back-End'!B$81-L1908)&lt;=0.0005,'Back-End'!B$84),'Back-End'!B$82,0)</f>
        <v>0</v>
      </c>
      <c r="T1908" s="72">
        <v>0</v>
      </c>
    </row>
    <row r="1909" spans="12:20" x14ac:dyDescent="0.25">
      <c r="L1909" s="94">
        <f>L1908</f>
        <v>0.95200000000000073</v>
      </c>
      <c r="M1909" s="81">
        <f>IF(L1909&lt;'Slider Control'!M$13,'Slider Control'!P$13,L1909*'Slider Control'!R$13)</f>
        <v>2.2848000000000015</v>
      </c>
      <c r="N1909" s="95">
        <f>IF(L1909&lt;'Slider Control'!M$13,0,IF(L1909&lt;'Slider Control'!N$13,L1909*'Slider Control'!S$13+'Slider Control'!T$13,'Slider Control'!Q$13))</f>
        <v>1.8</v>
      </c>
      <c r="O1909" s="96" t="e">
        <f t="shared" si="44"/>
        <v>#N/A</v>
      </c>
      <c r="P1909" s="72">
        <f>IF(AND(ABS('Back-End'!B$26-L1909)&lt;=0.0005,'Back-End'!B$25),'Back-End'!B$21,0)</f>
        <v>0</v>
      </c>
      <c r="Q1909" s="72">
        <f>IF(AND(ABS('Back-End'!B$32-L1909)&lt;=0.0005,'Back-End'!B$38),N1909,0)</f>
        <v>0</v>
      </c>
      <c r="R1909" s="72">
        <f>IF(AND(ABS('Back-End'!B$56-L1908)&lt;=0.0005,'Back-End'!B$57),'Back-End'!B$55,IF(AND(ABS('Back-End'!B$69-L1908)&lt;=0.0005,'Back-End'!B$58),'Back-End'!B$68+0.0001,0))</f>
        <v>0</v>
      </c>
      <c r="S1909" s="72">
        <f>IF(AND(ABS('Back-End'!B$81-L1909)&lt;=0.0005,'Back-End'!B$84),'Back-End'!B$83,0)</f>
        <v>0</v>
      </c>
      <c r="T1909" s="72">
        <v>0</v>
      </c>
    </row>
    <row r="1910" spans="12:20" x14ac:dyDescent="0.25">
      <c r="L1910" s="94">
        <f>L1909+0.001</f>
        <v>0.95300000000000074</v>
      </c>
      <c r="M1910" s="81">
        <f>IF(L1910&lt;'Slider Control'!M$13,'Slider Control'!P$13,L1910*'Slider Control'!R$13)</f>
        <v>2.2872000000000017</v>
      </c>
      <c r="N1910" s="95">
        <f>IF(L1910&lt;'Slider Control'!M$13,0,IF(L1910&lt;'Slider Control'!N$13,L1910*'Slider Control'!S$13+'Slider Control'!T$13,'Slider Control'!Q$13))</f>
        <v>1.8</v>
      </c>
      <c r="O1910" s="96" t="e">
        <f t="shared" si="44"/>
        <v>#N/A</v>
      </c>
      <c r="P1910" s="72">
        <f>IF(AND(ABS('Back-End'!B$26-L1910)&lt;=0.0005,'Back-End'!B$25),0.001,0)</f>
        <v>0</v>
      </c>
      <c r="Q1910" s="72">
        <f>IF(AND(ABS('Back-End'!B$32-L1910)&lt;=0.0005,'Back-End'!B$38),M1910,0)</f>
        <v>0</v>
      </c>
      <c r="R1910" s="72">
        <f>IF(AND(ABS('Back-End'!B$56-L1910)&lt;=0.0005,'Back-End'!B$57),'Back-End'!B$54,IF(AND(ABS('Back-End'!B$69-L1910)&lt;=0.0005,'Back-End'!B$58),'Back-End'!B$67,0))</f>
        <v>0</v>
      </c>
      <c r="S1910" s="72">
        <f>IF(AND(ABS('Back-End'!B$81-L1910)&lt;=0.0005,'Back-End'!B$84),'Back-End'!B$82,0)</f>
        <v>0</v>
      </c>
      <c r="T1910" s="72">
        <v>0</v>
      </c>
    </row>
    <row r="1911" spans="12:20" x14ac:dyDescent="0.25">
      <c r="L1911" s="94">
        <f>L1910</f>
        <v>0.95300000000000074</v>
      </c>
      <c r="M1911" s="81">
        <f>IF(L1911&lt;'Slider Control'!M$13,'Slider Control'!P$13,L1911*'Slider Control'!R$13)</f>
        <v>2.2872000000000017</v>
      </c>
      <c r="N1911" s="95">
        <f>IF(L1911&lt;'Slider Control'!M$13,0,IF(L1911&lt;'Slider Control'!N$13,L1911*'Slider Control'!S$13+'Slider Control'!T$13,'Slider Control'!Q$13))</f>
        <v>1.8</v>
      </c>
      <c r="O1911" s="96" t="e">
        <f t="shared" si="44"/>
        <v>#N/A</v>
      </c>
      <c r="P1911" s="72">
        <f>IF(AND(ABS('Back-End'!B$26-L1911)&lt;=0.0005,'Back-End'!B$25),'Back-End'!B$21,0)</f>
        <v>0</v>
      </c>
      <c r="Q1911" s="72">
        <f>IF(AND(ABS('Back-End'!B$32-L1911)&lt;=0.0005,'Back-End'!B$38),N1911,0)</f>
        <v>0</v>
      </c>
      <c r="R1911" s="72">
        <f>IF(AND(ABS('Back-End'!B$56-L1910)&lt;=0.0005,'Back-End'!B$57),'Back-End'!B$55,IF(AND(ABS('Back-End'!B$69-L1910)&lt;=0.0005,'Back-End'!B$58),'Back-End'!B$68+0.0001,0))</f>
        <v>0</v>
      </c>
      <c r="S1911" s="72">
        <f>IF(AND(ABS('Back-End'!B$81-L1911)&lt;=0.0005,'Back-End'!B$84),'Back-End'!B$83,0)</f>
        <v>0</v>
      </c>
      <c r="T1911" s="72">
        <v>0</v>
      </c>
    </row>
    <row r="1912" spans="12:20" x14ac:dyDescent="0.25">
      <c r="L1912" s="94">
        <f>L1911+0.001</f>
        <v>0.95400000000000074</v>
      </c>
      <c r="M1912" s="81">
        <f>IF(L1912&lt;'Slider Control'!M$13,'Slider Control'!P$13,L1912*'Slider Control'!R$13)</f>
        <v>2.2896000000000019</v>
      </c>
      <c r="N1912" s="95">
        <f>IF(L1912&lt;'Slider Control'!M$13,0,IF(L1912&lt;'Slider Control'!N$13,L1912*'Slider Control'!S$13+'Slider Control'!T$13,'Slider Control'!Q$13))</f>
        <v>1.8</v>
      </c>
      <c r="O1912" s="96" t="e">
        <f t="shared" si="44"/>
        <v>#N/A</v>
      </c>
      <c r="P1912" s="72">
        <f>IF(AND(ABS('Back-End'!B$26-L1912)&lt;=0.0005,'Back-End'!B$25),0.001,0)</f>
        <v>0</v>
      </c>
      <c r="Q1912" s="72">
        <f>IF(AND(ABS('Back-End'!B$32-L1912)&lt;=0.0005,'Back-End'!B$38),M1912,0)</f>
        <v>0</v>
      </c>
      <c r="R1912" s="72">
        <f>IF(AND(ABS('Back-End'!B$56-L1912)&lt;=0.0005,'Back-End'!B$57),'Back-End'!B$54,IF(AND(ABS('Back-End'!B$69-L1912)&lt;=0.0005,'Back-End'!B$58),'Back-End'!B$67,0))</f>
        <v>0</v>
      </c>
      <c r="S1912" s="72">
        <f>IF(AND(ABS('Back-End'!B$81-L1912)&lt;=0.0005,'Back-End'!B$84),'Back-End'!B$82,0)</f>
        <v>0</v>
      </c>
      <c r="T1912" s="72">
        <v>0</v>
      </c>
    </row>
    <row r="1913" spans="12:20" x14ac:dyDescent="0.25">
      <c r="L1913" s="94">
        <f>L1912</f>
        <v>0.95400000000000074</v>
      </c>
      <c r="M1913" s="81">
        <f>IF(L1913&lt;'Slider Control'!M$13,'Slider Control'!P$13,L1913*'Slider Control'!R$13)</f>
        <v>2.2896000000000019</v>
      </c>
      <c r="N1913" s="95">
        <f>IF(L1913&lt;'Slider Control'!M$13,0,IF(L1913&lt;'Slider Control'!N$13,L1913*'Slider Control'!S$13+'Slider Control'!T$13,'Slider Control'!Q$13))</f>
        <v>1.8</v>
      </c>
      <c r="O1913" s="96" t="e">
        <f t="shared" si="44"/>
        <v>#N/A</v>
      </c>
      <c r="P1913" s="72">
        <f>IF(AND(ABS('Back-End'!B$26-L1913)&lt;=0.0005,'Back-End'!B$25),'Back-End'!B$21,0)</f>
        <v>0</v>
      </c>
      <c r="Q1913" s="72">
        <f>IF(AND(ABS('Back-End'!B$32-L1913)&lt;=0.0005,'Back-End'!B$38),N1913,0)</f>
        <v>0</v>
      </c>
      <c r="R1913" s="72">
        <f>IF(AND(ABS('Back-End'!B$56-L1912)&lt;=0.0005,'Back-End'!B$57),'Back-End'!B$55,IF(AND(ABS('Back-End'!B$69-L1912)&lt;=0.0005,'Back-End'!B$58),'Back-End'!B$68+0.0001,0))</f>
        <v>0</v>
      </c>
      <c r="S1913" s="72">
        <f>IF(AND(ABS('Back-End'!B$81-L1913)&lt;=0.0005,'Back-End'!B$84),'Back-End'!B$83,0)</f>
        <v>0</v>
      </c>
      <c r="T1913" s="72">
        <v>0</v>
      </c>
    </row>
    <row r="1914" spans="12:20" x14ac:dyDescent="0.25">
      <c r="L1914" s="94">
        <f>L1913+0.001</f>
        <v>0.95500000000000074</v>
      </c>
      <c r="M1914" s="81">
        <f>IF(L1914&lt;'Slider Control'!M$13,'Slider Control'!P$13,L1914*'Slider Control'!R$13)</f>
        <v>2.2920000000000016</v>
      </c>
      <c r="N1914" s="95">
        <f>IF(L1914&lt;'Slider Control'!M$13,0,IF(L1914&lt;'Slider Control'!N$13,L1914*'Slider Control'!S$13+'Slider Control'!T$13,'Slider Control'!Q$13))</f>
        <v>1.8</v>
      </c>
      <c r="O1914" s="96" t="e">
        <f t="shared" si="44"/>
        <v>#N/A</v>
      </c>
      <c r="P1914" s="72">
        <f>IF(AND(ABS('Back-End'!B$26-L1914)&lt;=0.0005,'Back-End'!B$25),0.001,0)</f>
        <v>0</v>
      </c>
      <c r="Q1914" s="72">
        <f>IF(AND(ABS('Back-End'!B$32-L1914)&lt;=0.0005,'Back-End'!B$38),M1914,0)</f>
        <v>0</v>
      </c>
      <c r="R1914" s="72">
        <f>IF(AND(ABS('Back-End'!B$56-L1914)&lt;=0.0005,'Back-End'!B$57),'Back-End'!B$54,IF(AND(ABS('Back-End'!B$69-L1914)&lt;=0.0005,'Back-End'!B$58),'Back-End'!B$67,0))</f>
        <v>0</v>
      </c>
      <c r="S1914" s="72">
        <f>IF(AND(ABS('Back-End'!B$81-L1914)&lt;=0.0005,'Back-End'!B$84),'Back-End'!B$82,0)</f>
        <v>0</v>
      </c>
      <c r="T1914" s="72">
        <v>0</v>
      </c>
    </row>
    <row r="1915" spans="12:20" x14ac:dyDescent="0.25">
      <c r="L1915" s="94">
        <f>L1914</f>
        <v>0.95500000000000074</v>
      </c>
      <c r="M1915" s="81">
        <f>IF(L1915&lt;'Slider Control'!M$13,'Slider Control'!P$13,L1915*'Slider Control'!R$13)</f>
        <v>2.2920000000000016</v>
      </c>
      <c r="N1915" s="95">
        <f>IF(L1915&lt;'Slider Control'!M$13,0,IF(L1915&lt;'Slider Control'!N$13,L1915*'Slider Control'!S$13+'Slider Control'!T$13,'Slider Control'!Q$13))</f>
        <v>1.8</v>
      </c>
      <c r="O1915" s="96" t="e">
        <f t="shared" si="44"/>
        <v>#N/A</v>
      </c>
      <c r="P1915" s="72">
        <f>IF(AND(ABS('Back-End'!B$26-L1915)&lt;=0.0005,'Back-End'!B$25),'Back-End'!B$21,0)</f>
        <v>0</v>
      </c>
      <c r="Q1915" s="72">
        <f>IF(AND(ABS('Back-End'!B$32-L1915)&lt;=0.0005,'Back-End'!B$38),N1915,0)</f>
        <v>0</v>
      </c>
      <c r="R1915" s="72">
        <f>IF(AND(ABS('Back-End'!B$56-L1914)&lt;=0.0005,'Back-End'!B$57),'Back-End'!B$55,IF(AND(ABS('Back-End'!B$69-L1914)&lt;=0.0005,'Back-End'!B$58),'Back-End'!B$68+0.0001,0))</f>
        <v>0</v>
      </c>
      <c r="S1915" s="72">
        <f>IF(AND(ABS('Back-End'!B$81-L1915)&lt;=0.0005,'Back-End'!B$84),'Back-End'!B$83,0)</f>
        <v>0</v>
      </c>
      <c r="T1915" s="72">
        <v>0</v>
      </c>
    </row>
    <row r="1916" spans="12:20" x14ac:dyDescent="0.25">
      <c r="L1916" s="94">
        <f>L1915+0.001</f>
        <v>0.95600000000000074</v>
      </c>
      <c r="M1916" s="81">
        <f>IF(L1916&lt;'Slider Control'!M$13,'Slider Control'!P$13,L1916*'Slider Control'!R$13)</f>
        <v>2.2944000000000018</v>
      </c>
      <c r="N1916" s="95">
        <f>IF(L1916&lt;'Slider Control'!M$13,0,IF(L1916&lt;'Slider Control'!N$13,L1916*'Slider Control'!S$13+'Slider Control'!T$13,'Slider Control'!Q$13))</f>
        <v>1.8</v>
      </c>
      <c r="O1916" s="96" t="e">
        <f t="shared" si="44"/>
        <v>#N/A</v>
      </c>
      <c r="P1916" s="72">
        <f>IF(AND(ABS('Back-End'!B$26-L1916)&lt;=0.0005,'Back-End'!B$25),0.001,0)</f>
        <v>0</v>
      </c>
      <c r="Q1916" s="72">
        <f>IF(AND(ABS('Back-End'!B$32-L1916)&lt;=0.0005,'Back-End'!B$38),M1916,0)</f>
        <v>0</v>
      </c>
      <c r="R1916" s="72">
        <f>IF(AND(ABS('Back-End'!B$56-L1916)&lt;=0.0005,'Back-End'!B$57),'Back-End'!B$54,IF(AND(ABS('Back-End'!B$69-L1916)&lt;=0.0005,'Back-End'!B$58),'Back-End'!B$67,0))</f>
        <v>0</v>
      </c>
      <c r="S1916" s="72">
        <f>IF(AND(ABS('Back-End'!B$81-L1916)&lt;=0.0005,'Back-End'!B$84),'Back-End'!B$82,0)</f>
        <v>0</v>
      </c>
      <c r="T1916" s="72">
        <v>0</v>
      </c>
    </row>
    <row r="1917" spans="12:20" x14ac:dyDescent="0.25">
      <c r="L1917" s="94">
        <f>L1916</f>
        <v>0.95600000000000074</v>
      </c>
      <c r="M1917" s="81">
        <f>IF(L1917&lt;'Slider Control'!M$13,'Slider Control'!P$13,L1917*'Slider Control'!R$13)</f>
        <v>2.2944000000000018</v>
      </c>
      <c r="N1917" s="95">
        <f>IF(L1917&lt;'Slider Control'!M$13,0,IF(L1917&lt;'Slider Control'!N$13,L1917*'Slider Control'!S$13+'Slider Control'!T$13,'Slider Control'!Q$13))</f>
        <v>1.8</v>
      </c>
      <c r="O1917" s="96" t="e">
        <f t="shared" si="44"/>
        <v>#N/A</v>
      </c>
      <c r="P1917" s="72">
        <f>IF(AND(ABS('Back-End'!B$26-L1917)&lt;=0.0005,'Back-End'!B$25),'Back-End'!B$21,0)</f>
        <v>0</v>
      </c>
      <c r="Q1917" s="72">
        <f>IF(AND(ABS('Back-End'!B$32-L1917)&lt;=0.0005,'Back-End'!B$38),N1917,0)</f>
        <v>0</v>
      </c>
      <c r="R1917" s="72">
        <f>IF(AND(ABS('Back-End'!B$56-L1916)&lt;=0.0005,'Back-End'!B$57),'Back-End'!B$55,IF(AND(ABS('Back-End'!B$69-L1916)&lt;=0.0005,'Back-End'!B$58),'Back-End'!B$68+0.0001,0))</f>
        <v>0</v>
      </c>
      <c r="S1917" s="72">
        <f>IF(AND(ABS('Back-End'!B$81-L1917)&lt;=0.0005,'Back-End'!B$84),'Back-End'!B$83,0)</f>
        <v>0</v>
      </c>
      <c r="T1917" s="72">
        <v>0</v>
      </c>
    </row>
    <row r="1918" spans="12:20" x14ac:dyDescent="0.25">
      <c r="L1918" s="94">
        <f>L1917+0.001</f>
        <v>0.95700000000000074</v>
      </c>
      <c r="M1918" s="81">
        <f>IF(L1918&lt;'Slider Control'!M$13,'Slider Control'!P$13,L1918*'Slider Control'!R$13)</f>
        <v>2.2968000000000015</v>
      </c>
      <c r="N1918" s="95">
        <f>IF(L1918&lt;'Slider Control'!M$13,0,IF(L1918&lt;'Slider Control'!N$13,L1918*'Slider Control'!S$13+'Slider Control'!T$13,'Slider Control'!Q$13))</f>
        <v>1.8</v>
      </c>
      <c r="O1918" s="96" t="e">
        <f t="shared" si="44"/>
        <v>#N/A</v>
      </c>
      <c r="P1918" s="72">
        <f>IF(AND(ABS('Back-End'!B$26-L1918)&lt;=0.0005,'Back-End'!B$25),0.001,0)</f>
        <v>0</v>
      </c>
      <c r="Q1918" s="72">
        <f>IF(AND(ABS('Back-End'!B$32-L1918)&lt;=0.0005,'Back-End'!B$38),M1918,0)</f>
        <v>0</v>
      </c>
      <c r="R1918" s="72">
        <f>IF(AND(ABS('Back-End'!B$56-L1918)&lt;=0.0005,'Back-End'!B$57),'Back-End'!B$54,IF(AND(ABS('Back-End'!B$69-L1918)&lt;=0.0005,'Back-End'!B$58),'Back-End'!B$67,0))</f>
        <v>0</v>
      </c>
      <c r="S1918" s="72">
        <f>IF(AND(ABS('Back-End'!B$81-L1918)&lt;=0.0005,'Back-End'!B$84),'Back-End'!B$82,0)</f>
        <v>0</v>
      </c>
      <c r="T1918" s="72">
        <v>0</v>
      </c>
    </row>
    <row r="1919" spans="12:20" x14ac:dyDescent="0.25">
      <c r="L1919" s="94">
        <f>L1918</f>
        <v>0.95700000000000074</v>
      </c>
      <c r="M1919" s="81">
        <f>IF(L1919&lt;'Slider Control'!M$13,'Slider Control'!P$13,L1919*'Slider Control'!R$13)</f>
        <v>2.2968000000000015</v>
      </c>
      <c r="N1919" s="95">
        <f>IF(L1919&lt;'Slider Control'!M$13,0,IF(L1919&lt;'Slider Control'!N$13,L1919*'Slider Control'!S$13+'Slider Control'!T$13,'Slider Control'!Q$13))</f>
        <v>1.8</v>
      </c>
      <c r="O1919" s="96" t="e">
        <f t="shared" si="44"/>
        <v>#N/A</v>
      </c>
      <c r="P1919" s="72">
        <f>IF(AND(ABS('Back-End'!B$26-L1919)&lt;=0.0005,'Back-End'!B$25),'Back-End'!B$21,0)</f>
        <v>0</v>
      </c>
      <c r="Q1919" s="72">
        <f>IF(AND(ABS('Back-End'!B$32-L1919)&lt;=0.0005,'Back-End'!B$38),N1919,0)</f>
        <v>0</v>
      </c>
      <c r="R1919" s="72">
        <f>IF(AND(ABS('Back-End'!B$56-L1918)&lt;=0.0005,'Back-End'!B$57),'Back-End'!B$55,IF(AND(ABS('Back-End'!B$69-L1918)&lt;=0.0005,'Back-End'!B$58),'Back-End'!B$68+0.0001,0))</f>
        <v>0</v>
      </c>
      <c r="S1919" s="72">
        <f>IF(AND(ABS('Back-End'!B$81-L1919)&lt;=0.0005,'Back-End'!B$84),'Back-End'!B$83,0)</f>
        <v>0</v>
      </c>
      <c r="T1919" s="72">
        <v>0</v>
      </c>
    </row>
    <row r="1920" spans="12:20" x14ac:dyDescent="0.25">
      <c r="L1920" s="94">
        <f>L1919+0.001</f>
        <v>0.95800000000000074</v>
      </c>
      <c r="M1920" s="81">
        <f>IF(L1920&lt;'Slider Control'!M$13,'Slider Control'!P$13,L1920*'Slider Control'!R$13)</f>
        <v>2.2992000000000017</v>
      </c>
      <c r="N1920" s="95">
        <f>IF(L1920&lt;'Slider Control'!M$13,0,IF(L1920&lt;'Slider Control'!N$13,L1920*'Slider Control'!S$13+'Slider Control'!T$13,'Slider Control'!Q$13))</f>
        <v>1.8</v>
      </c>
      <c r="O1920" s="96" t="e">
        <f t="shared" si="44"/>
        <v>#N/A</v>
      </c>
      <c r="P1920" s="72">
        <f>IF(AND(ABS('Back-End'!B$26-L1920)&lt;=0.0005,'Back-End'!B$25),0.001,0)</f>
        <v>0</v>
      </c>
      <c r="Q1920" s="72">
        <f>IF(AND(ABS('Back-End'!B$32-L1920)&lt;=0.0005,'Back-End'!B$38),M1920,0)</f>
        <v>0</v>
      </c>
      <c r="R1920" s="72">
        <f>IF(AND(ABS('Back-End'!B$56-L1920)&lt;=0.0005,'Back-End'!B$57),'Back-End'!B$54,IF(AND(ABS('Back-End'!B$69-L1920)&lt;=0.0005,'Back-End'!B$58),'Back-End'!B$67,0))</f>
        <v>0</v>
      </c>
      <c r="S1920" s="72">
        <f>IF(AND(ABS('Back-End'!B$81-L1920)&lt;=0.0005,'Back-End'!B$84),'Back-End'!B$82,0)</f>
        <v>0</v>
      </c>
      <c r="T1920" s="72">
        <v>0</v>
      </c>
    </row>
    <row r="1921" spans="12:20" x14ac:dyDescent="0.25">
      <c r="L1921" s="94">
        <f>L1920</f>
        <v>0.95800000000000074</v>
      </c>
      <c r="M1921" s="81">
        <f>IF(L1921&lt;'Slider Control'!M$13,'Slider Control'!P$13,L1921*'Slider Control'!R$13)</f>
        <v>2.2992000000000017</v>
      </c>
      <c r="N1921" s="95">
        <f>IF(L1921&lt;'Slider Control'!M$13,0,IF(L1921&lt;'Slider Control'!N$13,L1921*'Slider Control'!S$13+'Slider Control'!T$13,'Slider Control'!Q$13))</f>
        <v>1.8</v>
      </c>
      <c r="O1921" s="96" t="e">
        <f t="shared" si="44"/>
        <v>#N/A</v>
      </c>
      <c r="P1921" s="72">
        <f>IF(AND(ABS('Back-End'!B$26-L1921)&lt;=0.0005,'Back-End'!B$25),'Back-End'!B$21,0)</f>
        <v>0</v>
      </c>
      <c r="Q1921" s="72">
        <f>IF(AND(ABS('Back-End'!B$32-L1921)&lt;=0.0005,'Back-End'!B$38),N1921,0)</f>
        <v>0</v>
      </c>
      <c r="R1921" s="72">
        <f>IF(AND(ABS('Back-End'!B$56-L1920)&lt;=0.0005,'Back-End'!B$57),'Back-End'!B$55,IF(AND(ABS('Back-End'!B$69-L1920)&lt;=0.0005,'Back-End'!B$58),'Back-End'!B$68+0.0001,0))</f>
        <v>0</v>
      </c>
      <c r="S1921" s="72">
        <f>IF(AND(ABS('Back-End'!B$81-L1921)&lt;=0.0005,'Back-End'!B$84),'Back-End'!B$83,0)</f>
        <v>0</v>
      </c>
      <c r="T1921" s="72">
        <v>0</v>
      </c>
    </row>
    <row r="1922" spans="12:20" x14ac:dyDescent="0.25">
      <c r="L1922" s="94">
        <f>L1921+0.001</f>
        <v>0.95900000000000074</v>
      </c>
      <c r="M1922" s="81">
        <f>IF(L1922&lt;'Slider Control'!M$13,'Slider Control'!P$13,L1922*'Slider Control'!R$13)</f>
        <v>2.3016000000000019</v>
      </c>
      <c r="N1922" s="95">
        <f>IF(L1922&lt;'Slider Control'!M$13,0,IF(L1922&lt;'Slider Control'!N$13,L1922*'Slider Control'!S$13+'Slider Control'!T$13,'Slider Control'!Q$13))</f>
        <v>1.8</v>
      </c>
      <c r="O1922" s="96" t="e">
        <f t="shared" si="44"/>
        <v>#N/A</v>
      </c>
      <c r="P1922" s="72">
        <f>IF(AND(ABS('Back-End'!B$26-L1922)&lt;=0.0005,'Back-End'!B$25),0.001,0)</f>
        <v>0</v>
      </c>
      <c r="Q1922" s="72">
        <f>IF(AND(ABS('Back-End'!B$32-L1922)&lt;=0.0005,'Back-End'!B$38),M1922,0)</f>
        <v>0</v>
      </c>
      <c r="R1922" s="72">
        <f>IF(AND(ABS('Back-End'!B$56-L1922)&lt;=0.0005,'Back-End'!B$57),'Back-End'!B$54,IF(AND(ABS('Back-End'!B$69-L1922)&lt;=0.0005,'Back-End'!B$58),'Back-End'!B$67,0))</f>
        <v>0</v>
      </c>
      <c r="S1922" s="72">
        <f>IF(AND(ABS('Back-End'!B$81-L1922)&lt;=0.0005,'Back-End'!B$84),'Back-End'!B$82,0)</f>
        <v>0</v>
      </c>
      <c r="T1922" s="72">
        <v>0</v>
      </c>
    </row>
    <row r="1923" spans="12:20" x14ac:dyDescent="0.25">
      <c r="L1923" s="94">
        <f>L1922</f>
        <v>0.95900000000000074</v>
      </c>
      <c r="M1923" s="81">
        <f>IF(L1923&lt;'Slider Control'!M$13,'Slider Control'!P$13,L1923*'Slider Control'!R$13)</f>
        <v>2.3016000000000019</v>
      </c>
      <c r="N1923" s="95">
        <f>IF(L1923&lt;'Slider Control'!M$13,0,IF(L1923&lt;'Slider Control'!N$13,L1923*'Slider Control'!S$13+'Slider Control'!T$13,'Slider Control'!Q$13))</f>
        <v>1.8</v>
      </c>
      <c r="O1923" s="96" t="e">
        <f t="shared" si="44"/>
        <v>#N/A</v>
      </c>
      <c r="P1923" s="72">
        <f>IF(AND(ABS('Back-End'!B$26-L1923)&lt;=0.0005,'Back-End'!B$25),'Back-End'!B$21,0)</f>
        <v>0</v>
      </c>
      <c r="Q1923" s="72">
        <f>IF(AND(ABS('Back-End'!B$32-L1923)&lt;=0.0005,'Back-End'!B$38),N1923,0)</f>
        <v>0</v>
      </c>
      <c r="R1923" s="72">
        <f>IF(AND(ABS('Back-End'!B$56-L1922)&lt;=0.0005,'Back-End'!B$57),'Back-End'!B$55,IF(AND(ABS('Back-End'!B$69-L1922)&lt;=0.0005,'Back-End'!B$58),'Back-End'!B$68+0.0001,0))</f>
        <v>0</v>
      </c>
      <c r="S1923" s="72">
        <f>IF(AND(ABS('Back-End'!B$81-L1923)&lt;=0.0005,'Back-End'!B$84),'Back-End'!B$83,0)</f>
        <v>0</v>
      </c>
      <c r="T1923" s="72">
        <v>0</v>
      </c>
    </row>
    <row r="1924" spans="12:20" x14ac:dyDescent="0.25">
      <c r="L1924" s="94">
        <f>L1923+0.001</f>
        <v>0.96000000000000074</v>
      </c>
      <c r="M1924" s="81">
        <f>IF(L1924&lt;'Slider Control'!M$13,'Slider Control'!P$13,L1924*'Slider Control'!R$13)</f>
        <v>2.3040000000000016</v>
      </c>
      <c r="N1924" s="95">
        <f>IF(L1924&lt;'Slider Control'!M$13,0,IF(L1924&lt;'Slider Control'!N$13,L1924*'Slider Control'!S$13+'Slider Control'!T$13,'Slider Control'!Q$13))</f>
        <v>1.8</v>
      </c>
      <c r="O1924" s="96" t="e">
        <f t="shared" ref="O1924:O1987" si="45">IF(SUM(P1924:T1924)=0,NA(),SUM(P1924:T1924))</f>
        <v>#N/A</v>
      </c>
      <c r="P1924" s="72">
        <f>IF(AND(ABS('Back-End'!B$26-L1924)&lt;=0.0005,'Back-End'!B$25),0.001,0)</f>
        <v>0</v>
      </c>
      <c r="Q1924" s="72">
        <f>IF(AND(ABS('Back-End'!B$32-L1924)&lt;=0.0005,'Back-End'!B$38),M1924,0)</f>
        <v>0</v>
      </c>
      <c r="R1924" s="72">
        <f>IF(AND(ABS('Back-End'!B$56-L1924)&lt;=0.0005,'Back-End'!B$57),'Back-End'!B$54,IF(AND(ABS('Back-End'!B$69-L1924)&lt;=0.0005,'Back-End'!B$58),'Back-End'!B$67,0))</f>
        <v>0</v>
      </c>
      <c r="S1924" s="72">
        <f>IF(AND(ABS('Back-End'!B$81-L1924)&lt;=0.0005,'Back-End'!B$84),'Back-End'!B$82,0)</f>
        <v>0</v>
      </c>
      <c r="T1924" s="72">
        <v>0</v>
      </c>
    </row>
    <row r="1925" spans="12:20" x14ac:dyDescent="0.25">
      <c r="L1925" s="94">
        <f>L1924</f>
        <v>0.96000000000000074</v>
      </c>
      <c r="M1925" s="81">
        <f>IF(L1925&lt;'Slider Control'!M$13,'Slider Control'!P$13,L1925*'Slider Control'!R$13)</f>
        <v>2.3040000000000016</v>
      </c>
      <c r="N1925" s="95">
        <f>IF(L1925&lt;'Slider Control'!M$13,0,IF(L1925&lt;'Slider Control'!N$13,L1925*'Slider Control'!S$13+'Slider Control'!T$13,'Slider Control'!Q$13))</f>
        <v>1.8</v>
      </c>
      <c r="O1925" s="96" t="e">
        <f t="shared" si="45"/>
        <v>#N/A</v>
      </c>
      <c r="P1925" s="72">
        <f>IF(AND(ABS('Back-End'!B$26-L1925)&lt;=0.0005,'Back-End'!B$25),'Back-End'!B$21,0)</f>
        <v>0</v>
      </c>
      <c r="Q1925" s="72">
        <f>IF(AND(ABS('Back-End'!B$32-L1925)&lt;=0.0005,'Back-End'!B$38),N1925,0)</f>
        <v>0</v>
      </c>
      <c r="R1925" s="72">
        <f>IF(AND(ABS('Back-End'!B$56-L1924)&lt;=0.0005,'Back-End'!B$57),'Back-End'!B$55,IF(AND(ABS('Back-End'!B$69-L1924)&lt;=0.0005,'Back-End'!B$58),'Back-End'!B$68+0.0001,0))</f>
        <v>0</v>
      </c>
      <c r="S1925" s="72">
        <f>IF(AND(ABS('Back-End'!B$81-L1925)&lt;=0.0005,'Back-End'!B$84),'Back-End'!B$83,0)</f>
        <v>0</v>
      </c>
      <c r="T1925" s="72">
        <v>0</v>
      </c>
    </row>
    <row r="1926" spans="12:20" x14ac:dyDescent="0.25">
      <c r="L1926" s="94">
        <f>L1925+0.001</f>
        <v>0.96100000000000074</v>
      </c>
      <c r="M1926" s="81">
        <f>IF(L1926&lt;'Slider Control'!M$13,'Slider Control'!P$13,L1926*'Slider Control'!R$13)</f>
        <v>2.3064000000000018</v>
      </c>
      <c r="N1926" s="95">
        <f>IF(L1926&lt;'Slider Control'!M$13,0,IF(L1926&lt;'Slider Control'!N$13,L1926*'Slider Control'!S$13+'Slider Control'!T$13,'Slider Control'!Q$13))</f>
        <v>1.8</v>
      </c>
      <c r="O1926" s="96" t="e">
        <f t="shared" si="45"/>
        <v>#N/A</v>
      </c>
      <c r="P1926" s="72">
        <f>IF(AND(ABS('Back-End'!B$26-L1926)&lt;=0.0005,'Back-End'!B$25),0.001,0)</f>
        <v>0</v>
      </c>
      <c r="Q1926" s="72">
        <f>IF(AND(ABS('Back-End'!B$32-L1926)&lt;=0.0005,'Back-End'!B$38),M1926,0)</f>
        <v>0</v>
      </c>
      <c r="R1926" s="72">
        <f>IF(AND(ABS('Back-End'!B$56-L1926)&lt;=0.0005,'Back-End'!B$57),'Back-End'!B$54,IF(AND(ABS('Back-End'!B$69-L1926)&lt;=0.0005,'Back-End'!B$58),'Back-End'!B$67,0))</f>
        <v>0</v>
      </c>
      <c r="S1926" s="72">
        <f>IF(AND(ABS('Back-End'!B$81-L1926)&lt;=0.0005,'Back-End'!B$84),'Back-End'!B$82,0)</f>
        <v>0</v>
      </c>
      <c r="T1926" s="72">
        <v>0</v>
      </c>
    </row>
    <row r="1927" spans="12:20" x14ac:dyDescent="0.25">
      <c r="L1927" s="94">
        <f>L1926</f>
        <v>0.96100000000000074</v>
      </c>
      <c r="M1927" s="81">
        <f>IF(L1927&lt;'Slider Control'!M$13,'Slider Control'!P$13,L1927*'Slider Control'!R$13)</f>
        <v>2.3064000000000018</v>
      </c>
      <c r="N1927" s="95">
        <f>IF(L1927&lt;'Slider Control'!M$13,0,IF(L1927&lt;'Slider Control'!N$13,L1927*'Slider Control'!S$13+'Slider Control'!T$13,'Slider Control'!Q$13))</f>
        <v>1.8</v>
      </c>
      <c r="O1927" s="96" t="e">
        <f t="shared" si="45"/>
        <v>#N/A</v>
      </c>
      <c r="P1927" s="72">
        <f>IF(AND(ABS('Back-End'!B$26-L1927)&lt;=0.0005,'Back-End'!B$25),'Back-End'!B$21,0)</f>
        <v>0</v>
      </c>
      <c r="Q1927" s="72">
        <f>IF(AND(ABS('Back-End'!B$32-L1927)&lt;=0.0005,'Back-End'!B$38),N1927,0)</f>
        <v>0</v>
      </c>
      <c r="R1927" s="72">
        <f>IF(AND(ABS('Back-End'!B$56-L1926)&lt;=0.0005,'Back-End'!B$57),'Back-End'!B$55,IF(AND(ABS('Back-End'!B$69-L1926)&lt;=0.0005,'Back-End'!B$58),'Back-End'!B$68+0.0001,0))</f>
        <v>0</v>
      </c>
      <c r="S1927" s="72">
        <f>IF(AND(ABS('Back-End'!B$81-L1927)&lt;=0.0005,'Back-End'!B$84),'Back-End'!B$83,0)</f>
        <v>0</v>
      </c>
      <c r="T1927" s="72">
        <v>0</v>
      </c>
    </row>
    <row r="1928" spans="12:20" x14ac:dyDescent="0.25">
      <c r="L1928" s="94">
        <f>L1927+0.001</f>
        <v>0.96200000000000074</v>
      </c>
      <c r="M1928" s="81">
        <f>IF(L1928&lt;'Slider Control'!M$13,'Slider Control'!P$13,L1928*'Slider Control'!R$13)</f>
        <v>2.3088000000000015</v>
      </c>
      <c r="N1928" s="95">
        <f>IF(L1928&lt;'Slider Control'!M$13,0,IF(L1928&lt;'Slider Control'!N$13,L1928*'Slider Control'!S$13+'Slider Control'!T$13,'Slider Control'!Q$13))</f>
        <v>1.8</v>
      </c>
      <c r="O1928" s="96" t="e">
        <f t="shared" si="45"/>
        <v>#N/A</v>
      </c>
      <c r="P1928" s="72">
        <f>IF(AND(ABS('Back-End'!B$26-L1928)&lt;=0.0005,'Back-End'!B$25),0.001,0)</f>
        <v>0</v>
      </c>
      <c r="Q1928" s="72">
        <f>IF(AND(ABS('Back-End'!B$32-L1928)&lt;=0.0005,'Back-End'!B$38),M1928,0)</f>
        <v>0</v>
      </c>
      <c r="R1928" s="72">
        <f>IF(AND(ABS('Back-End'!B$56-L1928)&lt;=0.0005,'Back-End'!B$57),'Back-End'!B$54,IF(AND(ABS('Back-End'!B$69-L1928)&lt;=0.0005,'Back-End'!B$58),'Back-End'!B$67,0))</f>
        <v>0</v>
      </c>
      <c r="S1928" s="72">
        <f>IF(AND(ABS('Back-End'!B$81-L1928)&lt;=0.0005,'Back-End'!B$84),'Back-End'!B$82,0)</f>
        <v>0</v>
      </c>
      <c r="T1928" s="72">
        <v>0</v>
      </c>
    </row>
    <row r="1929" spans="12:20" x14ac:dyDescent="0.25">
      <c r="L1929" s="94">
        <f>L1928</f>
        <v>0.96200000000000074</v>
      </c>
      <c r="M1929" s="81">
        <f>IF(L1929&lt;'Slider Control'!M$13,'Slider Control'!P$13,L1929*'Slider Control'!R$13)</f>
        <v>2.3088000000000015</v>
      </c>
      <c r="N1929" s="95">
        <f>IF(L1929&lt;'Slider Control'!M$13,0,IF(L1929&lt;'Slider Control'!N$13,L1929*'Slider Control'!S$13+'Slider Control'!T$13,'Slider Control'!Q$13))</f>
        <v>1.8</v>
      </c>
      <c r="O1929" s="96" t="e">
        <f t="shared" si="45"/>
        <v>#N/A</v>
      </c>
      <c r="P1929" s="72">
        <f>IF(AND(ABS('Back-End'!B$26-L1929)&lt;=0.0005,'Back-End'!B$25),'Back-End'!B$21,0)</f>
        <v>0</v>
      </c>
      <c r="Q1929" s="72">
        <f>IF(AND(ABS('Back-End'!B$32-L1929)&lt;=0.0005,'Back-End'!B$38),N1929,0)</f>
        <v>0</v>
      </c>
      <c r="R1929" s="72">
        <f>IF(AND(ABS('Back-End'!B$56-L1928)&lt;=0.0005,'Back-End'!B$57),'Back-End'!B$55,IF(AND(ABS('Back-End'!B$69-L1928)&lt;=0.0005,'Back-End'!B$58),'Back-End'!B$68+0.0001,0))</f>
        <v>0</v>
      </c>
      <c r="S1929" s="72">
        <f>IF(AND(ABS('Back-End'!B$81-L1929)&lt;=0.0005,'Back-End'!B$84),'Back-End'!B$83,0)</f>
        <v>0</v>
      </c>
      <c r="T1929" s="72">
        <v>0</v>
      </c>
    </row>
    <row r="1930" spans="12:20" x14ac:dyDescent="0.25">
      <c r="L1930" s="94">
        <f>L1929+0.001</f>
        <v>0.96300000000000074</v>
      </c>
      <c r="M1930" s="81">
        <f>IF(L1930&lt;'Slider Control'!M$13,'Slider Control'!P$13,L1930*'Slider Control'!R$13)</f>
        <v>2.3112000000000017</v>
      </c>
      <c r="N1930" s="95">
        <f>IF(L1930&lt;'Slider Control'!M$13,0,IF(L1930&lt;'Slider Control'!N$13,L1930*'Slider Control'!S$13+'Slider Control'!T$13,'Slider Control'!Q$13))</f>
        <v>1.8</v>
      </c>
      <c r="O1930" s="96" t="e">
        <f t="shared" si="45"/>
        <v>#N/A</v>
      </c>
      <c r="P1930" s="72">
        <f>IF(AND(ABS('Back-End'!B$26-L1930)&lt;=0.0005,'Back-End'!B$25),0.001,0)</f>
        <v>0</v>
      </c>
      <c r="Q1930" s="72">
        <f>IF(AND(ABS('Back-End'!B$32-L1930)&lt;=0.0005,'Back-End'!B$38),M1930,0)</f>
        <v>0</v>
      </c>
      <c r="R1930" s="72">
        <f>IF(AND(ABS('Back-End'!B$56-L1930)&lt;=0.0005,'Back-End'!B$57),'Back-End'!B$54,IF(AND(ABS('Back-End'!B$69-L1930)&lt;=0.0005,'Back-End'!B$58),'Back-End'!B$67,0))</f>
        <v>0</v>
      </c>
      <c r="S1930" s="72">
        <f>IF(AND(ABS('Back-End'!B$81-L1930)&lt;=0.0005,'Back-End'!B$84),'Back-End'!B$82,0)</f>
        <v>0</v>
      </c>
      <c r="T1930" s="72">
        <v>0</v>
      </c>
    </row>
    <row r="1931" spans="12:20" x14ac:dyDescent="0.25">
      <c r="L1931" s="94">
        <f>L1930</f>
        <v>0.96300000000000074</v>
      </c>
      <c r="M1931" s="81">
        <f>IF(L1931&lt;'Slider Control'!M$13,'Slider Control'!P$13,L1931*'Slider Control'!R$13)</f>
        <v>2.3112000000000017</v>
      </c>
      <c r="N1931" s="95">
        <f>IF(L1931&lt;'Slider Control'!M$13,0,IF(L1931&lt;'Slider Control'!N$13,L1931*'Slider Control'!S$13+'Slider Control'!T$13,'Slider Control'!Q$13))</f>
        <v>1.8</v>
      </c>
      <c r="O1931" s="96" t="e">
        <f t="shared" si="45"/>
        <v>#N/A</v>
      </c>
      <c r="P1931" s="72">
        <f>IF(AND(ABS('Back-End'!B$26-L1931)&lt;=0.0005,'Back-End'!B$25),'Back-End'!B$21,0)</f>
        <v>0</v>
      </c>
      <c r="Q1931" s="72">
        <f>IF(AND(ABS('Back-End'!B$32-L1931)&lt;=0.0005,'Back-End'!B$38),N1931,0)</f>
        <v>0</v>
      </c>
      <c r="R1931" s="72">
        <f>IF(AND(ABS('Back-End'!B$56-L1930)&lt;=0.0005,'Back-End'!B$57),'Back-End'!B$55,IF(AND(ABS('Back-End'!B$69-L1930)&lt;=0.0005,'Back-End'!B$58),'Back-End'!B$68+0.0001,0))</f>
        <v>0</v>
      </c>
      <c r="S1931" s="72">
        <f>IF(AND(ABS('Back-End'!B$81-L1931)&lt;=0.0005,'Back-End'!B$84),'Back-End'!B$83,0)</f>
        <v>0</v>
      </c>
      <c r="T1931" s="72">
        <v>0</v>
      </c>
    </row>
    <row r="1932" spans="12:20" x14ac:dyDescent="0.25">
      <c r="L1932" s="94">
        <f>L1931+0.001</f>
        <v>0.96400000000000075</v>
      </c>
      <c r="M1932" s="81">
        <f>IF(L1932&lt;'Slider Control'!M$13,'Slider Control'!P$13,L1932*'Slider Control'!R$13)</f>
        <v>2.3136000000000019</v>
      </c>
      <c r="N1932" s="95">
        <f>IF(L1932&lt;'Slider Control'!M$13,0,IF(L1932&lt;'Slider Control'!N$13,L1932*'Slider Control'!S$13+'Slider Control'!T$13,'Slider Control'!Q$13))</f>
        <v>1.8</v>
      </c>
      <c r="O1932" s="96" t="e">
        <f t="shared" si="45"/>
        <v>#N/A</v>
      </c>
      <c r="P1932" s="72">
        <f>IF(AND(ABS('Back-End'!B$26-L1932)&lt;=0.0005,'Back-End'!B$25),0.001,0)</f>
        <v>0</v>
      </c>
      <c r="Q1932" s="72">
        <f>IF(AND(ABS('Back-End'!B$32-L1932)&lt;=0.0005,'Back-End'!B$38),M1932,0)</f>
        <v>0</v>
      </c>
      <c r="R1932" s="72">
        <f>IF(AND(ABS('Back-End'!B$56-L1932)&lt;=0.0005,'Back-End'!B$57),'Back-End'!B$54,IF(AND(ABS('Back-End'!B$69-L1932)&lt;=0.0005,'Back-End'!B$58),'Back-End'!B$67,0))</f>
        <v>0</v>
      </c>
      <c r="S1932" s="72">
        <f>IF(AND(ABS('Back-End'!B$81-L1932)&lt;=0.0005,'Back-End'!B$84),'Back-End'!B$82,0)</f>
        <v>0</v>
      </c>
      <c r="T1932" s="72">
        <v>0</v>
      </c>
    </row>
    <row r="1933" spans="12:20" x14ac:dyDescent="0.25">
      <c r="L1933" s="94">
        <f>L1932</f>
        <v>0.96400000000000075</v>
      </c>
      <c r="M1933" s="81">
        <f>IF(L1933&lt;'Slider Control'!M$13,'Slider Control'!P$13,L1933*'Slider Control'!R$13)</f>
        <v>2.3136000000000019</v>
      </c>
      <c r="N1933" s="95">
        <f>IF(L1933&lt;'Slider Control'!M$13,0,IF(L1933&lt;'Slider Control'!N$13,L1933*'Slider Control'!S$13+'Slider Control'!T$13,'Slider Control'!Q$13))</f>
        <v>1.8</v>
      </c>
      <c r="O1933" s="96" t="e">
        <f t="shared" si="45"/>
        <v>#N/A</v>
      </c>
      <c r="P1933" s="72">
        <f>IF(AND(ABS('Back-End'!B$26-L1933)&lt;=0.0005,'Back-End'!B$25),'Back-End'!B$21,0)</f>
        <v>0</v>
      </c>
      <c r="Q1933" s="72">
        <f>IF(AND(ABS('Back-End'!B$32-L1933)&lt;=0.0005,'Back-End'!B$38),N1933,0)</f>
        <v>0</v>
      </c>
      <c r="R1933" s="72">
        <f>IF(AND(ABS('Back-End'!B$56-L1932)&lt;=0.0005,'Back-End'!B$57),'Back-End'!B$55,IF(AND(ABS('Back-End'!B$69-L1932)&lt;=0.0005,'Back-End'!B$58),'Back-End'!B$68+0.0001,0))</f>
        <v>0</v>
      </c>
      <c r="S1933" s="72">
        <f>IF(AND(ABS('Back-End'!B$81-L1933)&lt;=0.0005,'Back-End'!B$84),'Back-End'!B$83,0)</f>
        <v>0</v>
      </c>
      <c r="T1933" s="72">
        <v>0</v>
      </c>
    </row>
    <row r="1934" spans="12:20" x14ac:dyDescent="0.25">
      <c r="L1934" s="94">
        <f>L1933+0.001</f>
        <v>0.96500000000000075</v>
      </c>
      <c r="M1934" s="81">
        <f>IF(L1934&lt;'Slider Control'!M$13,'Slider Control'!P$13,L1934*'Slider Control'!R$13)</f>
        <v>2.3160000000000016</v>
      </c>
      <c r="N1934" s="95">
        <f>IF(L1934&lt;'Slider Control'!M$13,0,IF(L1934&lt;'Slider Control'!N$13,L1934*'Slider Control'!S$13+'Slider Control'!T$13,'Slider Control'!Q$13))</f>
        <v>1.8</v>
      </c>
      <c r="O1934" s="96" t="e">
        <f t="shared" si="45"/>
        <v>#N/A</v>
      </c>
      <c r="P1934" s="72">
        <f>IF(AND(ABS('Back-End'!B$26-L1934)&lt;=0.0005,'Back-End'!B$25),0.001,0)</f>
        <v>0</v>
      </c>
      <c r="Q1934" s="72">
        <f>IF(AND(ABS('Back-End'!B$32-L1934)&lt;=0.0005,'Back-End'!B$38),M1934,0)</f>
        <v>0</v>
      </c>
      <c r="R1934" s="72">
        <f>IF(AND(ABS('Back-End'!B$56-L1934)&lt;=0.0005,'Back-End'!B$57),'Back-End'!B$54,IF(AND(ABS('Back-End'!B$69-L1934)&lt;=0.0005,'Back-End'!B$58),'Back-End'!B$67,0))</f>
        <v>0</v>
      </c>
      <c r="S1934" s="72">
        <f>IF(AND(ABS('Back-End'!B$81-L1934)&lt;=0.0005,'Back-End'!B$84),'Back-End'!B$82,0)</f>
        <v>0</v>
      </c>
      <c r="T1934" s="72">
        <v>0</v>
      </c>
    </row>
    <row r="1935" spans="12:20" x14ac:dyDescent="0.25">
      <c r="L1935" s="94">
        <f>L1934</f>
        <v>0.96500000000000075</v>
      </c>
      <c r="M1935" s="81">
        <f>IF(L1935&lt;'Slider Control'!M$13,'Slider Control'!P$13,L1935*'Slider Control'!R$13)</f>
        <v>2.3160000000000016</v>
      </c>
      <c r="N1935" s="95">
        <f>IF(L1935&lt;'Slider Control'!M$13,0,IF(L1935&lt;'Slider Control'!N$13,L1935*'Slider Control'!S$13+'Slider Control'!T$13,'Slider Control'!Q$13))</f>
        <v>1.8</v>
      </c>
      <c r="O1935" s="96" t="e">
        <f t="shared" si="45"/>
        <v>#N/A</v>
      </c>
      <c r="P1935" s="72">
        <f>IF(AND(ABS('Back-End'!B$26-L1935)&lt;=0.0005,'Back-End'!B$25),'Back-End'!B$21,0)</f>
        <v>0</v>
      </c>
      <c r="Q1935" s="72">
        <f>IF(AND(ABS('Back-End'!B$32-L1935)&lt;=0.0005,'Back-End'!B$38),N1935,0)</f>
        <v>0</v>
      </c>
      <c r="R1935" s="72">
        <f>IF(AND(ABS('Back-End'!B$56-L1934)&lt;=0.0005,'Back-End'!B$57),'Back-End'!B$55,IF(AND(ABS('Back-End'!B$69-L1934)&lt;=0.0005,'Back-End'!B$58),'Back-End'!B$68+0.0001,0))</f>
        <v>0</v>
      </c>
      <c r="S1935" s="72">
        <f>IF(AND(ABS('Back-End'!B$81-L1935)&lt;=0.0005,'Back-End'!B$84),'Back-End'!B$83,0)</f>
        <v>0</v>
      </c>
      <c r="T1935" s="72">
        <v>0</v>
      </c>
    </row>
    <row r="1936" spans="12:20" x14ac:dyDescent="0.25">
      <c r="L1936" s="94">
        <f>L1935+0.001</f>
        <v>0.96600000000000075</v>
      </c>
      <c r="M1936" s="81">
        <f>IF(L1936&lt;'Slider Control'!M$13,'Slider Control'!P$13,L1936*'Slider Control'!R$13)</f>
        <v>2.3184000000000018</v>
      </c>
      <c r="N1936" s="95">
        <f>IF(L1936&lt;'Slider Control'!M$13,0,IF(L1936&lt;'Slider Control'!N$13,L1936*'Slider Control'!S$13+'Slider Control'!T$13,'Slider Control'!Q$13))</f>
        <v>1.8</v>
      </c>
      <c r="O1936" s="96" t="e">
        <f t="shared" si="45"/>
        <v>#N/A</v>
      </c>
      <c r="P1936" s="72">
        <f>IF(AND(ABS('Back-End'!B$26-L1936)&lt;=0.0005,'Back-End'!B$25),0.001,0)</f>
        <v>0</v>
      </c>
      <c r="Q1936" s="72">
        <f>IF(AND(ABS('Back-End'!B$32-L1936)&lt;=0.0005,'Back-End'!B$38),M1936,0)</f>
        <v>0</v>
      </c>
      <c r="R1936" s="72">
        <f>IF(AND(ABS('Back-End'!B$56-L1936)&lt;=0.0005,'Back-End'!B$57),'Back-End'!B$54,IF(AND(ABS('Back-End'!B$69-L1936)&lt;=0.0005,'Back-End'!B$58),'Back-End'!B$67,0))</f>
        <v>0</v>
      </c>
      <c r="S1936" s="72">
        <f>IF(AND(ABS('Back-End'!B$81-L1936)&lt;=0.0005,'Back-End'!B$84),'Back-End'!B$82,0)</f>
        <v>0</v>
      </c>
      <c r="T1936" s="72">
        <v>0</v>
      </c>
    </row>
    <row r="1937" spans="12:20" x14ac:dyDescent="0.25">
      <c r="L1937" s="94">
        <f>L1936</f>
        <v>0.96600000000000075</v>
      </c>
      <c r="M1937" s="81">
        <f>IF(L1937&lt;'Slider Control'!M$13,'Slider Control'!P$13,L1937*'Slider Control'!R$13)</f>
        <v>2.3184000000000018</v>
      </c>
      <c r="N1937" s="95">
        <f>IF(L1937&lt;'Slider Control'!M$13,0,IF(L1937&lt;'Slider Control'!N$13,L1937*'Slider Control'!S$13+'Slider Control'!T$13,'Slider Control'!Q$13))</f>
        <v>1.8</v>
      </c>
      <c r="O1937" s="96" t="e">
        <f t="shared" si="45"/>
        <v>#N/A</v>
      </c>
      <c r="P1937" s="72">
        <f>IF(AND(ABS('Back-End'!B$26-L1937)&lt;=0.0005,'Back-End'!B$25),'Back-End'!B$21,0)</f>
        <v>0</v>
      </c>
      <c r="Q1937" s="72">
        <f>IF(AND(ABS('Back-End'!B$32-L1937)&lt;=0.0005,'Back-End'!B$38),N1937,0)</f>
        <v>0</v>
      </c>
      <c r="R1937" s="72">
        <f>IF(AND(ABS('Back-End'!B$56-L1936)&lt;=0.0005,'Back-End'!B$57),'Back-End'!B$55,IF(AND(ABS('Back-End'!B$69-L1936)&lt;=0.0005,'Back-End'!B$58),'Back-End'!B$68+0.0001,0))</f>
        <v>0</v>
      </c>
      <c r="S1937" s="72">
        <f>IF(AND(ABS('Back-End'!B$81-L1937)&lt;=0.0005,'Back-End'!B$84),'Back-End'!B$83,0)</f>
        <v>0</v>
      </c>
      <c r="T1937" s="72">
        <v>0</v>
      </c>
    </row>
    <row r="1938" spans="12:20" x14ac:dyDescent="0.25">
      <c r="L1938" s="94">
        <f>L1937+0.001</f>
        <v>0.96700000000000075</v>
      </c>
      <c r="M1938" s="81">
        <f>IF(L1938&lt;'Slider Control'!M$13,'Slider Control'!P$13,L1938*'Slider Control'!R$13)</f>
        <v>2.3208000000000015</v>
      </c>
      <c r="N1938" s="95">
        <f>IF(L1938&lt;'Slider Control'!M$13,0,IF(L1938&lt;'Slider Control'!N$13,L1938*'Slider Control'!S$13+'Slider Control'!T$13,'Slider Control'!Q$13))</f>
        <v>1.8</v>
      </c>
      <c r="O1938" s="96" t="e">
        <f t="shared" si="45"/>
        <v>#N/A</v>
      </c>
      <c r="P1938" s="72">
        <f>IF(AND(ABS('Back-End'!B$26-L1938)&lt;=0.0005,'Back-End'!B$25),0.001,0)</f>
        <v>0</v>
      </c>
      <c r="Q1938" s="72">
        <f>IF(AND(ABS('Back-End'!B$32-L1938)&lt;=0.0005,'Back-End'!B$38),M1938,0)</f>
        <v>0</v>
      </c>
      <c r="R1938" s="72">
        <f>IF(AND(ABS('Back-End'!B$56-L1938)&lt;=0.0005,'Back-End'!B$57),'Back-End'!B$54,IF(AND(ABS('Back-End'!B$69-L1938)&lt;=0.0005,'Back-End'!B$58),'Back-End'!B$67,0))</f>
        <v>0</v>
      </c>
      <c r="S1938" s="72">
        <f>IF(AND(ABS('Back-End'!B$81-L1938)&lt;=0.0005,'Back-End'!B$84),'Back-End'!B$82,0)</f>
        <v>0</v>
      </c>
      <c r="T1938" s="72">
        <v>0</v>
      </c>
    </row>
    <row r="1939" spans="12:20" x14ac:dyDescent="0.25">
      <c r="L1939" s="94">
        <f>L1938</f>
        <v>0.96700000000000075</v>
      </c>
      <c r="M1939" s="81">
        <f>IF(L1939&lt;'Slider Control'!M$13,'Slider Control'!P$13,L1939*'Slider Control'!R$13)</f>
        <v>2.3208000000000015</v>
      </c>
      <c r="N1939" s="95">
        <f>IF(L1939&lt;'Slider Control'!M$13,0,IF(L1939&lt;'Slider Control'!N$13,L1939*'Slider Control'!S$13+'Slider Control'!T$13,'Slider Control'!Q$13))</f>
        <v>1.8</v>
      </c>
      <c r="O1939" s="96" t="e">
        <f t="shared" si="45"/>
        <v>#N/A</v>
      </c>
      <c r="P1939" s="72">
        <f>IF(AND(ABS('Back-End'!B$26-L1939)&lt;=0.0005,'Back-End'!B$25),'Back-End'!B$21,0)</f>
        <v>0</v>
      </c>
      <c r="Q1939" s="72">
        <f>IF(AND(ABS('Back-End'!B$32-L1939)&lt;=0.0005,'Back-End'!B$38),N1939,0)</f>
        <v>0</v>
      </c>
      <c r="R1939" s="72">
        <f>IF(AND(ABS('Back-End'!B$56-L1938)&lt;=0.0005,'Back-End'!B$57),'Back-End'!B$55,IF(AND(ABS('Back-End'!B$69-L1938)&lt;=0.0005,'Back-End'!B$58),'Back-End'!B$68+0.0001,0))</f>
        <v>0</v>
      </c>
      <c r="S1939" s="72">
        <f>IF(AND(ABS('Back-End'!B$81-L1939)&lt;=0.0005,'Back-End'!B$84),'Back-End'!B$83,0)</f>
        <v>0</v>
      </c>
      <c r="T1939" s="72">
        <v>0</v>
      </c>
    </row>
    <row r="1940" spans="12:20" x14ac:dyDescent="0.25">
      <c r="L1940" s="94">
        <f>L1939+0.001</f>
        <v>0.96800000000000075</v>
      </c>
      <c r="M1940" s="81">
        <f>IF(L1940&lt;'Slider Control'!M$13,'Slider Control'!P$13,L1940*'Slider Control'!R$13)</f>
        <v>2.3232000000000017</v>
      </c>
      <c r="N1940" s="95">
        <f>IF(L1940&lt;'Slider Control'!M$13,0,IF(L1940&lt;'Slider Control'!N$13,L1940*'Slider Control'!S$13+'Slider Control'!T$13,'Slider Control'!Q$13))</f>
        <v>1.8</v>
      </c>
      <c r="O1940" s="96" t="e">
        <f t="shared" si="45"/>
        <v>#N/A</v>
      </c>
      <c r="P1940" s="72">
        <f>IF(AND(ABS('Back-End'!B$26-L1940)&lt;=0.0005,'Back-End'!B$25),0.001,0)</f>
        <v>0</v>
      </c>
      <c r="Q1940" s="72">
        <f>IF(AND(ABS('Back-End'!B$32-L1940)&lt;=0.0005,'Back-End'!B$38),M1940,0)</f>
        <v>0</v>
      </c>
      <c r="R1940" s="72">
        <f>IF(AND(ABS('Back-End'!B$56-L1940)&lt;=0.0005,'Back-End'!B$57),'Back-End'!B$54,IF(AND(ABS('Back-End'!B$69-L1940)&lt;=0.0005,'Back-End'!B$58),'Back-End'!B$67,0))</f>
        <v>0</v>
      </c>
      <c r="S1940" s="72">
        <f>IF(AND(ABS('Back-End'!B$81-L1940)&lt;=0.0005,'Back-End'!B$84),'Back-End'!B$82,0)</f>
        <v>0</v>
      </c>
      <c r="T1940" s="72">
        <v>0</v>
      </c>
    </row>
    <row r="1941" spans="12:20" x14ac:dyDescent="0.25">
      <c r="L1941" s="94">
        <f>L1940</f>
        <v>0.96800000000000075</v>
      </c>
      <c r="M1941" s="81">
        <f>IF(L1941&lt;'Slider Control'!M$13,'Slider Control'!P$13,L1941*'Slider Control'!R$13)</f>
        <v>2.3232000000000017</v>
      </c>
      <c r="N1941" s="95">
        <f>IF(L1941&lt;'Slider Control'!M$13,0,IF(L1941&lt;'Slider Control'!N$13,L1941*'Slider Control'!S$13+'Slider Control'!T$13,'Slider Control'!Q$13))</f>
        <v>1.8</v>
      </c>
      <c r="O1941" s="96" t="e">
        <f t="shared" si="45"/>
        <v>#N/A</v>
      </c>
      <c r="P1941" s="72">
        <f>IF(AND(ABS('Back-End'!B$26-L1941)&lt;=0.0005,'Back-End'!B$25),'Back-End'!B$21,0)</f>
        <v>0</v>
      </c>
      <c r="Q1941" s="72">
        <f>IF(AND(ABS('Back-End'!B$32-L1941)&lt;=0.0005,'Back-End'!B$38),N1941,0)</f>
        <v>0</v>
      </c>
      <c r="R1941" s="72">
        <f>IF(AND(ABS('Back-End'!B$56-L1940)&lt;=0.0005,'Back-End'!B$57),'Back-End'!B$55,IF(AND(ABS('Back-End'!B$69-L1940)&lt;=0.0005,'Back-End'!B$58),'Back-End'!B$68+0.0001,0))</f>
        <v>0</v>
      </c>
      <c r="S1941" s="72">
        <f>IF(AND(ABS('Back-End'!B$81-L1941)&lt;=0.0005,'Back-End'!B$84),'Back-End'!B$83,0)</f>
        <v>0</v>
      </c>
      <c r="T1941" s="72">
        <v>0</v>
      </c>
    </row>
    <row r="1942" spans="12:20" x14ac:dyDescent="0.25">
      <c r="L1942" s="94">
        <f>L1941+0.001</f>
        <v>0.96900000000000075</v>
      </c>
      <c r="M1942" s="81">
        <f>IF(L1942&lt;'Slider Control'!M$13,'Slider Control'!P$13,L1942*'Slider Control'!R$13)</f>
        <v>2.3256000000000019</v>
      </c>
      <c r="N1942" s="95">
        <f>IF(L1942&lt;'Slider Control'!M$13,0,IF(L1942&lt;'Slider Control'!N$13,L1942*'Slider Control'!S$13+'Slider Control'!T$13,'Slider Control'!Q$13))</f>
        <v>1.8</v>
      </c>
      <c r="O1942" s="96" t="e">
        <f t="shared" si="45"/>
        <v>#N/A</v>
      </c>
      <c r="P1942" s="72">
        <f>IF(AND(ABS('Back-End'!B$26-L1942)&lt;=0.0005,'Back-End'!B$25),0.001,0)</f>
        <v>0</v>
      </c>
      <c r="Q1942" s="72">
        <f>IF(AND(ABS('Back-End'!B$32-L1942)&lt;=0.0005,'Back-End'!B$38),M1942,0)</f>
        <v>0</v>
      </c>
      <c r="R1942" s="72">
        <f>IF(AND(ABS('Back-End'!B$56-L1942)&lt;=0.0005,'Back-End'!B$57),'Back-End'!B$54,IF(AND(ABS('Back-End'!B$69-L1942)&lt;=0.0005,'Back-End'!B$58),'Back-End'!B$67,0))</f>
        <v>0</v>
      </c>
      <c r="S1942" s="72">
        <f>IF(AND(ABS('Back-End'!B$81-L1942)&lt;=0.0005,'Back-End'!B$84),'Back-End'!B$82,0)</f>
        <v>0</v>
      </c>
      <c r="T1942" s="72">
        <v>0</v>
      </c>
    </row>
    <row r="1943" spans="12:20" x14ac:dyDescent="0.25">
      <c r="L1943" s="94">
        <f>L1942</f>
        <v>0.96900000000000075</v>
      </c>
      <c r="M1943" s="81">
        <f>IF(L1943&lt;'Slider Control'!M$13,'Slider Control'!P$13,L1943*'Slider Control'!R$13)</f>
        <v>2.3256000000000019</v>
      </c>
      <c r="N1943" s="95">
        <f>IF(L1943&lt;'Slider Control'!M$13,0,IF(L1943&lt;'Slider Control'!N$13,L1943*'Slider Control'!S$13+'Slider Control'!T$13,'Slider Control'!Q$13))</f>
        <v>1.8</v>
      </c>
      <c r="O1943" s="96" t="e">
        <f t="shared" si="45"/>
        <v>#N/A</v>
      </c>
      <c r="P1943" s="72">
        <f>IF(AND(ABS('Back-End'!B$26-L1943)&lt;=0.0005,'Back-End'!B$25),'Back-End'!B$21,0)</f>
        <v>0</v>
      </c>
      <c r="Q1943" s="72">
        <f>IF(AND(ABS('Back-End'!B$32-L1943)&lt;=0.0005,'Back-End'!B$38),N1943,0)</f>
        <v>0</v>
      </c>
      <c r="R1943" s="72">
        <f>IF(AND(ABS('Back-End'!B$56-L1942)&lt;=0.0005,'Back-End'!B$57),'Back-End'!B$55,IF(AND(ABS('Back-End'!B$69-L1942)&lt;=0.0005,'Back-End'!B$58),'Back-End'!B$68+0.0001,0))</f>
        <v>0</v>
      </c>
      <c r="S1943" s="72">
        <f>IF(AND(ABS('Back-End'!B$81-L1943)&lt;=0.0005,'Back-End'!B$84),'Back-End'!B$83,0)</f>
        <v>0</v>
      </c>
      <c r="T1943" s="72">
        <v>0</v>
      </c>
    </row>
    <row r="1944" spans="12:20" x14ac:dyDescent="0.25">
      <c r="L1944" s="94">
        <f>L1943+0.001</f>
        <v>0.97000000000000075</v>
      </c>
      <c r="M1944" s="81">
        <f>IF(L1944&lt;'Slider Control'!M$13,'Slider Control'!P$13,L1944*'Slider Control'!R$13)</f>
        <v>2.3280000000000016</v>
      </c>
      <c r="N1944" s="95">
        <f>IF(L1944&lt;'Slider Control'!M$13,0,IF(L1944&lt;'Slider Control'!N$13,L1944*'Slider Control'!S$13+'Slider Control'!T$13,'Slider Control'!Q$13))</f>
        <v>1.8</v>
      </c>
      <c r="O1944" s="96" t="e">
        <f t="shared" si="45"/>
        <v>#N/A</v>
      </c>
      <c r="P1944" s="72">
        <f>IF(AND(ABS('Back-End'!B$26-L1944)&lt;=0.0005,'Back-End'!B$25),0.001,0)</f>
        <v>0</v>
      </c>
      <c r="Q1944" s="72">
        <f>IF(AND(ABS('Back-End'!B$32-L1944)&lt;=0.0005,'Back-End'!B$38),M1944,0)</f>
        <v>0</v>
      </c>
      <c r="R1944" s="72">
        <f>IF(AND(ABS('Back-End'!B$56-L1944)&lt;=0.0005,'Back-End'!B$57),'Back-End'!B$54,IF(AND(ABS('Back-End'!B$69-L1944)&lt;=0.0005,'Back-End'!B$58),'Back-End'!B$67,0))</f>
        <v>0</v>
      </c>
      <c r="S1944" s="72">
        <f>IF(AND(ABS('Back-End'!B$81-L1944)&lt;=0.0005,'Back-End'!B$84),'Back-End'!B$82,0)</f>
        <v>0</v>
      </c>
      <c r="T1944" s="72">
        <v>0</v>
      </c>
    </row>
    <row r="1945" spans="12:20" x14ac:dyDescent="0.25">
      <c r="L1945" s="94">
        <f>L1944</f>
        <v>0.97000000000000075</v>
      </c>
      <c r="M1945" s="81">
        <f>IF(L1945&lt;'Slider Control'!M$13,'Slider Control'!P$13,L1945*'Slider Control'!R$13)</f>
        <v>2.3280000000000016</v>
      </c>
      <c r="N1945" s="95">
        <f>IF(L1945&lt;'Slider Control'!M$13,0,IF(L1945&lt;'Slider Control'!N$13,L1945*'Slider Control'!S$13+'Slider Control'!T$13,'Slider Control'!Q$13))</f>
        <v>1.8</v>
      </c>
      <c r="O1945" s="96" t="e">
        <f t="shared" si="45"/>
        <v>#N/A</v>
      </c>
      <c r="P1945" s="72">
        <f>IF(AND(ABS('Back-End'!B$26-L1945)&lt;=0.0005,'Back-End'!B$25),'Back-End'!B$21,0)</f>
        <v>0</v>
      </c>
      <c r="Q1945" s="72">
        <f>IF(AND(ABS('Back-End'!B$32-L1945)&lt;=0.0005,'Back-End'!B$38),N1945,0)</f>
        <v>0</v>
      </c>
      <c r="R1945" s="72">
        <f>IF(AND(ABS('Back-End'!B$56-L1944)&lt;=0.0005,'Back-End'!B$57),'Back-End'!B$55,IF(AND(ABS('Back-End'!B$69-L1944)&lt;=0.0005,'Back-End'!B$58),'Back-End'!B$68+0.0001,0))</f>
        <v>0</v>
      </c>
      <c r="S1945" s="72">
        <f>IF(AND(ABS('Back-End'!B$81-L1945)&lt;=0.0005,'Back-End'!B$84),'Back-End'!B$83,0)</f>
        <v>0</v>
      </c>
      <c r="T1945" s="72">
        <v>0</v>
      </c>
    </row>
    <row r="1946" spans="12:20" x14ac:dyDescent="0.25">
      <c r="L1946" s="94">
        <f>L1945+0.001</f>
        <v>0.97100000000000075</v>
      </c>
      <c r="M1946" s="81">
        <f>IF(L1946&lt;'Slider Control'!M$13,'Slider Control'!P$13,L1946*'Slider Control'!R$13)</f>
        <v>2.3304000000000018</v>
      </c>
      <c r="N1946" s="95">
        <f>IF(L1946&lt;'Slider Control'!M$13,0,IF(L1946&lt;'Slider Control'!N$13,L1946*'Slider Control'!S$13+'Slider Control'!T$13,'Slider Control'!Q$13))</f>
        <v>1.8</v>
      </c>
      <c r="O1946" s="96" t="e">
        <f t="shared" si="45"/>
        <v>#N/A</v>
      </c>
      <c r="P1946" s="72">
        <f>IF(AND(ABS('Back-End'!B$26-L1946)&lt;=0.0005,'Back-End'!B$25),0.001,0)</f>
        <v>0</v>
      </c>
      <c r="Q1946" s="72">
        <f>IF(AND(ABS('Back-End'!B$32-L1946)&lt;=0.0005,'Back-End'!B$38),M1946,0)</f>
        <v>0</v>
      </c>
      <c r="R1946" s="72">
        <f>IF(AND(ABS('Back-End'!B$56-L1946)&lt;=0.0005,'Back-End'!B$57),'Back-End'!B$54,IF(AND(ABS('Back-End'!B$69-L1946)&lt;=0.0005,'Back-End'!B$58),'Back-End'!B$67,0))</f>
        <v>0</v>
      </c>
      <c r="S1946" s="72">
        <f>IF(AND(ABS('Back-End'!B$81-L1946)&lt;=0.0005,'Back-End'!B$84),'Back-End'!B$82,0)</f>
        <v>0</v>
      </c>
      <c r="T1946" s="72">
        <v>0</v>
      </c>
    </row>
    <row r="1947" spans="12:20" x14ac:dyDescent="0.25">
      <c r="L1947" s="94">
        <f>L1946</f>
        <v>0.97100000000000075</v>
      </c>
      <c r="M1947" s="81">
        <f>IF(L1947&lt;'Slider Control'!M$13,'Slider Control'!P$13,L1947*'Slider Control'!R$13)</f>
        <v>2.3304000000000018</v>
      </c>
      <c r="N1947" s="95">
        <f>IF(L1947&lt;'Slider Control'!M$13,0,IF(L1947&lt;'Slider Control'!N$13,L1947*'Slider Control'!S$13+'Slider Control'!T$13,'Slider Control'!Q$13))</f>
        <v>1.8</v>
      </c>
      <c r="O1947" s="96" t="e">
        <f t="shared" si="45"/>
        <v>#N/A</v>
      </c>
      <c r="P1947" s="72">
        <f>IF(AND(ABS('Back-End'!B$26-L1947)&lt;=0.0005,'Back-End'!B$25),'Back-End'!B$21,0)</f>
        <v>0</v>
      </c>
      <c r="Q1947" s="72">
        <f>IF(AND(ABS('Back-End'!B$32-L1947)&lt;=0.0005,'Back-End'!B$38),N1947,0)</f>
        <v>0</v>
      </c>
      <c r="R1947" s="72">
        <f>IF(AND(ABS('Back-End'!B$56-L1946)&lt;=0.0005,'Back-End'!B$57),'Back-End'!B$55,IF(AND(ABS('Back-End'!B$69-L1946)&lt;=0.0005,'Back-End'!B$58),'Back-End'!B$68+0.0001,0))</f>
        <v>0</v>
      </c>
      <c r="S1947" s="72">
        <f>IF(AND(ABS('Back-End'!B$81-L1947)&lt;=0.0005,'Back-End'!B$84),'Back-End'!B$83,0)</f>
        <v>0</v>
      </c>
      <c r="T1947" s="72">
        <v>0</v>
      </c>
    </row>
    <row r="1948" spans="12:20" x14ac:dyDescent="0.25">
      <c r="L1948" s="94">
        <f>L1947+0.001</f>
        <v>0.97200000000000075</v>
      </c>
      <c r="M1948" s="81">
        <f>IF(L1948&lt;'Slider Control'!M$13,'Slider Control'!P$13,L1948*'Slider Control'!R$13)</f>
        <v>2.3328000000000015</v>
      </c>
      <c r="N1948" s="95">
        <f>IF(L1948&lt;'Slider Control'!M$13,0,IF(L1948&lt;'Slider Control'!N$13,L1948*'Slider Control'!S$13+'Slider Control'!T$13,'Slider Control'!Q$13))</f>
        <v>1.8</v>
      </c>
      <c r="O1948" s="96" t="e">
        <f t="shared" si="45"/>
        <v>#N/A</v>
      </c>
      <c r="P1948" s="72">
        <f>IF(AND(ABS('Back-End'!B$26-L1948)&lt;=0.0005,'Back-End'!B$25),0.001,0)</f>
        <v>0</v>
      </c>
      <c r="Q1948" s="72">
        <f>IF(AND(ABS('Back-End'!B$32-L1948)&lt;=0.0005,'Back-End'!B$38),M1948,0)</f>
        <v>0</v>
      </c>
      <c r="R1948" s="72">
        <f>IF(AND(ABS('Back-End'!B$56-L1948)&lt;=0.0005,'Back-End'!B$57),'Back-End'!B$54,IF(AND(ABS('Back-End'!B$69-L1948)&lt;=0.0005,'Back-End'!B$58),'Back-End'!B$67,0))</f>
        <v>0</v>
      </c>
      <c r="S1948" s="72">
        <f>IF(AND(ABS('Back-End'!B$81-L1948)&lt;=0.0005,'Back-End'!B$84),'Back-End'!B$82,0)</f>
        <v>0</v>
      </c>
      <c r="T1948" s="72">
        <v>0</v>
      </c>
    </row>
    <row r="1949" spans="12:20" x14ac:dyDescent="0.25">
      <c r="L1949" s="94">
        <f>L1948</f>
        <v>0.97200000000000075</v>
      </c>
      <c r="M1949" s="81">
        <f>IF(L1949&lt;'Slider Control'!M$13,'Slider Control'!P$13,L1949*'Slider Control'!R$13)</f>
        <v>2.3328000000000015</v>
      </c>
      <c r="N1949" s="95">
        <f>IF(L1949&lt;'Slider Control'!M$13,0,IF(L1949&lt;'Slider Control'!N$13,L1949*'Slider Control'!S$13+'Slider Control'!T$13,'Slider Control'!Q$13))</f>
        <v>1.8</v>
      </c>
      <c r="O1949" s="96" t="e">
        <f t="shared" si="45"/>
        <v>#N/A</v>
      </c>
      <c r="P1949" s="72">
        <f>IF(AND(ABS('Back-End'!B$26-L1949)&lt;=0.0005,'Back-End'!B$25),'Back-End'!B$21,0)</f>
        <v>0</v>
      </c>
      <c r="Q1949" s="72">
        <f>IF(AND(ABS('Back-End'!B$32-L1949)&lt;=0.0005,'Back-End'!B$38),N1949,0)</f>
        <v>0</v>
      </c>
      <c r="R1949" s="72">
        <f>IF(AND(ABS('Back-End'!B$56-L1948)&lt;=0.0005,'Back-End'!B$57),'Back-End'!B$55,IF(AND(ABS('Back-End'!B$69-L1948)&lt;=0.0005,'Back-End'!B$58),'Back-End'!B$68+0.0001,0))</f>
        <v>0</v>
      </c>
      <c r="S1949" s="72">
        <f>IF(AND(ABS('Back-End'!B$81-L1949)&lt;=0.0005,'Back-End'!B$84),'Back-End'!B$83,0)</f>
        <v>0</v>
      </c>
      <c r="T1949" s="72">
        <v>0</v>
      </c>
    </row>
    <row r="1950" spans="12:20" x14ac:dyDescent="0.25">
      <c r="L1950" s="94">
        <f>L1949+0.001</f>
        <v>0.97300000000000075</v>
      </c>
      <c r="M1950" s="81">
        <f>IF(L1950&lt;'Slider Control'!M$13,'Slider Control'!P$13,L1950*'Slider Control'!R$13)</f>
        <v>2.3352000000000017</v>
      </c>
      <c r="N1950" s="95">
        <f>IF(L1950&lt;'Slider Control'!M$13,0,IF(L1950&lt;'Slider Control'!N$13,L1950*'Slider Control'!S$13+'Slider Control'!T$13,'Slider Control'!Q$13))</f>
        <v>1.8</v>
      </c>
      <c r="O1950" s="96" t="e">
        <f t="shared" si="45"/>
        <v>#N/A</v>
      </c>
      <c r="P1950" s="72">
        <f>IF(AND(ABS('Back-End'!B$26-L1950)&lt;=0.0005,'Back-End'!B$25),0.001,0)</f>
        <v>0</v>
      </c>
      <c r="Q1950" s="72">
        <f>IF(AND(ABS('Back-End'!B$32-L1950)&lt;=0.0005,'Back-End'!B$38),M1950,0)</f>
        <v>0</v>
      </c>
      <c r="R1950" s="72">
        <f>IF(AND(ABS('Back-End'!B$56-L1950)&lt;=0.0005,'Back-End'!B$57),'Back-End'!B$54,IF(AND(ABS('Back-End'!B$69-L1950)&lt;=0.0005,'Back-End'!B$58),'Back-End'!B$67,0))</f>
        <v>0</v>
      </c>
      <c r="S1950" s="72">
        <f>IF(AND(ABS('Back-End'!B$81-L1950)&lt;=0.0005,'Back-End'!B$84),'Back-End'!B$82,0)</f>
        <v>0</v>
      </c>
      <c r="T1950" s="72">
        <v>0</v>
      </c>
    </row>
    <row r="1951" spans="12:20" x14ac:dyDescent="0.25">
      <c r="L1951" s="94">
        <f>L1950</f>
        <v>0.97300000000000075</v>
      </c>
      <c r="M1951" s="81">
        <f>IF(L1951&lt;'Slider Control'!M$13,'Slider Control'!P$13,L1951*'Slider Control'!R$13)</f>
        <v>2.3352000000000017</v>
      </c>
      <c r="N1951" s="95">
        <f>IF(L1951&lt;'Slider Control'!M$13,0,IF(L1951&lt;'Slider Control'!N$13,L1951*'Slider Control'!S$13+'Slider Control'!T$13,'Slider Control'!Q$13))</f>
        <v>1.8</v>
      </c>
      <c r="O1951" s="96" t="e">
        <f t="shared" si="45"/>
        <v>#N/A</v>
      </c>
      <c r="P1951" s="72">
        <f>IF(AND(ABS('Back-End'!B$26-L1951)&lt;=0.0005,'Back-End'!B$25),'Back-End'!B$21,0)</f>
        <v>0</v>
      </c>
      <c r="Q1951" s="72">
        <f>IF(AND(ABS('Back-End'!B$32-L1951)&lt;=0.0005,'Back-End'!B$38),N1951,0)</f>
        <v>0</v>
      </c>
      <c r="R1951" s="72">
        <f>IF(AND(ABS('Back-End'!B$56-L1950)&lt;=0.0005,'Back-End'!B$57),'Back-End'!B$55,IF(AND(ABS('Back-End'!B$69-L1950)&lt;=0.0005,'Back-End'!B$58),'Back-End'!B$68+0.0001,0))</f>
        <v>0</v>
      </c>
      <c r="S1951" s="72">
        <f>IF(AND(ABS('Back-End'!B$81-L1951)&lt;=0.0005,'Back-End'!B$84),'Back-End'!B$83,0)</f>
        <v>0</v>
      </c>
      <c r="T1951" s="72">
        <v>0</v>
      </c>
    </row>
    <row r="1952" spans="12:20" x14ac:dyDescent="0.25">
      <c r="L1952" s="94">
        <f>L1951+0.001</f>
        <v>0.97400000000000075</v>
      </c>
      <c r="M1952" s="81">
        <f>IF(L1952&lt;'Slider Control'!M$13,'Slider Control'!P$13,L1952*'Slider Control'!R$13)</f>
        <v>2.3376000000000019</v>
      </c>
      <c r="N1952" s="95">
        <f>IF(L1952&lt;'Slider Control'!M$13,0,IF(L1952&lt;'Slider Control'!N$13,L1952*'Slider Control'!S$13+'Slider Control'!T$13,'Slider Control'!Q$13))</f>
        <v>1.8</v>
      </c>
      <c r="O1952" s="96" t="e">
        <f t="shared" si="45"/>
        <v>#N/A</v>
      </c>
      <c r="P1952" s="72">
        <f>IF(AND(ABS('Back-End'!B$26-L1952)&lt;=0.0005,'Back-End'!B$25),0.001,0)</f>
        <v>0</v>
      </c>
      <c r="Q1952" s="72">
        <f>IF(AND(ABS('Back-End'!B$32-L1952)&lt;=0.0005,'Back-End'!B$38),M1952,0)</f>
        <v>0</v>
      </c>
      <c r="R1952" s="72">
        <f>IF(AND(ABS('Back-End'!B$56-L1952)&lt;=0.0005,'Back-End'!B$57),'Back-End'!B$54,IF(AND(ABS('Back-End'!B$69-L1952)&lt;=0.0005,'Back-End'!B$58),'Back-End'!B$67,0))</f>
        <v>0</v>
      </c>
      <c r="S1952" s="72">
        <f>IF(AND(ABS('Back-End'!B$81-L1952)&lt;=0.0005,'Back-End'!B$84),'Back-End'!B$82,0)</f>
        <v>0</v>
      </c>
      <c r="T1952" s="72">
        <v>0</v>
      </c>
    </row>
    <row r="1953" spans="12:20" x14ac:dyDescent="0.25">
      <c r="L1953" s="94">
        <f>L1952</f>
        <v>0.97400000000000075</v>
      </c>
      <c r="M1953" s="81">
        <f>IF(L1953&lt;'Slider Control'!M$13,'Slider Control'!P$13,L1953*'Slider Control'!R$13)</f>
        <v>2.3376000000000019</v>
      </c>
      <c r="N1953" s="95">
        <f>IF(L1953&lt;'Slider Control'!M$13,0,IF(L1953&lt;'Slider Control'!N$13,L1953*'Slider Control'!S$13+'Slider Control'!T$13,'Slider Control'!Q$13))</f>
        <v>1.8</v>
      </c>
      <c r="O1953" s="96" t="e">
        <f t="shared" si="45"/>
        <v>#N/A</v>
      </c>
      <c r="P1953" s="72">
        <f>IF(AND(ABS('Back-End'!B$26-L1953)&lt;=0.0005,'Back-End'!B$25),'Back-End'!B$21,0)</f>
        <v>0</v>
      </c>
      <c r="Q1953" s="72">
        <f>IF(AND(ABS('Back-End'!B$32-L1953)&lt;=0.0005,'Back-End'!B$38),N1953,0)</f>
        <v>0</v>
      </c>
      <c r="R1953" s="72">
        <f>IF(AND(ABS('Back-End'!B$56-L1952)&lt;=0.0005,'Back-End'!B$57),'Back-End'!B$55,IF(AND(ABS('Back-End'!B$69-L1952)&lt;=0.0005,'Back-End'!B$58),'Back-End'!B$68+0.0001,0))</f>
        <v>0</v>
      </c>
      <c r="S1953" s="72">
        <f>IF(AND(ABS('Back-End'!B$81-L1953)&lt;=0.0005,'Back-End'!B$84),'Back-End'!B$83,0)</f>
        <v>0</v>
      </c>
      <c r="T1953" s="72">
        <v>0</v>
      </c>
    </row>
    <row r="1954" spans="12:20" x14ac:dyDescent="0.25">
      <c r="L1954" s="94">
        <f>L1953+0.001</f>
        <v>0.97500000000000075</v>
      </c>
      <c r="M1954" s="81">
        <f>IF(L1954&lt;'Slider Control'!M$13,'Slider Control'!P$13,L1954*'Slider Control'!R$13)</f>
        <v>2.3400000000000016</v>
      </c>
      <c r="N1954" s="95">
        <f>IF(L1954&lt;'Slider Control'!M$13,0,IF(L1954&lt;'Slider Control'!N$13,L1954*'Slider Control'!S$13+'Slider Control'!T$13,'Slider Control'!Q$13))</f>
        <v>1.8</v>
      </c>
      <c r="O1954" s="96" t="e">
        <f t="shared" si="45"/>
        <v>#N/A</v>
      </c>
      <c r="P1954" s="72">
        <f>IF(AND(ABS('Back-End'!B$26-L1954)&lt;=0.0005,'Back-End'!B$25),0.001,0)</f>
        <v>0</v>
      </c>
      <c r="Q1954" s="72">
        <f>IF(AND(ABS('Back-End'!B$32-L1954)&lt;=0.0005,'Back-End'!B$38),M1954,0)</f>
        <v>0</v>
      </c>
      <c r="R1954" s="72">
        <f>IF(AND(ABS('Back-End'!B$56-L1954)&lt;=0.0005,'Back-End'!B$57),'Back-End'!B$54,IF(AND(ABS('Back-End'!B$69-L1954)&lt;=0.0005,'Back-End'!B$58),'Back-End'!B$67,0))</f>
        <v>0</v>
      </c>
      <c r="S1954" s="72">
        <f>IF(AND(ABS('Back-End'!B$81-L1954)&lt;=0.0005,'Back-End'!B$84),'Back-End'!B$82,0)</f>
        <v>0</v>
      </c>
      <c r="T1954" s="72">
        <v>0</v>
      </c>
    </row>
    <row r="1955" spans="12:20" x14ac:dyDescent="0.25">
      <c r="L1955" s="94">
        <f>L1954</f>
        <v>0.97500000000000075</v>
      </c>
      <c r="M1955" s="81">
        <f>IF(L1955&lt;'Slider Control'!M$13,'Slider Control'!P$13,L1955*'Slider Control'!R$13)</f>
        <v>2.3400000000000016</v>
      </c>
      <c r="N1955" s="95">
        <f>IF(L1955&lt;'Slider Control'!M$13,0,IF(L1955&lt;'Slider Control'!N$13,L1955*'Slider Control'!S$13+'Slider Control'!T$13,'Slider Control'!Q$13))</f>
        <v>1.8</v>
      </c>
      <c r="O1955" s="96" t="e">
        <f t="shared" si="45"/>
        <v>#N/A</v>
      </c>
      <c r="P1955" s="72">
        <f>IF(AND(ABS('Back-End'!B$26-L1955)&lt;=0.0005,'Back-End'!B$25),'Back-End'!B$21,0)</f>
        <v>0</v>
      </c>
      <c r="Q1955" s="72">
        <f>IF(AND(ABS('Back-End'!B$32-L1955)&lt;=0.0005,'Back-End'!B$38),N1955,0)</f>
        <v>0</v>
      </c>
      <c r="R1955" s="72">
        <f>IF(AND(ABS('Back-End'!B$56-L1954)&lt;=0.0005,'Back-End'!B$57),'Back-End'!B$55,IF(AND(ABS('Back-End'!B$69-L1954)&lt;=0.0005,'Back-End'!B$58),'Back-End'!B$68+0.0001,0))</f>
        <v>0</v>
      </c>
      <c r="S1955" s="72">
        <f>IF(AND(ABS('Back-End'!B$81-L1955)&lt;=0.0005,'Back-End'!B$84),'Back-End'!B$83,0)</f>
        <v>0</v>
      </c>
      <c r="T1955" s="72">
        <v>0</v>
      </c>
    </row>
    <row r="1956" spans="12:20" x14ac:dyDescent="0.25">
      <c r="L1956" s="94">
        <f>L1955+0.001</f>
        <v>0.97600000000000076</v>
      </c>
      <c r="M1956" s="81">
        <f>IF(L1956&lt;'Slider Control'!M$13,'Slider Control'!P$13,L1956*'Slider Control'!R$13)</f>
        <v>2.3424000000000018</v>
      </c>
      <c r="N1956" s="95">
        <f>IF(L1956&lt;'Slider Control'!M$13,0,IF(L1956&lt;'Slider Control'!N$13,L1956*'Slider Control'!S$13+'Slider Control'!T$13,'Slider Control'!Q$13))</f>
        <v>1.8</v>
      </c>
      <c r="O1956" s="96" t="e">
        <f t="shared" si="45"/>
        <v>#N/A</v>
      </c>
      <c r="P1956" s="72">
        <f>IF(AND(ABS('Back-End'!B$26-L1956)&lt;=0.0005,'Back-End'!B$25),0.001,0)</f>
        <v>0</v>
      </c>
      <c r="Q1956" s="72">
        <f>IF(AND(ABS('Back-End'!B$32-L1956)&lt;=0.0005,'Back-End'!B$38),M1956,0)</f>
        <v>0</v>
      </c>
      <c r="R1956" s="72">
        <f>IF(AND(ABS('Back-End'!B$56-L1956)&lt;=0.0005,'Back-End'!B$57),'Back-End'!B$54,IF(AND(ABS('Back-End'!B$69-L1956)&lt;=0.0005,'Back-End'!B$58),'Back-End'!B$67,0))</f>
        <v>0</v>
      </c>
      <c r="S1956" s="72">
        <f>IF(AND(ABS('Back-End'!B$81-L1956)&lt;=0.0005,'Back-End'!B$84),'Back-End'!B$82,0)</f>
        <v>0</v>
      </c>
      <c r="T1956" s="72">
        <v>0</v>
      </c>
    </row>
    <row r="1957" spans="12:20" x14ac:dyDescent="0.25">
      <c r="L1957" s="94">
        <f>L1956</f>
        <v>0.97600000000000076</v>
      </c>
      <c r="M1957" s="81">
        <f>IF(L1957&lt;'Slider Control'!M$13,'Slider Control'!P$13,L1957*'Slider Control'!R$13)</f>
        <v>2.3424000000000018</v>
      </c>
      <c r="N1957" s="95">
        <f>IF(L1957&lt;'Slider Control'!M$13,0,IF(L1957&lt;'Slider Control'!N$13,L1957*'Slider Control'!S$13+'Slider Control'!T$13,'Slider Control'!Q$13))</f>
        <v>1.8</v>
      </c>
      <c r="O1957" s="96" t="e">
        <f t="shared" si="45"/>
        <v>#N/A</v>
      </c>
      <c r="P1957" s="72">
        <f>IF(AND(ABS('Back-End'!B$26-L1957)&lt;=0.0005,'Back-End'!B$25),'Back-End'!B$21,0)</f>
        <v>0</v>
      </c>
      <c r="Q1957" s="72">
        <f>IF(AND(ABS('Back-End'!B$32-L1957)&lt;=0.0005,'Back-End'!B$38),N1957,0)</f>
        <v>0</v>
      </c>
      <c r="R1957" s="72">
        <f>IF(AND(ABS('Back-End'!B$56-L1956)&lt;=0.0005,'Back-End'!B$57),'Back-End'!B$55,IF(AND(ABS('Back-End'!B$69-L1956)&lt;=0.0005,'Back-End'!B$58),'Back-End'!B$68+0.0001,0))</f>
        <v>0</v>
      </c>
      <c r="S1957" s="72">
        <f>IF(AND(ABS('Back-End'!B$81-L1957)&lt;=0.0005,'Back-End'!B$84),'Back-End'!B$83,0)</f>
        <v>0</v>
      </c>
      <c r="T1957" s="72">
        <v>0</v>
      </c>
    </row>
    <row r="1958" spans="12:20" x14ac:dyDescent="0.25">
      <c r="L1958" s="94">
        <f>L1957+0.001</f>
        <v>0.97700000000000076</v>
      </c>
      <c r="M1958" s="81">
        <f>IF(L1958&lt;'Slider Control'!M$13,'Slider Control'!P$13,L1958*'Slider Control'!R$13)</f>
        <v>2.3448000000000015</v>
      </c>
      <c r="N1958" s="95">
        <f>IF(L1958&lt;'Slider Control'!M$13,0,IF(L1958&lt;'Slider Control'!N$13,L1958*'Slider Control'!S$13+'Slider Control'!T$13,'Slider Control'!Q$13))</f>
        <v>1.8</v>
      </c>
      <c r="O1958" s="96" t="e">
        <f t="shared" si="45"/>
        <v>#N/A</v>
      </c>
      <c r="P1958" s="72">
        <f>IF(AND(ABS('Back-End'!B$26-L1958)&lt;=0.0005,'Back-End'!B$25),0.001,0)</f>
        <v>0</v>
      </c>
      <c r="Q1958" s="72">
        <f>IF(AND(ABS('Back-End'!B$32-L1958)&lt;=0.0005,'Back-End'!B$38),M1958,0)</f>
        <v>0</v>
      </c>
      <c r="R1958" s="72">
        <f>IF(AND(ABS('Back-End'!B$56-L1958)&lt;=0.0005,'Back-End'!B$57),'Back-End'!B$54,IF(AND(ABS('Back-End'!B$69-L1958)&lt;=0.0005,'Back-End'!B$58),'Back-End'!B$67,0))</f>
        <v>0</v>
      </c>
      <c r="S1958" s="72">
        <f>IF(AND(ABS('Back-End'!B$81-L1958)&lt;=0.0005,'Back-End'!B$84),'Back-End'!B$82,0)</f>
        <v>0</v>
      </c>
      <c r="T1958" s="72">
        <v>0</v>
      </c>
    </row>
    <row r="1959" spans="12:20" x14ac:dyDescent="0.25">
      <c r="L1959" s="94">
        <f>L1958</f>
        <v>0.97700000000000076</v>
      </c>
      <c r="M1959" s="81">
        <f>IF(L1959&lt;'Slider Control'!M$13,'Slider Control'!P$13,L1959*'Slider Control'!R$13)</f>
        <v>2.3448000000000015</v>
      </c>
      <c r="N1959" s="95">
        <f>IF(L1959&lt;'Slider Control'!M$13,0,IF(L1959&lt;'Slider Control'!N$13,L1959*'Slider Control'!S$13+'Slider Control'!T$13,'Slider Control'!Q$13))</f>
        <v>1.8</v>
      </c>
      <c r="O1959" s="96" t="e">
        <f t="shared" si="45"/>
        <v>#N/A</v>
      </c>
      <c r="P1959" s="72">
        <f>IF(AND(ABS('Back-End'!B$26-L1959)&lt;=0.0005,'Back-End'!B$25),'Back-End'!B$21,0)</f>
        <v>0</v>
      </c>
      <c r="Q1959" s="72">
        <f>IF(AND(ABS('Back-End'!B$32-L1959)&lt;=0.0005,'Back-End'!B$38),N1959,0)</f>
        <v>0</v>
      </c>
      <c r="R1959" s="72">
        <f>IF(AND(ABS('Back-End'!B$56-L1958)&lt;=0.0005,'Back-End'!B$57),'Back-End'!B$55,IF(AND(ABS('Back-End'!B$69-L1958)&lt;=0.0005,'Back-End'!B$58),'Back-End'!B$68+0.0001,0))</f>
        <v>0</v>
      </c>
      <c r="S1959" s="72">
        <f>IF(AND(ABS('Back-End'!B$81-L1959)&lt;=0.0005,'Back-End'!B$84),'Back-End'!B$83,0)</f>
        <v>0</v>
      </c>
      <c r="T1959" s="72">
        <v>0</v>
      </c>
    </row>
    <row r="1960" spans="12:20" x14ac:dyDescent="0.25">
      <c r="L1960" s="94">
        <f>L1959+0.001</f>
        <v>0.97800000000000076</v>
      </c>
      <c r="M1960" s="81">
        <f>IF(L1960&lt;'Slider Control'!M$13,'Slider Control'!P$13,L1960*'Slider Control'!R$13)</f>
        <v>2.3472000000000017</v>
      </c>
      <c r="N1960" s="95">
        <f>IF(L1960&lt;'Slider Control'!M$13,0,IF(L1960&lt;'Slider Control'!N$13,L1960*'Slider Control'!S$13+'Slider Control'!T$13,'Slider Control'!Q$13))</f>
        <v>1.8</v>
      </c>
      <c r="O1960" s="96" t="e">
        <f t="shared" si="45"/>
        <v>#N/A</v>
      </c>
      <c r="P1960" s="72">
        <f>IF(AND(ABS('Back-End'!B$26-L1960)&lt;=0.0005,'Back-End'!B$25),0.001,0)</f>
        <v>0</v>
      </c>
      <c r="Q1960" s="72">
        <f>IF(AND(ABS('Back-End'!B$32-L1960)&lt;=0.0005,'Back-End'!B$38),M1960,0)</f>
        <v>0</v>
      </c>
      <c r="R1960" s="72">
        <f>IF(AND(ABS('Back-End'!B$56-L1960)&lt;=0.0005,'Back-End'!B$57),'Back-End'!B$54,IF(AND(ABS('Back-End'!B$69-L1960)&lt;=0.0005,'Back-End'!B$58),'Back-End'!B$67,0))</f>
        <v>0</v>
      </c>
      <c r="S1960" s="72">
        <f>IF(AND(ABS('Back-End'!B$81-L1960)&lt;=0.0005,'Back-End'!B$84),'Back-End'!B$82,0)</f>
        <v>0</v>
      </c>
      <c r="T1960" s="72">
        <v>0</v>
      </c>
    </row>
    <row r="1961" spans="12:20" x14ac:dyDescent="0.25">
      <c r="L1961" s="94">
        <f>L1960</f>
        <v>0.97800000000000076</v>
      </c>
      <c r="M1961" s="81">
        <f>IF(L1961&lt;'Slider Control'!M$13,'Slider Control'!P$13,L1961*'Slider Control'!R$13)</f>
        <v>2.3472000000000017</v>
      </c>
      <c r="N1961" s="95">
        <f>IF(L1961&lt;'Slider Control'!M$13,0,IF(L1961&lt;'Slider Control'!N$13,L1961*'Slider Control'!S$13+'Slider Control'!T$13,'Slider Control'!Q$13))</f>
        <v>1.8</v>
      </c>
      <c r="O1961" s="96" t="e">
        <f t="shared" si="45"/>
        <v>#N/A</v>
      </c>
      <c r="P1961" s="72">
        <f>IF(AND(ABS('Back-End'!B$26-L1961)&lt;=0.0005,'Back-End'!B$25),'Back-End'!B$21,0)</f>
        <v>0</v>
      </c>
      <c r="Q1961" s="72">
        <f>IF(AND(ABS('Back-End'!B$32-L1961)&lt;=0.0005,'Back-End'!B$38),N1961,0)</f>
        <v>0</v>
      </c>
      <c r="R1961" s="72">
        <f>IF(AND(ABS('Back-End'!B$56-L1960)&lt;=0.0005,'Back-End'!B$57),'Back-End'!B$55,IF(AND(ABS('Back-End'!B$69-L1960)&lt;=0.0005,'Back-End'!B$58),'Back-End'!B$68+0.0001,0))</f>
        <v>0</v>
      </c>
      <c r="S1961" s="72">
        <f>IF(AND(ABS('Back-End'!B$81-L1961)&lt;=0.0005,'Back-End'!B$84),'Back-End'!B$83,0)</f>
        <v>0</v>
      </c>
      <c r="T1961" s="72">
        <v>0</v>
      </c>
    </row>
    <row r="1962" spans="12:20" x14ac:dyDescent="0.25">
      <c r="L1962" s="94">
        <f>L1961+0.001</f>
        <v>0.97900000000000076</v>
      </c>
      <c r="M1962" s="81">
        <f>IF(L1962&lt;'Slider Control'!M$13,'Slider Control'!P$13,L1962*'Slider Control'!R$13)</f>
        <v>2.3496000000000019</v>
      </c>
      <c r="N1962" s="95">
        <f>IF(L1962&lt;'Slider Control'!M$13,0,IF(L1962&lt;'Slider Control'!N$13,L1962*'Slider Control'!S$13+'Slider Control'!T$13,'Slider Control'!Q$13))</f>
        <v>1.8</v>
      </c>
      <c r="O1962" s="96" t="e">
        <f t="shared" si="45"/>
        <v>#N/A</v>
      </c>
      <c r="P1962" s="72">
        <f>IF(AND(ABS('Back-End'!B$26-L1962)&lt;=0.0005,'Back-End'!B$25),0.001,0)</f>
        <v>0</v>
      </c>
      <c r="Q1962" s="72">
        <f>IF(AND(ABS('Back-End'!B$32-L1962)&lt;=0.0005,'Back-End'!B$38),M1962,0)</f>
        <v>0</v>
      </c>
      <c r="R1962" s="72">
        <f>IF(AND(ABS('Back-End'!B$56-L1962)&lt;=0.0005,'Back-End'!B$57),'Back-End'!B$54,IF(AND(ABS('Back-End'!B$69-L1962)&lt;=0.0005,'Back-End'!B$58),'Back-End'!B$67,0))</f>
        <v>0</v>
      </c>
      <c r="S1962" s="72">
        <f>IF(AND(ABS('Back-End'!B$81-L1962)&lt;=0.0005,'Back-End'!B$84),'Back-End'!B$82,0)</f>
        <v>0</v>
      </c>
      <c r="T1962" s="72">
        <v>0</v>
      </c>
    </row>
    <row r="1963" spans="12:20" x14ac:dyDescent="0.25">
      <c r="L1963" s="94">
        <f>L1962</f>
        <v>0.97900000000000076</v>
      </c>
      <c r="M1963" s="81">
        <f>IF(L1963&lt;'Slider Control'!M$13,'Slider Control'!P$13,L1963*'Slider Control'!R$13)</f>
        <v>2.3496000000000019</v>
      </c>
      <c r="N1963" s="95">
        <f>IF(L1963&lt;'Slider Control'!M$13,0,IF(L1963&lt;'Slider Control'!N$13,L1963*'Slider Control'!S$13+'Slider Control'!T$13,'Slider Control'!Q$13))</f>
        <v>1.8</v>
      </c>
      <c r="O1963" s="96" t="e">
        <f t="shared" si="45"/>
        <v>#N/A</v>
      </c>
      <c r="P1963" s="72">
        <f>IF(AND(ABS('Back-End'!B$26-L1963)&lt;=0.0005,'Back-End'!B$25),'Back-End'!B$21,0)</f>
        <v>0</v>
      </c>
      <c r="Q1963" s="72">
        <f>IF(AND(ABS('Back-End'!B$32-L1963)&lt;=0.0005,'Back-End'!B$38),N1963,0)</f>
        <v>0</v>
      </c>
      <c r="R1963" s="72">
        <f>IF(AND(ABS('Back-End'!B$56-L1962)&lt;=0.0005,'Back-End'!B$57),'Back-End'!B$55,IF(AND(ABS('Back-End'!B$69-L1962)&lt;=0.0005,'Back-End'!B$58),'Back-End'!B$68+0.0001,0))</f>
        <v>0</v>
      </c>
      <c r="S1963" s="72">
        <f>IF(AND(ABS('Back-End'!B$81-L1963)&lt;=0.0005,'Back-End'!B$84),'Back-End'!B$83,0)</f>
        <v>0</v>
      </c>
      <c r="T1963" s="72">
        <v>0</v>
      </c>
    </row>
    <row r="1964" spans="12:20" x14ac:dyDescent="0.25">
      <c r="L1964" s="94">
        <f>L1963+0.001</f>
        <v>0.98000000000000076</v>
      </c>
      <c r="M1964" s="81">
        <f>IF(L1964&lt;'Slider Control'!M$13,'Slider Control'!P$13,L1964*'Slider Control'!R$13)</f>
        <v>2.3520000000000016</v>
      </c>
      <c r="N1964" s="95">
        <f>IF(L1964&lt;'Slider Control'!M$13,0,IF(L1964&lt;'Slider Control'!N$13,L1964*'Slider Control'!S$13+'Slider Control'!T$13,'Slider Control'!Q$13))</f>
        <v>1.8</v>
      </c>
      <c r="O1964" s="96" t="e">
        <f t="shared" si="45"/>
        <v>#N/A</v>
      </c>
      <c r="P1964" s="72">
        <f>IF(AND(ABS('Back-End'!B$26-L1964)&lt;=0.0005,'Back-End'!B$25),0.001,0)</f>
        <v>0</v>
      </c>
      <c r="Q1964" s="72">
        <f>IF(AND(ABS('Back-End'!B$32-L1964)&lt;=0.0005,'Back-End'!B$38),M1964,0)</f>
        <v>0</v>
      </c>
      <c r="R1964" s="72">
        <f>IF(AND(ABS('Back-End'!B$56-L1964)&lt;=0.0005,'Back-End'!B$57),'Back-End'!B$54,IF(AND(ABS('Back-End'!B$69-L1964)&lt;=0.0005,'Back-End'!B$58),'Back-End'!B$67,0))</f>
        <v>0</v>
      </c>
      <c r="S1964" s="72">
        <f>IF(AND(ABS('Back-End'!B$81-L1964)&lt;=0.0005,'Back-End'!B$84),'Back-End'!B$82,0)</f>
        <v>0</v>
      </c>
      <c r="T1964" s="72">
        <v>0</v>
      </c>
    </row>
    <row r="1965" spans="12:20" x14ac:dyDescent="0.25">
      <c r="L1965" s="94">
        <f>L1964</f>
        <v>0.98000000000000076</v>
      </c>
      <c r="M1965" s="81">
        <f>IF(L1965&lt;'Slider Control'!M$13,'Slider Control'!P$13,L1965*'Slider Control'!R$13)</f>
        <v>2.3520000000000016</v>
      </c>
      <c r="N1965" s="95">
        <f>IF(L1965&lt;'Slider Control'!M$13,0,IF(L1965&lt;'Slider Control'!N$13,L1965*'Slider Control'!S$13+'Slider Control'!T$13,'Slider Control'!Q$13))</f>
        <v>1.8</v>
      </c>
      <c r="O1965" s="96" t="e">
        <f t="shared" si="45"/>
        <v>#N/A</v>
      </c>
      <c r="P1965" s="72">
        <f>IF(AND(ABS('Back-End'!B$26-L1965)&lt;=0.0005,'Back-End'!B$25),'Back-End'!B$21,0)</f>
        <v>0</v>
      </c>
      <c r="Q1965" s="72">
        <f>IF(AND(ABS('Back-End'!B$32-L1965)&lt;=0.0005,'Back-End'!B$38),N1965,0)</f>
        <v>0</v>
      </c>
      <c r="R1965" s="72">
        <f>IF(AND(ABS('Back-End'!B$56-L1964)&lt;=0.0005,'Back-End'!B$57),'Back-End'!B$55,IF(AND(ABS('Back-End'!B$69-L1964)&lt;=0.0005,'Back-End'!B$58),'Back-End'!B$68+0.0001,0))</f>
        <v>0</v>
      </c>
      <c r="S1965" s="72">
        <f>IF(AND(ABS('Back-End'!B$81-L1965)&lt;=0.0005,'Back-End'!B$84),'Back-End'!B$83,0)</f>
        <v>0</v>
      </c>
      <c r="T1965" s="72">
        <v>0</v>
      </c>
    </row>
    <row r="1966" spans="12:20" x14ac:dyDescent="0.25">
      <c r="L1966" s="94">
        <f>L1965+0.001</f>
        <v>0.98100000000000076</v>
      </c>
      <c r="M1966" s="81">
        <f>IF(L1966&lt;'Slider Control'!M$13,'Slider Control'!P$13,L1966*'Slider Control'!R$13)</f>
        <v>2.3544000000000018</v>
      </c>
      <c r="N1966" s="95">
        <f>IF(L1966&lt;'Slider Control'!M$13,0,IF(L1966&lt;'Slider Control'!N$13,L1966*'Slider Control'!S$13+'Slider Control'!T$13,'Slider Control'!Q$13))</f>
        <v>1.8</v>
      </c>
      <c r="O1966" s="96" t="e">
        <f t="shared" si="45"/>
        <v>#N/A</v>
      </c>
      <c r="P1966" s="72">
        <f>IF(AND(ABS('Back-End'!B$26-L1966)&lt;=0.0005,'Back-End'!B$25),0.001,0)</f>
        <v>0</v>
      </c>
      <c r="Q1966" s="72">
        <f>IF(AND(ABS('Back-End'!B$32-L1966)&lt;=0.0005,'Back-End'!B$38),M1966,0)</f>
        <v>0</v>
      </c>
      <c r="R1966" s="72">
        <f>IF(AND(ABS('Back-End'!B$56-L1966)&lt;=0.0005,'Back-End'!B$57),'Back-End'!B$54,IF(AND(ABS('Back-End'!B$69-L1966)&lt;=0.0005,'Back-End'!B$58),'Back-End'!B$67,0))</f>
        <v>0</v>
      </c>
      <c r="S1966" s="72">
        <f>IF(AND(ABS('Back-End'!B$81-L1966)&lt;=0.0005,'Back-End'!B$84),'Back-End'!B$82,0)</f>
        <v>0</v>
      </c>
      <c r="T1966" s="72">
        <v>0</v>
      </c>
    </row>
    <row r="1967" spans="12:20" x14ac:dyDescent="0.25">
      <c r="L1967" s="94">
        <f>L1966</f>
        <v>0.98100000000000076</v>
      </c>
      <c r="M1967" s="81">
        <f>IF(L1967&lt;'Slider Control'!M$13,'Slider Control'!P$13,L1967*'Slider Control'!R$13)</f>
        <v>2.3544000000000018</v>
      </c>
      <c r="N1967" s="95">
        <f>IF(L1967&lt;'Slider Control'!M$13,0,IF(L1967&lt;'Slider Control'!N$13,L1967*'Slider Control'!S$13+'Slider Control'!T$13,'Slider Control'!Q$13))</f>
        <v>1.8</v>
      </c>
      <c r="O1967" s="96" t="e">
        <f t="shared" si="45"/>
        <v>#N/A</v>
      </c>
      <c r="P1967" s="72">
        <f>IF(AND(ABS('Back-End'!B$26-L1967)&lt;=0.0005,'Back-End'!B$25),'Back-End'!B$21,0)</f>
        <v>0</v>
      </c>
      <c r="Q1967" s="72">
        <f>IF(AND(ABS('Back-End'!B$32-L1967)&lt;=0.0005,'Back-End'!B$38),N1967,0)</f>
        <v>0</v>
      </c>
      <c r="R1967" s="72">
        <f>IF(AND(ABS('Back-End'!B$56-L1966)&lt;=0.0005,'Back-End'!B$57),'Back-End'!B$55,IF(AND(ABS('Back-End'!B$69-L1966)&lt;=0.0005,'Back-End'!B$58),'Back-End'!B$68+0.0001,0))</f>
        <v>0</v>
      </c>
      <c r="S1967" s="72">
        <f>IF(AND(ABS('Back-End'!B$81-L1967)&lt;=0.0005,'Back-End'!B$84),'Back-End'!B$83,0)</f>
        <v>0</v>
      </c>
      <c r="T1967" s="72">
        <v>0</v>
      </c>
    </row>
    <row r="1968" spans="12:20" x14ac:dyDescent="0.25">
      <c r="L1968" s="94">
        <f>L1967+0.001</f>
        <v>0.98200000000000076</v>
      </c>
      <c r="M1968" s="81">
        <f>IF(L1968&lt;'Slider Control'!M$13,'Slider Control'!P$13,L1968*'Slider Control'!R$13)</f>
        <v>2.3568000000000016</v>
      </c>
      <c r="N1968" s="95">
        <f>IF(L1968&lt;'Slider Control'!M$13,0,IF(L1968&lt;'Slider Control'!N$13,L1968*'Slider Control'!S$13+'Slider Control'!T$13,'Slider Control'!Q$13))</f>
        <v>1.8</v>
      </c>
      <c r="O1968" s="96" t="e">
        <f t="shared" si="45"/>
        <v>#N/A</v>
      </c>
      <c r="P1968" s="72">
        <f>IF(AND(ABS('Back-End'!B$26-L1968)&lt;=0.0005,'Back-End'!B$25),0.001,0)</f>
        <v>0</v>
      </c>
      <c r="Q1968" s="72">
        <f>IF(AND(ABS('Back-End'!B$32-L1968)&lt;=0.0005,'Back-End'!B$38),M1968,0)</f>
        <v>0</v>
      </c>
      <c r="R1968" s="72">
        <f>IF(AND(ABS('Back-End'!B$56-L1968)&lt;=0.0005,'Back-End'!B$57),'Back-End'!B$54,IF(AND(ABS('Back-End'!B$69-L1968)&lt;=0.0005,'Back-End'!B$58),'Back-End'!B$67,0))</f>
        <v>0</v>
      </c>
      <c r="S1968" s="72">
        <f>IF(AND(ABS('Back-End'!B$81-L1968)&lt;=0.0005,'Back-End'!B$84),'Back-End'!B$82,0)</f>
        <v>0</v>
      </c>
      <c r="T1968" s="72">
        <v>0</v>
      </c>
    </row>
    <row r="1969" spans="12:20" x14ac:dyDescent="0.25">
      <c r="L1969" s="94">
        <f>L1968</f>
        <v>0.98200000000000076</v>
      </c>
      <c r="M1969" s="81">
        <f>IF(L1969&lt;'Slider Control'!M$13,'Slider Control'!P$13,L1969*'Slider Control'!R$13)</f>
        <v>2.3568000000000016</v>
      </c>
      <c r="N1969" s="95">
        <f>IF(L1969&lt;'Slider Control'!M$13,0,IF(L1969&lt;'Slider Control'!N$13,L1969*'Slider Control'!S$13+'Slider Control'!T$13,'Slider Control'!Q$13))</f>
        <v>1.8</v>
      </c>
      <c r="O1969" s="96" t="e">
        <f t="shared" si="45"/>
        <v>#N/A</v>
      </c>
      <c r="P1969" s="72">
        <f>IF(AND(ABS('Back-End'!B$26-L1969)&lt;=0.0005,'Back-End'!B$25),'Back-End'!B$21,0)</f>
        <v>0</v>
      </c>
      <c r="Q1969" s="72">
        <f>IF(AND(ABS('Back-End'!B$32-L1969)&lt;=0.0005,'Back-End'!B$38),N1969,0)</f>
        <v>0</v>
      </c>
      <c r="R1969" s="72">
        <f>IF(AND(ABS('Back-End'!B$56-L1968)&lt;=0.0005,'Back-End'!B$57),'Back-End'!B$55,IF(AND(ABS('Back-End'!B$69-L1968)&lt;=0.0005,'Back-End'!B$58),'Back-End'!B$68+0.0001,0))</f>
        <v>0</v>
      </c>
      <c r="S1969" s="72">
        <f>IF(AND(ABS('Back-End'!B$81-L1969)&lt;=0.0005,'Back-End'!B$84),'Back-End'!B$83,0)</f>
        <v>0</v>
      </c>
      <c r="T1969" s="72">
        <v>0</v>
      </c>
    </row>
    <row r="1970" spans="12:20" x14ac:dyDescent="0.25">
      <c r="L1970" s="94">
        <f>L1969+0.001</f>
        <v>0.98300000000000076</v>
      </c>
      <c r="M1970" s="81">
        <f>IF(L1970&lt;'Slider Control'!M$13,'Slider Control'!P$13,L1970*'Slider Control'!R$13)</f>
        <v>2.3592000000000017</v>
      </c>
      <c r="N1970" s="95">
        <f>IF(L1970&lt;'Slider Control'!M$13,0,IF(L1970&lt;'Slider Control'!N$13,L1970*'Slider Control'!S$13+'Slider Control'!T$13,'Slider Control'!Q$13))</f>
        <v>1.8</v>
      </c>
      <c r="O1970" s="96" t="e">
        <f t="shared" si="45"/>
        <v>#N/A</v>
      </c>
      <c r="P1970" s="72">
        <f>IF(AND(ABS('Back-End'!B$26-L1970)&lt;=0.0005,'Back-End'!B$25),0.001,0)</f>
        <v>0</v>
      </c>
      <c r="Q1970" s="72">
        <f>IF(AND(ABS('Back-End'!B$32-L1970)&lt;=0.0005,'Back-End'!B$38),M1970,0)</f>
        <v>0</v>
      </c>
      <c r="R1970" s="72">
        <f>IF(AND(ABS('Back-End'!B$56-L1970)&lt;=0.0005,'Back-End'!B$57),'Back-End'!B$54,IF(AND(ABS('Back-End'!B$69-L1970)&lt;=0.0005,'Back-End'!B$58),'Back-End'!B$67,0))</f>
        <v>0</v>
      </c>
      <c r="S1970" s="72">
        <f>IF(AND(ABS('Back-End'!B$81-L1970)&lt;=0.0005,'Back-End'!B$84),'Back-End'!B$82,0)</f>
        <v>0</v>
      </c>
      <c r="T1970" s="72">
        <v>0</v>
      </c>
    </row>
    <row r="1971" spans="12:20" x14ac:dyDescent="0.25">
      <c r="L1971" s="94">
        <f>L1970</f>
        <v>0.98300000000000076</v>
      </c>
      <c r="M1971" s="81">
        <f>IF(L1971&lt;'Slider Control'!M$13,'Slider Control'!P$13,L1971*'Slider Control'!R$13)</f>
        <v>2.3592000000000017</v>
      </c>
      <c r="N1971" s="95">
        <f>IF(L1971&lt;'Slider Control'!M$13,0,IF(L1971&lt;'Slider Control'!N$13,L1971*'Slider Control'!S$13+'Slider Control'!T$13,'Slider Control'!Q$13))</f>
        <v>1.8</v>
      </c>
      <c r="O1971" s="96" t="e">
        <f t="shared" si="45"/>
        <v>#N/A</v>
      </c>
      <c r="P1971" s="72">
        <f>IF(AND(ABS('Back-End'!B$26-L1971)&lt;=0.0005,'Back-End'!B$25),'Back-End'!B$21,0)</f>
        <v>0</v>
      </c>
      <c r="Q1971" s="72">
        <f>IF(AND(ABS('Back-End'!B$32-L1971)&lt;=0.0005,'Back-End'!B$38),N1971,0)</f>
        <v>0</v>
      </c>
      <c r="R1971" s="72">
        <f>IF(AND(ABS('Back-End'!B$56-L1970)&lt;=0.0005,'Back-End'!B$57),'Back-End'!B$55,IF(AND(ABS('Back-End'!B$69-L1970)&lt;=0.0005,'Back-End'!B$58),'Back-End'!B$68+0.0001,0))</f>
        <v>0</v>
      </c>
      <c r="S1971" s="72">
        <f>IF(AND(ABS('Back-End'!B$81-L1971)&lt;=0.0005,'Back-End'!B$84),'Back-End'!B$83,0)</f>
        <v>0</v>
      </c>
      <c r="T1971" s="72">
        <v>0</v>
      </c>
    </row>
    <row r="1972" spans="12:20" x14ac:dyDescent="0.25">
      <c r="L1972" s="94">
        <f>L1971+0.001</f>
        <v>0.98400000000000076</v>
      </c>
      <c r="M1972" s="81">
        <f>IF(L1972&lt;'Slider Control'!M$13,'Slider Control'!P$13,L1972*'Slider Control'!R$13)</f>
        <v>2.3616000000000019</v>
      </c>
      <c r="N1972" s="95">
        <f>IF(L1972&lt;'Slider Control'!M$13,0,IF(L1972&lt;'Slider Control'!N$13,L1972*'Slider Control'!S$13+'Slider Control'!T$13,'Slider Control'!Q$13))</f>
        <v>1.8</v>
      </c>
      <c r="O1972" s="96" t="e">
        <f t="shared" si="45"/>
        <v>#N/A</v>
      </c>
      <c r="P1972" s="72">
        <f>IF(AND(ABS('Back-End'!B$26-L1972)&lt;=0.0005,'Back-End'!B$25),0.001,0)</f>
        <v>0</v>
      </c>
      <c r="Q1972" s="72">
        <f>IF(AND(ABS('Back-End'!B$32-L1972)&lt;=0.0005,'Back-End'!B$38),M1972,0)</f>
        <v>0</v>
      </c>
      <c r="R1972" s="72">
        <f>IF(AND(ABS('Back-End'!B$56-L1972)&lt;=0.0005,'Back-End'!B$57),'Back-End'!B$54,IF(AND(ABS('Back-End'!B$69-L1972)&lt;=0.0005,'Back-End'!B$58),'Back-End'!B$67,0))</f>
        <v>0</v>
      </c>
      <c r="S1972" s="72">
        <f>IF(AND(ABS('Back-End'!B$81-L1972)&lt;=0.0005,'Back-End'!B$84),'Back-End'!B$82,0)</f>
        <v>0</v>
      </c>
      <c r="T1972" s="72">
        <v>0</v>
      </c>
    </row>
    <row r="1973" spans="12:20" x14ac:dyDescent="0.25">
      <c r="L1973" s="94">
        <f>L1972</f>
        <v>0.98400000000000076</v>
      </c>
      <c r="M1973" s="81">
        <f>IF(L1973&lt;'Slider Control'!M$13,'Slider Control'!P$13,L1973*'Slider Control'!R$13)</f>
        <v>2.3616000000000019</v>
      </c>
      <c r="N1973" s="95">
        <f>IF(L1973&lt;'Slider Control'!M$13,0,IF(L1973&lt;'Slider Control'!N$13,L1973*'Slider Control'!S$13+'Slider Control'!T$13,'Slider Control'!Q$13))</f>
        <v>1.8</v>
      </c>
      <c r="O1973" s="96" t="e">
        <f t="shared" si="45"/>
        <v>#N/A</v>
      </c>
      <c r="P1973" s="72">
        <f>IF(AND(ABS('Back-End'!B$26-L1973)&lt;=0.0005,'Back-End'!B$25),'Back-End'!B$21,0)</f>
        <v>0</v>
      </c>
      <c r="Q1973" s="72">
        <f>IF(AND(ABS('Back-End'!B$32-L1973)&lt;=0.0005,'Back-End'!B$38),N1973,0)</f>
        <v>0</v>
      </c>
      <c r="R1973" s="72">
        <f>IF(AND(ABS('Back-End'!B$56-L1972)&lt;=0.0005,'Back-End'!B$57),'Back-End'!B$55,IF(AND(ABS('Back-End'!B$69-L1972)&lt;=0.0005,'Back-End'!B$58),'Back-End'!B$68+0.0001,0))</f>
        <v>0</v>
      </c>
      <c r="S1973" s="72">
        <f>IF(AND(ABS('Back-End'!B$81-L1973)&lt;=0.0005,'Back-End'!B$84),'Back-End'!B$83,0)</f>
        <v>0</v>
      </c>
      <c r="T1973" s="72">
        <v>0</v>
      </c>
    </row>
    <row r="1974" spans="12:20" x14ac:dyDescent="0.25">
      <c r="L1974" s="94">
        <f>L1973+0.001</f>
        <v>0.98500000000000076</v>
      </c>
      <c r="M1974" s="81">
        <f>IF(L1974&lt;'Slider Control'!M$13,'Slider Control'!P$13,L1974*'Slider Control'!R$13)</f>
        <v>2.3640000000000017</v>
      </c>
      <c r="N1974" s="95">
        <f>IF(L1974&lt;'Slider Control'!M$13,0,IF(L1974&lt;'Slider Control'!N$13,L1974*'Slider Control'!S$13+'Slider Control'!T$13,'Slider Control'!Q$13))</f>
        <v>1.8</v>
      </c>
      <c r="O1974" s="96" t="e">
        <f t="shared" si="45"/>
        <v>#N/A</v>
      </c>
      <c r="P1974" s="72">
        <f>IF(AND(ABS('Back-End'!B$26-L1974)&lt;=0.0005,'Back-End'!B$25),0.001,0)</f>
        <v>0</v>
      </c>
      <c r="Q1974" s="72">
        <f>IF(AND(ABS('Back-End'!B$32-L1974)&lt;=0.0005,'Back-End'!B$38),M1974,0)</f>
        <v>0</v>
      </c>
      <c r="R1974" s="72">
        <f>IF(AND(ABS('Back-End'!B$56-L1974)&lt;=0.0005,'Back-End'!B$57),'Back-End'!B$54,IF(AND(ABS('Back-End'!B$69-L1974)&lt;=0.0005,'Back-End'!B$58),'Back-End'!B$67,0))</f>
        <v>0</v>
      </c>
      <c r="S1974" s="72">
        <f>IF(AND(ABS('Back-End'!B$81-L1974)&lt;=0.0005,'Back-End'!B$84),'Back-End'!B$82,0)</f>
        <v>0</v>
      </c>
      <c r="T1974" s="72">
        <v>0</v>
      </c>
    </row>
    <row r="1975" spans="12:20" x14ac:dyDescent="0.25">
      <c r="L1975" s="94">
        <f>L1974</f>
        <v>0.98500000000000076</v>
      </c>
      <c r="M1975" s="81">
        <f>IF(L1975&lt;'Slider Control'!M$13,'Slider Control'!P$13,L1975*'Slider Control'!R$13)</f>
        <v>2.3640000000000017</v>
      </c>
      <c r="N1975" s="95">
        <f>IF(L1975&lt;'Slider Control'!M$13,0,IF(L1975&lt;'Slider Control'!N$13,L1975*'Slider Control'!S$13+'Slider Control'!T$13,'Slider Control'!Q$13))</f>
        <v>1.8</v>
      </c>
      <c r="O1975" s="96" t="e">
        <f t="shared" si="45"/>
        <v>#N/A</v>
      </c>
      <c r="P1975" s="72">
        <f>IF(AND(ABS('Back-End'!B$26-L1975)&lt;=0.0005,'Back-End'!B$25),'Back-End'!B$21,0)</f>
        <v>0</v>
      </c>
      <c r="Q1975" s="72">
        <f>IF(AND(ABS('Back-End'!B$32-L1975)&lt;=0.0005,'Back-End'!B$38),N1975,0)</f>
        <v>0</v>
      </c>
      <c r="R1975" s="72">
        <f>IF(AND(ABS('Back-End'!B$56-L1974)&lt;=0.0005,'Back-End'!B$57),'Back-End'!B$55,IF(AND(ABS('Back-End'!B$69-L1974)&lt;=0.0005,'Back-End'!B$58),'Back-End'!B$68+0.0001,0))</f>
        <v>0</v>
      </c>
      <c r="S1975" s="72">
        <f>IF(AND(ABS('Back-End'!B$81-L1975)&lt;=0.0005,'Back-End'!B$84),'Back-End'!B$83,0)</f>
        <v>0</v>
      </c>
      <c r="T1975" s="72">
        <v>0</v>
      </c>
    </row>
    <row r="1976" spans="12:20" x14ac:dyDescent="0.25">
      <c r="L1976" s="94">
        <f>L1975+0.001</f>
        <v>0.98600000000000076</v>
      </c>
      <c r="M1976" s="81">
        <f>IF(L1976&lt;'Slider Control'!M$13,'Slider Control'!P$13,L1976*'Slider Control'!R$13)</f>
        <v>2.3664000000000018</v>
      </c>
      <c r="N1976" s="95">
        <f>IF(L1976&lt;'Slider Control'!M$13,0,IF(L1976&lt;'Slider Control'!N$13,L1976*'Slider Control'!S$13+'Slider Control'!T$13,'Slider Control'!Q$13))</f>
        <v>1.8</v>
      </c>
      <c r="O1976" s="96" t="e">
        <f t="shared" si="45"/>
        <v>#N/A</v>
      </c>
      <c r="P1976" s="72">
        <f>IF(AND(ABS('Back-End'!B$26-L1976)&lt;=0.0005,'Back-End'!B$25),0.001,0)</f>
        <v>0</v>
      </c>
      <c r="Q1976" s="72">
        <f>IF(AND(ABS('Back-End'!B$32-L1976)&lt;=0.0005,'Back-End'!B$38),M1976,0)</f>
        <v>0</v>
      </c>
      <c r="R1976" s="72">
        <f>IF(AND(ABS('Back-End'!B$56-L1976)&lt;=0.0005,'Back-End'!B$57),'Back-End'!B$54,IF(AND(ABS('Back-End'!B$69-L1976)&lt;=0.0005,'Back-End'!B$58),'Back-End'!B$67,0))</f>
        <v>0</v>
      </c>
      <c r="S1976" s="72">
        <f>IF(AND(ABS('Back-End'!B$81-L1976)&lt;=0.0005,'Back-End'!B$84),'Back-End'!B$82,0)</f>
        <v>0</v>
      </c>
      <c r="T1976" s="72">
        <v>0</v>
      </c>
    </row>
    <row r="1977" spans="12:20" x14ac:dyDescent="0.25">
      <c r="L1977" s="94">
        <f>L1976</f>
        <v>0.98600000000000076</v>
      </c>
      <c r="M1977" s="81">
        <f>IF(L1977&lt;'Slider Control'!M$13,'Slider Control'!P$13,L1977*'Slider Control'!R$13)</f>
        <v>2.3664000000000018</v>
      </c>
      <c r="N1977" s="95">
        <f>IF(L1977&lt;'Slider Control'!M$13,0,IF(L1977&lt;'Slider Control'!N$13,L1977*'Slider Control'!S$13+'Slider Control'!T$13,'Slider Control'!Q$13))</f>
        <v>1.8</v>
      </c>
      <c r="O1977" s="96" t="e">
        <f t="shared" si="45"/>
        <v>#N/A</v>
      </c>
      <c r="P1977" s="72">
        <f>IF(AND(ABS('Back-End'!B$26-L1977)&lt;=0.0005,'Back-End'!B$25),'Back-End'!B$21,0)</f>
        <v>0</v>
      </c>
      <c r="Q1977" s="72">
        <f>IF(AND(ABS('Back-End'!B$32-L1977)&lt;=0.0005,'Back-End'!B$38),N1977,0)</f>
        <v>0</v>
      </c>
      <c r="R1977" s="72">
        <f>IF(AND(ABS('Back-End'!B$56-L1976)&lt;=0.0005,'Back-End'!B$57),'Back-End'!B$55,IF(AND(ABS('Back-End'!B$69-L1976)&lt;=0.0005,'Back-End'!B$58),'Back-End'!B$68+0.0001,0))</f>
        <v>0</v>
      </c>
      <c r="S1977" s="72">
        <f>IF(AND(ABS('Back-End'!B$81-L1977)&lt;=0.0005,'Back-End'!B$84),'Back-End'!B$83,0)</f>
        <v>0</v>
      </c>
      <c r="T1977" s="72">
        <v>0</v>
      </c>
    </row>
    <row r="1978" spans="12:20" x14ac:dyDescent="0.25">
      <c r="L1978" s="94">
        <f>L1977+0.001</f>
        <v>0.98700000000000077</v>
      </c>
      <c r="M1978" s="81">
        <f>IF(L1978&lt;'Slider Control'!M$13,'Slider Control'!P$13,L1978*'Slider Control'!R$13)</f>
        <v>2.3688000000000016</v>
      </c>
      <c r="N1978" s="95">
        <f>IF(L1978&lt;'Slider Control'!M$13,0,IF(L1978&lt;'Slider Control'!N$13,L1978*'Slider Control'!S$13+'Slider Control'!T$13,'Slider Control'!Q$13))</f>
        <v>1.8</v>
      </c>
      <c r="O1978" s="96" t="e">
        <f t="shared" si="45"/>
        <v>#N/A</v>
      </c>
      <c r="P1978" s="72">
        <f>IF(AND(ABS('Back-End'!B$26-L1978)&lt;=0.0005,'Back-End'!B$25),0.001,0)</f>
        <v>0</v>
      </c>
      <c r="Q1978" s="72">
        <f>IF(AND(ABS('Back-End'!B$32-L1978)&lt;=0.0005,'Back-End'!B$38),M1978,0)</f>
        <v>0</v>
      </c>
      <c r="R1978" s="72">
        <f>IF(AND(ABS('Back-End'!B$56-L1978)&lt;=0.0005,'Back-End'!B$57),'Back-End'!B$54,IF(AND(ABS('Back-End'!B$69-L1978)&lt;=0.0005,'Back-End'!B$58),'Back-End'!B$67,0))</f>
        <v>0</v>
      </c>
      <c r="S1978" s="72">
        <f>IF(AND(ABS('Back-End'!B$81-L1978)&lt;=0.0005,'Back-End'!B$84),'Back-End'!B$82,0)</f>
        <v>0</v>
      </c>
      <c r="T1978" s="72">
        <v>0</v>
      </c>
    </row>
    <row r="1979" spans="12:20" x14ac:dyDescent="0.25">
      <c r="L1979" s="94">
        <f>L1978</f>
        <v>0.98700000000000077</v>
      </c>
      <c r="M1979" s="81">
        <f>IF(L1979&lt;'Slider Control'!M$13,'Slider Control'!P$13,L1979*'Slider Control'!R$13)</f>
        <v>2.3688000000000016</v>
      </c>
      <c r="N1979" s="95">
        <f>IF(L1979&lt;'Slider Control'!M$13,0,IF(L1979&lt;'Slider Control'!N$13,L1979*'Slider Control'!S$13+'Slider Control'!T$13,'Slider Control'!Q$13))</f>
        <v>1.8</v>
      </c>
      <c r="O1979" s="96" t="e">
        <f t="shared" si="45"/>
        <v>#N/A</v>
      </c>
      <c r="P1979" s="72">
        <f>IF(AND(ABS('Back-End'!B$26-L1979)&lt;=0.0005,'Back-End'!B$25),'Back-End'!B$21,0)</f>
        <v>0</v>
      </c>
      <c r="Q1979" s="72">
        <f>IF(AND(ABS('Back-End'!B$32-L1979)&lt;=0.0005,'Back-End'!B$38),N1979,0)</f>
        <v>0</v>
      </c>
      <c r="R1979" s="72">
        <f>IF(AND(ABS('Back-End'!B$56-L1978)&lt;=0.0005,'Back-End'!B$57),'Back-End'!B$55,IF(AND(ABS('Back-End'!B$69-L1978)&lt;=0.0005,'Back-End'!B$58),'Back-End'!B$68+0.0001,0))</f>
        <v>0</v>
      </c>
      <c r="S1979" s="72">
        <f>IF(AND(ABS('Back-End'!B$81-L1979)&lt;=0.0005,'Back-End'!B$84),'Back-End'!B$83,0)</f>
        <v>0</v>
      </c>
      <c r="T1979" s="72">
        <v>0</v>
      </c>
    </row>
    <row r="1980" spans="12:20" x14ac:dyDescent="0.25">
      <c r="L1980" s="94">
        <f>L1979+0.001</f>
        <v>0.98800000000000077</v>
      </c>
      <c r="M1980" s="81">
        <f>IF(L1980&lt;'Slider Control'!M$13,'Slider Control'!P$13,L1980*'Slider Control'!R$13)</f>
        <v>2.3712000000000018</v>
      </c>
      <c r="N1980" s="95">
        <f>IF(L1980&lt;'Slider Control'!M$13,0,IF(L1980&lt;'Slider Control'!N$13,L1980*'Slider Control'!S$13+'Slider Control'!T$13,'Slider Control'!Q$13))</f>
        <v>1.8</v>
      </c>
      <c r="O1980" s="96" t="e">
        <f t="shared" si="45"/>
        <v>#N/A</v>
      </c>
      <c r="P1980" s="72">
        <f>IF(AND(ABS('Back-End'!B$26-L1980)&lt;=0.0005,'Back-End'!B$25),0.001,0)</f>
        <v>0</v>
      </c>
      <c r="Q1980" s="72">
        <f>IF(AND(ABS('Back-End'!B$32-L1980)&lt;=0.0005,'Back-End'!B$38),M1980,0)</f>
        <v>0</v>
      </c>
      <c r="R1980" s="72">
        <f>IF(AND(ABS('Back-End'!B$56-L1980)&lt;=0.0005,'Back-End'!B$57),'Back-End'!B$54,IF(AND(ABS('Back-End'!B$69-L1980)&lt;=0.0005,'Back-End'!B$58),'Back-End'!B$67,0))</f>
        <v>0</v>
      </c>
      <c r="S1980" s="72">
        <f>IF(AND(ABS('Back-End'!B$81-L1980)&lt;=0.0005,'Back-End'!B$84),'Back-End'!B$82,0)</f>
        <v>0</v>
      </c>
      <c r="T1980" s="72">
        <v>0</v>
      </c>
    </row>
    <row r="1981" spans="12:20" x14ac:dyDescent="0.25">
      <c r="L1981" s="94">
        <f>L1980</f>
        <v>0.98800000000000077</v>
      </c>
      <c r="M1981" s="81">
        <f>IF(L1981&lt;'Slider Control'!M$13,'Slider Control'!P$13,L1981*'Slider Control'!R$13)</f>
        <v>2.3712000000000018</v>
      </c>
      <c r="N1981" s="95">
        <f>IF(L1981&lt;'Slider Control'!M$13,0,IF(L1981&lt;'Slider Control'!N$13,L1981*'Slider Control'!S$13+'Slider Control'!T$13,'Slider Control'!Q$13))</f>
        <v>1.8</v>
      </c>
      <c r="O1981" s="96" t="e">
        <f t="shared" si="45"/>
        <v>#N/A</v>
      </c>
      <c r="P1981" s="72">
        <f>IF(AND(ABS('Back-End'!B$26-L1981)&lt;=0.0005,'Back-End'!B$25),'Back-End'!B$21,0)</f>
        <v>0</v>
      </c>
      <c r="Q1981" s="72">
        <f>IF(AND(ABS('Back-End'!B$32-L1981)&lt;=0.0005,'Back-End'!B$38),N1981,0)</f>
        <v>0</v>
      </c>
      <c r="R1981" s="72">
        <f>IF(AND(ABS('Back-End'!B$56-L1980)&lt;=0.0005,'Back-End'!B$57),'Back-End'!B$55,IF(AND(ABS('Back-End'!B$69-L1980)&lt;=0.0005,'Back-End'!B$58),'Back-End'!B$68+0.0001,0))</f>
        <v>0</v>
      </c>
      <c r="S1981" s="72">
        <f>IF(AND(ABS('Back-End'!B$81-L1981)&lt;=0.0005,'Back-End'!B$84),'Back-End'!B$83,0)</f>
        <v>0</v>
      </c>
      <c r="T1981" s="72">
        <v>0</v>
      </c>
    </row>
    <row r="1982" spans="12:20" x14ac:dyDescent="0.25">
      <c r="L1982" s="94">
        <f>L1981+0.001</f>
        <v>0.98900000000000077</v>
      </c>
      <c r="M1982" s="81">
        <f>IF(L1982&lt;'Slider Control'!M$13,'Slider Control'!P$13,L1982*'Slider Control'!R$13)</f>
        <v>2.3736000000000019</v>
      </c>
      <c r="N1982" s="95">
        <f>IF(L1982&lt;'Slider Control'!M$13,0,IF(L1982&lt;'Slider Control'!N$13,L1982*'Slider Control'!S$13+'Slider Control'!T$13,'Slider Control'!Q$13))</f>
        <v>1.8</v>
      </c>
      <c r="O1982" s="96" t="e">
        <f t="shared" si="45"/>
        <v>#N/A</v>
      </c>
      <c r="P1982" s="72">
        <f>IF(AND(ABS('Back-End'!B$26-L1982)&lt;=0.0005,'Back-End'!B$25),0.001,0)</f>
        <v>0</v>
      </c>
      <c r="Q1982" s="72">
        <f>IF(AND(ABS('Back-End'!B$32-L1982)&lt;=0.0005,'Back-End'!B$38),M1982,0)</f>
        <v>0</v>
      </c>
      <c r="R1982" s="72">
        <f>IF(AND(ABS('Back-End'!B$56-L1982)&lt;=0.0005,'Back-End'!B$57),'Back-End'!B$54,IF(AND(ABS('Back-End'!B$69-L1982)&lt;=0.0005,'Back-End'!B$58),'Back-End'!B$67,0))</f>
        <v>0</v>
      </c>
      <c r="S1982" s="72">
        <f>IF(AND(ABS('Back-End'!B$81-L1982)&lt;=0.0005,'Back-End'!B$84),'Back-End'!B$82,0)</f>
        <v>0</v>
      </c>
      <c r="T1982" s="72">
        <v>0</v>
      </c>
    </row>
    <row r="1983" spans="12:20" x14ac:dyDescent="0.25">
      <c r="L1983" s="94">
        <f>L1982</f>
        <v>0.98900000000000077</v>
      </c>
      <c r="M1983" s="81">
        <f>IF(L1983&lt;'Slider Control'!M$13,'Slider Control'!P$13,L1983*'Slider Control'!R$13)</f>
        <v>2.3736000000000019</v>
      </c>
      <c r="N1983" s="95">
        <f>IF(L1983&lt;'Slider Control'!M$13,0,IF(L1983&lt;'Slider Control'!N$13,L1983*'Slider Control'!S$13+'Slider Control'!T$13,'Slider Control'!Q$13))</f>
        <v>1.8</v>
      </c>
      <c r="O1983" s="96" t="e">
        <f t="shared" si="45"/>
        <v>#N/A</v>
      </c>
      <c r="P1983" s="72">
        <f>IF(AND(ABS('Back-End'!B$26-L1983)&lt;=0.0005,'Back-End'!B$25),'Back-End'!B$21,0)</f>
        <v>0</v>
      </c>
      <c r="Q1983" s="72">
        <f>IF(AND(ABS('Back-End'!B$32-L1983)&lt;=0.0005,'Back-End'!B$38),N1983,0)</f>
        <v>0</v>
      </c>
      <c r="R1983" s="72">
        <f>IF(AND(ABS('Back-End'!B$56-L1982)&lt;=0.0005,'Back-End'!B$57),'Back-End'!B$55,IF(AND(ABS('Back-End'!B$69-L1982)&lt;=0.0005,'Back-End'!B$58),'Back-End'!B$68+0.0001,0))</f>
        <v>0</v>
      </c>
      <c r="S1983" s="72">
        <f>IF(AND(ABS('Back-End'!B$81-L1983)&lt;=0.0005,'Back-End'!B$84),'Back-End'!B$83,0)</f>
        <v>0</v>
      </c>
      <c r="T1983" s="72">
        <v>0</v>
      </c>
    </row>
    <row r="1984" spans="12:20" x14ac:dyDescent="0.25">
      <c r="L1984" s="94">
        <f>L1983+0.001</f>
        <v>0.99000000000000077</v>
      </c>
      <c r="M1984" s="81">
        <f>IF(L1984&lt;'Slider Control'!M$13,'Slider Control'!P$13,L1984*'Slider Control'!R$13)</f>
        <v>2.3760000000000017</v>
      </c>
      <c r="N1984" s="95">
        <f>IF(L1984&lt;'Slider Control'!M$13,0,IF(L1984&lt;'Slider Control'!N$13,L1984*'Slider Control'!S$13+'Slider Control'!T$13,'Slider Control'!Q$13))</f>
        <v>1.8</v>
      </c>
      <c r="O1984" s="96" t="e">
        <f t="shared" si="45"/>
        <v>#N/A</v>
      </c>
      <c r="P1984" s="72">
        <f>IF(AND(ABS('Back-End'!B$26-L1984)&lt;=0.0005,'Back-End'!B$25),0.001,0)</f>
        <v>0</v>
      </c>
      <c r="Q1984" s="72">
        <f>IF(AND(ABS('Back-End'!B$32-L1984)&lt;=0.0005,'Back-End'!B$38),M1984,0)</f>
        <v>0</v>
      </c>
      <c r="R1984" s="72">
        <f>IF(AND(ABS('Back-End'!B$56-L1984)&lt;=0.0005,'Back-End'!B$57),'Back-End'!B$54,IF(AND(ABS('Back-End'!B$69-L1984)&lt;=0.0005,'Back-End'!B$58),'Back-End'!B$67,0))</f>
        <v>0</v>
      </c>
      <c r="S1984" s="72">
        <f>IF(AND(ABS('Back-End'!B$81-L1984)&lt;=0.0005,'Back-End'!B$84),'Back-End'!B$82,0)</f>
        <v>0</v>
      </c>
      <c r="T1984" s="72">
        <v>0</v>
      </c>
    </row>
    <row r="1985" spans="12:20" x14ac:dyDescent="0.25">
      <c r="L1985" s="94">
        <f>L1984</f>
        <v>0.99000000000000077</v>
      </c>
      <c r="M1985" s="81">
        <f>IF(L1985&lt;'Slider Control'!M$13,'Slider Control'!P$13,L1985*'Slider Control'!R$13)</f>
        <v>2.3760000000000017</v>
      </c>
      <c r="N1985" s="95">
        <f>IF(L1985&lt;'Slider Control'!M$13,0,IF(L1985&lt;'Slider Control'!N$13,L1985*'Slider Control'!S$13+'Slider Control'!T$13,'Slider Control'!Q$13))</f>
        <v>1.8</v>
      </c>
      <c r="O1985" s="96" t="e">
        <f t="shared" si="45"/>
        <v>#N/A</v>
      </c>
      <c r="P1985" s="72">
        <f>IF(AND(ABS('Back-End'!B$26-L1985)&lt;=0.0005,'Back-End'!B$25),'Back-End'!B$21,0)</f>
        <v>0</v>
      </c>
      <c r="Q1985" s="72">
        <f>IF(AND(ABS('Back-End'!B$32-L1985)&lt;=0.0005,'Back-End'!B$38),N1985,0)</f>
        <v>0</v>
      </c>
      <c r="R1985" s="72">
        <f>IF(AND(ABS('Back-End'!B$56-L1984)&lt;=0.0005,'Back-End'!B$57),'Back-End'!B$55,IF(AND(ABS('Back-End'!B$69-L1984)&lt;=0.0005,'Back-End'!B$58),'Back-End'!B$68+0.0001,0))</f>
        <v>0</v>
      </c>
      <c r="S1985" s="72">
        <f>IF(AND(ABS('Back-End'!B$81-L1985)&lt;=0.0005,'Back-End'!B$84),'Back-End'!B$83,0)</f>
        <v>0</v>
      </c>
      <c r="T1985" s="72">
        <v>0</v>
      </c>
    </row>
    <row r="1986" spans="12:20" x14ac:dyDescent="0.25">
      <c r="L1986" s="94">
        <f>L1985+0.001</f>
        <v>0.99100000000000077</v>
      </c>
      <c r="M1986" s="81">
        <f>IF(L1986&lt;'Slider Control'!M$13,'Slider Control'!P$13,L1986*'Slider Control'!R$13)</f>
        <v>2.3784000000000018</v>
      </c>
      <c r="N1986" s="95">
        <f>IF(L1986&lt;'Slider Control'!M$13,0,IF(L1986&lt;'Slider Control'!N$13,L1986*'Slider Control'!S$13+'Slider Control'!T$13,'Slider Control'!Q$13))</f>
        <v>1.8</v>
      </c>
      <c r="O1986" s="96" t="e">
        <f t="shared" si="45"/>
        <v>#N/A</v>
      </c>
      <c r="P1986" s="72">
        <f>IF(AND(ABS('Back-End'!B$26-L1986)&lt;=0.0005,'Back-End'!B$25),0.001,0)</f>
        <v>0</v>
      </c>
      <c r="Q1986" s="72">
        <f>IF(AND(ABS('Back-End'!B$32-L1986)&lt;=0.0005,'Back-End'!B$38),M1986,0)</f>
        <v>0</v>
      </c>
      <c r="R1986" s="72">
        <f>IF(AND(ABS('Back-End'!B$56-L1986)&lt;=0.0005,'Back-End'!B$57),'Back-End'!B$54,IF(AND(ABS('Back-End'!B$69-L1986)&lt;=0.0005,'Back-End'!B$58),'Back-End'!B$67,0))</f>
        <v>0</v>
      </c>
      <c r="S1986" s="72">
        <f>IF(AND(ABS('Back-End'!B$81-L1986)&lt;=0.0005,'Back-End'!B$84),'Back-End'!B$82,0)</f>
        <v>0</v>
      </c>
      <c r="T1986" s="72">
        <v>0</v>
      </c>
    </row>
    <row r="1987" spans="12:20" x14ac:dyDescent="0.25">
      <c r="L1987" s="94">
        <f>L1986</f>
        <v>0.99100000000000077</v>
      </c>
      <c r="M1987" s="81">
        <f>IF(L1987&lt;'Slider Control'!M$13,'Slider Control'!P$13,L1987*'Slider Control'!R$13)</f>
        <v>2.3784000000000018</v>
      </c>
      <c r="N1987" s="95">
        <f>IF(L1987&lt;'Slider Control'!M$13,0,IF(L1987&lt;'Slider Control'!N$13,L1987*'Slider Control'!S$13+'Slider Control'!T$13,'Slider Control'!Q$13))</f>
        <v>1.8</v>
      </c>
      <c r="O1987" s="96" t="e">
        <f t="shared" si="45"/>
        <v>#N/A</v>
      </c>
      <c r="P1987" s="72">
        <f>IF(AND(ABS('Back-End'!B$26-L1987)&lt;=0.0005,'Back-End'!B$25),'Back-End'!B$21,0)</f>
        <v>0</v>
      </c>
      <c r="Q1987" s="72">
        <f>IF(AND(ABS('Back-End'!B$32-L1987)&lt;=0.0005,'Back-End'!B$38),N1987,0)</f>
        <v>0</v>
      </c>
      <c r="R1987" s="72">
        <f>IF(AND(ABS('Back-End'!B$56-L1986)&lt;=0.0005,'Back-End'!B$57),'Back-End'!B$55,IF(AND(ABS('Back-End'!B$69-L1986)&lt;=0.0005,'Back-End'!B$58),'Back-End'!B$68+0.0001,0))</f>
        <v>0</v>
      </c>
      <c r="S1987" s="72">
        <f>IF(AND(ABS('Back-End'!B$81-L1987)&lt;=0.0005,'Back-End'!B$84),'Back-End'!B$83,0)</f>
        <v>0</v>
      </c>
      <c r="T1987" s="72">
        <v>0</v>
      </c>
    </row>
    <row r="1988" spans="12:20" x14ac:dyDescent="0.25">
      <c r="L1988" s="94">
        <f>L1987+0.001</f>
        <v>0.99200000000000077</v>
      </c>
      <c r="M1988" s="81">
        <f>IF(L1988&lt;'Slider Control'!M$13,'Slider Control'!P$13,L1988*'Slider Control'!R$13)</f>
        <v>2.3808000000000016</v>
      </c>
      <c r="N1988" s="95">
        <f>IF(L1988&lt;'Slider Control'!M$13,0,IF(L1988&lt;'Slider Control'!N$13,L1988*'Slider Control'!S$13+'Slider Control'!T$13,'Slider Control'!Q$13))</f>
        <v>1.8</v>
      </c>
      <c r="O1988" s="96" t="e">
        <f t="shared" ref="O1988:O2005" si="46">IF(SUM(P1988:T1988)=0,NA(),SUM(P1988:T1988))</f>
        <v>#N/A</v>
      </c>
      <c r="P1988" s="72">
        <f>IF(AND(ABS('Back-End'!B$26-L1988)&lt;=0.0005,'Back-End'!B$25),0.001,0)</f>
        <v>0</v>
      </c>
      <c r="Q1988" s="72">
        <f>IF(AND(ABS('Back-End'!B$32-L1988)&lt;=0.0005,'Back-End'!B$38),M1988,0)</f>
        <v>0</v>
      </c>
      <c r="R1988" s="72">
        <f>IF(AND(ABS('Back-End'!B$56-L1988)&lt;=0.0005,'Back-End'!B$57),'Back-End'!B$54,IF(AND(ABS('Back-End'!B$69-L1988)&lt;=0.0005,'Back-End'!B$58),'Back-End'!B$67,0))</f>
        <v>0</v>
      </c>
      <c r="S1988" s="72">
        <f>IF(AND(ABS('Back-End'!B$81-L1988)&lt;=0.0005,'Back-End'!B$84),'Back-End'!B$82,0)</f>
        <v>0</v>
      </c>
      <c r="T1988" s="72">
        <v>0</v>
      </c>
    </row>
    <row r="1989" spans="12:20" x14ac:dyDescent="0.25">
      <c r="L1989" s="94">
        <f>L1988</f>
        <v>0.99200000000000077</v>
      </c>
      <c r="M1989" s="81">
        <f>IF(L1989&lt;'Slider Control'!M$13,'Slider Control'!P$13,L1989*'Slider Control'!R$13)</f>
        <v>2.3808000000000016</v>
      </c>
      <c r="N1989" s="95">
        <f>IF(L1989&lt;'Slider Control'!M$13,0,IF(L1989&lt;'Slider Control'!N$13,L1989*'Slider Control'!S$13+'Slider Control'!T$13,'Slider Control'!Q$13))</f>
        <v>1.8</v>
      </c>
      <c r="O1989" s="96" t="e">
        <f t="shared" si="46"/>
        <v>#N/A</v>
      </c>
      <c r="P1989" s="72">
        <f>IF(AND(ABS('Back-End'!B$26-L1989)&lt;=0.0005,'Back-End'!B$25),'Back-End'!B$21,0)</f>
        <v>0</v>
      </c>
      <c r="Q1989" s="72">
        <f>IF(AND(ABS('Back-End'!B$32-L1989)&lt;=0.0005,'Back-End'!B$38),N1989,0)</f>
        <v>0</v>
      </c>
      <c r="R1989" s="72">
        <f>IF(AND(ABS('Back-End'!B$56-L1988)&lt;=0.0005,'Back-End'!B$57),'Back-End'!B$55,IF(AND(ABS('Back-End'!B$69-L1988)&lt;=0.0005,'Back-End'!B$58),'Back-End'!B$68+0.0001,0))</f>
        <v>0</v>
      </c>
      <c r="S1989" s="72">
        <f>IF(AND(ABS('Back-End'!B$81-L1989)&lt;=0.0005,'Back-End'!B$84),'Back-End'!B$83,0)</f>
        <v>0</v>
      </c>
      <c r="T1989" s="72">
        <v>0</v>
      </c>
    </row>
    <row r="1990" spans="12:20" x14ac:dyDescent="0.25">
      <c r="L1990" s="94">
        <f>L1989+0.001</f>
        <v>0.99300000000000077</v>
      </c>
      <c r="M1990" s="81">
        <f>IF(L1990&lt;'Slider Control'!M$13,'Slider Control'!P$13,L1990*'Slider Control'!R$13)</f>
        <v>2.3832000000000018</v>
      </c>
      <c r="N1990" s="95">
        <f>IF(L1990&lt;'Slider Control'!M$13,0,IF(L1990&lt;'Slider Control'!N$13,L1990*'Slider Control'!S$13+'Slider Control'!T$13,'Slider Control'!Q$13))</f>
        <v>1.8</v>
      </c>
      <c r="O1990" s="96" t="e">
        <f t="shared" si="46"/>
        <v>#N/A</v>
      </c>
      <c r="P1990" s="72">
        <f>IF(AND(ABS('Back-End'!B$26-L1990)&lt;=0.0005,'Back-End'!B$25),0.001,0)</f>
        <v>0</v>
      </c>
      <c r="Q1990" s="72">
        <f>IF(AND(ABS('Back-End'!B$32-L1990)&lt;=0.0005,'Back-End'!B$38),M1990,0)</f>
        <v>0</v>
      </c>
      <c r="R1990" s="72">
        <f>IF(AND(ABS('Back-End'!B$56-L1990)&lt;=0.0005,'Back-End'!B$57),'Back-End'!B$54,IF(AND(ABS('Back-End'!B$69-L1990)&lt;=0.0005,'Back-End'!B$58),'Back-End'!B$67,0))</f>
        <v>0</v>
      </c>
      <c r="S1990" s="72">
        <f>IF(AND(ABS('Back-End'!B$81-L1990)&lt;=0.0005,'Back-End'!B$84),'Back-End'!B$82,0)</f>
        <v>0</v>
      </c>
      <c r="T1990" s="72">
        <v>0</v>
      </c>
    </row>
    <row r="1991" spans="12:20" x14ac:dyDescent="0.25">
      <c r="L1991" s="94">
        <f>L1990</f>
        <v>0.99300000000000077</v>
      </c>
      <c r="M1991" s="81">
        <f>IF(L1991&lt;'Slider Control'!M$13,'Slider Control'!P$13,L1991*'Slider Control'!R$13)</f>
        <v>2.3832000000000018</v>
      </c>
      <c r="N1991" s="95">
        <f>IF(L1991&lt;'Slider Control'!M$13,0,IF(L1991&lt;'Slider Control'!N$13,L1991*'Slider Control'!S$13+'Slider Control'!T$13,'Slider Control'!Q$13))</f>
        <v>1.8</v>
      </c>
      <c r="O1991" s="96" t="e">
        <f t="shared" si="46"/>
        <v>#N/A</v>
      </c>
      <c r="P1991" s="72">
        <f>IF(AND(ABS('Back-End'!B$26-L1991)&lt;=0.0005,'Back-End'!B$25),'Back-End'!B$21,0)</f>
        <v>0</v>
      </c>
      <c r="Q1991" s="72">
        <f>IF(AND(ABS('Back-End'!B$32-L1991)&lt;=0.0005,'Back-End'!B$38),N1991,0)</f>
        <v>0</v>
      </c>
      <c r="R1991" s="72">
        <f>IF(AND(ABS('Back-End'!B$56-L1990)&lt;=0.0005,'Back-End'!B$57),'Back-End'!B$55,IF(AND(ABS('Back-End'!B$69-L1990)&lt;=0.0005,'Back-End'!B$58),'Back-End'!B$68+0.0001,0))</f>
        <v>0</v>
      </c>
      <c r="S1991" s="72">
        <f>IF(AND(ABS('Back-End'!B$81-L1991)&lt;=0.0005,'Back-End'!B$84),'Back-End'!B$83,0)</f>
        <v>0</v>
      </c>
      <c r="T1991" s="72">
        <v>0</v>
      </c>
    </row>
    <row r="1992" spans="12:20" x14ac:dyDescent="0.25">
      <c r="L1992" s="94">
        <f>L1991+0.001</f>
        <v>0.99400000000000077</v>
      </c>
      <c r="M1992" s="81">
        <f>IF(L1992&lt;'Slider Control'!M$13,'Slider Control'!P$13,L1992*'Slider Control'!R$13)</f>
        <v>2.3856000000000019</v>
      </c>
      <c r="N1992" s="95">
        <f>IF(L1992&lt;'Slider Control'!M$13,0,IF(L1992&lt;'Slider Control'!N$13,L1992*'Slider Control'!S$13+'Slider Control'!T$13,'Slider Control'!Q$13))</f>
        <v>1.8</v>
      </c>
      <c r="O1992" s="96" t="e">
        <f t="shared" si="46"/>
        <v>#N/A</v>
      </c>
      <c r="P1992" s="72">
        <f>IF(AND(ABS('Back-End'!B$26-L1992)&lt;=0.0005,'Back-End'!B$25),0.001,0)</f>
        <v>0</v>
      </c>
      <c r="Q1992" s="72">
        <f>IF(AND(ABS('Back-End'!B$32-L1992)&lt;=0.0005,'Back-End'!B$38),M1992,0)</f>
        <v>0</v>
      </c>
      <c r="R1992" s="72">
        <f>IF(AND(ABS('Back-End'!B$56-L1992)&lt;=0.0005,'Back-End'!B$57),'Back-End'!B$54,IF(AND(ABS('Back-End'!B$69-L1992)&lt;=0.0005,'Back-End'!B$58),'Back-End'!B$67,0))</f>
        <v>0</v>
      </c>
      <c r="S1992" s="72">
        <f>IF(AND(ABS('Back-End'!B$81-L1992)&lt;=0.0005,'Back-End'!B$84),'Back-End'!B$82,0)</f>
        <v>0</v>
      </c>
      <c r="T1992" s="72">
        <v>0</v>
      </c>
    </row>
    <row r="1993" spans="12:20" x14ac:dyDescent="0.25">
      <c r="L1993" s="94">
        <f>L1992</f>
        <v>0.99400000000000077</v>
      </c>
      <c r="M1993" s="81">
        <f>IF(L1993&lt;'Slider Control'!M$13,'Slider Control'!P$13,L1993*'Slider Control'!R$13)</f>
        <v>2.3856000000000019</v>
      </c>
      <c r="N1993" s="95">
        <f>IF(L1993&lt;'Slider Control'!M$13,0,IF(L1993&lt;'Slider Control'!N$13,L1993*'Slider Control'!S$13+'Slider Control'!T$13,'Slider Control'!Q$13))</f>
        <v>1.8</v>
      </c>
      <c r="O1993" s="96" t="e">
        <f t="shared" si="46"/>
        <v>#N/A</v>
      </c>
      <c r="P1993" s="72">
        <f>IF(AND(ABS('Back-End'!B$26-L1993)&lt;=0.0005,'Back-End'!B$25),'Back-End'!B$21,0)</f>
        <v>0</v>
      </c>
      <c r="Q1993" s="72">
        <f>IF(AND(ABS('Back-End'!B$32-L1993)&lt;=0.0005,'Back-End'!B$38),N1993,0)</f>
        <v>0</v>
      </c>
      <c r="R1993" s="72">
        <f>IF(AND(ABS('Back-End'!B$56-L1992)&lt;=0.0005,'Back-End'!B$57),'Back-End'!B$55,IF(AND(ABS('Back-End'!B$69-L1992)&lt;=0.0005,'Back-End'!B$58),'Back-End'!B$68+0.0001,0))</f>
        <v>0</v>
      </c>
      <c r="S1993" s="72">
        <f>IF(AND(ABS('Back-End'!B$81-L1993)&lt;=0.0005,'Back-End'!B$84),'Back-End'!B$83,0)</f>
        <v>0</v>
      </c>
      <c r="T1993" s="72">
        <v>0</v>
      </c>
    </row>
    <row r="1994" spans="12:20" x14ac:dyDescent="0.25">
      <c r="L1994" s="94">
        <f>L1993+0.001</f>
        <v>0.99500000000000077</v>
      </c>
      <c r="M1994" s="81">
        <f>IF(L1994&lt;'Slider Control'!M$13,'Slider Control'!P$13,L1994*'Slider Control'!R$13)</f>
        <v>2.3880000000000017</v>
      </c>
      <c r="N1994" s="95">
        <f>IF(L1994&lt;'Slider Control'!M$13,0,IF(L1994&lt;'Slider Control'!N$13,L1994*'Slider Control'!S$13+'Slider Control'!T$13,'Slider Control'!Q$13))</f>
        <v>1.8</v>
      </c>
      <c r="O1994" s="96" t="e">
        <f t="shared" si="46"/>
        <v>#N/A</v>
      </c>
      <c r="P1994" s="72">
        <f>IF(AND(ABS('Back-End'!B$26-L1994)&lt;=0.0005,'Back-End'!B$25),0.001,0)</f>
        <v>0</v>
      </c>
      <c r="Q1994" s="72">
        <f>IF(AND(ABS('Back-End'!B$32-L1994)&lt;=0.0005,'Back-End'!B$38),M1994,0)</f>
        <v>0</v>
      </c>
      <c r="R1994" s="72">
        <f>IF(AND(ABS('Back-End'!B$56-L1994)&lt;=0.0005,'Back-End'!B$57),'Back-End'!B$54,IF(AND(ABS('Back-End'!B$69-L1994)&lt;=0.0005,'Back-End'!B$58),'Back-End'!B$67,0))</f>
        <v>0</v>
      </c>
      <c r="S1994" s="72">
        <f>IF(AND(ABS('Back-End'!B$81-L1994)&lt;=0.0005,'Back-End'!B$84),'Back-End'!B$82,0)</f>
        <v>0</v>
      </c>
      <c r="T1994" s="72">
        <v>0</v>
      </c>
    </row>
    <row r="1995" spans="12:20" x14ac:dyDescent="0.25">
      <c r="L1995" s="94">
        <f>L1994</f>
        <v>0.99500000000000077</v>
      </c>
      <c r="M1995" s="81">
        <f>IF(L1995&lt;'Slider Control'!M$13,'Slider Control'!P$13,L1995*'Slider Control'!R$13)</f>
        <v>2.3880000000000017</v>
      </c>
      <c r="N1995" s="95">
        <f>IF(L1995&lt;'Slider Control'!M$13,0,IF(L1995&lt;'Slider Control'!N$13,L1995*'Slider Control'!S$13+'Slider Control'!T$13,'Slider Control'!Q$13))</f>
        <v>1.8</v>
      </c>
      <c r="O1995" s="96" t="e">
        <f t="shared" si="46"/>
        <v>#N/A</v>
      </c>
      <c r="P1995" s="72">
        <f>IF(AND(ABS('Back-End'!B$26-L1995)&lt;=0.0005,'Back-End'!B$25),'Back-End'!B$21,0)</f>
        <v>0</v>
      </c>
      <c r="Q1995" s="72">
        <f>IF(AND(ABS('Back-End'!B$32-L1995)&lt;=0.0005,'Back-End'!B$38),N1995,0)</f>
        <v>0</v>
      </c>
      <c r="R1995" s="72">
        <f>IF(AND(ABS('Back-End'!B$56-L1994)&lt;=0.0005,'Back-End'!B$57),'Back-End'!B$55,IF(AND(ABS('Back-End'!B$69-L1994)&lt;=0.0005,'Back-End'!B$58),'Back-End'!B$68+0.0001,0))</f>
        <v>0</v>
      </c>
      <c r="S1995" s="72">
        <f>IF(AND(ABS('Back-End'!B$81-L1995)&lt;=0.0005,'Back-End'!B$84),'Back-End'!B$83,0)</f>
        <v>0</v>
      </c>
      <c r="T1995" s="72">
        <v>0</v>
      </c>
    </row>
    <row r="1996" spans="12:20" x14ac:dyDescent="0.25">
      <c r="L1996" s="94">
        <f>L1995+0.001</f>
        <v>0.99600000000000077</v>
      </c>
      <c r="M1996" s="81">
        <f>IF(L1996&lt;'Slider Control'!M$13,'Slider Control'!P$13,L1996*'Slider Control'!R$13)</f>
        <v>2.3904000000000019</v>
      </c>
      <c r="N1996" s="95">
        <f>IF(L1996&lt;'Slider Control'!M$13,0,IF(L1996&lt;'Slider Control'!N$13,L1996*'Slider Control'!S$13+'Slider Control'!T$13,'Slider Control'!Q$13))</f>
        <v>1.8</v>
      </c>
      <c r="O1996" s="96" t="e">
        <f t="shared" si="46"/>
        <v>#N/A</v>
      </c>
      <c r="P1996" s="72">
        <f>IF(AND(ABS('Back-End'!B$26-L1996)&lt;=0.0005,'Back-End'!B$25),0.001,0)</f>
        <v>0</v>
      </c>
      <c r="Q1996" s="72">
        <f>IF(AND(ABS('Back-End'!B$32-L1996)&lt;=0.0005,'Back-End'!B$38),M1996,0)</f>
        <v>0</v>
      </c>
      <c r="R1996" s="72">
        <f>IF(AND(ABS('Back-End'!B$56-L1996)&lt;=0.0005,'Back-End'!B$57),'Back-End'!B$54,IF(AND(ABS('Back-End'!B$69-L1996)&lt;=0.0005,'Back-End'!B$58),'Back-End'!B$67,0))</f>
        <v>0</v>
      </c>
      <c r="S1996" s="72">
        <f>IF(AND(ABS('Back-End'!B$81-L1996)&lt;=0.0005,'Back-End'!B$84),'Back-End'!B$82,0)</f>
        <v>0</v>
      </c>
      <c r="T1996" s="72">
        <v>0</v>
      </c>
    </row>
    <row r="1997" spans="12:20" x14ac:dyDescent="0.25">
      <c r="L1997" s="94">
        <f>L1996</f>
        <v>0.99600000000000077</v>
      </c>
      <c r="M1997" s="81">
        <f>IF(L1997&lt;'Slider Control'!M$13,'Slider Control'!P$13,L1997*'Slider Control'!R$13)</f>
        <v>2.3904000000000019</v>
      </c>
      <c r="N1997" s="95">
        <f>IF(L1997&lt;'Slider Control'!M$13,0,IF(L1997&lt;'Slider Control'!N$13,L1997*'Slider Control'!S$13+'Slider Control'!T$13,'Slider Control'!Q$13))</f>
        <v>1.8</v>
      </c>
      <c r="O1997" s="96" t="e">
        <f t="shared" si="46"/>
        <v>#N/A</v>
      </c>
      <c r="P1997" s="72">
        <f>IF(AND(ABS('Back-End'!B$26-L1997)&lt;=0.0005,'Back-End'!B$25),'Back-End'!B$21,0)</f>
        <v>0</v>
      </c>
      <c r="Q1997" s="72">
        <f>IF(AND(ABS('Back-End'!B$32-L1997)&lt;=0.0005,'Back-End'!B$38),N1997,0)</f>
        <v>0</v>
      </c>
      <c r="R1997" s="72">
        <f>IF(AND(ABS('Back-End'!B$56-L1996)&lt;=0.0005,'Back-End'!B$57),'Back-End'!B$55,IF(AND(ABS('Back-End'!B$69-L1996)&lt;=0.0005,'Back-End'!B$58),'Back-End'!B$68+0.0001,0))</f>
        <v>0</v>
      </c>
      <c r="S1997" s="72">
        <f>IF(AND(ABS('Back-End'!B$81-L1997)&lt;=0.0005,'Back-End'!B$84),'Back-End'!B$83,0)</f>
        <v>0</v>
      </c>
      <c r="T1997" s="72">
        <v>0</v>
      </c>
    </row>
    <row r="1998" spans="12:20" x14ac:dyDescent="0.25">
      <c r="L1998" s="94">
        <f>L1997+0.001</f>
        <v>0.99700000000000077</v>
      </c>
      <c r="M1998" s="81">
        <f>IF(L1998&lt;'Slider Control'!M$13,'Slider Control'!P$13,L1998*'Slider Control'!R$13)</f>
        <v>2.3928000000000016</v>
      </c>
      <c r="N1998" s="95">
        <f>IF(L1998&lt;'Slider Control'!M$13,0,IF(L1998&lt;'Slider Control'!N$13,L1998*'Slider Control'!S$13+'Slider Control'!T$13,'Slider Control'!Q$13))</f>
        <v>1.8</v>
      </c>
      <c r="O1998" s="96" t="e">
        <f t="shared" si="46"/>
        <v>#N/A</v>
      </c>
      <c r="P1998" s="72">
        <f>IF(AND(ABS('Back-End'!B$26-L1998)&lt;=0.0005,'Back-End'!B$25),0.001,0)</f>
        <v>0</v>
      </c>
      <c r="Q1998" s="72">
        <f>IF(AND(ABS('Back-End'!B$32-L1998)&lt;=0.0005,'Back-End'!B$38),M1998,0)</f>
        <v>0</v>
      </c>
      <c r="R1998" s="72">
        <f>IF(AND(ABS('Back-End'!B$56-L1998)&lt;=0.0005,'Back-End'!B$57),'Back-End'!B$54,IF(AND(ABS('Back-End'!B$69-L1998)&lt;=0.0005,'Back-End'!B$58),'Back-End'!B$67,0))</f>
        <v>0</v>
      </c>
      <c r="S1998" s="72">
        <f>IF(AND(ABS('Back-End'!B$81-L1998)&lt;=0.0005,'Back-End'!B$84),'Back-End'!B$82,0)</f>
        <v>0</v>
      </c>
      <c r="T1998" s="72">
        <v>0</v>
      </c>
    </row>
    <row r="1999" spans="12:20" x14ac:dyDescent="0.25">
      <c r="L1999" s="94">
        <f>L1998</f>
        <v>0.99700000000000077</v>
      </c>
      <c r="M1999" s="81">
        <f>IF(L1999&lt;'Slider Control'!M$13,'Slider Control'!P$13,L1999*'Slider Control'!R$13)</f>
        <v>2.3928000000000016</v>
      </c>
      <c r="N1999" s="95">
        <f>IF(L1999&lt;'Slider Control'!M$13,0,IF(L1999&lt;'Slider Control'!N$13,L1999*'Slider Control'!S$13+'Slider Control'!T$13,'Slider Control'!Q$13))</f>
        <v>1.8</v>
      </c>
      <c r="O1999" s="96" t="e">
        <f t="shared" si="46"/>
        <v>#N/A</v>
      </c>
      <c r="P1999" s="72">
        <f>IF(AND(ABS('Back-End'!B$26-L1999)&lt;=0.0005,'Back-End'!B$25),'Back-End'!B$21,0)</f>
        <v>0</v>
      </c>
      <c r="Q1999" s="72">
        <f>IF(AND(ABS('Back-End'!B$32-L1999)&lt;=0.0005,'Back-End'!B$38),N1999,0)</f>
        <v>0</v>
      </c>
      <c r="R1999" s="72">
        <f>IF(AND(ABS('Back-End'!B$56-L1998)&lt;=0.0005,'Back-End'!B$57),'Back-End'!B$55,IF(AND(ABS('Back-End'!B$69-L1998)&lt;=0.0005,'Back-End'!B$58),'Back-End'!B$68+0.0001,0))</f>
        <v>0</v>
      </c>
      <c r="S1999" s="72">
        <f>IF(AND(ABS('Back-End'!B$81-L1999)&lt;=0.0005,'Back-End'!B$84),'Back-End'!B$83,0)</f>
        <v>0</v>
      </c>
      <c r="T1999" s="72">
        <v>0</v>
      </c>
    </row>
    <row r="2000" spans="12:20" x14ac:dyDescent="0.25">
      <c r="L2000" s="94">
        <f>L1999+0.001</f>
        <v>0.99800000000000078</v>
      </c>
      <c r="M2000" s="81">
        <f>IF(L2000&lt;'Slider Control'!M$13,'Slider Control'!P$13,L2000*'Slider Control'!R$13)</f>
        <v>2.3952000000000018</v>
      </c>
      <c r="N2000" s="95">
        <f>IF(L2000&lt;'Slider Control'!M$13,0,IF(L2000&lt;'Slider Control'!N$13,L2000*'Slider Control'!S$13+'Slider Control'!T$13,'Slider Control'!Q$13))</f>
        <v>1.8</v>
      </c>
      <c r="O2000" s="96" t="e">
        <f t="shared" si="46"/>
        <v>#N/A</v>
      </c>
      <c r="P2000" s="72">
        <f>IF(AND(ABS('Back-End'!B$26-L2000)&lt;=0.0005,'Back-End'!B$25),0.001,0)</f>
        <v>0</v>
      </c>
      <c r="Q2000" s="72">
        <f>IF(AND(ABS('Back-End'!B$32-L2000)&lt;=0.0005,'Back-End'!B$38),M2000,0)</f>
        <v>0</v>
      </c>
      <c r="R2000" s="72">
        <f>IF(AND(ABS('Back-End'!B$56-L2000)&lt;=0.0005,'Back-End'!B$57),'Back-End'!B$54,IF(AND(ABS('Back-End'!B$69-L2000)&lt;=0.0005,'Back-End'!B$58),'Back-End'!B$67,0))</f>
        <v>0</v>
      </c>
      <c r="S2000" s="72">
        <f>IF(AND(ABS('Back-End'!B$81-L2000)&lt;=0.0005,'Back-End'!B$84),'Back-End'!B$82,0)</f>
        <v>0</v>
      </c>
      <c r="T2000" s="72">
        <f>IF('Back-End'!B$101,M2000,0)</f>
        <v>0</v>
      </c>
    </row>
    <row r="2001" spans="12:20" x14ac:dyDescent="0.25">
      <c r="L2001" s="94">
        <f>L2000</f>
        <v>0.99800000000000078</v>
      </c>
      <c r="M2001" s="81">
        <f>IF(L2001&lt;'Slider Control'!M$13,'Slider Control'!P$13,L2001*'Slider Control'!R$13)</f>
        <v>2.3952000000000018</v>
      </c>
      <c r="N2001" s="95">
        <f>IF(L2001&lt;'Slider Control'!M$13,0,IF(L2001&lt;'Slider Control'!N$13,L2001*'Slider Control'!S$13+'Slider Control'!T$13,'Slider Control'!Q$13))</f>
        <v>1.8</v>
      </c>
      <c r="O2001" s="96" t="e">
        <f t="shared" si="46"/>
        <v>#N/A</v>
      </c>
      <c r="P2001" s="72">
        <f>IF(AND(ABS('Back-End'!B$26-L2001)&lt;=0.0005,'Back-End'!B$25),'Back-End'!B$21,0)</f>
        <v>0</v>
      </c>
      <c r="Q2001" s="72">
        <f>IF(AND(ABS('Back-End'!B$32-L2001)&lt;=0.0005,'Back-End'!B$38),N2001,0)</f>
        <v>0</v>
      </c>
      <c r="R2001" s="72">
        <f>IF(AND(ABS('Back-End'!B$56-L2000)&lt;=0.0005,'Back-End'!B$57),'Back-End'!B$55,IF(AND(ABS('Back-End'!B$69-L2000)&lt;=0.0005,'Back-End'!B$58),'Back-End'!B$68+0.0001,0))</f>
        <v>0</v>
      </c>
      <c r="S2001" s="72">
        <f>IF(AND(ABS('Back-End'!B$81-L2001)&lt;=0.0005,'Back-End'!B$84),'Back-End'!B$83,0)</f>
        <v>0</v>
      </c>
      <c r="T2001" s="72">
        <f>IF('Back-End'!B$101,MIN(N2001,M2001-B$100),0)</f>
        <v>0</v>
      </c>
    </row>
    <row r="2002" spans="12:20" x14ac:dyDescent="0.25">
      <c r="L2002" s="94">
        <f>L2001+0.001</f>
        <v>0.99900000000000078</v>
      </c>
      <c r="M2002" s="81">
        <f>IF(L2002&lt;'Slider Control'!M$13,'Slider Control'!P$13,L2002*'Slider Control'!R$13)</f>
        <v>2.397600000000002</v>
      </c>
      <c r="N2002" s="95">
        <f>IF(L2002&lt;'Slider Control'!M$13,0,IF(L2002&lt;'Slider Control'!N$13,L2002*'Slider Control'!S$13+'Slider Control'!T$13,'Slider Control'!Q$13))</f>
        <v>1.8</v>
      </c>
      <c r="O2002" s="96" t="e">
        <f t="shared" si="46"/>
        <v>#N/A</v>
      </c>
      <c r="P2002" s="72">
        <f>IF(AND(ABS('Back-End'!B$26-L2002)&lt;=0.0005,'Back-End'!B$25),0.001,0)</f>
        <v>0</v>
      </c>
      <c r="Q2002" s="72">
        <f>IF(AND(ABS('Back-End'!B$32-L2002)&lt;=0.0005,'Back-End'!B$38),M2002,0)</f>
        <v>0</v>
      </c>
      <c r="R2002" s="72">
        <f>IF(AND(ABS('Back-End'!B$56-L2002)&lt;=0.0005,'Back-End'!B$57),'Back-End'!B$54,IF(AND(ABS('Back-End'!B$69-L2002)&lt;=0.0005,'Back-End'!B$58),'Back-End'!B$67,0))</f>
        <v>0</v>
      </c>
      <c r="S2002" s="72">
        <f>IF(AND(ABS('Back-End'!B$81-L2002)&lt;=0.0005,'Back-End'!B$84),'Back-End'!B$82,0)</f>
        <v>0</v>
      </c>
      <c r="T2002" s="72">
        <v>0</v>
      </c>
    </row>
    <row r="2003" spans="12:20" x14ac:dyDescent="0.25">
      <c r="L2003" s="94">
        <f>L2002</f>
        <v>0.99900000000000078</v>
      </c>
      <c r="M2003" s="81">
        <f>IF(L2003&lt;'Slider Control'!M$13,'Slider Control'!P$13,L2003*'Slider Control'!R$13)</f>
        <v>2.397600000000002</v>
      </c>
      <c r="N2003" s="95">
        <f>IF(L2003&lt;'Slider Control'!M$13,0,IF(L2003&lt;'Slider Control'!N$13,L2003*'Slider Control'!S$13+'Slider Control'!T$13,'Slider Control'!Q$13))</f>
        <v>1.8</v>
      </c>
      <c r="O2003" s="96" t="e">
        <f t="shared" si="46"/>
        <v>#N/A</v>
      </c>
      <c r="P2003" s="72">
        <f>IF(AND(ABS('Back-End'!B$26-L2003)&lt;=0.0005,'Back-End'!B$25),'Back-End'!B$21,0)</f>
        <v>0</v>
      </c>
      <c r="Q2003" s="72">
        <f>IF(AND(ABS('Back-End'!B$32-L2003)&lt;=0.0005,'Back-End'!B$38),N2003,0)</f>
        <v>0</v>
      </c>
      <c r="R2003" s="72">
        <f>IF(AND(ABS('Back-End'!B$56-L2002)&lt;=0.0005,'Back-End'!B$57),'Back-End'!B$55,IF(AND(ABS('Back-End'!B$69-L2002)&lt;=0.0005,'Back-End'!B$58),'Back-End'!B$68+0.0001,0))</f>
        <v>0</v>
      </c>
      <c r="S2003" s="72">
        <f>IF(AND(ABS('Back-End'!B$81-L2003)&lt;=0.0005,'Back-End'!B$84),'Back-End'!B$83,0)</f>
        <v>0</v>
      </c>
      <c r="T2003" s="72">
        <v>0</v>
      </c>
    </row>
    <row r="2004" spans="12:20" x14ac:dyDescent="0.25">
      <c r="L2004" s="94">
        <f>L2003+0.001</f>
        <v>1.0000000000000007</v>
      </c>
      <c r="M2004" s="81">
        <f>IF(L2004&lt;'Slider Control'!M$13,'Slider Control'!P$13,L2004*'Slider Control'!R$13)</f>
        <v>2.4000000000000017</v>
      </c>
      <c r="N2004" s="95">
        <f>IF(L2004&lt;'Slider Control'!M$13,0,IF(L2004&lt;'Slider Control'!N$13,L2004*'Slider Control'!S$13+'Slider Control'!T$13,'Slider Control'!Q$13))</f>
        <v>1.8</v>
      </c>
      <c r="O2004" s="96" t="e">
        <f t="shared" si="46"/>
        <v>#N/A</v>
      </c>
      <c r="P2004" s="72">
        <f>IF(AND(ABS('Back-End'!B$26-L2004)&lt;=0.0005,'Back-End'!B$25),0.001,0)</f>
        <v>0</v>
      </c>
      <c r="Q2004" s="72">
        <f>IF(AND(ABS('Back-End'!B$32-L2004)&lt;=0.0005,'Back-End'!B$38),M2004,0)</f>
        <v>0</v>
      </c>
      <c r="R2004" s="72">
        <f>IF(AND(ABS('Back-End'!B$56-L2004)&lt;=0.0005,'Back-End'!B$57),'Back-End'!B$54,IF(AND(ABS('Back-End'!B$69-L2004)&lt;=0.0005,'Back-End'!B$58),'Back-End'!B$67,0))</f>
        <v>0</v>
      </c>
      <c r="S2004" s="72">
        <f>IF(AND(ABS('Back-End'!B$81-L2004)&lt;=0.0005,'Back-End'!B$84),'Back-End'!B$82,0)</f>
        <v>0</v>
      </c>
      <c r="T2004" s="72">
        <v>0</v>
      </c>
    </row>
    <row r="2005" spans="12:20" x14ac:dyDescent="0.25">
      <c r="L2005" s="94">
        <f>L2004</f>
        <v>1.0000000000000007</v>
      </c>
      <c r="M2005" s="81">
        <f>IF(L2005&lt;'Slider Control'!M$13,'Slider Control'!P$13,L2005*'Slider Control'!R$13)</f>
        <v>2.4000000000000017</v>
      </c>
      <c r="N2005" s="95">
        <f>IF(L2005&lt;'Slider Control'!M$13,0,IF(L2005&lt;'Slider Control'!N$13,L2005*'Slider Control'!S$13+'Slider Control'!T$13,'Slider Control'!Q$13))</f>
        <v>1.8</v>
      </c>
      <c r="O2005" s="96" t="e">
        <f t="shared" si="46"/>
        <v>#N/A</v>
      </c>
      <c r="P2005" s="72">
        <f>IF(AND(ABS('Back-End'!B$26-L2005)&lt;=0.0005,'Back-End'!B$25),'Back-End'!B$21,0)</f>
        <v>0</v>
      </c>
      <c r="Q2005" s="72">
        <f>IF(AND(ABS('Back-End'!B$32-L2005)&lt;=0.0005,'Back-End'!B$38),N2005,0)</f>
        <v>0</v>
      </c>
      <c r="R2005" s="72">
        <f>IF(AND(ABS('Back-End'!B$56-L2004)&lt;=0.0005,'Back-End'!B$57),'Back-End'!B$55,IF(AND(ABS('Back-End'!B$69-L2004)&lt;=0.0005,'Back-End'!B$58),'Back-End'!B$68+0.0001,0))</f>
        <v>0</v>
      </c>
      <c r="S2005" s="72">
        <f>IF(AND(ABS('Back-End'!B$81-L2005)&lt;=0.0005,'Back-End'!B$84),'Back-End'!B$83,0)</f>
        <v>0</v>
      </c>
      <c r="T2005" s="72">
        <v>0</v>
      </c>
    </row>
    <row r="2006" spans="12:20" x14ac:dyDescent="0.25">
      <c r="L2006" s="81"/>
      <c r="M2006" s="81"/>
      <c r="N2006" s="95"/>
    </row>
    <row r="2007" spans="12:20" x14ac:dyDescent="0.25">
      <c r="L2007" s="81"/>
      <c r="M2007" s="81"/>
      <c r="N2007" s="95"/>
    </row>
    <row r="2008" spans="12:20" x14ac:dyDescent="0.25">
      <c r="L2008" s="81"/>
      <c r="M2008" s="81"/>
      <c r="N2008" s="95"/>
    </row>
    <row r="2009" spans="12:20" x14ac:dyDescent="0.25">
      <c r="L2009" s="81"/>
      <c r="M2009" s="81"/>
      <c r="N2009" s="95"/>
    </row>
    <row r="2010" spans="12:20" x14ac:dyDescent="0.25">
      <c r="L2010" s="81"/>
      <c r="M2010" s="81"/>
      <c r="N2010" s="95"/>
    </row>
    <row r="2011" spans="12:20" x14ac:dyDescent="0.25">
      <c r="L2011" s="81"/>
      <c r="M2011" s="81"/>
      <c r="N2011" s="95"/>
    </row>
    <row r="2012" spans="12:20" x14ac:dyDescent="0.25">
      <c r="L2012" s="81"/>
      <c r="M2012" s="81"/>
      <c r="N2012" s="95"/>
    </row>
    <row r="2013" spans="12:20" x14ac:dyDescent="0.25">
      <c r="L2013" s="81"/>
      <c r="M2013" s="81"/>
      <c r="N2013" s="95"/>
    </row>
    <row r="2014" spans="12:20" x14ac:dyDescent="0.25">
      <c r="L2014" s="81"/>
      <c r="M2014" s="81"/>
      <c r="N2014" s="95"/>
    </row>
    <row r="2015" spans="12:20" x14ac:dyDescent="0.25">
      <c r="L2015" s="81"/>
      <c r="M2015" s="81"/>
      <c r="N2015" s="95"/>
    </row>
    <row r="2016" spans="12:20" x14ac:dyDescent="0.25">
      <c r="L2016" s="81"/>
      <c r="M2016" s="81"/>
      <c r="N2016" s="95"/>
    </row>
    <row r="2017" spans="12:14" x14ac:dyDescent="0.25">
      <c r="L2017" s="81"/>
      <c r="M2017" s="81"/>
      <c r="N2017" s="95"/>
    </row>
    <row r="2018" spans="12:14" x14ac:dyDescent="0.25">
      <c r="L2018" s="81"/>
      <c r="M2018" s="81"/>
      <c r="N2018" s="95"/>
    </row>
    <row r="2019" spans="12:14" x14ac:dyDescent="0.25">
      <c r="L2019" s="81"/>
      <c r="M2019" s="81"/>
      <c r="N2019" s="95"/>
    </row>
    <row r="2020" spans="12:14" x14ac:dyDescent="0.25">
      <c r="L2020" s="81"/>
      <c r="M2020" s="81"/>
      <c r="N2020" s="95"/>
    </row>
    <row r="2021" spans="12:14" x14ac:dyDescent="0.25">
      <c r="L2021" s="81"/>
      <c r="M2021" s="81"/>
      <c r="N2021" s="95"/>
    </row>
    <row r="2022" spans="12:14" x14ac:dyDescent="0.25">
      <c r="L2022" s="81"/>
      <c r="M2022" s="81"/>
      <c r="N2022" s="95"/>
    </row>
    <row r="2023" spans="12:14" x14ac:dyDescent="0.25">
      <c r="L2023" s="81"/>
      <c r="M2023" s="81"/>
      <c r="N2023" s="95"/>
    </row>
    <row r="2024" spans="12:14" x14ac:dyDescent="0.25">
      <c r="L2024" s="81"/>
      <c r="M2024" s="81"/>
      <c r="N2024" s="95"/>
    </row>
    <row r="2025" spans="12:14" x14ac:dyDescent="0.25">
      <c r="L2025" s="81"/>
      <c r="M2025" s="81"/>
      <c r="N2025" s="95"/>
    </row>
    <row r="2026" spans="12:14" x14ac:dyDescent="0.25">
      <c r="L2026" s="81"/>
      <c r="M2026" s="81"/>
      <c r="N2026" s="95"/>
    </row>
    <row r="2027" spans="12:14" x14ac:dyDescent="0.25">
      <c r="L2027" s="81"/>
      <c r="M2027" s="81"/>
      <c r="N2027" s="95"/>
    </row>
    <row r="2028" spans="12:14" x14ac:dyDescent="0.25">
      <c r="L2028" s="81"/>
      <c r="M2028" s="81"/>
      <c r="N2028" s="95"/>
    </row>
    <row r="2029" spans="12:14" x14ac:dyDescent="0.25">
      <c r="L2029" s="81"/>
      <c r="M2029" s="81"/>
      <c r="N2029" s="95"/>
    </row>
    <row r="2030" spans="12:14" x14ac:dyDescent="0.25">
      <c r="L2030" s="81"/>
      <c r="M2030" s="81"/>
      <c r="N2030" s="95"/>
    </row>
    <row r="2031" spans="12:14" x14ac:dyDescent="0.25">
      <c r="L2031" s="81"/>
      <c r="M2031" s="81"/>
      <c r="N2031" s="95"/>
    </row>
    <row r="2032" spans="12:14" x14ac:dyDescent="0.25">
      <c r="L2032" s="81"/>
      <c r="M2032" s="81"/>
      <c r="N2032" s="95"/>
    </row>
    <row r="2033" spans="12:14" x14ac:dyDescent="0.25">
      <c r="L2033" s="81"/>
      <c r="M2033" s="81"/>
      <c r="N2033" s="95"/>
    </row>
    <row r="2034" spans="12:14" x14ac:dyDescent="0.25">
      <c r="L2034" s="81"/>
      <c r="M2034" s="81"/>
      <c r="N2034" s="95"/>
    </row>
    <row r="2035" spans="12:14" x14ac:dyDescent="0.25">
      <c r="L2035" s="81"/>
      <c r="M2035" s="81"/>
      <c r="N2035" s="95"/>
    </row>
    <row r="2036" spans="12:14" x14ac:dyDescent="0.25">
      <c r="L2036" s="81"/>
      <c r="M2036" s="81"/>
      <c r="N2036" s="95"/>
    </row>
    <row r="2037" spans="12:14" x14ac:dyDescent="0.25">
      <c r="L2037" s="81"/>
      <c r="M2037" s="81"/>
      <c r="N2037" s="95"/>
    </row>
    <row r="2038" spans="12:14" x14ac:dyDescent="0.25">
      <c r="L2038" s="81"/>
      <c r="M2038" s="81"/>
      <c r="N2038" s="95"/>
    </row>
    <row r="2039" spans="12:14" x14ac:dyDescent="0.25">
      <c r="L2039" s="81"/>
      <c r="M2039" s="81"/>
      <c r="N2039" s="95"/>
    </row>
    <row r="2040" spans="12:14" x14ac:dyDescent="0.25">
      <c r="L2040" s="81"/>
      <c r="M2040" s="81"/>
      <c r="N2040" s="95"/>
    </row>
    <row r="2041" spans="12:14" x14ac:dyDescent="0.25">
      <c r="L2041" s="81"/>
      <c r="M2041" s="81"/>
      <c r="N2041" s="95"/>
    </row>
    <row r="2042" spans="12:14" x14ac:dyDescent="0.25">
      <c r="L2042" s="81"/>
      <c r="M2042" s="81"/>
      <c r="N2042" s="95"/>
    </row>
    <row r="2043" spans="12:14" x14ac:dyDescent="0.25">
      <c r="L2043" s="81"/>
      <c r="M2043" s="81"/>
      <c r="N2043" s="95"/>
    </row>
    <row r="2044" spans="12:14" x14ac:dyDescent="0.25">
      <c r="L2044" s="81"/>
      <c r="M2044" s="81"/>
      <c r="N2044" s="95"/>
    </row>
    <row r="2045" spans="12:14" x14ac:dyDescent="0.25">
      <c r="L2045" s="81"/>
      <c r="M2045" s="81"/>
      <c r="N2045" s="95"/>
    </row>
    <row r="2046" spans="12:14" x14ac:dyDescent="0.25">
      <c r="L2046" s="81"/>
      <c r="M2046" s="81"/>
      <c r="N2046" s="95"/>
    </row>
    <row r="2047" spans="12:14" x14ac:dyDescent="0.25">
      <c r="L2047" s="81"/>
      <c r="M2047" s="81"/>
      <c r="N2047" s="95"/>
    </row>
    <row r="2048" spans="12:14" x14ac:dyDescent="0.25">
      <c r="L2048" s="81"/>
      <c r="M2048" s="81"/>
      <c r="N2048" s="95"/>
    </row>
    <row r="2049" spans="12:14" x14ac:dyDescent="0.25">
      <c r="L2049" s="81"/>
      <c r="M2049" s="81"/>
      <c r="N2049" s="95"/>
    </row>
    <row r="2050" spans="12:14" x14ac:dyDescent="0.25">
      <c r="L2050" s="81"/>
      <c r="M2050" s="81"/>
      <c r="N2050" s="95"/>
    </row>
    <row r="2051" spans="12:14" x14ac:dyDescent="0.25">
      <c r="L2051" s="81"/>
      <c r="M2051" s="81"/>
      <c r="N2051" s="95"/>
    </row>
    <row r="2052" spans="12:14" x14ac:dyDescent="0.25">
      <c r="L2052" s="81"/>
      <c r="M2052" s="81"/>
      <c r="N2052" s="95"/>
    </row>
    <row r="2053" spans="12:14" x14ac:dyDescent="0.25">
      <c r="L2053" s="81"/>
      <c r="M2053" s="81"/>
      <c r="N2053" s="95"/>
    </row>
    <row r="2054" spans="12:14" x14ac:dyDescent="0.25">
      <c r="L2054" s="81"/>
      <c r="M2054" s="81"/>
      <c r="N2054" s="95"/>
    </row>
    <row r="2055" spans="12:14" x14ac:dyDescent="0.25">
      <c r="L2055" s="81"/>
      <c r="M2055" s="81"/>
      <c r="N2055" s="95"/>
    </row>
    <row r="2056" spans="12:14" x14ac:dyDescent="0.25">
      <c r="L2056" s="81"/>
      <c r="M2056" s="81"/>
      <c r="N2056" s="95"/>
    </row>
    <row r="2057" spans="12:14" x14ac:dyDescent="0.25">
      <c r="L2057" s="81"/>
      <c r="M2057" s="81"/>
      <c r="N2057" s="95"/>
    </row>
    <row r="2058" spans="12:14" x14ac:dyDescent="0.25">
      <c r="L2058" s="81"/>
      <c r="M2058" s="81"/>
      <c r="N2058" s="95"/>
    </row>
    <row r="2059" spans="12:14" x14ac:dyDescent="0.25">
      <c r="L2059" s="81"/>
      <c r="M2059" s="81"/>
      <c r="N2059" s="95"/>
    </row>
    <row r="2060" spans="12:14" x14ac:dyDescent="0.25">
      <c r="L2060" s="81"/>
      <c r="M2060" s="81"/>
      <c r="N2060" s="95"/>
    </row>
    <row r="2061" spans="12:14" x14ac:dyDescent="0.25">
      <c r="L2061" s="81"/>
      <c r="M2061" s="81"/>
      <c r="N2061" s="95"/>
    </row>
    <row r="2062" spans="12:14" x14ac:dyDescent="0.25">
      <c r="L2062" s="81"/>
      <c r="M2062" s="81"/>
      <c r="N2062" s="95"/>
    </row>
    <row r="2063" spans="12:14" x14ac:dyDescent="0.25">
      <c r="L2063" s="81"/>
      <c r="M2063" s="81"/>
      <c r="N2063" s="95"/>
    </row>
    <row r="2064" spans="12:14" x14ac:dyDescent="0.25">
      <c r="L2064" s="81"/>
      <c r="M2064" s="81"/>
      <c r="N2064" s="95"/>
    </row>
    <row r="2065" spans="12:14" x14ac:dyDescent="0.25">
      <c r="L2065" s="81"/>
      <c r="M2065" s="81"/>
      <c r="N2065" s="95"/>
    </row>
    <row r="2066" spans="12:14" x14ac:dyDescent="0.25">
      <c r="L2066" s="81"/>
      <c r="M2066" s="81"/>
      <c r="N2066" s="95"/>
    </row>
    <row r="2067" spans="12:14" x14ac:dyDescent="0.25">
      <c r="L2067" s="81"/>
      <c r="M2067" s="81"/>
      <c r="N2067" s="95"/>
    </row>
    <row r="2068" spans="12:14" x14ac:dyDescent="0.25">
      <c r="L2068" s="81"/>
      <c r="M2068" s="81"/>
      <c r="N2068" s="95"/>
    </row>
    <row r="2069" spans="12:14" x14ac:dyDescent="0.25">
      <c r="L2069" s="81"/>
      <c r="M2069" s="81"/>
      <c r="N2069" s="95"/>
    </row>
    <row r="2070" spans="12:14" x14ac:dyDescent="0.25">
      <c r="L2070" s="81"/>
      <c r="M2070" s="81"/>
      <c r="N2070" s="95"/>
    </row>
    <row r="2071" spans="12:14" x14ac:dyDescent="0.25">
      <c r="L2071" s="81"/>
      <c r="M2071" s="81"/>
      <c r="N2071" s="95"/>
    </row>
    <row r="2072" spans="12:14" x14ac:dyDescent="0.25">
      <c r="L2072" s="81"/>
      <c r="M2072" s="81"/>
      <c r="N2072" s="95"/>
    </row>
    <row r="2073" spans="12:14" x14ac:dyDescent="0.25">
      <c r="L2073" s="81"/>
      <c r="M2073" s="81"/>
      <c r="N2073" s="95"/>
    </row>
    <row r="2074" spans="12:14" x14ac:dyDescent="0.25">
      <c r="L2074" s="81"/>
      <c r="M2074" s="81"/>
      <c r="N2074" s="95"/>
    </row>
    <row r="2075" spans="12:14" x14ac:dyDescent="0.25">
      <c r="L2075" s="81"/>
      <c r="M2075" s="81"/>
      <c r="N2075" s="95"/>
    </row>
    <row r="2076" spans="12:14" x14ac:dyDescent="0.25">
      <c r="L2076" s="81"/>
      <c r="M2076" s="81"/>
      <c r="N2076" s="95"/>
    </row>
    <row r="2077" spans="12:14" x14ac:dyDescent="0.25">
      <c r="L2077" s="81"/>
      <c r="M2077" s="81"/>
      <c r="N2077" s="95"/>
    </row>
    <row r="2078" spans="12:14" x14ac:dyDescent="0.25">
      <c r="L2078" s="81"/>
      <c r="M2078" s="81"/>
      <c r="N2078" s="95"/>
    </row>
    <row r="2079" spans="12:14" x14ac:dyDescent="0.25">
      <c r="L2079" s="81"/>
      <c r="M2079" s="81"/>
      <c r="N2079" s="95"/>
    </row>
    <row r="2080" spans="12:14" x14ac:dyDescent="0.25">
      <c r="L2080" s="81"/>
      <c r="M2080" s="81"/>
      <c r="N2080" s="95"/>
    </row>
    <row r="2081" spans="12:14" x14ac:dyDescent="0.25">
      <c r="L2081" s="81"/>
      <c r="M2081" s="81"/>
      <c r="N2081" s="95"/>
    </row>
    <row r="2082" spans="12:14" x14ac:dyDescent="0.25">
      <c r="L2082" s="81"/>
      <c r="M2082" s="81"/>
      <c r="N2082" s="95"/>
    </row>
    <row r="2083" spans="12:14" x14ac:dyDescent="0.25">
      <c r="L2083" s="81"/>
      <c r="M2083" s="81"/>
      <c r="N2083" s="95"/>
    </row>
    <row r="2084" spans="12:14" x14ac:dyDescent="0.25">
      <c r="L2084" s="81"/>
      <c r="M2084" s="81"/>
      <c r="N2084" s="95"/>
    </row>
    <row r="2085" spans="12:14" x14ac:dyDescent="0.25">
      <c r="L2085" s="81"/>
      <c r="M2085" s="81"/>
      <c r="N2085" s="95"/>
    </row>
    <row r="2086" spans="12:14" x14ac:dyDescent="0.25">
      <c r="L2086" s="81"/>
      <c r="M2086" s="81"/>
      <c r="N2086" s="95"/>
    </row>
    <row r="2087" spans="12:14" x14ac:dyDescent="0.25">
      <c r="L2087" s="81"/>
      <c r="M2087" s="81"/>
      <c r="N2087" s="95"/>
    </row>
    <row r="2088" spans="12:14" x14ac:dyDescent="0.25">
      <c r="L2088" s="81"/>
      <c r="M2088" s="81"/>
      <c r="N2088" s="95"/>
    </row>
    <row r="2089" spans="12:14" x14ac:dyDescent="0.25">
      <c r="L2089" s="81"/>
      <c r="M2089" s="81"/>
      <c r="N2089" s="95"/>
    </row>
    <row r="2090" spans="12:14" x14ac:dyDescent="0.25">
      <c r="L2090" s="81"/>
      <c r="M2090" s="81"/>
      <c r="N2090" s="95"/>
    </row>
    <row r="2091" spans="12:14" x14ac:dyDescent="0.25">
      <c r="L2091" s="81"/>
      <c r="M2091" s="81"/>
      <c r="N2091" s="95"/>
    </row>
    <row r="2092" spans="12:14" x14ac:dyDescent="0.25">
      <c r="L2092" s="81"/>
      <c r="M2092" s="81"/>
      <c r="N2092" s="95"/>
    </row>
    <row r="2093" spans="12:14" x14ac:dyDescent="0.25">
      <c r="L2093" s="81"/>
      <c r="M2093" s="81"/>
      <c r="N2093" s="95"/>
    </row>
    <row r="2094" spans="12:14" x14ac:dyDescent="0.25">
      <c r="L2094" s="81"/>
      <c r="M2094" s="81"/>
      <c r="N2094" s="95"/>
    </row>
    <row r="2095" spans="12:14" x14ac:dyDescent="0.25">
      <c r="L2095" s="81"/>
      <c r="M2095" s="81"/>
      <c r="N2095" s="95"/>
    </row>
    <row r="2096" spans="12:14" x14ac:dyDescent="0.25">
      <c r="L2096" s="81"/>
      <c r="M2096" s="81"/>
      <c r="N2096" s="95"/>
    </row>
    <row r="2097" spans="12:14" x14ac:dyDescent="0.25">
      <c r="L2097" s="81"/>
      <c r="M2097" s="81"/>
      <c r="N2097" s="95"/>
    </row>
    <row r="2098" spans="12:14" x14ac:dyDescent="0.25">
      <c r="L2098" s="81"/>
      <c r="M2098" s="81"/>
      <c r="N2098" s="95"/>
    </row>
    <row r="2099" spans="12:14" x14ac:dyDescent="0.25">
      <c r="L2099" s="81"/>
      <c r="M2099" s="81"/>
      <c r="N2099" s="95"/>
    </row>
    <row r="2100" spans="12:14" x14ac:dyDescent="0.25">
      <c r="L2100" s="81"/>
      <c r="M2100" s="81"/>
      <c r="N2100" s="95"/>
    </row>
    <row r="2101" spans="12:14" x14ac:dyDescent="0.25">
      <c r="L2101" s="81"/>
      <c r="M2101" s="81"/>
      <c r="N2101" s="95"/>
    </row>
    <row r="2102" spans="12:14" x14ac:dyDescent="0.25">
      <c r="L2102" s="81"/>
      <c r="M2102" s="81"/>
      <c r="N2102" s="95"/>
    </row>
    <row r="2103" spans="12:14" x14ac:dyDescent="0.25">
      <c r="L2103" s="81"/>
      <c r="M2103" s="81"/>
      <c r="N2103" s="95"/>
    </row>
    <row r="2104" spans="12:14" x14ac:dyDescent="0.25">
      <c r="L2104" s="81"/>
      <c r="M2104" s="81"/>
      <c r="N2104" s="95"/>
    </row>
    <row r="2105" spans="12:14" x14ac:dyDescent="0.25">
      <c r="L2105" s="81"/>
      <c r="M2105" s="81"/>
      <c r="N2105" s="95"/>
    </row>
    <row r="2106" spans="12:14" x14ac:dyDescent="0.25">
      <c r="L2106" s="81"/>
      <c r="M2106" s="81"/>
      <c r="N2106" s="95"/>
    </row>
    <row r="2107" spans="12:14" x14ac:dyDescent="0.25">
      <c r="L2107" s="81"/>
      <c r="M2107" s="81"/>
      <c r="N2107" s="95"/>
    </row>
    <row r="2108" spans="12:14" x14ac:dyDescent="0.25">
      <c r="L2108" s="81"/>
      <c r="M2108" s="81"/>
      <c r="N2108" s="95"/>
    </row>
    <row r="2109" spans="12:14" x14ac:dyDescent="0.25">
      <c r="L2109" s="81"/>
      <c r="M2109" s="81"/>
      <c r="N2109" s="95"/>
    </row>
    <row r="2110" spans="12:14" x14ac:dyDescent="0.25">
      <c r="L2110" s="81"/>
      <c r="M2110" s="81"/>
      <c r="N2110" s="95"/>
    </row>
    <row r="2111" spans="12:14" x14ac:dyDescent="0.25">
      <c r="L2111" s="81"/>
      <c r="M2111" s="81"/>
      <c r="N2111" s="95"/>
    </row>
    <row r="2112" spans="12:14" x14ac:dyDescent="0.25">
      <c r="L2112" s="81"/>
      <c r="M2112" s="81"/>
      <c r="N2112" s="95"/>
    </row>
    <row r="2113" spans="12:14" x14ac:dyDescent="0.25">
      <c r="L2113" s="81"/>
      <c r="M2113" s="81"/>
      <c r="N2113" s="95"/>
    </row>
    <row r="2114" spans="12:14" x14ac:dyDescent="0.25">
      <c r="L2114" s="81"/>
      <c r="M2114" s="81"/>
      <c r="N2114" s="95"/>
    </row>
    <row r="2115" spans="12:14" x14ac:dyDescent="0.25">
      <c r="L2115" s="81"/>
      <c r="M2115" s="81"/>
      <c r="N2115" s="95"/>
    </row>
    <row r="2116" spans="12:14" x14ac:dyDescent="0.25">
      <c r="L2116" s="81"/>
      <c r="M2116" s="81"/>
      <c r="N2116" s="95"/>
    </row>
    <row r="2117" spans="12:14" x14ac:dyDescent="0.25">
      <c r="L2117" s="81"/>
      <c r="M2117" s="81"/>
      <c r="N2117" s="95"/>
    </row>
    <row r="2118" spans="12:14" x14ac:dyDescent="0.25">
      <c r="L2118" s="81"/>
      <c r="M2118" s="81"/>
      <c r="N2118" s="95"/>
    </row>
    <row r="2119" spans="12:14" x14ac:dyDescent="0.25">
      <c r="L2119" s="81"/>
      <c r="M2119" s="81"/>
      <c r="N2119" s="95"/>
    </row>
    <row r="2120" spans="12:14" x14ac:dyDescent="0.25">
      <c r="L2120" s="81"/>
      <c r="M2120" s="81"/>
      <c r="N2120" s="95"/>
    </row>
    <row r="2121" spans="12:14" x14ac:dyDescent="0.25">
      <c r="L2121" s="81"/>
      <c r="M2121" s="81"/>
      <c r="N2121" s="95"/>
    </row>
    <row r="2122" spans="12:14" x14ac:dyDescent="0.25">
      <c r="L2122" s="81"/>
      <c r="M2122" s="81"/>
      <c r="N2122" s="95"/>
    </row>
    <row r="2123" spans="12:14" x14ac:dyDescent="0.25">
      <c r="L2123" s="81"/>
      <c r="M2123" s="81"/>
      <c r="N2123" s="95"/>
    </row>
    <row r="2124" spans="12:14" x14ac:dyDescent="0.25">
      <c r="L2124" s="81"/>
      <c r="M2124" s="81"/>
      <c r="N2124" s="95"/>
    </row>
    <row r="2125" spans="12:14" x14ac:dyDescent="0.25">
      <c r="L2125" s="81"/>
      <c r="M2125" s="81"/>
      <c r="N2125" s="95"/>
    </row>
    <row r="2126" spans="12:14" x14ac:dyDescent="0.25">
      <c r="L2126" s="81"/>
      <c r="M2126" s="81"/>
      <c r="N2126" s="95"/>
    </row>
    <row r="2127" spans="12:14" x14ac:dyDescent="0.25">
      <c r="L2127" s="81"/>
      <c r="M2127" s="81"/>
      <c r="N2127" s="95"/>
    </row>
    <row r="2128" spans="12:14" x14ac:dyDescent="0.25">
      <c r="L2128" s="81"/>
      <c r="M2128" s="81"/>
      <c r="N2128" s="95"/>
    </row>
    <row r="2129" spans="12:14" x14ac:dyDescent="0.25">
      <c r="L2129" s="81"/>
      <c r="M2129" s="81"/>
      <c r="N2129" s="95"/>
    </row>
    <row r="2130" spans="12:14" x14ac:dyDescent="0.25">
      <c r="L2130" s="81"/>
      <c r="M2130" s="81"/>
      <c r="N2130" s="95"/>
    </row>
    <row r="2131" spans="12:14" x14ac:dyDescent="0.25">
      <c r="L2131" s="81"/>
      <c r="M2131" s="81"/>
      <c r="N2131" s="95"/>
    </row>
    <row r="2132" spans="12:14" x14ac:dyDescent="0.25">
      <c r="L2132" s="81"/>
      <c r="M2132" s="81"/>
      <c r="N2132" s="95"/>
    </row>
    <row r="2133" spans="12:14" x14ac:dyDescent="0.25">
      <c r="L2133" s="81"/>
      <c r="M2133" s="81"/>
      <c r="N2133" s="95"/>
    </row>
    <row r="2134" spans="12:14" x14ac:dyDescent="0.25">
      <c r="L2134" s="81"/>
      <c r="M2134" s="81"/>
      <c r="N2134" s="95"/>
    </row>
    <row r="2135" spans="12:14" x14ac:dyDescent="0.25">
      <c r="L2135" s="81"/>
      <c r="M2135" s="81"/>
      <c r="N2135" s="95"/>
    </row>
    <row r="2136" spans="12:14" x14ac:dyDescent="0.25">
      <c r="L2136" s="81"/>
      <c r="M2136" s="81"/>
      <c r="N2136" s="95"/>
    </row>
    <row r="2137" spans="12:14" x14ac:dyDescent="0.25">
      <c r="L2137" s="81"/>
      <c r="M2137" s="81"/>
      <c r="N2137" s="95"/>
    </row>
    <row r="2138" spans="12:14" x14ac:dyDescent="0.25">
      <c r="L2138" s="81"/>
      <c r="M2138" s="81"/>
      <c r="N2138" s="95"/>
    </row>
    <row r="2139" spans="12:14" x14ac:dyDescent="0.25">
      <c r="L2139" s="81"/>
      <c r="M2139" s="81"/>
      <c r="N2139" s="95"/>
    </row>
    <row r="2140" spans="12:14" x14ac:dyDescent="0.25">
      <c r="L2140" s="81"/>
      <c r="M2140" s="81"/>
      <c r="N2140" s="95"/>
    </row>
    <row r="2141" spans="12:14" x14ac:dyDescent="0.25">
      <c r="L2141" s="81"/>
      <c r="M2141" s="81"/>
      <c r="N2141" s="95"/>
    </row>
    <row r="2142" spans="12:14" x14ac:dyDescent="0.25">
      <c r="L2142" s="81"/>
      <c r="M2142" s="81"/>
      <c r="N2142" s="95"/>
    </row>
    <row r="2143" spans="12:14" x14ac:dyDescent="0.25">
      <c r="L2143" s="81"/>
      <c r="M2143" s="81"/>
      <c r="N2143" s="95"/>
    </row>
    <row r="2144" spans="12:14" x14ac:dyDescent="0.25">
      <c r="L2144" s="81"/>
      <c r="M2144" s="81"/>
      <c r="N2144" s="95"/>
    </row>
    <row r="2145" spans="12:14" x14ac:dyDescent="0.25">
      <c r="L2145" s="81"/>
      <c r="M2145" s="81"/>
      <c r="N2145" s="95"/>
    </row>
    <row r="2146" spans="12:14" x14ac:dyDescent="0.25">
      <c r="L2146" s="81"/>
      <c r="M2146" s="81"/>
      <c r="N2146" s="95"/>
    </row>
    <row r="2147" spans="12:14" x14ac:dyDescent="0.25">
      <c r="L2147" s="81"/>
      <c r="M2147" s="81"/>
      <c r="N2147" s="95"/>
    </row>
    <row r="2148" spans="12:14" x14ac:dyDescent="0.25">
      <c r="L2148" s="81"/>
      <c r="M2148" s="81"/>
      <c r="N2148" s="95"/>
    </row>
    <row r="2149" spans="12:14" x14ac:dyDescent="0.25">
      <c r="L2149" s="81"/>
      <c r="M2149" s="81"/>
      <c r="N2149" s="95"/>
    </row>
    <row r="2150" spans="12:14" x14ac:dyDescent="0.25">
      <c r="L2150" s="81"/>
      <c r="M2150" s="81"/>
      <c r="N2150" s="95"/>
    </row>
    <row r="2151" spans="12:14" x14ac:dyDescent="0.25">
      <c r="L2151" s="81"/>
      <c r="M2151" s="81"/>
      <c r="N2151" s="95"/>
    </row>
    <row r="2152" spans="12:14" x14ac:dyDescent="0.25">
      <c r="L2152" s="81"/>
      <c r="M2152" s="81"/>
      <c r="N2152" s="95"/>
    </row>
    <row r="2153" spans="12:14" x14ac:dyDescent="0.25">
      <c r="L2153" s="81"/>
      <c r="M2153" s="81"/>
      <c r="N2153" s="95"/>
    </row>
    <row r="2154" spans="12:14" x14ac:dyDescent="0.25">
      <c r="L2154" s="81"/>
      <c r="M2154" s="81"/>
      <c r="N2154" s="95"/>
    </row>
    <row r="2155" spans="12:14" x14ac:dyDescent="0.25">
      <c r="L2155" s="81"/>
      <c r="M2155" s="81"/>
      <c r="N2155" s="95"/>
    </row>
    <row r="2156" spans="12:14" x14ac:dyDescent="0.25">
      <c r="L2156" s="81"/>
      <c r="M2156" s="81"/>
      <c r="N2156" s="95"/>
    </row>
    <row r="2157" spans="12:14" x14ac:dyDescent="0.25">
      <c r="L2157" s="81"/>
      <c r="M2157" s="81"/>
      <c r="N2157" s="95"/>
    </row>
    <row r="2158" spans="12:14" x14ac:dyDescent="0.25">
      <c r="L2158" s="81"/>
      <c r="M2158" s="81"/>
      <c r="N2158" s="95"/>
    </row>
    <row r="2159" spans="12:14" x14ac:dyDescent="0.25">
      <c r="L2159" s="81"/>
      <c r="M2159" s="81"/>
      <c r="N2159" s="95"/>
    </row>
    <row r="2160" spans="12:14" x14ac:dyDescent="0.25">
      <c r="L2160" s="81"/>
      <c r="M2160" s="81"/>
      <c r="N2160" s="95"/>
    </row>
    <row r="2161" spans="12:14" x14ac:dyDescent="0.25">
      <c r="L2161" s="81"/>
      <c r="M2161" s="81"/>
      <c r="N2161" s="95"/>
    </row>
    <row r="2162" spans="12:14" x14ac:dyDescent="0.25">
      <c r="L2162" s="81"/>
      <c r="M2162" s="81"/>
      <c r="N2162" s="95"/>
    </row>
    <row r="2163" spans="12:14" x14ac:dyDescent="0.25">
      <c r="L2163" s="81"/>
      <c r="M2163" s="81"/>
      <c r="N2163" s="95"/>
    </row>
    <row r="2164" spans="12:14" x14ac:dyDescent="0.25">
      <c r="L2164" s="81"/>
      <c r="M2164" s="81"/>
      <c r="N2164" s="95"/>
    </row>
    <row r="2165" spans="12:14" x14ac:dyDescent="0.25">
      <c r="L2165" s="81"/>
      <c r="M2165" s="81"/>
      <c r="N2165" s="95"/>
    </row>
    <row r="2166" spans="12:14" x14ac:dyDescent="0.25">
      <c r="L2166" s="81"/>
      <c r="M2166" s="81"/>
      <c r="N2166" s="95"/>
    </row>
    <row r="2167" spans="12:14" x14ac:dyDescent="0.25">
      <c r="L2167" s="81"/>
      <c r="M2167" s="81"/>
      <c r="N2167" s="95"/>
    </row>
    <row r="2168" spans="12:14" x14ac:dyDescent="0.25">
      <c r="L2168" s="81"/>
      <c r="M2168" s="81"/>
      <c r="N2168" s="95"/>
    </row>
    <row r="2169" spans="12:14" x14ac:dyDescent="0.25">
      <c r="L2169" s="81"/>
      <c r="M2169" s="81"/>
      <c r="N2169" s="95"/>
    </row>
    <row r="2170" spans="12:14" x14ac:dyDescent="0.25">
      <c r="L2170" s="81"/>
      <c r="M2170" s="81"/>
      <c r="N2170" s="95"/>
    </row>
    <row r="2171" spans="12:14" x14ac:dyDescent="0.25">
      <c r="L2171" s="81"/>
      <c r="M2171" s="81"/>
      <c r="N2171" s="95"/>
    </row>
    <row r="2172" spans="12:14" x14ac:dyDescent="0.25">
      <c r="L2172" s="81"/>
      <c r="M2172" s="81"/>
      <c r="N2172" s="95"/>
    </row>
    <row r="2173" spans="12:14" x14ac:dyDescent="0.25">
      <c r="L2173" s="81"/>
      <c r="M2173" s="81"/>
      <c r="N2173" s="95"/>
    </row>
    <row r="2174" spans="12:14" x14ac:dyDescent="0.25">
      <c r="L2174" s="81"/>
      <c r="M2174" s="81"/>
      <c r="N2174" s="95"/>
    </row>
    <row r="2175" spans="12:14" x14ac:dyDescent="0.25">
      <c r="L2175" s="81"/>
      <c r="M2175" s="81"/>
      <c r="N2175" s="95"/>
    </row>
    <row r="2176" spans="12:14" x14ac:dyDescent="0.25">
      <c r="L2176" s="81"/>
      <c r="M2176" s="81"/>
      <c r="N2176" s="95"/>
    </row>
    <row r="2177" spans="12:14" x14ac:dyDescent="0.25">
      <c r="L2177" s="81"/>
      <c r="M2177" s="81"/>
      <c r="N2177" s="95"/>
    </row>
    <row r="2178" spans="12:14" x14ac:dyDescent="0.25">
      <c r="L2178" s="81"/>
      <c r="M2178" s="81"/>
      <c r="N2178" s="95"/>
    </row>
    <row r="2179" spans="12:14" x14ac:dyDescent="0.25">
      <c r="L2179" s="81"/>
      <c r="M2179" s="81"/>
      <c r="N2179" s="95"/>
    </row>
    <row r="2180" spans="12:14" x14ac:dyDescent="0.25">
      <c r="L2180" s="81"/>
      <c r="M2180" s="81"/>
      <c r="N2180" s="95"/>
    </row>
    <row r="2181" spans="12:14" x14ac:dyDescent="0.25">
      <c r="L2181" s="81"/>
      <c r="M2181" s="81"/>
      <c r="N2181" s="95"/>
    </row>
    <row r="2182" spans="12:14" x14ac:dyDescent="0.25">
      <c r="L2182" s="81"/>
      <c r="M2182" s="81"/>
      <c r="N2182" s="95"/>
    </row>
    <row r="2183" spans="12:14" x14ac:dyDescent="0.25">
      <c r="L2183" s="81"/>
      <c r="M2183" s="81"/>
      <c r="N2183" s="95"/>
    </row>
    <row r="2184" spans="12:14" x14ac:dyDescent="0.25">
      <c r="L2184" s="81"/>
      <c r="M2184" s="81"/>
      <c r="N2184" s="95"/>
    </row>
    <row r="2185" spans="12:14" x14ac:dyDescent="0.25">
      <c r="L2185" s="81"/>
      <c r="M2185" s="81"/>
      <c r="N2185" s="95"/>
    </row>
    <row r="2186" spans="12:14" x14ac:dyDescent="0.25">
      <c r="L2186" s="81"/>
      <c r="M2186" s="81"/>
      <c r="N2186" s="95"/>
    </row>
    <row r="2187" spans="12:14" x14ac:dyDescent="0.25">
      <c r="L2187" s="81"/>
      <c r="M2187" s="81"/>
      <c r="N2187" s="95"/>
    </row>
    <row r="2188" spans="12:14" x14ac:dyDescent="0.25">
      <c r="L2188" s="81"/>
      <c r="M2188" s="81"/>
      <c r="N2188" s="95"/>
    </row>
    <row r="2189" spans="12:14" x14ac:dyDescent="0.25">
      <c r="L2189" s="81"/>
      <c r="M2189" s="81"/>
      <c r="N2189" s="95"/>
    </row>
    <row r="2190" spans="12:14" x14ac:dyDescent="0.25">
      <c r="L2190" s="81"/>
      <c r="M2190" s="81"/>
      <c r="N2190" s="95"/>
    </row>
    <row r="2191" spans="12:14" x14ac:dyDescent="0.25">
      <c r="L2191" s="81"/>
      <c r="M2191" s="81"/>
      <c r="N2191" s="95"/>
    </row>
    <row r="2192" spans="12:14" x14ac:dyDescent="0.25">
      <c r="L2192" s="81"/>
      <c r="M2192" s="81"/>
      <c r="N2192" s="95"/>
    </row>
    <row r="2193" spans="12:14" x14ac:dyDescent="0.25">
      <c r="L2193" s="81"/>
      <c r="M2193" s="81"/>
      <c r="N2193" s="95"/>
    </row>
    <row r="2194" spans="12:14" x14ac:dyDescent="0.25">
      <c r="L2194" s="81"/>
      <c r="M2194" s="81"/>
      <c r="N2194" s="95"/>
    </row>
    <row r="2195" spans="12:14" x14ac:dyDescent="0.25">
      <c r="L2195" s="81"/>
      <c r="M2195" s="81"/>
      <c r="N2195" s="95"/>
    </row>
    <row r="2196" spans="12:14" x14ac:dyDescent="0.25">
      <c r="L2196" s="81"/>
      <c r="M2196" s="81"/>
      <c r="N2196" s="95"/>
    </row>
    <row r="2197" spans="12:14" x14ac:dyDescent="0.25">
      <c r="L2197" s="81"/>
      <c r="M2197" s="81"/>
      <c r="N2197" s="95"/>
    </row>
    <row r="2198" spans="12:14" x14ac:dyDescent="0.25">
      <c r="L2198" s="81"/>
      <c r="M2198" s="81"/>
      <c r="N2198" s="95"/>
    </row>
    <row r="2199" spans="12:14" x14ac:dyDescent="0.25">
      <c r="L2199" s="81"/>
      <c r="M2199" s="81"/>
      <c r="N2199" s="95"/>
    </row>
    <row r="2200" spans="12:14" x14ac:dyDescent="0.25">
      <c r="L2200" s="81"/>
      <c r="M2200" s="81"/>
      <c r="N2200" s="95"/>
    </row>
    <row r="2201" spans="12:14" x14ac:dyDescent="0.25">
      <c r="L2201" s="81"/>
      <c r="M2201" s="81"/>
      <c r="N2201" s="95"/>
    </row>
    <row r="2202" spans="12:14" x14ac:dyDescent="0.25">
      <c r="L2202" s="81"/>
      <c r="M2202" s="81"/>
      <c r="N2202" s="95"/>
    </row>
    <row r="2203" spans="12:14" x14ac:dyDescent="0.25">
      <c r="L2203" s="81"/>
      <c r="M2203" s="81"/>
      <c r="N2203" s="95"/>
    </row>
    <row r="2204" spans="12:14" x14ac:dyDescent="0.25">
      <c r="L2204" s="81"/>
      <c r="M2204" s="81"/>
      <c r="N2204" s="95"/>
    </row>
    <row r="2205" spans="12:14" x14ac:dyDescent="0.25">
      <c r="L2205" s="81"/>
      <c r="M2205" s="81"/>
      <c r="N2205" s="95"/>
    </row>
    <row r="2206" spans="12:14" x14ac:dyDescent="0.25">
      <c r="L2206" s="81"/>
      <c r="M2206" s="81"/>
      <c r="N2206" s="95"/>
    </row>
    <row r="2207" spans="12:14" x14ac:dyDescent="0.25">
      <c r="L2207" s="81"/>
      <c r="M2207" s="81"/>
      <c r="N2207" s="95"/>
    </row>
    <row r="2208" spans="12:14" x14ac:dyDescent="0.25">
      <c r="L2208" s="81"/>
      <c r="M2208" s="81"/>
      <c r="N2208" s="95"/>
    </row>
    <row r="2209" spans="12:14" x14ac:dyDescent="0.25">
      <c r="L2209" s="81"/>
      <c r="M2209" s="81"/>
      <c r="N2209" s="95"/>
    </row>
    <row r="2210" spans="12:14" x14ac:dyDescent="0.25">
      <c r="L2210" s="81"/>
      <c r="M2210" s="81"/>
      <c r="N2210" s="95"/>
    </row>
    <row r="2211" spans="12:14" x14ac:dyDescent="0.25">
      <c r="L2211" s="81"/>
      <c r="M2211" s="81"/>
      <c r="N2211" s="95"/>
    </row>
    <row r="2212" spans="12:14" x14ac:dyDescent="0.25">
      <c r="L2212" s="81"/>
      <c r="M2212" s="81"/>
      <c r="N2212" s="95"/>
    </row>
    <row r="2213" spans="12:14" x14ac:dyDescent="0.25">
      <c r="L2213" s="81"/>
      <c r="M2213" s="81"/>
      <c r="N2213" s="95"/>
    </row>
    <row r="2214" spans="12:14" x14ac:dyDescent="0.25">
      <c r="L2214" s="81"/>
      <c r="M2214" s="81"/>
      <c r="N2214" s="95"/>
    </row>
    <row r="2215" spans="12:14" x14ac:dyDescent="0.25">
      <c r="L2215" s="81"/>
      <c r="M2215" s="81"/>
      <c r="N2215" s="95"/>
    </row>
    <row r="2216" spans="12:14" x14ac:dyDescent="0.25">
      <c r="L2216" s="81"/>
      <c r="M2216" s="81"/>
      <c r="N2216" s="95"/>
    </row>
    <row r="2217" spans="12:14" x14ac:dyDescent="0.25">
      <c r="L2217" s="81"/>
      <c r="M2217" s="81"/>
      <c r="N2217" s="95"/>
    </row>
    <row r="2218" spans="12:14" x14ac:dyDescent="0.25">
      <c r="L2218" s="81"/>
      <c r="M2218" s="81"/>
      <c r="N2218" s="95"/>
    </row>
    <row r="2219" spans="12:14" x14ac:dyDescent="0.25">
      <c r="L2219" s="81"/>
      <c r="M2219" s="81"/>
      <c r="N2219" s="95"/>
    </row>
    <row r="2220" spans="12:14" x14ac:dyDescent="0.25">
      <c r="L2220" s="81"/>
      <c r="M2220" s="81"/>
      <c r="N2220" s="95"/>
    </row>
    <row r="2221" spans="12:14" x14ac:dyDescent="0.25">
      <c r="L2221" s="81"/>
      <c r="M2221" s="81"/>
      <c r="N2221" s="95"/>
    </row>
    <row r="2222" spans="12:14" x14ac:dyDescent="0.25">
      <c r="L2222" s="81"/>
      <c r="M2222" s="81"/>
      <c r="N2222" s="95"/>
    </row>
    <row r="2223" spans="12:14" x14ac:dyDescent="0.25">
      <c r="L2223" s="81"/>
      <c r="M2223" s="81"/>
      <c r="N2223" s="95"/>
    </row>
    <row r="2224" spans="12:14" x14ac:dyDescent="0.25">
      <c r="L2224" s="81"/>
      <c r="M2224" s="81"/>
      <c r="N2224" s="95"/>
    </row>
    <row r="2225" spans="12:14" x14ac:dyDescent="0.25">
      <c r="L2225" s="81"/>
      <c r="M2225" s="81"/>
      <c r="N2225" s="95"/>
    </row>
    <row r="2226" spans="12:14" x14ac:dyDescent="0.25">
      <c r="L2226" s="81"/>
      <c r="M2226" s="81"/>
      <c r="N2226" s="95"/>
    </row>
    <row r="2227" spans="12:14" x14ac:dyDescent="0.25">
      <c r="L2227" s="81"/>
      <c r="M2227" s="81"/>
      <c r="N2227" s="95"/>
    </row>
    <row r="2228" spans="12:14" x14ac:dyDescent="0.25">
      <c r="L2228" s="81"/>
      <c r="M2228" s="81"/>
      <c r="N2228" s="95"/>
    </row>
    <row r="2229" spans="12:14" x14ac:dyDescent="0.25">
      <c r="L2229" s="81"/>
      <c r="M2229" s="81"/>
      <c r="N2229" s="95"/>
    </row>
    <row r="2230" spans="12:14" x14ac:dyDescent="0.25">
      <c r="L2230" s="81"/>
      <c r="M2230" s="81"/>
      <c r="N2230" s="95"/>
    </row>
    <row r="2231" spans="12:14" x14ac:dyDescent="0.25">
      <c r="L2231" s="81"/>
      <c r="M2231" s="81"/>
      <c r="N2231" s="95"/>
    </row>
    <row r="2232" spans="12:14" x14ac:dyDescent="0.25">
      <c r="L2232" s="81"/>
      <c r="M2232" s="81"/>
      <c r="N2232" s="95"/>
    </row>
    <row r="2233" spans="12:14" x14ac:dyDescent="0.25">
      <c r="L2233" s="81"/>
      <c r="M2233" s="81"/>
      <c r="N2233" s="95"/>
    </row>
    <row r="2234" spans="12:14" x14ac:dyDescent="0.25">
      <c r="L2234" s="81"/>
      <c r="M2234" s="81"/>
      <c r="N2234" s="95"/>
    </row>
    <row r="2235" spans="12:14" x14ac:dyDescent="0.25">
      <c r="L2235" s="81"/>
      <c r="M2235" s="81"/>
      <c r="N2235" s="95"/>
    </row>
    <row r="2236" spans="12:14" x14ac:dyDescent="0.25">
      <c r="L2236" s="81"/>
      <c r="M2236" s="81"/>
      <c r="N2236" s="95"/>
    </row>
    <row r="2237" spans="12:14" x14ac:dyDescent="0.25">
      <c r="L2237" s="81"/>
      <c r="M2237" s="81"/>
      <c r="N2237" s="95"/>
    </row>
    <row r="2238" spans="12:14" x14ac:dyDescent="0.25">
      <c r="L2238" s="81"/>
      <c r="M2238" s="81"/>
      <c r="N2238" s="95"/>
    </row>
    <row r="2239" spans="12:14" x14ac:dyDescent="0.25">
      <c r="L2239" s="81"/>
      <c r="M2239" s="81"/>
      <c r="N2239" s="95"/>
    </row>
    <row r="2240" spans="12:14" x14ac:dyDescent="0.25">
      <c r="L2240" s="81"/>
      <c r="M2240" s="81"/>
      <c r="N2240" s="95"/>
    </row>
    <row r="2241" spans="12:14" x14ac:dyDescent="0.25">
      <c r="L2241" s="81"/>
      <c r="M2241" s="81"/>
      <c r="N2241" s="95"/>
    </row>
    <row r="2242" spans="12:14" x14ac:dyDescent="0.25">
      <c r="L2242" s="81"/>
      <c r="M2242" s="81"/>
      <c r="N2242" s="95"/>
    </row>
    <row r="2243" spans="12:14" x14ac:dyDescent="0.25">
      <c r="L2243" s="81"/>
      <c r="M2243" s="81"/>
      <c r="N2243" s="95"/>
    </row>
    <row r="2244" spans="12:14" x14ac:dyDescent="0.25">
      <c r="L2244" s="81"/>
      <c r="M2244" s="81"/>
      <c r="N2244" s="95"/>
    </row>
    <row r="2245" spans="12:14" x14ac:dyDescent="0.25">
      <c r="L2245" s="81"/>
      <c r="M2245" s="81"/>
      <c r="N2245" s="95"/>
    </row>
    <row r="2246" spans="12:14" x14ac:dyDescent="0.25">
      <c r="L2246" s="81"/>
      <c r="M2246" s="81"/>
      <c r="N2246" s="95"/>
    </row>
    <row r="2247" spans="12:14" x14ac:dyDescent="0.25">
      <c r="L2247" s="81"/>
      <c r="M2247" s="81"/>
      <c r="N2247" s="95"/>
    </row>
    <row r="2248" spans="12:14" x14ac:dyDescent="0.25">
      <c r="L2248" s="81"/>
      <c r="M2248" s="81"/>
      <c r="N2248" s="95"/>
    </row>
    <row r="2249" spans="12:14" x14ac:dyDescent="0.25">
      <c r="L2249" s="81"/>
      <c r="M2249" s="81"/>
      <c r="N2249" s="95"/>
    </row>
    <row r="2250" spans="12:14" x14ac:dyDescent="0.25">
      <c r="L2250" s="81"/>
      <c r="M2250" s="81"/>
      <c r="N2250" s="95"/>
    </row>
    <row r="2251" spans="12:14" x14ac:dyDescent="0.25">
      <c r="L2251" s="81"/>
      <c r="M2251" s="81"/>
      <c r="N2251" s="95"/>
    </row>
    <row r="2252" spans="12:14" x14ac:dyDescent="0.25">
      <c r="L2252" s="81"/>
      <c r="M2252" s="81"/>
      <c r="N2252" s="95"/>
    </row>
    <row r="2253" spans="12:14" x14ac:dyDescent="0.25">
      <c r="L2253" s="81"/>
      <c r="M2253" s="81"/>
      <c r="N2253" s="95"/>
    </row>
    <row r="2254" spans="12:14" x14ac:dyDescent="0.25">
      <c r="L2254" s="81"/>
      <c r="M2254" s="81"/>
      <c r="N2254" s="95"/>
    </row>
    <row r="2255" spans="12:14" x14ac:dyDescent="0.25">
      <c r="L2255" s="81"/>
      <c r="M2255" s="81"/>
      <c r="N2255" s="95"/>
    </row>
    <row r="2256" spans="12:14" x14ac:dyDescent="0.25">
      <c r="L2256" s="81"/>
      <c r="M2256" s="81"/>
      <c r="N2256" s="95"/>
    </row>
    <row r="2257" spans="12:14" x14ac:dyDescent="0.25">
      <c r="L2257" s="81"/>
      <c r="M2257" s="81"/>
      <c r="N2257" s="95"/>
    </row>
    <row r="2258" spans="12:14" x14ac:dyDescent="0.25">
      <c r="L2258" s="81"/>
      <c r="M2258" s="81"/>
      <c r="N2258" s="95"/>
    </row>
    <row r="2259" spans="12:14" x14ac:dyDescent="0.25">
      <c r="L2259" s="81"/>
      <c r="M2259" s="81"/>
      <c r="N2259" s="95"/>
    </row>
    <row r="2260" spans="12:14" x14ac:dyDescent="0.25">
      <c r="L2260" s="81"/>
      <c r="M2260" s="81"/>
      <c r="N2260" s="95"/>
    </row>
    <row r="2261" spans="12:14" x14ac:dyDescent="0.25">
      <c r="L2261" s="81"/>
      <c r="M2261" s="81"/>
      <c r="N2261" s="95"/>
    </row>
    <row r="2262" spans="12:14" x14ac:dyDescent="0.25">
      <c r="L2262" s="81"/>
      <c r="M2262" s="81"/>
      <c r="N2262" s="95"/>
    </row>
    <row r="2263" spans="12:14" x14ac:dyDescent="0.25">
      <c r="L2263" s="81"/>
      <c r="M2263" s="81"/>
      <c r="N2263" s="95"/>
    </row>
    <row r="2264" spans="12:14" x14ac:dyDescent="0.25">
      <c r="L2264" s="81"/>
      <c r="M2264" s="81"/>
      <c r="N2264" s="95"/>
    </row>
    <row r="2265" spans="12:14" x14ac:dyDescent="0.25">
      <c r="L2265" s="81"/>
      <c r="M2265" s="81"/>
      <c r="N2265" s="95"/>
    </row>
    <row r="2266" spans="12:14" x14ac:dyDescent="0.25">
      <c r="L2266" s="81"/>
      <c r="M2266" s="81"/>
      <c r="N2266" s="95"/>
    </row>
    <row r="2267" spans="12:14" x14ac:dyDescent="0.25">
      <c r="L2267" s="81"/>
      <c r="M2267" s="81"/>
      <c r="N2267" s="95"/>
    </row>
    <row r="2268" spans="12:14" x14ac:dyDescent="0.25">
      <c r="L2268" s="81"/>
      <c r="M2268" s="81"/>
      <c r="N2268" s="95"/>
    </row>
    <row r="2269" spans="12:14" x14ac:dyDescent="0.25">
      <c r="L2269" s="81"/>
      <c r="M2269" s="81"/>
      <c r="N2269" s="95"/>
    </row>
    <row r="2270" spans="12:14" x14ac:dyDescent="0.25">
      <c r="L2270" s="81"/>
      <c r="M2270" s="81"/>
      <c r="N2270" s="95"/>
    </row>
    <row r="2271" spans="12:14" x14ac:dyDescent="0.25">
      <c r="L2271" s="81"/>
      <c r="M2271" s="81"/>
      <c r="N2271" s="95"/>
    </row>
    <row r="2272" spans="12:14" x14ac:dyDescent="0.25">
      <c r="L2272" s="81"/>
      <c r="M2272" s="81"/>
      <c r="N2272" s="95"/>
    </row>
    <row r="2273" spans="12:14" x14ac:dyDescent="0.25">
      <c r="L2273" s="81"/>
      <c r="M2273" s="81"/>
      <c r="N2273" s="95"/>
    </row>
    <row r="2274" spans="12:14" x14ac:dyDescent="0.25">
      <c r="L2274" s="81"/>
      <c r="M2274" s="81"/>
      <c r="N2274" s="95"/>
    </row>
    <row r="2275" spans="12:14" x14ac:dyDescent="0.25">
      <c r="L2275" s="81"/>
      <c r="M2275" s="81"/>
      <c r="N2275" s="95"/>
    </row>
    <row r="2276" spans="12:14" x14ac:dyDescent="0.25">
      <c r="L2276" s="81"/>
      <c r="M2276" s="81"/>
      <c r="N2276" s="95"/>
    </row>
    <row r="2277" spans="12:14" x14ac:dyDescent="0.25">
      <c r="L2277" s="81"/>
      <c r="M2277" s="81"/>
      <c r="N2277" s="95"/>
    </row>
    <row r="2278" spans="12:14" x14ac:dyDescent="0.25">
      <c r="L2278" s="81"/>
      <c r="M2278" s="81"/>
      <c r="N2278" s="95"/>
    </row>
    <row r="2279" spans="12:14" x14ac:dyDescent="0.25">
      <c r="L2279" s="81"/>
      <c r="M2279" s="81"/>
      <c r="N2279" s="95"/>
    </row>
    <row r="2280" spans="12:14" x14ac:dyDescent="0.25">
      <c r="L2280" s="81"/>
      <c r="M2280" s="81"/>
      <c r="N2280" s="95"/>
    </row>
    <row r="2281" spans="12:14" x14ac:dyDescent="0.25">
      <c r="L2281" s="81"/>
      <c r="M2281" s="81"/>
      <c r="N2281" s="95"/>
    </row>
    <row r="2282" spans="12:14" x14ac:dyDescent="0.25">
      <c r="L2282" s="81"/>
      <c r="M2282" s="81"/>
      <c r="N2282" s="95"/>
    </row>
    <row r="2283" spans="12:14" x14ac:dyDescent="0.25">
      <c r="L2283" s="81"/>
      <c r="M2283" s="81"/>
      <c r="N2283" s="95"/>
    </row>
    <row r="2284" spans="12:14" x14ac:dyDescent="0.25">
      <c r="L2284" s="81"/>
      <c r="M2284" s="81"/>
      <c r="N2284" s="95"/>
    </row>
    <row r="2285" spans="12:14" x14ac:dyDescent="0.25">
      <c r="L2285" s="81"/>
      <c r="M2285" s="81"/>
      <c r="N2285" s="95"/>
    </row>
    <row r="2286" spans="12:14" x14ac:dyDescent="0.25">
      <c r="L2286" s="81"/>
      <c r="M2286" s="81"/>
      <c r="N2286" s="95"/>
    </row>
    <row r="2287" spans="12:14" x14ac:dyDescent="0.25">
      <c r="L2287" s="81"/>
      <c r="M2287" s="81"/>
      <c r="N2287" s="95"/>
    </row>
    <row r="2288" spans="12:14" x14ac:dyDescent="0.25">
      <c r="L2288" s="81"/>
      <c r="M2288" s="81"/>
      <c r="N2288" s="95"/>
    </row>
    <row r="2289" spans="12:14" x14ac:dyDescent="0.25">
      <c r="L2289" s="81"/>
      <c r="M2289" s="81"/>
      <c r="N2289" s="95"/>
    </row>
    <row r="2290" spans="12:14" x14ac:dyDescent="0.25">
      <c r="L2290" s="81"/>
      <c r="M2290" s="81"/>
      <c r="N2290" s="95"/>
    </row>
    <row r="2291" spans="12:14" x14ac:dyDescent="0.25">
      <c r="L2291" s="81"/>
      <c r="M2291" s="81"/>
      <c r="N2291" s="95"/>
    </row>
    <row r="2292" spans="12:14" x14ac:dyDescent="0.25">
      <c r="L2292" s="81"/>
      <c r="M2292" s="81"/>
      <c r="N2292" s="95"/>
    </row>
    <row r="2293" spans="12:14" x14ac:dyDescent="0.25">
      <c r="L2293" s="81"/>
      <c r="M2293" s="81"/>
      <c r="N2293" s="95"/>
    </row>
    <row r="2294" spans="12:14" x14ac:dyDescent="0.25">
      <c r="L2294" s="81"/>
      <c r="M2294" s="81"/>
      <c r="N2294" s="95"/>
    </row>
    <row r="2295" spans="12:14" x14ac:dyDescent="0.25">
      <c r="L2295" s="81"/>
      <c r="M2295" s="81"/>
      <c r="N2295" s="95"/>
    </row>
    <row r="2296" spans="12:14" x14ac:dyDescent="0.25">
      <c r="L2296" s="81"/>
      <c r="M2296" s="81"/>
      <c r="N2296" s="95"/>
    </row>
    <row r="2297" spans="12:14" x14ac:dyDescent="0.25">
      <c r="L2297" s="81"/>
      <c r="M2297" s="81"/>
      <c r="N2297" s="95"/>
    </row>
    <row r="2298" spans="12:14" x14ac:dyDescent="0.25">
      <c r="L2298" s="81"/>
      <c r="M2298" s="81"/>
      <c r="N2298" s="95"/>
    </row>
    <row r="2299" spans="12:14" x14ac:dyDescent="0.25">
      <c r="L2299" s="81"/>
      <c r="M2299" s="81"/>
      <c r="N2299" s="95"/>
    </row>
    <row r="2300" spans="12:14" x14ac:dyDescent="0.25">
      <c r="L2300" s="81"/>
      <c r="M2300" s="81"/>
      <c r="N2300" s="95"/>
    </row>
    <row r="2301" spans="12:14" x14ac:dyDescent="0.25">
      <c r="L2301" s="81"/>
      <c r="M2301" s="81"/>
      <c r="N2301" s="95"/>
    </row>
    <row r="2302" spans="12:14" x14ac:dyDescent="0.25">
      <c r="L2302" s="81"/>
      <c r="M2302" s="81"/>
      <c r="N2302" s="95"/>
    </row>
    <row r="2303" spans="12:14" x14ac:dyDescent="0.25">
      <c r="L2303" s="81"/>
      <c r="M2303" s="81"/>
      <c r="N2303" s="95"/>
    </row>
    <row r="2304" spans="12:14" x14ac:dyDescent="0.25">
      <c r="L2304" s="81"/>
      <c r="M2304" s="81"/>
      <c r="N2304" s="95"/>
    </row>
    <row r="2305" spans="12:14" x14ac:dyDescent="0.25">
      <c r="L2305" s="81"/>
      <c r="M2305" s="81"/>
      <c r="N2305" s="95"/>
    </row>
    <row r="2306" spans="12:14" x14ac:dyDescent="0.25">
      <c r="L2306" s="81"/>
      <c r="M2306" s="81"/>
      <c r="N2306" s="95"/>
    </row>
    <row r="2307" spans="12:14" x14ac:dyDescent="0.25">
      <c r="L2307" s="81"/>
      <c r="M2307" s="81"/>
      <c r="N2307" s="95"/>
    </row>
    <row r="2308" spans="12:14" x14ac:dyDescent="0.25">
      <c r="L2308" s="81"/>
      <c r="M2308" s="81"/>
      <c r="N2308" s="95"/>
    </row>
    <row r="2309" spans="12:14" x14ac:dyDescent="0.25">
      <c r="L2309" s="81"/>
      <c r="M2309" s="81"/>
      <c r="N2309" s="95"/>
    </row>
    <row r="2310" spans="12:14" x14ac:dyDescent="0.25">
      <c r="L2310" s="81"/>
      <c r="M2310" s="81"/>
      <c r="N2310" s="95"/>
    </row>
    <row r="2311" spans="12:14" x14ac:dyDescent="0.25">
      <c r="L2311" s="81"/>
      <c r="M2311" s="81"/>
      <c r="N2311" s="95"/>
    </row>
  </sheetData>
  <sheetProtection password="CCEB" sheet="1" objects="1" scenarios="1" selectLockedCells="1"/>
  <mergeCells count="15">
    <mergeCell ref="A1:B2"/>
    <mergeCell ref="A106:B106"/>
    <mergeCell ref="A77:B78"/>
    <mergeCell ref="A47:B48"/>
    <mergeCell ref="A12:B13"/>
    <mergeCell ref="A29:B30"/>
    <mergeCell ref="A89:B90"/>
    <mergeCell ref="L1:O2"/>
    <mergeCell ref="AJ2:AK2"/>
    <mergeCell ref="AH2:AI2"/>
    <mergeCell ref="AF2:AG2"/>
    <mergeCell ref="W1:X2"/>
    <mergeCell ref="Z2:AA2"/>
    <mergeCell ref="AB2:AC2"/>
    <mergeCell ref="AD2:A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M538"/>
  <sheetViews>
    <sheetView zoomScale="55" zoomScaleNormal="55" workbookViewId="0">
      <selection activeCell="F17" sqref="F17"/>
    </sheetView>
  </sheetViews>
  <sheetFormatPr defaultColWidth="8.85546875" defaultRowHeight="15" x14ac:dyDescent="0.25"/>
  <cols>
    <col min="1" max="10" width="8.85546875" style="72"/>
    <col min="11" max="12" width="12.85546875" style="72" bestFit="1" customWidth="1"/>
    <col min="13" max="18" width="8.85546875" style="72"/>
    <col min="19" max="19" width="9" style="72" bestFit="1" customWidth="1"/>
    <col min="20" max="20" width="9.42578125" style="72" bestFit="1" customWidth="1"/>
    <col min="21" max="27" width="8.85546875" style="72"/>
    <col min="28" max="28" width="12.85546875" style="72" bestFit="1" customWidth="1"/>
    <col min="29" max="29" width="13" style="72" bestFit="1" customWidth="1"/>
    <col min="30" max="30" width="9.85546875" style="72" bestFit="1" customWidth="1"/>
    <col min="31" max="31" width="13" style="72" bestFit="1" customWidth="1"/>
    <col min="32" max="32" width="9.85546875" style="72" bestFit="1" customWidth="1"/>
    <col min="33" max="33" width="13" style="72" bestFit="1" customWidth="1"/>
    <col min="34" max="34" width="9.85546875" style="72" bestFit="1" customWidth="1"/>
    <col min="35" max="35" width="13" style="72" bestFit="1" customWidth="1"/>
    <col min="36" max="36" width="9.85546875" style="72" bestFit="1" customWidth="1"/>
    <col min="37" max="37" width="8.28515625" style="72" customWidth="1"/>
    <col min="38" max="16384" width="8.85546875" style="72"/>
  </cols>
  <sheetData>
    <row r="1" spans="1:39" ht="14.45" x14ac:dyDescent="0.3">
      <c r="A1" s="167" t="s">
        <v>124</v>
      </c>
      <c r="B1" s="167"/>
      <c r="C1" s="73">
        <f>C197</f>
        <v>4.9999999999999982</v>
      </c>
      <c r="D1" s="72" t="s">
        <v>53</v>
      </c>
      <c r="F1" s="167" t="s">
        <v>125</v>
      </c>
      <c r="G1" s="167"/>
      <c r="H1" s="74">
        <f>H313</f>
        <v>1.5000000000000011</v>
      </c>
      <c r="I1" s="72" t="s">
        <v>21</v>
      </c>
      <c r="K1" s="75" t="s">
        <v>199</v>
      </c>
      <c r="L1" s="75" t="s">
        <v>200</v>
      </c>
      <c r="M1" s="75" t="s">
        <v>21</v>
      </c>
      <c r="N1" s="75" t="s">
        <v>180</v>
      </c>
      <c r="O1" s="75" t="s">
        <v>181</v>
      </c>
      <c r="P1" s="75" t="s">
        <v>179</v>
      </c>
      <c r="Q1" s="75" t="s">
        <v>182</v>
      </c>
      <c r="R1" s="75" t="s">
        <v>186</v>
      </c>
      <c r="S1" s="75" t="s">
        <v>189</v>
      </c>
      <c r="T1" s="75" t="s">
        <v>190</v>
      </c>
      <c r="AB1" s="75" t="s">
        <v>197</v>
      </c>
      <c r="AC1" s="168" t="s">
        <v>192</v>
      </c>
      <c r="AD1" s="168"/>
      <c r="AE1" s="168"/>
      <c r="AF1" s="168"/>
      <c r="AG1" s="168"/>
      <c r="AH1" s="168"/>
      <c r="AI1" s="168"/>
      <c r="AJ1" s="168"/>
    </row>
    <row r="2" spans="1:39" ht="14.45" x14ac:dyDescent="0.3">
      <c r="A2" s="167" t="s">
        <v>170</v>
      </c>
      <c r="B2" s="167"/>
      <c r="C2" s="126">
        <v>50</v>
      </c>
      <c r="F2" s="167" t="s">
        <v>169</v>
      </c>
      <c r="G2" s="167"/>
      <c r="H2" s="126">
        <v>151</v>
      </c>
      <c r="K2" s="72" t="str">
        <f>Calculator!C8</f>
        <v>LMR36015</v>
      </c>
      <c r="L2" s="72" t="s">
        <v>183</v>
      </c>
      <c r="M2" s="72">
        <v>0.21</v>
      </c>
      <c r="N2" s="72">
        <v>0.55000000000000004</v>
      </c>
      <c r="O2" s="72">
        <v>1</v>
      </c>
      <c r="P2" s="72">
        <v>0.21</v>
      </c>
      <c r="Q2" s="72">
        <v>0.8</v>
      </c>
      <c r="R2" s="72">
        <v>1</v>
      </c>
      <c r="S2" s="73">
        <f t="shared" ref="S2:S9" si="0">Q2/(N2-M2)</f>
        <v>2.3529411764705879</v>
      </c>
      <c r="T2" s="73">
        <f t="shared" ref="T2:T9" si="1">-M2*S2</f>
        <v>-0.49411764705882344</v>
      </c>
      <c r="AB2" s="72" t="str">
        <f>CONCATENATE(AC6,AD6,AE6,AF6,AG6,AH6,AI6,AJ6,AK6,AL6,AM6)</f>
        <v>400</v>
      </c>
      <c r="AC2" s="72" t="s">
        <v>193</v>
      </c>
      <c r="AD2" s="72" t="s">
        <v>24</v>
      </c>
      <c r="AE2" s="72" t="s">
        <v>194</v>
      </c>
      <c r="AF2" s="72" t="s">
        <v>183</v>
      </c>
      <c r="AG2" s="72" t="s">
        <v>195</v>
      </c>
      <c r="AH2" s="72" t="s">
        <v>185</v>
      </c>
      <c r="AI2" s="72" t="s">
        <v>196</v>
      </c>
      <c r="AJ2" s="72" t="s">
        <v>184</v>
      </c>
    </row>
    <row r="3" spans="1:39" ht="14.45" x14ac:dyDescent="0.3">
      <c r="L3" s="72" t="s">
        <v>194</v>
      </c>
      <c r="M3" s="72">
        <v>0.21</v>
      </c>
      <c r="N3" s="72">
        <v>0.55000000000000004</v>
      </c>
      <c r="O3" s="72">
        <v>1</v>
      </c>
      <c r="P3" s="72">
        <v>0.21</v>
      </c>
      <c r="Q3" s="72">
        <v>0.8</v>
      </c>
      <c r="R3" s="72">
        <v>1</v>
      </c>
      <c r="S3" s="73">
        <f t="shared" si="0"/>
        <v>2.3529411764705879</v>
      </c>
      <c r="T3" s="73">
        <f t="shared" si="1"/>
        <v>-0.49411764705882344</v>
      </c>
      <c r="AB3" s="72" t="str">
        <f>CONCATENATE(AC7,AD7,AE7,AF7,AG7,AH7,AI7,AJ7,AK7,AL7,AM7)</f>
        <v>1000</v>
      </c>
      <c r="AC3" s="72">
        <v>400</v>
      </c>
      <c r="AD3" s="72">
        <v>400</v>
      </c>
      <c r="AE3" s="72">
        <v>400</v>
      </c>
      <c r="AF3" s="72">
        <v>1000</v>
      </c>
      <c r="AG3" s="72">
        <v>400</v>
      </c>
      <c r="AH3" s="72">
        <v>400</v>
      </c>
      <c r="AI3" s="72">
        <v>400</v>
      </c>
      <c r="AJ3" s="72">
        <v>400</v>
      </c>
    </row>
    <row r="4" spans="1:39" ht="14.45" x14ac:dyDescent="0.3">
      <c r="A4" s="75" t="s">
        <v>121</v>
      </c>
      <c r="B4" s="75" t="s">
        <v>168</v>
      </c>
      <c r="C4" s="75" t="s">
        <v>122</v>
      </c>
      <c r="F4" s="75" t="s">
        <v>167</v>
      </c>
      <c r="G4" s="75" t="s">
        <v>168</v>
      </c>
      <c r="H4" s="75" t="s">
        <v>122</v>
      </c>
      <c r="L4" s="72" t="s">
        <v>24</v>
      </c>
      <c r="M4" s="72">
        <v>0.2</v>
      </c>
      <c r="N4" s="72">
        <v>0.55000000000000004</v>
      </c>
      <c r="O4" s="72">
        <v>1</v>
      </c>
      <c r="P4" s="72">
        <v>0.48</v>
      </c>
      <c r="Q4" s="72">
        <v>1.8</v>
      </c>
      <c r="R4" s="72">
        <v>2.4</v>
      </c>
      <c r="S4" s="73">
        <f t="shared" si="0"/>
        <v>5.1428571428571423</v>
      </c>
      <c r="T4" s="73">
        <f t="shared" si="1"/>
        <v>-1.0285714285714285</v>
      </c>
      <c r="AB4" s="72" t="str">
        <f>CONCATENATE(AC8,AD8,AE8,AF8,AG8,AH8,AI8,AJ8,AK8,AL8,AM8)</f>
        <v>Select</v>
      </c>
      <c r="AC4" s="72">
        <v>2100</v>
      </c>
      <c r="AD4" s="72">
        <v>1000</v>
      </c>
      <c r="AE4" s="72">
        <v>2100</v>
      </c>
      <c r="AF4" s="72">
        <v>2100</v>
      </c>
      <c r="AG4" s="72">
        <v>1400</v>
      </c>
      <c r="AH4" s="72">
        <v>1400</v>
      </c>
      <c r="AI4" s="72">
        <v>1400</v>
      </c>
      <c r="AJ4" s="72">
        <v>1400</v>
      </c>
    </row>
    <row r="5" spans="1:39" ht="14.45" x14ac:dyDescent="0.3">
      <c r="A5" s="72">
        <v>0.1</v>
      </c>
      <c r="B5" s="72">
        <v>1</v>
      </c>
      <c r="C5" s="72">
        <f t="shared" ref="C5:C36" si="2">IF(C$2=B5,A5,0)</f>
        <v>0</v>
      </c>
      <c r="F5" s="72">
        <v>1.0000000000000001E-5</v>
      </c>
      <c r="G5" s="76">
        <v>1</v>
      </c>
      <c r="H5" s="72">
        <f t="shared" ref="H5:H68" si="3">IF(H$2=G5,F5,0)</f>
        <v>0</v>
      </c>
      <c r="L5" s="72" t="s">
        <v>193</v>
      </c>
      <c r="M5" s="72">
        <v>0.2</v>
      </c>
      <c r="N5" s="72">
        <v>0.55000000000000004</v>
      </c>
      <c r="O5" s="72">
        <v>1</v>
      </c>
      <c r="P5" s="72">
        <v>0.48</v>
      </c>
      <c r="Q5" s="72">
        <v>1.8</v>
      </c>
      <c r="R5" s="72">
        <v>2.4</v>
      </c>
      <c r="S5" s="73">
        <f t="shared" si="0"/>
        <v>5.1428571428571423</v>
      </c>
      <c r="T5" s="73">
        <f t="shared" si="1"/>
        <v>-1.0285714285714285</v>
      </c>
      <c r="AC5" s="72" t="s">
        <v>198</v>
      </c>
      <c r="AD5" s="72" t="s">
        <v>198</v>
      </c>
      <c r="AE5" s="72" t="s">
        <v>198</v>
      </c>
      <c r="AF5" s="72" t="s">
        <v>198</v>
      </c>
      <c r="AG5" s="72">
        <v>2100</v>
      </c>
      <c r="AH5" s="72">
        <v>2100</v>
      </c>
      <c r="AI5" s="72">
        <v>2100</v>
      </c>
      <c r="AJ5" s="72">
        <v>2100</v>
      </c>
    </row>
    <row r="6" spans="1:39" ht="14.45" x14ac:dyDescent="0.3">
      <c r="A6" s="72">
        <f t="shared" ref="A6:A37" si="4">A5+0.1</f>
        <v>0.2</v>
      </c>
      <c r="B6" s="72">
        <f t="shared" ref="B6:B37" si="5">B5+1</f>
        <v>2</v>
      </c>
      <c r="C6" s="72">
        <f t="shared" si="2"/>
        <v>0</v>
      </c>
      <c r="F6" s="77">
        <v>0.01</v>
      </c>
      <c r="G6" s="76">
        <f>G5+1</f>
        <v>2</v>
      </c>
      <c r="H6" s="72">
        <f t="shared" si="3"/>
        <v>0</v>
      </c>
      <c r="L6" s="72" t="s">
        <v>184</v>
      </c>
      <c r="M6" s="72">
        <v>0.185</v>
      </c>
      <c r="N6" s="72">
        <v>0.55000000000000004</v>
      </c>
      <c r="O6" s="72">
        <v>1</v>
      </c>
      <c r="P6" s="72">
        <v>0.65</v>
      </c>
      <c r="Q6" s="72">
        <v>2.4500000000000002</v>
      </c>
      <c r="R6" s="72">
        <v>3.5</v>
      </c>
      <c r="S6" s="73">
        <f t="shared" si="0"/>
        <v>6.712328767123287</v>
      </c>
      <c r="T6" s="73">
        <f t="shared" si="1"/>
        <v>-1.2417808219178081</v>
      </c>
      <c r="AC6" s="72" t="str">
        <f>IF(AC$2=Calculator!$C$8,'Slider Control'!AC3,"")</f>
        <v/>
      </c>
      <c r="AD6" s="72">
        <f>IF(AD$2=Calculator!$C$8,'Slider Control'!AD3,"")</f>
        <v>400</v>
      </c>
      <c r="AE6" s="72" t="str">
        <f>IF(AE$2=Calculator!$C$8,'Slider Control'!AE3,"")</f>
        <v/>
      </c>
      <c r="AF6" s="72" t="str">
        <f>IF(AF$2=Calculator!$C$8,'Slider Control'!AF3,"")</f>
        <v/>
      </c>
      <c r="AG6" s="72" t="str">
        <f>IF(AG$2=Calculator!$C$8,'Slider Control'!AG3,"")</f>
        <v/>
      </c>
      <c r="AH6" s="72" t="str">
        <f>IF(AH$2=Calculator!$C$8,'Slider Control'!AH3,"")</f>
        <v/>
      </c>
      <c r="AI6" s="72" t="str">
        <f>IF(AI$2=Calculator!$C$8,'Slider Control'!AI3,"")</f>
        <v/>
      </c>
      <c r="AJ6" s="72" t="str">
        <f>IF(AJ$2=Calculator!$C$8,'Slider Control'!AJ3,"")</f>
        <v/>
      </c>
      <c r="AK6" s="72" t="str">
        <f>IF(AK$2=Calculator!$C$8,'Slider Control'!AK3,"")</f>
        <v/>
      </c>
      <c r="AL6" s="72" t="str">
        <f>IF(AL$2=Calculator!$C$8,'Slider Control'!AL3,"")</f>
        <v/>
      </c>
      <c r="AM6" s="72" t="str">
        <f>IF(AM$2=Calculator!$C$8,'Slider Control'!AM3,"")</f>
        <v/>
      </c>
    </row>
    <row r="7" spans="1:39" ht="14.45" x14ac:dyDescent="0.3">
      <c r="A7" s="72">
        <f t="shared" si="4"/>
        <v>0.30000000000000004</v>
      </c>
      <c r="B7" s="72">
        <f t="shared" si="5"/>
        <v>3</v>
      </c>
      <c r="C7" s="72">
        <f t="shared" si="2"/>
        <v>0</v>
      </c>
      <c r="F7" s="77">
        <f>F6+0.01</f>
        <v>0.02</v>
      </c>
      <c r="G7" s="76">
        <f t="shared" ref="G7:G58" si="6">G6+1</f>
        <v>3</v>
      </c>
      <c r="H7" s="72">
        <f t="shared" si="3"/>
        <v>0</v>
      </c>
      <c r="L7" s="72" t="s">
        <v>196</v>
      </c>
      <c r="M7" s="72">
        <v>0.185</v>
      </c>
      <c r="N7" s="72">
        <v>0.55000000000000004</v>
      </c>
      <c r="O7" s="72">
        <v>1</v>
      </c>
      <c r="P7" s="72">
        <v>0.65</v>
      </c>
      <c r="Q7" s="72">
        <v>2.4500000000000002</v>
      </c>
      <c r="R7" s="72">
        <v>3.5</v>
      </c>
      <c r="S7" s="73">
        <f t="shared" si="0"/>
        <v>6.712328767123287</v>
      </c>
      <c r="T7" s="73">
        <f t="shared" si="1"/>
        <v>-1.2417808219178081</v>
      </c>
      <c r="AC7" s="72" t="str">
        <f>IF(AC$2=Calculator!$C$8,'Slider Control'!AC4,"")</f>
        <v/>
      </c>
      <c r="AD7" s="72">
        <f>IF(AD$2=Calculator!$C$8,'Slider Control'!AD4,"")</f>
        <v>1000</v>
      </c>
      <c r="AE7" s="72" t="str">
        <f>IF(AE$2=Calculator!$C$8,'Slider Control'!AE4,"")</f>
        <v/>
      </c>
      <c r="AF7" s="72" t="str">
        <f>IF(AF$2=Calculator!$C$8,'Slider Control'!AF4,"")</f>
        <v/>
      </c>
      <c r="AG7" s="72" t="str">
        <f>IF(AG$2=Calculator!$C$8,'Slider Control'!AG4,"")</f>
        <v/>
      </c>
      <c r="AH7" s="72" t="str">
        <f>IF(AH$2=Calculator!$C$8,'Slider Control'!AH4,"")</f>
        <v/>
      </c>
      <c r="AI7" s="72" t="str">
        <f>IF(AI$2=Calculator!$C$8,'Slider Control'!AI4,"")</f>
        <v/>
      </c>
      <c r="AJ7" s="72" t="str">
        <f>IF(AJ$2=Calculator!$C$8,'Slider Control'!AJ4,"")</f>
        <v/>
      </c>
      <c r="AK7" s="72" t="str">
        <f>IF(AK$2=Calculator!$C$8,'Slider Control'!AK4,"")</f>
        <v/>
      </c>
      <c r="AL7" s="72" t="str">
        <f>IF(AL$2=Calculator!$C$8,'Slider Control'!AL4,"")</f>
        <v/>
      </c>
      <c r="AM7" s="72" t="str">
        <f>IF(AM$2=Calculator!$C$8,'Slider Control'!AM4,"")</f>
        <v/>
      </c>
    </row>
    <row r="8" spans="1:39" ht="14.45" x14ac:dyDescent="0.3">
      <c r="A8" s="72">
        <f t="shared" si="4"/>
        <v>0.4</v>
      </c>
      <c r="B8" s="72">
        <f t="shared" si="5"/>
        <v>4</v>
      </c>
      <c r="C8" s="72">
        <f t="shared" si="2"/>
        <v>0</v>
      </c>
      <c r="F8" s="77">
        <f t="shared" ref="F8:F71" si="7">F7+0.01</f>
        <v>0.03</v>
      </c>
      <c r="G8" s="76">
        <f t="shared" si="6"/>
        <v>4</v>
      </c>
      <c r="H8" s="72">
        <f t="shared" si="3"/>
        <v>0</v>
      </c>
      <c r="L8" s="72" t="s">
        <v>185</v>
      </c>
      <c r="M8" s="72">
        <v>0.17799999999999999</v>
      </c>
      <c r="N8" s="72">
        <v>0.55000000000000004</v>
      </c>
      <c r="O8" s="72">
        <v>1</v>
      </c>
      <c r="P8" s="72">
        <v>0.8</v>
      </c>
      <c r="Q8" s="72">
        <v>3.5</v>
      </c>
      <c r="R8" s="72">
        <v>4.5</v>
      </c>
      <c r="S8" s="73">
        <f t="shared" si="0"/>
        <v>9.4086021505376323</v>
      </c>
      <c r="T8" s="73">
        <f t="shared" si="1"/>
        <v>-1.6747311827956985</v>
      </c>
      <c r="AC8" s="72" t="str">
        <f>IF(AC$2=Calculator!$C$8,'Slider Control'!AC5,"")</f>
        <v/>
      </c>
      <c r="AD8" s="72" t="str">
        <f>IF(AD$2=Calculator!$C$8,'Slider Control'!AD5,"")</f>
        <v>Select</v>
      </c>
      <c r="AE8" s="72" t="str">
        <f>IF(AE$2=Calculator!$C$8,'Slider Control'!AE5,"")</f>
        <v/>
      </c>
      <c r="AF8" s="72" t="str">
        <f>IF(AF$2=Calculator!$C$8,'Slider Control'!AF5,"")</f>
        <v/>
      </c>
      <c r="AG8" s="72" t="str">
        <f>IF(AG$2=Calculator!$C$8,'Slider Control'!AG5,"")</f>
        <v/>
      </c>
      <c r="AH8" s="72" t="str">
        <f>IF(AH$2=Calculator!$C$8,'Slider Control'!AH5,"")</f>
        <v/>
      </c>
      <c r="AI8" s="72" t="str">
        <f>IF(AI$2=Calculator!$C$8,'Slider Control'!AI5,"")</f>
        <v/>
      </c>
      <c r="AJ8" s="72" t="str">
        <f>IF(AJ$2=Calculator!$C$8,'Slider Control'!AJ5,"")</f>
        <v/>
      </c>
      <c r="AK8" s="72" t="str">
        <f>IF(AK$2=Calculator!$C$8,'Slider Control'!AK5,"")</f>
        <v/>
      </c>
      <c r="AL8" s="72" t="str">
        <f>IF(AL$2=Calculator!$C$8,'Slider Control'!AL5,"")</f>
        <v/>
      </c>
      <c r="AM8" s="72" t="str">
        <f>IF(AM$2=Calculator!$C$8,'Slider Control'!AM5,"")</f>
        <v/>
      </c>
    </row>
    <row r="9" spans="1:39" ht="14.45" x14ac:dyDescent="0.3">
      <c r="A9" s="72">
        <f t="shared" si="4"/>
        <v>0.5</v>
      </c>
      <c r="B9" s="72">
        <f t="shared" si="5"/>
        <v>5</v>
      </c>
      <c r="C9" s="72">
        <f t="shared" si="2"/>
        <v>0</v>
      </c>
      <c r="F9" s="77">
        <f t="shared" si="7"/>
        <v>0.04</v>
      </c>
      <c r="G9" s="76">
        <f t="shared" si="6"/>
        <v>5</v>
      </c>
      <c r="H9" s="72">
        <f t="shared" si="3"/>
        <v>0</v>
      </c>
      <c r="L9" s="72" t="s">
        <v>195</v>
      </c>
      <c r="M9" s="72">
        <v>0.17799999999999999</v>
      </c>
      <c r="N9" s="72">
        <v>0.55000000000000004</v>
      </c>
      <c r="O9" s="72">
        <v>1</v>
      </c>
      <c r="P9" s="72">
        <v>0.8</v>
      </c>
      <c r="Q9" s="72">
        <v>3.5</v>
      </c>
      <c r="R9" s="72">
        <v>4.5</v>
      </c>
      <c r="S9" s="73">
        <f t="shared" si="0"/>
        <v>9.4086021505376323</v>
      </c>
      <c r="T9" s="73">
        <f t="shared" si="1"/>
        <v>-1.6747311827956985</v>
      </c>
    </row>
    <row r="10" spans="1:39" ht="14.45" x14ac:dyDescent="0.3">
      <c r="A10" s="72">
        <f t="shared" si="4"/>
        <v>0.6</v>
      </c>
      <c r="B10" s="72">
        <f t="shared" si="5"/>
        <v>6</v>
      </c>
      <c r="C10" s="72">
        <f t="shared" si="2"/>
        <v>0</v>
      </c>
      <c r="F10" s="77">
        <f t="shared" si="7"/>
        <v>0.05</v>
      </c>
      <c r="G10" s="76">
        <f t="shared" si="6"/>
        <v>6</v>
      </c>
      <c r="H10" s="72">
        <f t="shared" si="3"/>
        <v>0</v>
      </c>
      <c r="S10" s="73"/>
      <c r="T10" s="73"/>
    </row>
    <row r="11" spans="1:39" ht="14.45" x14ac:dyDescent="0.3">
      <c r="A11" s="72">
        <f t="shared" si="4"/>
        <v>0.7</v>
      </c>
      <c r="B11" s="72">
        <f t="shared" si="5"/>
        <v>7</v>
      </c>
      <c r="C11" s="72">
        <f t="shared" si="2"/>
        <v>0</v>
      </c>
      <c r="F11" s="77">
        <f t="shared" si="7"/>
        <v>6.0000000000000005E-2</v>
      </c>
      <c r="G11" s="76">
        <f t="shared" si="6"/>
        <v>7</v>
      </c>
      <c r="H11" s="72">
        <f t="shared" si="3"/>
        <v>0</v>
      </c>
      <c r="S11" s="73"/>
      <c r="T11" s="73"/>
    </row>
    <row r="12" spans="1:39" ht="14.45" x14ac:dyDescent="0.3">
      <c r="A12" s="72">
        <f t="shared" si="4"/>
        <v>0.79999999999999993</v>
      </c>
      <c r="B12" s="72">
        <f t="shared" si="5"/>
        <v>8</v>
      </c>
      <c r="C12" s="72">
        <f t="shared" si="2"/>
        <v>0</v>
      </c>
      <c r="F12" s="77">
        <f t="shared" si="7"/>
        <v>7.0000000000000007E-2</v>
      </c>
      <c r="G12" s="76">
        <f t="shared" si="6"/>
        <v>8</v>
      </c>
      <c r="H12" s="72">
        <f t="shared" si="3"/>
        <v>0</v>
      </c>
      <c r="S12" s="73"/>
      <c r="T12" s="73"/>
    </row>
    <row r="13" spans="1:39" ht="14.45" x14ac:dyDescent="0.3">
      <c r="A13" s="72">
        <f t="shared" si="4"/>
        <v>0.89999999999999991</v>
      </c>
      <c r="B13" s="72">
        <f t="shared" si="5"/>
        <v>9</v>
      </c>
      <c r="C13" s="72">
        <f t="shared" si="2"/>
        <v>0</v>
      </c>
      <c r="F13" s="77">
        <f t="shared" si="7"/>
        <v>0.08</v>
      </c>
      <c r="G13" s="76">
        <f t="shared" si="6"/>
        <v>9</v>
      </c>
      <c r="H13" s="72">
        <f t="shared" si="3"/>
        <v>0</v>
      </c>
      <c r="K13" s="75" t="s">
        <v>187</v>
      </c>
      <c r="L13" s="75" t="str">
        <f>IF($K$2=$L$2,L2,IF($K$2=$L$3,L3,IF($K$2=$L$4,L4,IF($K$2=$L$5,L5,IF($K$2=$L$6,L6,IF($K$2=$L$7,L7,IF($K$2=$L$8,L8,IF($K$2=$L$9,L9,IF($K$2=$L$10,L10,IF($K$2=$L$11,L11,IF($K$2=$L$12,L12)))))))))))</f>
        <v>LMR36015</v>
      </c>
      <c r="M13" s="75">
        <f t="shared" ref="M13:T13" si="8">IF($K$2=$L$2,M2,IF($K$2=$L$3,M3,IF($K$2=$L$4,M4,IF($K$2=$L$5,M5,IF($K$2=$L$6,M6,IF($K$2=$L$7,M7,IF($K$2=$L$8,M8,IF($K$2=$L$9,M9,IF($K$2=$L$10,M10,IF($K$2=$L$11,M11,IF($K$2=$L$12,M12)))))))))))</f>
        <v>0.2</v>
      </c>
      <c r="N13" s="75">
        <f t="shared" si="8"/>
        <v>0.55000000000000004</v>
      </c>
      <c r="O13" s="75">
        <f t="shared" si="8"/>
        <v>1</v>
      </c>
      <c r="P13" s="75">
        <f t="shared" si="8"/>
        <v>0.48</v>
      </c>
      <c r="Q13" s="75">
        <f t="shared" si="8"/>
        <v>1.8</v>
      </c>
      <c r="R13" s="75">
        <f t="shared" si="8"/>
        <v>2.4</v>
      </c>
      <c r="S13" s="75">
        <f t="shared" si="8"/>
        <v>5.1428571428571423</v>
      </c>
      <c r="T13" s="75">
        <f t="shared" si="8"/>
        <v>-1.0285714285714285</v>
      </c>
    </row>
    <row r="14" spans="1:39" ht="14.45" x14ac:dyDescent="0.3">
      <c r="A14" s="72">
        <f t="shared" si="4"/>
        <v>0.99999999999999989</v>
      </c>
      <c r="B14" s="72">
        <f t="shared" si="5"/>
        <v>10</v>
      </c>
      <c r="C14" s="72">
        <f t="shared" si="2"/>
        <v>0</v>
      </c>
      <c r="F14" s="77">
        <f t="shared" si="7"/>
        <v>0.09</v>
      </c>
      <c r="G14" s="76">
        <f t="shared" si="6"/>
        <v>10</v>
      </c>
      <c r="H14" s="72">
        <f t="shared" si="3"/>
        <v>0</v>
      </c>
    </row>
    <row r="15" spans="1:39" ht="14.45" x14ac:dyDescent="0.3">
      <c r="A15" s="72">
        <f t="shared" si="4"/>
        <v>1.0999999999999999</v>
      </c>
      <c r="B15" s="72">
        <f t="shared" si="5"/>
        <v>11</v>
      </c>
      <c r="C15" s="72">
        <f t="shared" si="2"/>
        <v>0</v>
      </c>
      <c r="F15" s="77">
        <f t="shared" si="7"/>
        <v>9.9999999999999992E-2</v>
      </c>
      <c r="G15" s="76">
        <f t="shared" si="6"/>
        <v>11</v>
      </c>
      <c r="H15" s="72">
        <f t="shared" si="3"/>
        <v>0</v>
      </c>
    </row>
    <row r="16" spans="1:39" ht="14.45" x14ac:dyDescent="0.3">
      <c r="A16" s="72">
        <f t="shared" si="4"/>
        <v>1.2</v>
      </c>
      <c r="B16" s="72">
        <f t="shared" si="5"/>
        <v>12</v>
      </c>
      <c r="C16" s="72">
        <f t="shared" si="2"/>
        <v>0</v>
      </c>
      <c r="F16" s="77">
        <f t="shared" si="7"/>
        <v>0.10999999999999999</v>
      </c>
      <c r="G16" s="76">
        <f t="shared" si="6"/>
        <v>12</v>
      </c>
      <c r="H16" s="72">
        <f t="shared" si="3"/>
        <v>0</v>
      </c>
    </row>
    <row r="17" spans="1:8" ht="14.45" x14ac:dyDescent="0.3">
      <c r="A17" s="72">
        <f t="shared" si="4"/>
        <v>1.3</v>
      </c>
      <c r="B17" s="72">
        <f t="shared" si="5"/>
        <v>13</v>
      </c>
      <c r="C17" s="72">
        <f t="shared" si="2"/>
        <v>0</v>
      </c>
      <c r="F17" s="77">
        <f t="shared" si="7"/>
        <v>0.11999999999999998</v>
      </c>
      <c r="G17" s="76">
        <f t="shared" si="6"/>
        <v>13</v>
      </c>
      <c r="H17" s="72">
        <f t="shared" si="3"/>
        <v>0</v>
      </c>
    </row>
    <row r="18" spans="1:8" ht="14.45" x14ac:dyDescent="0.3">
      <c r="A18" s="72">
        <f t="shared" si="4"/>
        <v>1.4000000000000001</v>
      </c>
      <c r="B18" s="72">
        <f t="shared" si="5"/>
        <v>14</v>
      </c>
      <c r="C18" s="72">
        <f t="shared" si="2"/>
        <v>0</v>
      </c>
      <c r="F18" s="77">
        <f t="shared" si="7"/>
        <v>0.12999999999999998</v>
      </c>
      <c r="G18" s="76">
        <f t="shared" si="6"/>
        <v>14</v>
      </c>
      <c r="H18" s="72">
        <f t="shared" si="3"/>
        <v>0</v>
      </c>
    </row>
    <row r="19" spans="1:8" ht="14.45" x14ac:dyDescent="0.3">
      <c r="A19" s="72">
        <f t="shared" si="4"/>
        <v>1.5000000000000002</v>
      </c>
      <c r="B19" s="72">
        <f t="shared" si="5"/>
        <v>15</v>
      </c>
      <c r="C19" s="72">
        <f t="shared" si="2"/>
        <v>0</v>
      </c>
      <c r="F19" s="77">
        <f t="shared" si="7"/>
        <v>0.13999999999999999</v>
      </c>
      <c r="G19" s="76">
        <f t="shared" si="6"/>
        <v>15</v>
      </c>
      <c r="H19" s="72">
        <f t="shared" si="3"/>
        <v>0</v>
      </c>
    </row>
    <row r="20" spans="1:8" ht="14.45" x14ac:dyDescent="0.3">
      <c r="A20" s="72">
        <f t="shared" si="4"/>
        <v>1.6000000000000003</v>
      </c>
      <c r="B20" s="72">
        <f t="shared" si="5"/>
        <v>16</v>
      </c>
      <c r="C20" s="72">
        <f t="shared" si="2"/>
        <v>0</v>
      </c>
      <c r="F20" s="77">
        <f t="shared" si="7"/>
        <v>0.15</v>
      </c>
      <c r="G20" s="76">
        <f t="shared" si="6"/>
        <v>16</v>
      </c>
      <c r="H20" s="72">
        <f t="shared" si="3"/>
        <v>0</v>
      </c>
    </row>
    <row r="21" spans="1:8" ht="14.45" x14ac:dyDescent="0.3">
      <c r="A21" s="72">
        <f t="shared" si="4"/>
        <v>1.7000000000000004</v>
      </c>
      <c r="B21" s="72">
        <f t="shared" si="5"/>
        <v>17</v>
      </c>
      <c r="C21" s="72">
        <f t="shared" si="2"/>
        <v>0</v>
      </c>
      <c r="F21" s="77">
        <f t="shared" si="7"/>
        <v>0.16</v>
      </c>
      <c r="G21" s="76">
        <f t="shared" si="6"/>
        <v>17</v>
      </c>
      <c r="H21" s="72">
        <f t="shared" si="3"/>
        <v>0</v>
      </c>
    </row>
    <row r="22" spans="1:8" ht="14.45" x14ac:dyDescent="0.3">
      <c r="A22" s="72">
        <f t="shared" si="4"/>
        <v>1.8000000000000005</v>
      </c>
      <c r="B22" s="72">
        <f t="shared" si="5"/>
        <v>18</v>
      </c>
      <c r="C22" s="72">
        <f t="shared" si="2"/>
        <v>0</v>
      </c>
      <c r="F22" s="77">
        <f t="shared" si="7"/>
        <v>0.17</v>
      </c>
      <c r="G22" s="76">
        <f t="shared" si="6"/>
        <v>18</v>
      </c>
      <c r="H22" s="72">
        <f t="shared" si="3"/>
        <v>0</v>
      </c>
    </row>
    <row r="23" spans="1:8" ht="14.45" x14ac:dyDescent="0.3">
      <c r="A23" s="72">
        <f t="shared" si="4"/>
        <v>1.9000000000000006</v>
      </c>
      <c r="B23" s="72">
        <f t="shared" si="5"/>
        <v>19</v>
      </c>
      <c r="C23" s="72">
        <f t="shared" si="2"/>
        <v>0</v>
      </c>
      <c r="F23" s="77">
        <f t="shared" si="7"/>
        <v>0.18000000000000002</v>
      </c>
      <c r="G23" s="76">
        <f t="shared" si="6"/>
        <v>19</v>
      </c>
      <c r="H23" s="72">
        <f t="shared" si="3"/>
        <v>0</v>
      </c>
    </row>
    <row r="24" spans="1:8" ht="14.45" x14ac:dyDescent="0.3">
      <c r="A24" s="72">
        <f t="shared" si="4"/>
        <v>2.0000000000000004</v>
      </c>
      <c r="B24" s="72">
        <f t="shared" si="5"/>
        <v>20</v>
      </c>
      <c r="C24" s="72">
        <f t="shared" si="2"/>
        <v>0</v>
      </c>
      <c r="F24" s="77">
        <f t="shared" si="7"/>
        <v>0.19000000000000003</v>
      </c>
      <c r="G24" s="76">
        <f t="shared" si="6"/>
        <v>20</v>
      </c>
      <c r="H24" s="72">
        <f t="shared" si="3"/>
        <v>0</v>
      </c>
    </row>
    <row r="25" spans="1:8" ht="14.45" x14ac:dyDescent="0.3">
      <c r="A25" s="72">
        <f t="shared" si="4"/>
        <v>2.1000000000000005</v>
      </c>
      <c r="B25" s="72">
        <f t="shared" si="5"/>
        <v>21</v>
      </c>
      <c r="C25" s="72">
        <f t="shared" si="2"/>
        <v>0</v>
      </c>
      <c r="F25" s="77">
        <f t="shared" si="7"/>
        <v>0.20000000000000004</v>
      </c>
      <c r="G25" s="76">
        <f t="shared" si="6"/>
        <v>21</v>
      </c>
      <c r="H25" s="72">
        <f t="shared" si="3"/>
        <v>0</v>
      </c>
    </row>
    <row r="26" spans="1:8" ht="14.45" x14ac:dyDescent="0.3">
      <c r="A26" s="72">
        <f t="shared" si="4"/>
        <v>2.2000000000000006</v>
      </c>
      <c r="B26" s="72">
        <f t="shared" si="5"/>
        <v>22</v>
      </c>
      <c r="C26" s="72">
        <f t="shared" si="2"/>
        <v>0</v>
      </c>
      <c r="F26" s="77">
        <f t="shared" si="7"/>
        <v>0.21000000000000005</v>
      </c>
      <c r="G26" s="76">
        <f t="shared" si="6"/>
        <v>22</v>
      </c>
      <c r="H26" s="72">
        <f t="shared" si="3"/>
        <v>0</v>
      </c>
    </row>
    <row r="27" spans="1:8" ht="14.45" x14ac:dyDescent="0.3">
      <c r="A27" s="72">
        <f t="shared" si="4"/>
        <v>2.3000000000000007</v>
      </c>
      <c r="B27" s="72">
        <f t="shared" si="5"/>
        <v>23</v>
      </c>
      <c r="C27" s="72">
        <f t="shared" si="2"/>
        <v>0</v>
      </c>
      <c r="F27" s="77">
        <f t="shared" si="7"/>
        <v>0.22000000000000006</v>
      </c>
      <c r="G27" s="76">
        <f t="shared" si="6"/>
        <v>23</v>
      </c>
      <c r="H27" s="72">
        <f t="shared" si="3"/>
        <v>0</v>
      </c>
    </row>
    <row r="28" spans="1:8" ht="14.45" x14ac:dyDescent="0.3">
      <c r="A28" s="72">
        <f t="shared" si="4"/>
        <v>2.4000000000000008</v>
      </c>
      <c r="B28" s="72">
        <f t="shared" si="5"/>
        <v>24</v>
      </c>
      <c r="C28" s="72">
        <f t="shared" si="2"/>
        <v>0</v>
      </c>
      <c r="F28" s="77">
        <f t="shared" si="7"/>
        <v>0.23000000000000007</v>
      </c>
      <c r="G28" s="76">
        <f t="shared" si="6"/>
        <v>24</v>
      </c>
      <c r="H28" s="72">
        <f t="shared" si="3"/>
        <v>0</v>
      </c>
    </row>
    <row r="29" spans="1:8" ht="14.45" x14ac:dyDescent="0.3">
      <c r="A29" s="72">
        <f t="shared" si="4"/>
        <v>2.5000000000000009</v>
      </c>
      <c r="B29" s="72">
        <f t="shared" si="5"/>
        <v>25</v>
      </c>
      <c r="C29" s="72">
        <f t="shared" si="2"/>
        <v>0</v>
      </c>
      <c r="F29" s="77">
        <f t="shared" si="7"/>
        <v>0.24000000000000007</v>
      </c>
      <c r="G29" s="76">
        <f t="shared" si="6"/>
        <v>25</v>
      </c>
      <c r="H29" s="72">
        <f t="shared" si="3"/>
        <v>0</v>
      </c>
    </row>
    <row r="30" spans="1:8" ht="14.45" x14ac:dyDescent="0.3">
      <c r="A30" s="72">
        <f t="shared" si="4"/>
        <v>2.600000000000001</v>
      </c>
      <c r="B30" s="72">
        <f t="shared" si="5"/>
        <v>26</v>
      </c>
      <c r="C30" s="72">
        <f t="shared" si="2"/>
        <v>0</v>
      </c>
      <c r="F30" s="77">
        <f t="shared" si="7"/>
        <v>0.25000000000000006</v>
      </c>
      <c r="G30" s="76">
        <f t="shared" si="6"/>
        <v>26</v>
      </c>
      <c r="H30" s="72">
        <f t="shared" si="3"/>
        <v>0</v>
      </c>
    </row>
    <row r="31" spans="1:8" ht="14.45" x14ac:dyDescent="0.3">
      <c r="A31" s="72">
        <f t="shared" si="4"/>
        <v>2.7000000000000011</v>
      </c>
      <c r="B31" s="72">
        <f t="shared" si="5"/>
        <v>27</v>
      </c>
      <c r="C31" s="72">
        <f t="shared" si="2"/>
        <v>0</v>
      </c>
      <c r="F31" s="77">
        <f t="shared" si="7"/>
        <v>0.26000000000000006</v>
      </c>
      <c r="G31" s="76">
        <f t="shared" si="6"/>
        <v>27</v>
      </c>
      <c r="H31" s="72">
        <f t="shared" si="3"/>
        <v>0</v>
      </c>
    </row>
    <row r="32" spans="1:8" ht="14.45" x14ac:dyDescent="0.3">
      <c r="A32" s="72">
        <f t="shared" si="4"/>
        <v>2.8000000000000012</v>
      </c>
      <c r="B32" s="72">
        <f t="shared" si="5"/>
        <v>28</v>
      </c>
      <c r="C32" s="72">
        <f t="shared" si="2"/>
        <v>0</v>
      </c>
      <c r="F32" s="77">
        <f t="shared" si="7"/>
        <v>0.27000000000000007</v>
      </c>
      <c r="G32" s="76">
        <f t="shared" si="6"/>
        <v>28</v>
      </c>
      <c r="H32" s="72">
        <f t="shared" si="3"/>
        <v>0</v>
      </c>
    </row>
    <row r="33" spans="1:8" ht="14.45" x14ac:dyDescent="0.3">
      <c r="A33" s="72">
        <f t="shared" si="4"/>
        <v>2.9000000000000012</v>
      </c>
      <c r="B33" s="72">
        <f t="shared" si="5"/>
        <v>29</v>
      </c>
      <c r="C33" s="72">
        <f t="shared" si="2"/>
        <v>0</v>
      </c>
      <c r="F33" s="77">
        <f t="shared" si="7"/>
        <v>0.28000000000000008</v>
      </c>
      <c r="G33" s="76">
        <f t="shared" si="6"/>
        <v>29</v>
      </c>
      <c r="H33" s="72">
        <f t="shared" si="3"/>
        <v>0</v>
      </c>
    </row>
    <row r="34" spans="1:8" ht="14.45" x14ac:dyDescent="0.3">
      <c r="A34" s="72">
        <f t="shared" si="4"/>
        <v>3.0000000000000013</v>
      </c>
      <c r="B34" s="72">
        <f t="shared" si="5"/>
        <v>30</v>
      </c>
      <c r="C34" s="72">
        <f t="shared" si="2"/>
        <v>0</v>
      </c>
      <c r="F34" s="77">
        <f t="shared" si="7"/>
        <v>0.29000000000000009</v>
      </c>
      <c r="G34" s="76">
        <f t="shared" si="6"/>
        <v>30</v>
      </c>
      <c r="H34" s="72">
        <f t="shared" si="3"/>
        <v>0</v>
      </c>
    </row>
    <row r="35" spans="1:8" ht="14.45" x14ac:dyDescent="0.3">
      <c r="A35" s="72">
        <f t="shared" si="4"/>
        <v>3.1000000000000014</v>
      </c>
      <c r="B35" s="72">
        <f t="shared" si="5"/>
        <v>31</v>
      </c>
      <c r="C35" s="72">
        <f t="shared" si="2"/>
        <v>0</v>
      </c>
      <c r="F35" s="77">
        <f t="shared" si="7"/>
        <v>0.3000000000000001</v>
      </c>
      <c r="G35" s="76">
        <f t="shared" si="6"/>
        <v>31</v>
      </c>
      <c r="H35" s="72">
        <f t="shared" si="3"/>
        <v>0</v>
      </c>
    </row>
    <row r="36" spans="1:8" ht="14.45" x14ac:dyDescent="0.3">
      <c r="A36" s="72">
        <f t="shared" si="4"/>
        <v>3.2000000000000015</v>
      </c>
      <c r="B36" s="72">
        <f t="shared" si="5"/>
        <v>32</v>
      </c>
      <c r="C36" s="72">
        <f t="shared" si="2"/>
        <v>0</v>
      </c>
      <c r="F36" s="77">
        <f t="shared" si="7"/>
        <v>0.31000000000000011</v>
      </c>
      <c r="G36" s="76">
        <f t="shared" si="6"/>
        <v>32</v>
      </c>
      <c r="H36" s="72">
        <f t="shared" si="3"/>
        <v>0</v>
      </c>
    </row>
    <row r="37" spans="1:8" ht="14.45" x14ac:dyDescent="0.3">
      <c r="A37" s="72">
        <f t="shared" si="4"/>
        <v>3.3000000000000016</v>
      </c>
      <c r="B37" s="72">
        <f t="shared" si="5"/>
        <v>33</v>
      </c>
      <c r="C37" s="72">
        <f t="shared" ref="C37:C68" si="9">IF(C$2=B37,A37,0)</f>
        <v>0</v>
      </c>
      <c r="F37" s="77">
        <f t="shared" si="7"/>
        <v>0.32000000000000012</v>
      </c>
      <c r="G37" s="76">
        <f t="shared" si="6"/>
        <v>33</v>
      </c>
      <c r="H37" s="72">
        <f t="shared" si="3"/>
        <v>0</v>
      </c>
    </row>
    <row r="38" spans="1:8" ht="14.45" x14ac:dyDescent="0.3">
      <c r="A38" s="72">
        <f t="shared" ref="A38:A69" si="10">A37+0.1</f>
        <v>3.4000000000000017</v>
      </c>
      <c r="B38" s="72">
        <f t="shared" ref="B38:B69" si="11">B37+1</f>
        <v>34</v>
      </c>
      <c r="C38" s="72">
        <f t="shared" si="9"/>
        <v>0</v>
      </c>
      <c r="F38" s="77">
        <f t="shared" si="7"/>
        <v>0.33000000000000013</v>
      </c>
      <c r="G38" s="76">
        <f t="shared" si="6"/>
        <v>34</v>
      </c>
      <c r="H38" s="72">
        <f t="shared" si="3"/>
        <v>0</v>
      </c>
    </row>
    <row r="39" spans="1:8" ht="14.45" x14ac:dyDescent="0.3">
      <c r="A39" s="72">
        <f t="shared" si="10"/>
        <v>3.5000000000000018</v>
      </c>
      <c r="B39" s="72">
        <f t="shared" si="11"/>
        <v>35</v>
      </c>
      <c r="C39" s="72">
        <f t="shared" si="9"/>
        <v>0</v>
      </c>
      <c r="F39" s="77">
        <f t="shared" si="7"/>
        <v>0.34000000000000014</v>
      </c>
      <c r="G39" s="76">
        <f t="shared" si="6"/>
        <v>35</v>
      </c>
      <c r="H39" s="72">
        <f t="shared" si="3"/>
        <v>0</v>
      </c>
    </row>
    <row r="40" spans="1:8" ht="14.45" x14ac:dyDescent="0.3">
      <c r="A40" s="72">
        <f t="shared" si="10"/>
        <v>3.6000000000000019</v>
      </c>
      <c r="B40" s="72">
        <f t="shared" si="11"/>
        <v>36</v>
      </c>
      <c r="C40" s="72">
        <f t="shared" si="9"/>
        <v>0</v>
      </c>
      <c r="F40" s="77">
        <f t="shared" si="7"/>
        <v>0.35000000000000014</v>
      </c>
      <c r="G40" s="76">
        <f t="shared" si="6"/>
        <v>36</v>
      </c>
      <c r="H40" s="72">
        <f t="shared" si="3"/>
        <v>0</v>
      </c>
    </row>
    <row r="41" spans="1:8" ht="14.45" x14ac:dyDescent="0.3">
      <c r="A41" s="72">
        <f t="shared" si="10"/>
        <v>3.700000000000002</v>
      </c>
      <c r="B41" s="72">
        <f t="shared" si="11"/>
        <v>37</v>
      </c>
      <c r="C41" s="72">
        <f t="shared" si="9"/>
        <v>0</v>
      </c>
      <c r="F41" s="77">
        <f t="shared" si="7"/>
        <v>0.36000000000000015</v>
      </c>
      <c r="G41" s="76">
        <f t="shared" si="6"/>
        <v>37</v>
      </c>
      <c r="H41" s="72">
        <f t="shared" si="3"/>
        <v>0</v>
      </c>
    </row>
    <row r="42" spans="1:8" ht="14.45" x14ac:dyDescent="0.3">
      <c r="A42" s="72">
        <f t="shared" si="10"/>
        <v>3.800000000000002</v>
      </c>
      <c r="B42" s="72">
        <f t="shared" si="11"/>
        <v>38</v>
      </c>
      <c r="C42" s="72">
        <f t="shared" si="9"/>
        <v>0</v>
      </c>
      <c r="F42" s="77">
        <f t="shared" si="7"/>
        <v>0.37000000000000016</v>
      </c>
      <c r="G42" s="76">
        <f t="shared" si="6"/>
        <v>38</v>
      </c>
      <c r="H42" s="72">
        <f t="shared" si="3"/>
        <v>0</v>
      </c>
    </row>
    <row r="43" spans="1:8" ht="14.45" x14ac:dyDescent="0.3">
      <c r="A43" s="72">
        <f t="shared" si="10"/>
        <v>3.9000000000000021</v>
      </c>
      <c r="B43" s="72">
        <f t="shared" si="11"/>
        <v>39</v>
      </c>
      <c r="C43" s="72">
        <f t="shared" si="9"/>
        <v>0</v>
      </c>
      <c r="F43" s="77">
        <f t="shared" si="7"/>
        <v>0.38000000000000017</v>
      </c>
      <c r="G43" s="76">
        <f t="shared" si="6"/>
        <v>39</v>
      </c>
      <c r="H43" s="72">
        <f t="shared" si="3"/>
        <v>0</v>
      </c>
    </row>
    <row r="44" spans="1:8" ht="14.45" x14ac:dyDescent="0.3">
      <c r="A44" s="72">
        <f t="shared" si="10"/>
        <v>4.0000000000000018</v>
      </c>
      <c r="B44" s="72">
        <f t="shared" si="11"/>
        <v>40</v>
      </c>
      <c r="C44" s="72">
        <f t="shared" si="9"/>
        <v>0</v>
      </c>
      <c r="F44" s="77">
        <f t="shared" si="7"/>
        <v>0.39000000000000018</v>
      </c>
      <c r="G44" s="76">
        <f t="shared" si="6"/>
        <v>40</v>
      </c>
      <c r="H44" s="72">
        <f t="shared" si="3"/>
        <v>0</v>
      </c>
    </row>
    <row r="45" spans="1:8" ht="14.45" x14ac:dyDescent="0.3">
      <c r="A45" s="72">
        <f t="shared" si="10"/>
        <v>4.1000000000000014</v>
      </c>
      <c r="B45" s="72">
        <f t="shared" si="11"/>
        <v>41</v>
      </c>
      <c r="C45" s="72">
        <f t="shared" si="9"/>
        <v>0</v>
      </c>
      <c r="F45" s="77">
        <f t="shared" si="7"/>
        <v>0.40000000000000019</v>
      </c>
      <c r="G45" s="76">
        <f t="shared" si="6"/>
        <v>41</v>
      </c>
      <c r="H45" s="72">
        <f t="shared" si="3"/>
        <v>0</v>
      </c>
    </row>
    <row r="46" spans="1:8" ht="14.45" x14ac:dyDescent="0.3">
      <c r="A46" s="72">
        <f t="shared" si="10"/>
        <v>4.2000000000000011</v>
      </c>
      <c r="B46" s="72">
        <f t="shared" si="11"/>
        <v>42</v>
      </c>
      <c r="C46" s="72">
        <f t="shared" si="9"/>
        <v>0</v>
      </c>
      <c r="F46" s="77">
        <f t="shared" si="7"/>
        <v>0.4100000000000002</v>
      </c>
      <c r="G46" s="76">
        <f t="shared" si="6"/>
        <v>42</v>
      </c>
      <c r="H46" s="72">
        <f t="shared" si="3"/>
        <v>0</v>
      </c>
    </row>
    <row r="47" spans="1:8" ht="14.45" x14ac:dyDescent="0.3">
      <c r="A47" s="72">
        <f t="shared" si="10"/>
        <v>4.3000000000000007</v>
      </c>
      <c r="B47" s="72">
        <f t="shared" si="11"/>
        <v>43</v>
      </c>
      <c r="C47" s="72">
        <f t="shared" si="9"/>
        <v>0</v>
      </c>
      <c r="F47" s="77">
        <f t="shared" si="7"/>
        <v>0.42000000000000021</v>
      </c>
      <c r="G47" s="76">
        <f t="shared" si="6"/>
        <v>43</v>
      </c>
      <c r="H47" s="72">
        <f t="shared" si="3"/>
        <v>0</v>
      </c>
    </row>
    <row r="48" spans="1:8" ht="14.45" x14ac:dyDescent="0.3">
      <c r="A48" s="72">
        <f t="shared" si="10"/>
        <v>4.4000000000000004</v>
      </c>
      <c r="B48" s="72">
        <f t="shared" si="11"/>
        <v>44</v>
      </c>
      <c r="C48" s="72">
        <f t="shared" si="9"/>
        <v>0</v>
      </c>
      <c r="F48" s="77">
        <f t="shared" si="7"/>
        <v>0.43000000000000022</v>
      </c>
      <c r="G48" s="76">
        <f t="shared" si="6"/>
        <v>44</v>
      </c>
      <c r="H48" s="72">
        <f t="shared" si="3"/>
        <v>0</v>
      </c>
    </row>
    <row r="49" spans="1:8" ht="14.45" x14ac:dyDescent="0.3">
      <c r="A49" s="72">
        <f t="shared" si="10"/>
        <v>4.5</v>
      </c>
      <c r="B49" s="72">
        <f t="shared" si="11"/>
        <v>45</v>
      </c>
      <c r="C49" s="72">
        <f t="shared" si="9"/>
        <v>0</v>
      </c>
      <c r="F49" s="77">
        <f t="shared" si="7"/>
        <v>0.44000000000000022</v>
      </c>
      <c r="G49" s="76">
        <f t="shared" si="6"/>
        <v>45</v>
      </c>
      <c r="H49" s="72">
        <f t="shared" si="3"/>
        <v>0</v>
      </c>
    </row>
    <row r="50" spans="1:8" ht="14.45" x14ac:dyDescent="0.3">
      <c r="A50" s="72">
        <f t="shared" si="10"/>
        <v>4.5999999999999996</v>
      </c>
      <c r="B50" s="72">
        <f t="shared" si="11"/>
        <v>46</v>
      </c>
      <c r="C50" s="72">
        <f t="shared" si="9"/>
        <v>0</v>
      </c>
      <c r="F50" s="77">
        <f t="shared" si="7"/>
        <v>0.45000000000000023</v>
      </c>
      <c r="G50" s="76">
        <f t="shared" si="6"/>
        <v>46</v>
      </c>
      <c r="H50" s="72">
        <f t="shared" si="3"/>
        <v>0</v>
      </c>
    </row>
    <row r="51" spans="1:8" ht="14.45" x14ac:dyDescent="0.3">
      <c r="A51" s="72">
        <f t="shared" si="10"/>
        <v>4.6999999999999993</v>
      </c>
      <c r="B51" s="72">
        <f t="shared" si="11"/>
        <v>47</v>
      </c>
      <c r="C51" s="72">
        <f t="shared" si="9"/>
        <v>0</v>
      </c>
      <c r="F51" s="77">
        <f t="shared" si="7"/>
        <v>0.46000000000000024</v>
      </c>
      <c r="G51" s="76">
        <f t="shared" si="6"/>
        <v>47</v>
      </c>
      <c r="H51" s="72">
        <f t="shared" si="3"/>
        <v>0</v>
      </c>
    </row>
    <row r="52" spans="1:8" ht="14.45" x14ac:dyDescent="0.3">
      <c r="A52" s="72">
        <f t="shared" si="10"/>
        <v>4.7999999999999989</v>
      </c>
      <c r="B52" s="72">
        <f t="shared" si="11"/>
        <v>48</v>
      </c>
      <c r="C52" s="72">
        <f t="shared" si="9"/>
        <v>0</v>
      </c>
      <c r="F52" s="77">
        <f t="shared" si="7"/>
        <v>0.47000000000000025</v>
      </c>
      <c r="G52" s="76">
        <f t="shared" si="6"/>
        <v>48</v>
      </c>
      <c r="H52" s="72">
        <f t="shared" si="3"/>
        <v>0</v>
      </c>
    </row>
    <row r="53" spans="1:8" ht="14.45" x14ac:dyDescent="0.3">
      <c r="A53" s="72">
        <f t="shared" si="10"/>
        <v>4.8999999999999986</v>
      </c>
      <c r="B53" s="72">
        <f t="shared" si="11"/>
        <v>49</v>
      </c>
      <c r="C53" s="72">
        <f t="shared" si="9"/>
        <v>0</v>
      </c>
      <c r="F53" s="77">
        <f t="shared" si="7"/>
        <v>0.48000000000000026</v>
      </c>
      <c r="G53" s="76">
        <f t="shared" si="6"/>
        <v>49</v>
      </c>
      <c r="H53" s="72">
        <f t="shared" si="3"/>
        <v>0</v>
      </c>
    </row>
    <row r="54" spans="1:8" ht="14.45" x14ac:dyDescent="0.3">
      <c r="A54" s="72">
        <f t="shared" si="10"/>
        <v>4.9999999999999982</v>
      </c>
      <c r="B54" s="72">
        <f t="shared" si="11"/>
        <v>50</v>
      </c>
      <c r="C54" s="72">
        <f t="shared" si="9"/>
        <v>4.9999999999999982</v>
      </c>
      <c r="F54" s="77">
        <f t="shared" si="7"/>
        <v>0.49000000000000027</v>
      </c>
      <c r="G54" s="76">
        <f t="shared" si="6"/>
        <v>50</v>
      </c>
      <c r="H54" s="72">
        <f t="shared" si="3"/>
        <v>0</v>
      </c>
    </row>
    <row r="55" spans="1:8" ht="14.45" x14ac:dyDescent="0.3">
      <c r="A55" s="72">
        <f t="shared" si="10"/>
        <v>5.0999999999999979</v>
      </c>
      <c r="B55" s="72">
        <f t="shared" si="11"/>
        <v>51</v>
      </c>
      <c r="C55" s="72">
        <f t="shared" si="9"/>
        <v>0</v>
      </c>
      <c r="F55" s="77">
        <f t="shared" si="7"/>
        <v>0.50000000000000022</v>
      </c>
      <c r="G55" s="76">
        <f t="shared" si="6"/>
        <v>51</v>
      </c>
      <c r="H55" s="72">
        <f t="shared" si="3"/>
        <v>0</v>
      </c>
    </row>
    <row r="56" spans="1:8" ht="14.45" x14ac:dyDescent="0.3">
      <c r="A56" s="72">
        <f t="shared" si="10"/>
        <v>5.1999999999999975</v>
      </c>
      <c r="B56" s="72">
        <f t="shared" si="11"/>
        <v>52</v>
      </c>
      <c r="C56" s="72">
        <f t="shared" si="9"/>
        <v>0</v>
      </c>
      <c r="F56" s="77">
        <f t="shared" si="7"/>
        <v>0.51000000000000023</v>
      </c>
      <c r="G56" s="76">
        <f t="shared" si="6"/>
        <v>52</v>
      </c>
      <c r="H56" s="72">
        <f t="shared" si="3"/>
        <v>0</v>
      </c>
    </row>
    <row r="57" spans="1:8" ht="14.45" x14ac:dyDescent="0.3">
      <c r="A57" s="72">
        <f t="shared" si="10"/>
        <v>5.2999999999999972</v>
      </c>
      <c r="B57" s="72">
        <f t="shared" si="11"/>
        <v>53</v>
      </c>
      <c r="C57" s="72">
        <f t="shared" si="9"/>
        <v>0</v>
      </c>
      <c r="F57" s="77">
        <f t="shared" si="7"/>
        <v>0.52000000000000024</v>
      </c>
      <c r="G57" s="76">
        <f t="shared" si="6"/>
        <v>53</v>
      </c>
      <c r="H57" s="72">
        <f t="shared" si="3"/>
        <v>0</v>
      </c>
    </row>
    <row r="58" spans="1:8" ht="14.45" x14ac:dyDescent="0.3">
      <c r="A58" s="72">
        <f t="shared" si="10"/>
        <v>5.3999999999999968</v>
      </c>
      <c r="B58" s="72">
        <f t="shared" si="11"/>
        <v>54</v>
      </c>
      <c r="C58" s="72">
        <f t="shared" si="9"/>
        <v>0</v>
      </c>
      <c r="F58" s="77">
        <f t="shared" si="7"/>
        <v>0.53000000000000025</v>
      </c>
      <c r="G58" s="76">
        <f t="shared" si="6"/>
        <v>54</v>
      </c>
      <c r="H58" s="72">
        <f t="shared" si="3"/>
        <v>0</v>
      </c>
    </row>
    <row r="59" spans="1:8" ht="14.45" x14ac:dyDescent="0.3">
      <c r="A59" s="72">
        <f t="shared" si="10"/>
        <v>5.4999999999999964</v>
      </c>
      <c r="B59" s="72">
        <f t="shared" si="11"/>
        <v>55</v>
      </c>
      <c r="C59" s="72">
        <f t="shared" si="9"/>
        <v>0</v>
      </c>
      <c r="F59" s="77">
        <f t="shared" si="7"/>
        <v>0.54000000000000026</v>
      </c>
      <c r="G59" s="76">
        <f t="shared" ref="G59:G122" si="12">G58+1</f>
        <v>55</v>
      </c>
      <c r="H59" s="72">
        <f t="shared" si="3"/>
        <v>0</v>
      </c>
    </row>
    <row r="60" spans="1:8" ht="14.45" x14ac:dyDescent="0.3">
      <c r="A60" s="72">
        <f t="shared" si="10"/>
        <v>5.5999999999999961</v>
      </c>
      <c r="B60" s="72">
        <f t="shared" si="11"/>
        <v>56</v>
      </c>
      <c r="C60" s="72">
        <f t="shared" si="9"/>
        <v>0</v>
      </c>
      <c r="F60" s="77">
        <f t="shared" si="7"/>
        <v>0.55000000000000027</v>
      </c>
      <c r="G60" s="76">
        <f t="shared" si="12"/>
        <v>56</v>
      </c>
      <c r="H60" s="72">
        <f t="shared" si="3"/>
        <v>0</v>
      </c>
    </row>
    <row r="61" spans="1:8" ht="14.45" x14ac:dyDescent="0.3">
      <c r="A61" s="72">
        <f t="shared" si="10"/>
        <v>5.6999999999999957</v>
      </c>
      <c r="B61" s="72">
        <f t="shared" si="11"/>
        <v>57</v>
      </c>
      <c r="C61" s="72">
        <f t="shared" si="9"/>
        <v>0</v>
      </c>
      <c r="F61" s="77">
        <f t="shared" si="7"/>
        <v>0.56000000000000028</v>
      </c>
      <c r="G61" s="76">
        <f t="shared" si="12"/>
        <v>57</v>
      </c>
      <c r="H61" s="72">
        <f t="shared" si="3"/>
        <v>0</v>
      </c>
    </row>
    <row r="62" spans="1:8" ht="14.45" x14ac:dyDescent="0.3">
      <c r="A62" s="72">
        <f t="shared" si="10"/>
        <v>5.7999999999999954</v>
      </c>
      <c r="B62" s="72">
        <f t="shared" si="11"/>
        <v>58</v>
      </c>
      <c r="C62" s="72">
        <f t="shared" si="9"/>
        <v>0</v>
      </c>
      <c r="F62" s="77">
        <f t="shared" si="7"/>
        <v>0.57000000000000028</v>
      </c>
      <c r="G62" s="76">
        <f t="shared" si="12"/>
        <v>58</v>
      </c>
      <c r="H62" s="72">
        <f t="shared" si="3"/>
        <v>0</v>
      </c>
    </row>
    <row r="63" spans="1:8" ht="14.45" x14ac:dyDescent="0.3">
      <c r="A63" s="72">
        <f t="shared" si="10"/>
        <v>5.899999999999995</v>
      </c>
      <c r="B63" s="72">
        <f t="shared" si="11"/>
        <v>59</v>
      </c>
      <c r="C63" s="72">
        <f t="shared" si="9"/>
        <v>0</v>
      </c>
      <c r="F63" s="77">
        <f t="shared" si="7"/>
        <v>0.58000000000000029</v>
      </c>
      <c r="G63" s="76">
        <f t="shared" si="12"/>
        <v>59</v>
      </c>
      <c r="H63" s="72">
        <f t="shared" si="3"/>
        <v>0</v>
      </c>
    </row>
    <row r="64" spans="1:8" ht="14.45" x14ac:dyDescent="0.3">
      <c r="A64" s="72">
        <f t="shared" si="10"/>
        <v>5.9999999999999947</v>
      </c>
      <c r="B64" s="72">
        <f t="shared" si="11"/>
        <v>60</v>
      </c>
      <c r="C64" s="72">
        <f t="shared" si="9"/>
        <v>0</v>
      </c>
      <c r="F64" s="77">
        <f t="shared" si="7"/>
        <v>0.5900000000000003</v>
      </c>
      <c r="G64" s="76">
        <f t="shared" si="12"/>
        <v>60</v>
      </c>
      <c r="H64" s="72">
        <f t="shared" si="3"/>
        <v>0</v>
      </c>
    </row>
    <row r="65" spans="1:8" ht="14.45" x14ac:dyDescent="0.3">
      <c r="A65" s="72">
        <f t="shared" si="10"/>
        <v>6.0999999999999943</v>
      </c>
      <c r="B65" s="72">
        <f t="shared" si="11"/>
        <v>61</v>
      </c>
      <c r="C65" s="72">
        <f t="shared" si="9"/>
        <v>0</v>
      </c>
      <c r="F65" s="77">
        <f t="shared" si="7"/>
        <v>0.60000000000000031</v>
      </c>
      <c r="G65" s="76">
        <f t="shared" si="12"/>
        <v>61</v>
      </c>
      <c r="H65" s="72">
        <f t="shared" si="3"/>
        <v>0</v>
      </c>
    </row>
    <row r="66" spans="1:8" ht="14.45" x14ac:dyDescent="0.3">
      <c r="A66" s="72">
        <f t="shared" si="10"/>
        <v>6.199999999999994</v>
      </c>
      <c r="B66" s="72">
        <f t="shared" si="11"/>
        <v>62</v>
      </c>
      <c r="C66" s="72">
        <f t="shared" si="9"/>
        <v>0</v>
      </c>
      <c r="F66" s="77">
        <f t="shared" si="7"/>
        <v>0.61000000000000032</v>
      </c>
      <c r="G66" s="76">
        <f t="shared" si="12"/>
        <v>62</v>
      </c>
      <c r="H66" s="72">
        <f t="shared" si="3"/>
        <v>0</v>
      </c>
    </row>
    <row r="67" spans="1:8" ht="14.45" x14ac:dyDescent="0.3">
      <c r="A67" s="72">
        <f t="shared" si="10"/>
        <v>6.2999999999999936</v>
      </c>
      <c r="B67" s="72">
        <f t="shared" si="11"/>
        <v>63</v>
      </c>
      <c r="C67" s="72">
        <f t="shared" si="9"/>
        <v>0</v>
      </c>
      <c r="F67" s="77">
        <f t="shared" si="7"/>
        <v>0.62000000000000033</v>
      </c>
      <c r="G67" s="76">
        <f t="shared" si="12"/>
        <v>63</v>
      </c>
      <c r="H67" s="72">
        <f t="shared" si="3"/>
        <v>0</v>
      </c>
    </row>
    <row r="68" spans="1:8" ht="14.45" x14ac:dyDescent="0.3">
      <c r="A68" s="72">
        <f t="shared" si="10"/>
        <v>6.3999999999999932</v>
      </c>
      <c r="B68" s="72">
        <f t="shared" si="11"/>
        <v>64</v>
      </c>
      <c r="C68" s="72">
        <f t="shared" si="9"/>
        <v>0</v>
      </c>
      <c r="F68" s="77">
        <f t="shared" si="7"/>
        <v>0.63000000000000034</v>
      </c>
      <c r="G68" s="76">
        <f t="shared" si="12"/>
        <v>64</v>
      </c>
      <c r="H68" s="72">
        <f t="shared" si="3"/>
        <v>0</v>
      </c>
    </row>
    <row r="69" spans="1:8" ht="14.45" x14ac:dyDescent="0.3">
      <c r="A69" s="72">
        <f t="shared" si="10"/>
        <v>6.4999999999999929</v>
      </c>
      <c r="B69" s="72">
        <f t="shared" si="11"/>
        <v>65</v>
      </c>
      <c r="C69" s="72">
        <f t="shared" ref="C69:C100" si="13">IF(C$2=B69,A69,0)</f>
        <v>0</v>
      </c>
      <c r="F69" s="77">
        <f t="shared" si="7"/>
        <v>0.64000000000000035</v>
      </c>
      <c r="G69" s="76">
        <f t="shared" si="12"/>
        <v>65</v>
      </c>
      <c r="H69" s="72">
        <f t="shared" ref="H69:H132" si="14">IF(H$2=G69,F69,0)</f>
        <v>0</v>
      </c>
    </row>
    <row r="70" spans="1:8" ht="14.45" x14ac:dyDescent="0.3">
      <c r="A70" s="72">
        <f t="shared" ref="A70:A104" si="15">A69+0.1</f>
        <v>6.5999999999999925</v>
      </c>
      <c r="B70" s="72">
        <f t="shared" ref="B70:B101" si="16">B69+1</f>
        <v>66</v>
      </c>
      <c r="C70" s="72">
        <f t="shared" si="13"/>
        <v>0</v>
      </c>
      <c r="F70" s="77">
        <f t="shared" si="7"/>
        <v>0.65000000000000036</v>
      </c>
      <c r="G70" s="76">
        <f t="shared" si="12"/>
        <v>66</v>
      </c>
      <c r="H70" s="72">
        <f t="shared" si="14"/>
        <v>0</v>
      </c>
    </row>
    <row r="71" spans="1:8" ht="14.45" x14ac:dyDescent="0.3">
      <c r="A71" s="72">
        <f t="shared" si="15"/>
        <v>6.6999999999999922</v>
      </c>
      <c r="B71" s="72">
        <f t="shared" si="16"/>
        <v>67</v>
      </c>
      <c r="C71" s="72">
        <f t="shared" si="13"/>
        <v>0</v>
      </c>
      <c r="F71" s="77">
        <f t="shared" si="7"/>
        <v>0.66000000000000036</v>
      </c>
      <c r="G71" s="76">
        <f t="shared" si="12"/>
        <v>67</v>
      </c>
      <c r="H71" s="72">
        <f t="shared" si="14"/>
        <v>0</v>
      </c>
    </row>
    <row r="72" spans="1:8" ht="14.45" x14ac:dyDescent="0.3">
      <c r="A72" s="72">
        <f t="shared" si="15"/>
        <v>6.7999999999999918</v>
      </c>
      <c r="B72" s="72">
        <f t="shared" si="16"/>
        <v>68</v>
      </c>
      <c r="C72" s="72">
        <f t="shared" si="13"/>
        <v>0</v>
      </c>
      <c r="F72" s="77">
        <f t="shared" ref="F72:F135" si="17">F71+0.01</f>
        <v>0.67000000000000037</v>
      </c>
      <c r="G72" s="76">
        <f t="shared" si="12"/>
        <v>68</v>
      </c>
      <c r="H72" s="72">
        <f t="shared" si="14"/>
        <v>0</v>
      </c>
    </row>
    <row r="73" spans="1:8" x14ac:dyDescent="0.25">
      <c r="A73" s="72">
        <f t="shared" si="15"/>
        <v>6.8999999999999915</v>
      </c>
      <c r="B73" s="72">
        <f t="shared" si="16"/>
        <v>69</v>
      </c>
      <c r="C73" s="72">
        <f t="shared" si="13"/>
        <v>0</v>
      </c>
      <c r="F73" s="77">
        <f t="shared" si="17"/>
        <v>0.68000000000000038</v>
      </c>
      <c r="G73" s="76">
        <f t="shared" si="12"/>
        <v>69</v>
      </c>
      <c r="H73" s="72">
        <f t="shared" si="14"/>
        <v>0</v>
      </c>
    </row>
    <row r="74" spans="1:8" x14ac:dyDescent="0.25">
      <c r="A74" s="72">
        <f t="shared" si="15"/>
        <v>6.9999999999999911</v>
      </c>
      <c r="B74" s="72">
        <f t="shared" si="16"/>
        <v>70</v>
      </c>
      <c r="C74" s="72">
        <f t="shared" si="13"/>
        <v>0</v>
      </c>
      <c r="F74" s="77">
        <f t="shared" si="17"/>
        <v>0.69000000000000039</v>
      </c>
      <c r="G74" s="76">
        <f t="shared" si="12"/>
        <v>70</v>
      </c>
      <c r="H74" s="72">
        <f t="shared" si="14"/>
        <v>0</v>
      </c>
    </row>
    <row r="75" spans="1:8" x14ac:dyDescent="0.25">
      <c r="A75" s="72">
        <f t="shared" si="15"/>
        <v>7.0999999999999908</v>
      </c>
      <c r="B75" s="72">
        <f t="shared" si="16"/>
        <v>71</v>
      </c>
      <c r="C75" s="72">
        <f t="shared" si="13"/>
        <v>0</v>
      </c>
      <c r="F75" s="77">
        <f t="shared" si="17"/>
        <v>0.7000000000000004</v>
      </c>
      <c r="G75" s="76">
        <f t="shared" si="12"/>
        <v>71</v>
      </c>
      <c r="H75" s="72">
        <f t="shared" si="14"/>
        <v>0</v>
      </c>
    </row>
    <row r="76" spans="1:8" x14ac:dyDescent="0.25">
      <c r="A76" s="72">
        <f t="shared" si="15"/>
        <v>7.1999999999999904</v>
      </c>
      <c r="B76" s="72">
        <f t="shared" si="16"/>
        <v>72</v>
      </c>
      <c r="C76" s="72">
        <f t="shared" si="13"/>
        <v>0</v>
      </c>
      <c r="F76" s="77">
        <f t="shared" si="17"/>
        <v>0.71000000000000041</v>
      </c>
      <c r="G76" s="76">
        <f t="shared" si="12"/>
        <v>72</v>
      </c>
      <c r="H76" s="72">
        <f t="shared" si="14"/>
        <v>0</v>
      </c>
    </row>
    <row r="77" spans="1:8" x14ac:dyDescent="0.25">
      <c r="A77" s="72">
        <f t="shared" si="15"/>
        <v>7.2999999999999901</v>
      </c>
      <c r="B77" s="72">
        <f t="shared" si="16"/>
        <v>73</v>
      </c>
      <c r="C77" s="72">
        <f t="shared" si="13"/>
        <v>0</v>
      </c>
      <c r="F77" s="77">
        <f t="shared" si="17"/>
        <v>0.72000000000000042</v>
      </c>
      <c r="G77" s="76">
        <f t="shared" si="12"/>
        <v>73</v>
      </c>
      <c r="H77" s="72">
        <f t="shared" si="14"/>
        <v>0</v>
      </c>
    </row>
    <row r="78" spans="1:8" x14ac:dyDescent="0.25">
      <c r="A78" s="72">
        <f t="shared" si="15"/>
        <v>7.3999999999999897</v>
      </c>
      <c r="B78" s="72">
        <f t="shared" si="16"/>
        <v>74</v>
      </c>
      <c r="C78" s="72">
        <f t="shared" si="13"/>
        <v>0</v>
      </c>
      <c r="F78" s="77">
        <f t="shared" si="17"/>
        <v>0.73000000000000043</v>
      </c>
      <c r="G78" s="76">
        <f t="shared" si="12"/>
        <v>74</v>
      </c>
      <c r="H78" s="72">
        <f t="shared" si="14"/>
        <v>0</v>
      </c>
    </row>
    <row r="79" spans="1:8" x14ac:dyDescent="0.25">
      <c r="A79" s="72">
        <f t="shared" si="15"/>
        <v>7.4999999999999893</v>
      </c>
      <c r="B79" s="72">
        <f t="shared" si="16"/>
        <v>75</v>
      </c>
      <c r="C79" s="72">
        <f t="shared" si="13"/>
        <v>0</v>
      </c>
      <c r="F79" s="77">
        <f t="shared" si="17"/>
        <v>0.74000000000000044</v>
      </c>
      <c r="G79" s="76">
        <f t="shared" si="12"/>
        <v>75</v>
      </c>
      <c r="H79" s="72">
        <f t="shared" si="14"/>
        <v>0</v>
      </c>
    </row>
    <row r="80" spans="1:8" x14ac:dyDescent="0.25">
      <c r="A80" s="72">
        <f t="shared" si="15"/>
        <v>7.599999999999989</v>
      </c>
      <c r="B80" s="72">
        <f t="shared" si="16"/>
        <v>76</v>
      </c>
      <c r="C80" s="72">
        <f t="shared" si="13"/>
        <v>0</v>
      </c>
      <c r="F80" s="77">
        <f t="shared" si="17"/>
        <v>0.75000000000000044</v>
      </c>
      <c r="G80" s="76">
        <f t="shared" si="12"/>
        <v>76</v>
      </c>
      <c r="H80" s="72">
        <f t="shared" si="14"/>
        <v>0</v>
      </c>
    </row>
    <row r="81" spans="1:8" x14ac:dyDescent="0.25">
      <c r="A81" s="72">
        <f t="shared" si="15"/>
        <v>7.6999999999999886</v>
      </c>
      <c r="B81" s="72">
        <f t="shared" si="16"/>
        <v>77</v>
      </c>
      <c r="C81" s="72">
        <f t="shared" si="13"/>
        <v>0</v>
      </c>
      <c r="F81" s="77">
        <f t="shared" si="17"/>
        <v>0.76000000000000045</v>
      </c>
      <c r="G81" s="76">
        <f t="shared" si="12"/>
        <v>77</v>
      </c>
      <c r="H81" s="72">
        <f t="shared" si="14"/>
        <v>0</v>
      </c>
    </row>
    <row r="82" spans="1:8" x14ac:dyDescent="0.25">
      <c r="A82" s="72">
        <f t="shared" si="15"/>
        <v>7.7999999999999883</v>
      </c>
      <c r="B82" s="72">
        <f t="shared" si="16"/>
        <v>78</v>
      </c>
      <c r="C82" s="72">
        <f t="shared" si="13"/>
        <v>0</v>
      </c>
      <c r="F82" s="77">
        <f t="shared" si="17"/>
        <v>0.77000000000000046</v>
      </c>
      <c r="G82" s="76">
        <f t="shared" si="12"/>
        <v>78</v>
      </c>
      <c r="H82" s="72">
        <f t="shared" si="14"/>
        <v>0</v>
      </c>
    </row>
    <row r="83" spans="1:8" x14ac:dyDescent="0.25">
      <c r="A83" s="72">
        <f t="shared" si="15"/>
        <v>7.8999999999999879</v>
      </c>
      <c r="B83" s="72">
        <f t="shared" si="16"/>
        <v>79</v>
      </c>
      <c r="C83" s="72">
        <f t="shared" si="13"/>
        <v>0</v>
      </c>
      <c r="F83" s="77">
        <f t="shared" si="17"/>
        <v>0.78000000000000047</v>
      </c>
      <c r="G83" s="76">
        <f t="shared" si="12"/>
        <v>79</v>
      </c>
      <c r="H83" s="72">
        <f t="shared" si="14"/>
        <v>0</v>
      </c>
    </row>
    <row r="84" spans="1:8" x14ac:dyDescent="0.25">
      <c r="A84" s="72">
        <f t="shared" si="15"/>
        <v>7.9999999999999876</v>
      </c>
      <c r="B84" s="72">
        <f t="shared" si="16"/>
        <v>80</v>
      </c>
      <c r="C84" s="72">
        <f t="shared" si="13"/>
        <v>0</v>
      </c>
      <c r="F84" s="77">
        <f t="shared" si="17"/>
        <v>0.79000000000000048</v>
      </c>
      <c r="G84" s="76">
        <f t="shared" si="12"/>
        <v>80</v>
      </c>
      <c r="H84" s="72">
        <f t="shared" si="14"/>
        <v>0</v>
      </c>
    </row>
    <row r="85" spans="1:8" x14ac:dyDescent="0.25">
      <c r="A85" s="72">
        <f t="shared" si="15"/>
        <v>8.0999999999999872</v>
      </c>
      <c r="B85" s="72">
        <f t="shared" si="16"/>
        <v>81</v>
      </c>
      <c r="C85" s="72">
        <f t="shared" si="13"/>
        <v>0</v>
      </c>
      <c r="F85" s="77">
        <f t="shared" si="17"/>
        <v>0.80000000000000049</v>
      </c>
      <c r="G85" s="76">
        <f t="shared" si="12"/>
        <v>81</v>
      </c>
      <c r="H85" s="72">
        <f t="shared" si="14"/>
        <v>0</v>
      </c>
    </row>
    <row r="86" spans="1:8" x14ac:dyDescent="0.25">
      <c r="A86" s="72">
        <f t="shared" si="15"/>
        <v>8.1999999999999869</v>
      </c>
      <c r="B86" s="72">
        <f t="shared" si="16"/>
        <v>82</v>
      </c>
      <c r="C86" s="72">
        <f t="shared" si="13"/>
        <v>0</v>
      </c>
      <c r="F86" s="77">
        <f t="shared" si="17"/>
        <v>0.8100000000000005</v>
      </c>
      <c r="G86" s="76">
        <f t="shared" si="12"/>
        <v>82</v>
      </c>
      <c r="H86" s="72">
        <f t="shared" si="14"/>
        <v>0</v>
      </c>
    </row>
    <row r="87" spans="1:8" x14ac:dyDescent="0.25">
      <c r="A87" s="72">
        <f t="shared" si="15"/>
        <v>8.2999999999999865</v>
      </c>
      <c r="B87" s="72">
        <f t="shared" si="16"/>
        <v>83</v>
      </c>
      <c r="C87" s="72">
        <f t="shared" si="13"/>
        <v>0</v>
      </c>
      <c r="F87" s="77">
        <f t="shared" si="17"/>
        <v>0.82000000000000051</v>
      </c>
      <c r="G87" s="76">
        <f t="shared" si="12"/>
        <v>83</v>
      </c>
      <c r="H87" s="72">
        <f t="shared" si="14"/>
        <v>0</v>
      </c>
    </row>
    <row r="88" spans="1:8" x14ac:dyDescent="0.25">
      <c r="A88" s="72">
        <f t="shared" si="15"/>
        <v>8.3999999999999861</v>
      </c>
      <c r="B88" s="72">
        <f t="shared" si="16"/>
        <v>84</v>
      </c>
      <c r="C88" s="72">
        <f t="shared" si="13"/>
        <v>0</v>
      </c>
      <c r="F88" s="77">
        <f t="shared" si="17"/>
        <v>0.83000000000000052</v>
      </c>
      <c r="G88" s="76">
        <f t="shared" si="12"/>
        <v>84</v>
      </c>
      <c r="H88" s="72">
        <f t="shared" si="14"/>
        <v>0</v>
      </c>
    </row>
    <row r="89" spans="1:8" x14ac:dyDescent="0.25">
      <c r="A89" s="72">
        <f t="shared" si="15"/>
        <v>8.4999999999999858</v>
      </c>
      <c r="B89" s="72">
        <f t="shared" si="16"/>
        <v>85</v>
      </c>
      <c r="C89" s="72">
        <f t="shared" si="13"/>
        <v>0</v>
      </c>
      <c r="F89" s="77">
        <f t="shared" si="17"/>
        <v>0.84000000000000052</v>
      </c>
      <c r="G89" s="76">
        <f t="shared" si="12"/>
        <v>85</v>
      </c>
      <c r="H89" s="72">
        <f t="shared" si="14"/>
        <v>0</v>
      </c>
    </row>
    <row r="90" spans="1:8" x14ac:dyDescent="0.25">
      <c r="A90" s="72">
        <f t="shared" si="15"/>
        <v>8.5999999999999854</v>
      </c>
      <c r="B90" s="72">
        <f t="shared" si="16"/>
        <v>86</v>
      </c>
      <c r="C90" s="72">
        <f t="shared" si="13"/>
        <v>0</v>
      </c>
      <c r="F90" s="77">
        <f t="shared" si="17"/>
        <v>0.85000000000000053</v>
      </c>
      <c r="G90" s="76">
        <f t="shared" si="12"/>
        <v>86</v>
      </c>
      <c r="H90" s="72">
        <f t="shared" si="14"/>
        <v>0</v>
      </c>
    </row>
    <row r="91" spans="1:8" x14ac:dyDescent="0.25">
      <c r="A91" s="72">
        <f t="shared" si="15"/>
        <v>8.6999999999999851</v>
      </c>
      <c r="B91" s="72">
        <f t="shared" si="16"/>
        <v>87</v>
      </c>
      <c r="C91" s="72">
        <f t="shared" si="13"/>
        <v>0</v>
      </c>
      <c r="F91" s="77">
        <f t="shared" si="17"/>
        <v>0.86000000000000054</v>
      </c>
      <c r="G91" s="76">
        <f t="shared" si="12"/>
        <v>87</v>
      </c>
      <c r="H91" s="72">
        <f t="shared" si="14"/>
        <v>0</v>
      </c>
    </row>
    <row r="92" spans="1:8" x14ac:dyDescent="0.25">
      <c r="A92" s="72">
        <f t="shared" si="15"/>
        <v>8.7999999999999847</v>
      </c>
      <c r="B92" s="72">
        <f t="shared" si="16"/>
        <v>88</v>
      </c>
      <c r="C92" s="72">
        <f t="shared" si="13"/>
        <v>0</v>
      </c>
      <c r="F92" s="77">
        <f t="shared" si="17"/>
        <v>0.87000000000000055</v>
      </c>
      <c r="G92" s="76">
        <f t="shared" si="12"/>
        <v>88</v>
      </c>
      <c r="H92" s="72">
        <f t="shared" si="14"/>
        <v>0</v>
      </c>
    </row>
    <row r="93" spans="1:8" x14ac:dyDescent="0.25">
      <c r="A93" s="72">
        <f t="shared" si="15"/>
        <v>8.8999999999999844</v>
      </c>
      <c r="B93" s="72">
        <f t="shared" si="16"/>
        <v>89</v>
      </c>
      <c r="C93" s="72">
        <f t="shared" si="13"/>
        <v>0</v>
      </c>
      <c r="F93" s="77">
        <f t="shared" si="17"/>
        <v>0.88000000000000056</v>
      </c>
      <c r="G93" s="76">
        <f t="shared" si="12"/>
        <v>89</v>
      </c>
      <c r="H93" s="72">
        <f t="shared" si="14"/>
        <v>0</v>
      </c>
    </row>
    <row r="94" spans="1:8" x14ac:dyDescent="0.25">
      <c r="A94" s="72">
        <f t="shared" si="15"/>
        <v>8.999999999999984</v>
      </c>
      <c r="B94" s="72">
        <f t="shared" si="16"/>
        <v>90</v>
      </c>
      <c r="C94" s="72">
        <f t="shared" si="13"/>
        <v>0</v>
      </c>
      <c r="F94" s="77">
        <f t="shared" si="17"/>
        <v>0.89000000000000057</v>
      </c>
      <c r="G94" s="76">
        <f t="shared" si="12"/>
        <v>90</v>
      </c>
      <c r="H94" s="72">
        <f t="shared" si="14"/>
        <v>0</v>
      </c>
    </row>
    <row r="95" spans="1:8" x14ac:dyDescent="0.25">
      <c r="A95" s="72">
        <f t="shared" si="15"/>
        <v>9.0999999999999837</v>
      </c>
      <c r="B95" s="72">
        <f t="shared" si="16"/>
        <v>91</v>
      </c>
      <c r="C95" s="72">
        <f t="shared" si="13"/>
        <v>0</v>
      </c>
      <c r="F95" s="77">
        <f t="shared" si="17"/>
        <v>0.90000000000000058</v>
      </c>
      <c r="G95" s="76">
        <f t="shared" si="12"/>
        <v>91</v>
      </c>
      <c r="H95" s="72">
        <f t="shared" si="14"/>
        <v>0</v>
      </c>
    </row>
    <row r="96" spans="1:8" x14ac:dyDescent="0.25">
      <c r="A96" s="72">
        <f t="shared" si="15"/>
        <v>9.1999999999999833</v>
      </c>
      <c r="B96" s="72">
        <f t="shared" si="16"/>
        <v>92</v>
      </c>
      <c r="C96" s="72">
        <f t="shared" si="13"/>
        <v>0</v>
      </c>
      <c r="F96" s="77">
        <f t="shared" si="17"/>
        <v>0.91000000000000059</v>
      </c>
      <c r="G96" s="76">
        <f t="shared" si="12"/>
        <v>92</v>
      </c>
      <c r="H96" s="72">
        <f t="shared" si="14"/>
        <v>0</v>
      </c>
    </row>
    <row r="97" spans="1:8" x14ac:dyDescent="0.25">
      <c r="A97" s="72">
        <f t="shared" si="15"/>
        <v>9.2999999999999829</v>
      </c>
      <c r="B97" s="72">
        <f t="shared" si="16"/>
        <v>93</v>
      </c>
      <c r="C97" s="72">
        <f t="shared" si="13"/>
        <v>0</v>
      </c>
      <c r="F97" s="77">
        <f t="shared" si="17"/>
        <v>0.9200000000000006</v>
      </c>
      <c r="G97" s="76">
        <f t="shared" si="12"/>
        <v>93</v>
      </c>
      <c r="H97" s="72">
        <f t="shared" si="14"/>
        <v>0</v>
      </c>
    </row>
    <row r="98" spans="1:8" x14ac:dyDescent="0.25">
      <c r="A98" s="72">
        <f t="shared" si="15"/>
        <v>9.3999999999999826</v>
      </c>
      <c r="B98" s="72">
        <f t="shared" si="16"/>
        <v>94</v>
      </c>
      <c r="C98" s="72">
        <f t="shared" si="13"/>
        <v>0</v>
      </c>
      <c r="F98" s="77">
        <f t="shared" si="17"/>
        <v>0.9300000000000006</v>
      </c>
      <c r="G98" s="76">
        <f t="shared" si="12"/>
        <v>94</v>
      </c>
      <c r="H98" s="72">
        <f t="shared" si="14"/>
        <v>0</v>
      </c>
    </row>
    <row r="99" spans="1:8" x14ac:dyDescent="0.25">
      <c r="A99" s="72">
        <f t="shared" si="15"/>
        <v>9.4999999999999822</v>
      </c>
      <c r="B99" s="72">
        <f t="shared" si="16"/>
        <v>95</v>
      </c>
      <c r="C99" s="72">
        <f t="shared" si="13"/>
        <v>0</v>
      </c>
      <c r="F99" s="77">
        <f t="shared" si="17"/>
        <v>0.94000000000000061</v>
      </c>
      <c r="G99" s="76">
        <f t="shared" si="12"/>
        <v>95</v>
      </c>
      <c r="H99" s="72">
        <f t="shared" si="14"/>
        <v>0</v>
      </c>
    </row>
    <row r="100" spans="1:8" x14ac:dyDescent="0.25">
      <c r="A100" s="72">
        <f t="shared" si="15"/>
        <v>9.5999999999999819</v>
      </c>
      <c r="B100" s="72">
        <f t="shared" si="16"/>
        <v>96</v>
      </c>
      <c r="C100" s="72">
        <f t="shared" si="13"/>
        <v>0</v>
      </c>
      <c r="F100" s="77">
        <f t="shared" si="17"/>
        <v>0.95000000000000062</v>
      </c>
      <c r="G100" s="76">
        <f t="shared" si="12"/>
        <v>96</v>
      </c>
      <c r="H100" s="72">
        <f t="shared" si="14"/>
        <v>0</v>
      </c>
    </row>
    <row r="101" spans="1:8" x14ac:dyDescent="0.25">
      <c r="A101" s="72">
        <f t="shared" si="15"/>
        <v>9.6999999999999815</v>
      </c>
      <c r="B101" s="72">
        <f t="shared" si="16"/>
        <v>97</v>
      </c>
      <c r="C101" s="72">
        <f t="shared" ref="C101:C132" si="18">IF(C$2=B101,A101,0)</f>
        <v>0</v>
      </c>
      <c r="F101" s="77">
        <f t="shared" si="17"/>
        <v>0.96000000000000063</v>
      </c>
      <c r="G101" s="76">
        <f t="shared" si="12"/>
        <v>97</v>
      </c>
      <c r="H101" s="72">
        <f t="shared" si="14"/>
        <v>0</v>
      </c>
    </row>
    <row r="102" spans="1:8" x14ac:dyDescent="0.25">
      <c r="A102" s="72">
        <f t="shared" si="15"/>
        <v>9.7999999999999812</v>
      </c>
      <c r="B102" s="72">
        <f t="shared" ref="B102:B133" si="19">B101+1</f>
        <v>98</v>
      </c>
      <c r="C102" s="72">
        <f t="shared" si="18"/>
        <v>0</v>
      </c>
      <c r="F102" s="77">
        <f t="shared" si="17"/>
        <v>0.97000000000000064</v>
      </c>
      <c r="G102" s="76">
        <f t="shared" si="12"/>
        <v>98</v>
      </c>
      <c r="H102" s="72">
        <f t="shared" si="14"/>
        <v>0</v>
      </c>
    </row>
    <row r="103" spans="1:8" x14ac:dyDescent="0.25">
      <c r="A103" s="72">
        <f t="shared" si="15"/>
        <v>9.8999999999999808</v>
      </c>
      <c r="B103" s="72">
        <f t="shared" si="19"/>
        <v>99</v>
      </c>
      <c r="C103" s="72">
        <f t="shared" si="18"/>
        <v>0</v>
      </c>
      <c r="F103" s="77">
        <f t="shared" si="17"/>
        <v>0.98000000000000065</v>
      </c>
      <c r="G103" s="76">
        <f t="shared" si="12"/>
        <v>99</v>
      </c>
      <c r="H103" s="72">
        <f t="shared" si="14"/>
        <v>0</v>
      </c>
    </row>
    <row r="104" spans="1:8" x14ac:dyDescent="0.25">
      <c r="A104" s="72">
        <f t="shared" si="15"/>
        <v>9.9999999999999805</v>
      </c>
      <c r="B104" s="72">
        <f t="shared" si="19"/>
        <v>100</v>
      </c>
      <c r="C104" s="72">
        <f t="shared" si="18"/>
        <v>0</v>
      </c>
      <c r="F104" s="77">
        <f t="shared" si="17"/>
        <v>0.99000000000000066</v>
      </c>
      <c r="G104" s="76">
        <f t="shared" si="12"/>
        <v>100</v>
      </c>
      <c r="H104" s="72">
        <f t="shared" si="14"/>
        <v>0</v>
      </c>
    </row>
    <row r="105" spans="1:8" x14ac:dyDescent="0.25">
      <c r="A105" s="72">
        <f t="shared" ref="A105:A136" si="20">A104+1</f>
        <v>10.99999999999998</v>
      </c>
      <c r="B105" s="72">
        <f t="shared" si="19"/>
        <v>101</v>
      </c>
      <c r="C105" s="72">
        <f t="shared" si="18"/>
        <v>0</v>
      </c>
      <c r="F105" s="77">
        <f t="shared" si="17"/>
        <v>1.0000000000000007</v>
      </c>
      <c r="G105" s="76">
        <f t="shared" si="12"/>
        <v>101</v>
      </c>
      <c r="H105" s="72">
        <f t="shared" si="14"/>
        <v>0</v>
      </c>
    </row>
    <row r="106" spans="1:8" x14ac:dyDescent="0.25">
      <c r="A106" s="72">
        <f t="shared" si="20"/>
        <v>11.99999999999998</v>
      </c>
      <c r="B106" s="72">
        <f t="shared" si="19"/>
        <v>102</v>
      </c>
      <c r="C106" s="72">
        <f t="shared" si="18"/>
        <v>0</v>
      </c>
      <c r="F106" s="77">
        <f t="shared" si="17"/>
        <v>1.0100000000000007</v>
      </c>
      <c r="G106" s="76">
        <f t="shared" si="12"/>
        <v>102</v>
      </c>
      <c r="H106" s="72">
        <f t="shared" si="14"/>
        <v>0</v>
      </c>
    </row>
    <row r="107" spans="1:8" x14ac:dyDescent="0.25">
      <c r="A107" s="72">
        <f t="shared" si="20"/>
        <v>12.99999999999998</v>
      </c>
      <c r="B107" s="72">
        <f t="shared" si="19"/>
        <v>103</v>
      </c>
      <c r="C107" s="72">
        <f t="shared" si="18"/>
        <v>0</v>
      </c>
      <c r="F107" s="77">
        <f t="shared" si="17"/>
        <v>1.0200000000000007</v>
      </c>
      <c r="G107" s="76">
        <f t="shared" si="12"/>
        <v>103</v>
      </c>
      <c r="H107" s="72">
        <f t="shared" si="14"/>
        <v>0</v>
      </c>
    </row>
    <row r="108" spans="1:8" x14ac:dyDescent="0.25">
      <c r="A108" s="72">
        <f t="shared" si="20"/>
        <v>13.99999999999998</v>
      </c>
      <c r="B108" s="72">
        <f t="shared" si="19"/>
        <v>104</v>
      </c>
      <c r="C108" s="72">
        <f t="shared" si="18"/>
        <v>0</v>
      </c>
      <c r="F108" s="77">
        <f t="shared" si="17"/>
        <v>1.0300000000000007</v>
      </c>
      <c r="G108" s="76">
        <f t="shared" si="12"/>
        <v>104</v>
      </c>
      <c r="H108" s="72">
        <f t="shared" si="14"/>
        <v>0</v>
      </c>
    </row>
    <row r="109" spans="1:8" x14ac:dyDescent="0.25">
      <c r="A109" s="72">
        <f t="shared" si="20"/>
        <v>14.99999999999998</v>
      </c>
      <c r="B109" s="72">
        <f t="shared" si="19"/>
        <v>105</v>
      </c>
      <c r="C109" s="72">
        <f t="shared" si="18"/>
        <v>0</v>
      </c>
      <c r="F109" s="77">
        <f t="shared" si="17"/>
        <v>1.0400000000000007</v>
      </c>
      <c r="G109" s="76">
        <f t="shared" si="12"/>
        <v>105</v>
      </c>
      <c r="H109" s="72">
        <f t="shared" si="14"/>
        <v>0</v>
      </c>
    </row>
    <row r="110" spans="1:8" x14ac:dyDescent="0.25">
      <c r="A110" s="72">
        <f t="shared" si="20"/>
        <v>15.99999999999998</v>
      </c>
      <c r="B110" s="72">
        <f t="shared" si="19"/>
        <v>106</v>
      </c>
      <c r="C110" s="72">
        <f t="shared" si="18"/>
        <v>0</v>
      </c>
      <c r="F110" s="77">
        <f t="shared" si="17"/>
        <v>1.0500000000000007</v>
      </c>
      <c r="G110" s="76">
        <f t="shared" si="12"/>
        <v>106</v>
      </c>
      <c r="H110" s="72">
        <f t="shared" si="14"/>
        <v>0</v>
      </c>
    </row>
    <row r="111" spans="1:8" x14ac:dyDescent="0.25">
      <c r="A111" s="72">
        <f t="shared" si="20"/>
        <v>16.999999999999979</v>
      </c>
      <c r="B111" s="72">
        <f t="shared" si="19"/>
        <v>107</v>
      </c>
      <c r="C111" s="72">
        <f t="shared" si="18"/>
        <v>0</v>
      </c>
      <c r="F111" s="77">
        <f t="shared" si="17"/>
        <v>1.0600000000000007</v>
      </c>
      <c r="G111" s="76">
        <f t="shared" si="12"/>
        <v>107</v>
      </c>
      <c r="H111" s="72">
        <f t="shared" si="14"/>
        <v>0</v>
      </c>
    </row>
    <row r="112" spans="1:8" x14ac:dyDescent="0.25">
      <c r="A112" s="72">
        <f t="shared" si="20"/>
        <v>17.999999999999979</v>
      </c>
      <c r="B112" s="72">
        <f t="shared" si="19"/>
        <v>108</v>
      </c>
      <c r="C112" s="72">
        <f t="shared" si="18"/>
        <v>0</v>
      </c>
      <c r="F112" s="77">
        <f t="shared" si="17"/>
        <v>1.0700000000000007</v>
      </c>
      <c r="G112" s="76">
        <f t="shared" si="12"/>
        <v>108</v>
      </c>
      <c r="H112" s="72">
        <f t="shared" si="14"/>
        <v>0</v>
      </c>
    </row>
    <row r="113" spans="1:8" x14ac:dyDescent="0.25">
      <c r="A113" s="72">
        <f t="shared" si="20"/>
        <v>18.999999999999979</v>
      </c>
      <c r="B113" s="72">
        <f t="shared" si="19"/>
        <v>109</v>
      </c>
      <c r="C113" s="72">
        <f t="shared" si="18"/>
        <v>0</v>
      </c>
      <c r="F113" s="77">
        <f t="shared" si="17"/>
        <v>1.0800000000000007</v>
      </c>
      <c r="G113" s="76">
        <f t="shared" si="12"/>
        <v>109</v>
      </c>
      <c r="H113" s="72">
        <f t="shared" si="14"/>
        <v>0</v>
      </c>
    </row>
    <row r="114" spans="1:8" x14ac:dyDescent="0.25">
      <c r="A114" s="72">
        <f t="shared" si="20"/>
        <v>19.999999999999979</v>
      </c>
      <c r="B114" s="72">
        <f t="shared" si="19"/>
        <v>110</v>
      </c>
      <c r="C114" s="72">
        <f t="shared" si="18"/>
        <v>0</v>
      </c>
      <c r="F114" s="77">
        <f t="shared" si="17"/>
        <v>1.0900000000000007</v>
      </c>
      <c r="G114" s="76">
        <f t="shared" si="12"/>
        <v>110</v>
      </c>
      <c r="H114" s="72">
        <f t="shared" si="14"/>
        <v>0</v>
      </c>
    </row>
    <row r="115" spans="1:8" x14ac:dyDescent="0.25">
      <c r="A115" s="72">
        <f t="shared" si="20"/>
        <v>20.999999999999979</v>
      </c>
      <c r="B115" s="72">
        <f t="shared" si="19"/>
        <v>111</v>
      </c>
      <c r="C115" s="72">
        <f t="shared" si="18"/>
        <v>0</v>
      </c>
      <c r="F115" s="77">
        <f t="shared" si="17"/>
        <v>1.1000000000000008</v>
      </c>
      <c r="G115" s="76">
        <f t="shared" si="12"/>
        <v>111</v>
      </c>
      <c r="H115" s="72">
        <f t="shared" si="14"/>
        <v>0</v>
      </c>
    </row>
    <row r="116" spans="1:8" x14ac:dyDescent="0.25">
      <c r="A116" s="72">
        <f t="shared" si="20"/>
        <v>21.999999999999979</v>
      </c>
      <c r="B116" s="72">
        <f t="shared" si="19"/>
        <v>112</v>
      </c>
      <c r="C116" s="72">
        <f t="shared" si="18"/>
        <v>0</v>
      </c>
      <c r="F116" s="77">
        <f t="shared" si="17"/>
        <v>1.1100000000000008</v>
      </c>
      <c r="G116" s="76">
        <f t="shared" si="12"/>
        <v>112</v>
      </c>
      <c r="H116" s="72">
        <f t="shared" si="14"/>
        <v>0</v>
      </c>
    </row>
    <row r="117" spans="1:8" x14ac:dyDescent="0.25">
      <c r="A117" s="72">
        <f t="shared" si="20"/>
        <v>22.999999999999979</v>
      </c>
      <c r="B117" s="72">
        <f t="shared" si="19"/>
        <v>113</v>
      </c>
      <c r="C117" s="72">
        <f t="shared" si="18"/>
        <v>0</v>
      </c>
      <c r="F117" s="77">
        <f t="shared" si="17"/>
        <v>1.1200000000000008</v>
      </c>
      <c r="G117" s="76">
        <f t="shared" si="12"/>
        <v>113</v>
      </c>
      <c r="H117" s="72">
        <f t="shared" si="14"/>
        <v>0</v>
      </c>
    </row>
    <row r="118" spans="1:8" x14ac:dyDescent="0.25">
      <c r="A118" s="72">
        <f t="shared" si="20"/>
        <v>23.999999999999979</v>
      </c>
      <c r="B118" s="72">
        <f t="shared" si="19"/>
        <v>114</v>
      </c>
      <c r="C118" s="72">
        <f t="shared" si="18"/>
        <v>0</v>
      </c>
      <c r="F118" s="77">
        <f t="shared" si="17"/>
        <v>1.1300000000000008</v>
      </c>
      <c r="G118" s="76">
        <f t="shared" si="12"/>
        <v>114</v>
      </c>
      <c r="H118" s="72">
        <f t="shared" si="14"/>
        <v>0</v>
      </c>
    </row>
    <row r="119" spans="1:8" x14ac:dyDescent="0.25">
      <c r="A119" s="72">
        <f t="shared" si="20"/>
        <v>24.999999999999979</v>
      </c>
      <c r="B119" s="72">
        <f t="shared" si="19"/>
        <v>115</v>
      </c>
      <c r="C119" s="72">
        <f t="shared" si="18"/>
        <v>0</v>
      </c>
      <c r="F119" s="77">
        <f t="shared" si="17"/>
        <v>1.1400000000000008</v>
      </c>
      <c r="G119" s="76">
        <f t="shared" si="12"/>
        <v>115</v>
      </c>
      <c r="H119" s="72">
        <f t="shared" si="14"/>
        <v>0</v>
      </c>
    </row>
    <row r="120" spans="1:8" x14ac:dyDescent="0.25">
      <c r="A120" s="72">
        <f t="shared" si="20"/>
        <v>25.999999999999979</v>
      </c>
      <c r="B120" s="72">
        <f t="shared" si="19"/>
        <v>116</v>
      </c>
      <c r="C120" s="72">
        <f t="shared" si="18"/>
        <v>0</v>
      </c>
      <c r="F120" s="77">
        <f t="shared" si="17"/>
        <v>1.1500000000000008</v>
      </c>
      <c r="G120" s="76">
        <f t="shared" si="12"/>
        <v>116</v>
      </c>
      <c r="H120" s="72">
        <f t="shared" si="14"/>
        <v>0</v>
      </c>
    </row>
    <row r="121" spans="1:8" x14ac:dyDescent="0.25">
      <c r="A121" s="72">
        <f t="shared" si="20"/>
        <v>26.999999999999979</v>
      </c>
      <c r="B121" s="72">
        <f t="shared" si="19"/>
        <v>117</v>
      </c>
      <c r="C121" s="72">
        <f t="shared" si="18"/>
        <v>0</v>
      </c>
      <c r="F121" s="77">
        <f t="shared" si="17"/>
        <v>1.1600000000000008</v>
      </c>
      <c r="G121" s="76">
        <f t="shared" si="12"/>
        <v>117</v>
      </c>
      <c r="H121" s="72">
        <f t="shared" si="14"/>
        <v>0</v>
      </c>
    </row>
    <row r="122" spans="1:8" x14ac:dyDescent="0.25">
      <c r="A122" s="72">
        <f t="shared" si="20"/>
        <v>27.999999999999979</v>
      </c>
      <c r="B122" s="72">
        <f t="shared" si="19"/>
        <v>118</v>
      </c>
      <c r="C122" s="72">
        <f t="shared" si="18"/>
        <v>0</v>
      </c>
      <c r="F122" s="77">
        <f t="shared" si="17"/>
        <v>1.1700000000000008</v>
      </c>
      <c r="G122" s="76">
        <f t="shared" si="12"/>
        <v>118</v>
      </c>
      <c r="H122" s="72">
        <f t="shared" si="14"/>
        <v>0</v>
      </c>
    </row>
    <row r="123" spans="1:8" x14ac:dyDescent="0.25">
      <c r="A123" s="72">
        <f t="shared" si="20"/>
        <v>28.999999999999979</v>
      </c>
      <c r="B123" s="72">
        <f t="shared" si="19"/>
        <v>119</v>
      </c>
      <c r="C123" s="72">
        <f t="shared" si="18"/>
        <v>0</v>
      </c>
      <c r="F123" s="77">
        <f t="shared" si="17"/>
        <v>1.1800000000000008</v>
      </c>
      <c r="G123" s="76">
        <f t="shared" ref="G123:G186" si="21">G122+1</f>
        <v>119</v>
      </c>
      <c r="H123" s="72">
        <f t="shared" si="14"/>
        <v>0</v>
      </c>
    </row>
    <row r="124" spans="1:8" x14ac:dyDescent="0.25">
      <c r="A124" s="72">
        <f t="shared" si="20"/>
        <v>29.999999999999979</v>
      </c>
      <c r="B124" s="72">
        <f t="shared" si="19"/>
        <v>120</v>
      </c>
      <c r="C124" s="72">
        <f t="shared" si="18"/>
        <v>0</v>
      </c>
      <c r="F124" s="77">
        <f t="shared" si="17"/>
        <v>1.1900000000000008</v>
      </c>
      <c r="G124" s="76">
        <f t="shared" si="21"/>
        <v>120</v>
      </c>
      <c r="H124" s="72">
        <f t="shared" si="14"/>
        <v>0</v>
      </c>
    </row>
    <row r="125" spans="1:8" x14ac:dyDescent="0.25">
      <c r="A125" s="72">
        <f t="shared" si="20"/>
        <v>30.999999999999979</v>
      </c>
      <c r="B125" s="72">
        <f t="shared" si="19"/>
        <v>121</v>
      </c>
      <c r="C125" s="72">
        <f t="shared" si="18"/>
        <v>0</v>
      </c>
      <c r="F125" s="77">
        <f t="shared" si="17"/>
        <v>1.2000000000000008</v>
      </c>
      <c r="G125" s="76">
        <f t="shared" si="21"/>
        <v>121</v>
      </c>
      <c r="H125" s="72">
        <f t="shared" si="14"/>
        <v>0</v>
      </c>
    </row>
    <row r="126" spans="1:8" x14ac:dyDescent="0.25">
      <c r="A126" s="72">
        <f t="shared" si="20"/>
        <v>31.999999999999979</v>
      </c>
      <c r="B126" s="72">
        <f t="shared" si="19"/>
        <v>122</v>
      </c>
      <c r="C126" s="72">
        <f t="shared" si="18"/>
        <v>0</v>
      </c>
      <c r="F126" s="77">
        <f t="shared" si="17"/>
        <v>1.2100000000000009</v>
      </c>
      <c r="G126" s="76">
        <f t="shared" si="21"/>
        <v>122</v>
      </c>
      <c r="H126" s="72">
        <f t="shared" si="14"/>
        <v>0</v>
      </c>
    </row>
    <row r="127" spans="1:8" x14ac:dyDescent="0.25">
      <c r="A127" s="72">
        <f t="shared" si="20"/>
        <v>32.999999999999979</v>
      </c>
      <c r="B127" s="72">
        <f t="shared" si="19"/>
        <v>123</v>
      </c>
      <c r="C127" s="72">
        <f t="shared" si="18"/>
        <v>0</v>
      </c>
      <c r="F127" s="77">
        <f t="shared" si="17"/>
        <v>1.2200000000000009</v>
      </c>
      <c r="G127" s="76">
        <f t="shared" si="21"/>
        <v>123</v>
      </c>
      <c r="H127" s="72">
        <f t="shared" si="14"/>
        <v>0</v>
      </c>
    </row>
    <row r="128" spans="1:8" x14ac:dyDescent="0.25">
      <c r="A128" s="72">
        <f t="shared" si="20"/>
        <v>33.999999999999979</v>
      </c>
      <c r="B128" s="72">
        <f t="shared" si="19"/>
        <v>124</v>
      </c>
      <c r="C128" s="72">
        <f t="shared" si="18"/>
        <v>0</v>
      </c>
      <c r="F128" s="77">
        <f t="shared" si="17"/>
        <v>1.2300000000000009</v>
      </c>
      <c r="G128" s="76">
        <f t="shared" si="21"/>
        <v>124</v>
      </c>
      <c r="H128" s="72">
        <f t="shared" si="14"/>
        <v>0</v>
      </c>
    </row>
    <row r="129" spans="1:8" x14ac:dyDescent="0.25">
      <c r="A129" s="72">
        <f t="shared" si="20"/>
        <v>34.999999999999979</v>
      </c>
      <c r="B129" s="72">
        <f t="shared" si="19"/>
        <v>125</v>
      </c>
      <c r="C129" s="72">
        <f t="shared" si="18"/>
        <v>0</v>
      </c>
      <c r="F129" s="77">
        <f t="shared" si="17"/>
        <v>1.2400000000000009</v>
      </c>
      <c r="G129" s="76">
        <f t="shared" si="21"/>
        <v>125</v>
      </c>
      <c r="H129" s="72">
        <f t="shared" si="14"/>
        <v>0</v>
      </c>
    </row>
    <row r="130" spans="1:8" x14ac:dyDescent="0.25">
      <c r="A130" s="72">
        <f t="shared" si="20"/>
        <v>35.999999999999979</v>
      </c>
      <c r="B130" s="72">
        <f t="shared" si="19"/>
        <v>126</v>
      </c>
      <c r="C130" s="72">
        <f t="shared" si="18"/>
        <v>0</v>
      </c>
      <c r="F130" s="77">
        <f t="shared" si="17"/>
        <v>1.2500000000000009</v>
      </c>
      <c r="G130" s="76">
        <f t="shared" si="21"/>
        <v>126</v>
      </c>
      <c r="H130" s="72">
        <f t="shared" si="14"/>
        <v>0</v>
      </c>
    </row>
    <row r="131" spans="1:8" x14ac:dyDescent="0.25">
      <c r="A131" s="72">
        <f t="shared" si="20"/>
        <v>36.999999999999979</v>
      </c>
      <c r="B131" s="72">
        <f t="shared" si="19"/>
        <v>127</v>
      </c>
      <c r="C131" s="72">
        <f t="shared" si="18"/>
        <v>0</v>
      </c>
      <c r="F131" s="77">
        <f t="shared" si="17"/>
        <v>1.2600000000000009</v>
      </c>
      <c r="G131" s="76">
        <f t="shared" si="21"/>
        <v>127</v>
      </c>
      <c r="H131" s="72">
        <f t="shared" si="14"/>
        <v>0</v>
      </c>
    </row>
    <row r="132" spans="1:8" x14ac:dyDescent="0.25">
      <c r="A132" s="72">
        <f t="shared" si="20"/>
        <v>37.999999999999979</v>
      </c>
      <c r="B132" s="72">
        <f t="shared" si="19"/>
        <v>128</v>
      </c>
      <c r="C132" s="72">
        <f t="shared" si="18"/>
        <v>0</v>
      </c>
      <c r="F132" s="77">
        <f t="shared" si="17"/>
        <v>1.2700000000000009</v>
      </c>
      <c r="G132" s="76">
        <f t="shared" si="21"/>
        <v>128</v>
      </c>
      <c r="H132" s="72">
        <f t="shared" si="14"/>
        <v>0</v>
      </c>
    </row>
    <row r="133" spans="1:8" x14ac:dyDescent="0.25">
      <c r="A133" s="72">
        <f t="shared" si="20"/>
        <v>38.999999999999979</v>
      </c>
      <c r="B133" s="72">
        <f t="shared" si="19"/>
        <v>129</v>
      </c>
      <c r="C133" s="72">
        <f t="shared" ref="C133:C164" si="22">IF(C$2=B133,A133,0)</f>
        <v>0</v>
      </c>
      <c r="F133" s="77">
        <f t="shared" si="17"/>
        <v>1.2800000000000009</v>
      </c>
      <c r="G133" s="76">
        <f t="shared" si="21"/>
        <v>129</v>
      </c>
      <c r="H133" s="72">
        <f t="shared" ref="H133:H196" si="23">IF(H$2=G133,F133,0)</f>
        <v>0</v>
      </c>
    </row>
    <row r="134" spans="1:8" x14ac:dyDescent="0.25">
      <c r="A134" s="72">
        <f t="shared" si="20"/>
        <v>39.999999999999979</v>
      </c>
      <c r="B134" s="72">
        <f t="shared" ref="B134:B165" si="24">B133+1</f>
        <v>130</v>
      </c>
      <c r="C134" s="72">
        <f t="shared" si="22"/>
        <v>0</v>
      </c>
      <c r="F134" s="77">
        <f t="shared" si="17"/>
        <v>1.2900000000000009</v>
      </c>
      <c r="G134" s="76">
        <f t="shared" si="21"/>
        <v>130</v>
      </c>
      <c r="H134" s="72">
        <f t="shared" si="23"/>
        <v>0</v>
      </c>
    </row>
    <row r="135" spans="1:8" x14ac:dyDescent="0.25">
      <c r="A135" s="72">
        <f t="shared" si="20"/>
        <v>40.999999999999979</v>
      </c>
      <c r="B135" s="72">
        <f t="shared" si="24"/>
        <v>131</v>
      </c>
      <c r="C135" s="72">
        <f t="shared" si="22"/>
        <v>0</v>
      </c>
      <c r="F135" s="77">
        <f t="shared" si="17"/>
        <v>1.3000000000000009</v>
      </c>
      <c r="G135" s="76">
        <f t="shared" si="21"/>
        <v>131</v>
      </c>
      <c r="H135" s="72">
        <f t="shared" si="23"/>
        <v>0</v>
      </c>
    </row>
    <row r="136" spans="1:8" x14ac:dyDescent="0.25">
      <c r="A136" s="72">
        <f t="shared" si="20"/>
        <v>41.999999999999979</v>
      </c>
      <c r="B136" s="72">
        <f t="shared" si="24"/>
        <v>132</v>
      </c>
      <c r="C136" s="72">
        <f t="shared" si="22"/>
        <v>0</v>
      </c>
      <c r="F136" s="77">
        <f t="shared" ref="F136:F199" si="25">F135+0.01</f>
        <v>1.3100000000000009</v>
      </c>
      <c r="G136" s="76">
        <f t="shared" si="21"/>
        <v>132</v>
      </c>
      <c r="H136" s="72">
        <f t="shared" si="23"/>
        <v>0</v>
      </c>
    </row>
    <row r="137" spans="1:8" x14ac:dyDescent="0.25">
      <c r="A137" s="72">
        <f t="shared" ref="A137:A168" si="26">A136+1</f>
        <v>42.999999999999979</v>
      </c>
      <c r="B137" s="72">
        <f t="shared" si="24"/>
        <v>133</v>
      </c>
      <c r="C137" s="72">
        <f t="shared" si="22"/>
        <v>0</v>
      </c>
      <c r="F137" s="77">
        <f t="shared" si="25"/>
        <v>1.320000000000001</v>
      </c>
      <c r="G137" s="76">
        <f t="shared" si="21"/>
        <v>133</v>
      </c>
      <c r="H137" s="72">
        <f t="shared" si="23"/>
        <v>0</v>
      </c>
    </row>
    <row r="138" spans="1:8" x14ac:dyDescent="0.25">
      <c r="A138" s="72">
        <f t="shared" si="26"/>
        <v>43.999999999999979</v>
      </c>
      <c r="B138" s="72">
        <f t="shared" si="24"/>
        <v>134</v>
      </c>
      <c r="C138" s="72">
        <f t="shared" si="22"/>
        <v>0</v>
      </c>
      <c r="F138" s="77">
        <f t="shared" si="25"/>
        <v>1.330000000000001</v>
      </c>
      <c r="G138" s="76">
        <f t="shared" si="21"/>
        <v>134</v>
      </c>
      <c r="H138" s="72">
        <f t="shared" si="23"/>
        <v>0</v>
      </c>
    </row>
    <row r="139" spans="1:8" x14ac:dyDescent="0.25">
      <c r="A139" s="72">
        <f t="shared" si="26"/>
        <v>44.999999999999979</v>
      </c>
      <c r="B139" s="72">
        <f t="shared" si="24"/>
        <v>135</v>
      </c>
      <c r="C139" s="72">
        <f t="shared" si="22"/>
        <v>0</v>
      </c>
      <c r="F139" s="77">
        <f t="shared" si="25"/>
        <v>1.340000000000001</v>
      </c>
      <c r="G139" s="76">
        <f t="shared" si="21"/>
        <v>135</v>
      </c>
      <c r="H139" s="72">
        <f t="shared" si="23"/>
        <v>0</v>
      </c>
    </row>
    <row r="140" spans="1:8" x14ac:dyDescent="0.25">
      <c r="A140" s="72">
        <f t="shared" si="26"/>
        <v>45.999999999999979</v>
      </c>
      <c r="B140" s="72">
        <f t="shared" si="24"/>
        <v>136</v>
      </c>
      <c r="C140" s="72">
        <f t="shared" si="22"/>
        <v>0</v>
      </c>
      <c r="F140" s="77">
        <f t="shared" si="25"/>
        <v>1.350000000000001</v>
      </c>
      <c r="G140" s="76">
        <f t="shared" si="21"/>
        <v>136</v>
      </c>
      <c r="H140" s="72">
        <f t="shared" si="23"/>
        <v>0</v>
      </c>
    </row>
    <row r="141" spans="1:8" x14ac:dyDescent="0.25">
      <c r="A141" s="72">
        <f t="shared" si="26"/>
        <v>46.999999999999979</v>
      </c>
      <c r="B141" s="72">
        <f t="shared" si="24"/>
        <v>137</v>
      </c>
      <c r="C141" s="72">
        <f t="shared" si="22"/>
        <v>0</v>
      </c>
      <c r="F141" s="77">
        <f t="shared" si="25"/>
        <v>1.360000000000001</v>
      </c>
      <c r="G141" s="76">
        <f t="shared" si="21"/>
        <v>137</v>
      </c>
      <c r="H141" s="72">
        <f t="shared" si="23"/>
        <v>0</v>
      </c>
    </row>
    <row r="142" spans="1:8" x14ac:dyDescent="0.25">
      <c r="A142" s="72">
        <f t="shared" si="26"/>
        <v>47.999999999999979</v>
      </c>
      <c r="B142" s="72">
        <f t="shared" si="24"/>
        <v>138</v>
      </c>
      <c r="C142" s="72">
        <f t="shared" si="22"/>
        <v>0</v>
      </c>
      <c r="F142" s="77">
        <f t="shared" si="25"/>
        <v>1.370000000000001</v>
      </c>
      <c r="G142" s="76">
        <f t="shared" si="21"/>
        <v>138</v>
      </c>
      <c r="H142" s="72">
        <f t="shared" si="23"/>
        <v>0</v>
      </c>
    </row>
    <row r="143" spans="1:8" x14ac:dyDescent="0.25">
      <c r="A143" s="72">
        <f t="shared" si="26"/>
        <v>48.999999999999979</v>
      </c>
      <c r="B143" s="72">
        <f t="shared" si="24"/>
        <v>139</v>
      </c>
      <c r="C143" s="72">
        <f t="shared" si="22"/>
        <v>0</v>
      </c>
      <c r="F143" s="77">
        <f t="shared" si="25"/>
        <v>1.380000000000001</v>
      </c>
      <c r="G143" s="76">
        <f t="shared" si="21"/>
        <v>139</v>
      </c>
      <c r="H143" s="72">
        <f t="shared" si="23"/>
        <v>0</v>
      </c>
    </row>
    <row r="144" spans="1:8" x14ac:dyDescent="0.25">
      <c r="A144" s="72">
        <f t="shared" si="26"/>
        <v>49.999999999999979</v>
      </c>
      <c r="B144" s="72">
        <f t="shared" si="24"/>
        <v>140</v>
      </c>
      <c r="C144" s="72">
        <f t="shared" si="22"/>
        <v>0</v>
      </c>
      <c r="F144" s="77">
        <f t="shared" si="25"/>
        <v>1.390000000000001</v>
      </c>
      <c r="G144" s="76">
        <f t="shared" si="21"/>
        <v>140</v>
      </c>
      <c r="H144" s="72">
        <f t="shared" si="23"/>
        <v>0</v>
      </c>
    </row>
    <row r="145" spans="1:8" x14ac:dyDescent="0.25">
      <c r="A145" s="72">
        <f t="shared" si="26"/>
        <v>50.999999999999979</v>
      </c>
      <c r="B145" s="72">
        <f t="shared" si="24"/>
        <v>141</v>
      </c>
      <c r="C145" s="72">
        <f t="shared" si="22"/>
        <v>0</v>
      </c>
      <c r="F145" s="77">
        <f t="shared" si="25"/>
        <v>1.400000000000001</v>
      </c>
      <c r="G145" s="76">
        <f t="shared" si="21"/>
        <v>141</v>
      </c>
      <c r="H145" s="72">
        <f t="shared" si="23"/>
        <v>0</v>
      </c>
    </row>
    <row r="146" spans="1:8" x14ac:dyDescent="0.25">
      <c r="A146" s="72">
        <f t="shared" si="26"/>
        <v>51.999999999999979</v>
      </c>
      <c r="B146" s="72">
        <f t="shared" si="24"/>
        <v>142</v>
      </c>
      <c r="C146" s="72">
        <f t="shared" si="22"/>
        <v>0</v>
      </c>
      <c r="F146" s="77">
        <f t="shared" si="25"/>
        <v>1.410000000000001</v>
      </c>
      <c r="G146" s="76">
        <f t="shared" si="21"/>
        <v>142</v>
      </c>
      <c r="H146" s="72">
        <f t="shared" si="23"/>
        <v>0</v>
      </c>
    </row>
    <row r="147" spans="1:8" x14ac:dyDescent="0.25">
      <c r="A147" s="72">
        <f t="shared" si="26"/>
        <v>52.999999999999979</v>
      </c>
      <c r="B147" s="72">
        <f t="shared" si="24"/>
        <v>143</v>
      </c>
      <c r="C147" s="72">
        <f t="shared" si="22"/>
        <v>0</v>
      </c>
      <c r="F147" s="77">
        <f t="shared" si="25"/>
        <v>1.420000000000001</v>
      </c>
      <c r="G147" s="76">
        <f t="shared" si="21"/>
        <v>143</v>
      </c>
      <c r="H147" s="72">
        <f t="shared" si="23"/>
        <v>0</v>
      </c>
    </row>
    <row r="148" spans="1:8" x14ac:dyDescent="0.25">
      <c r="A148" s="72">
        <f t="shared" si="26"/>
        <v>53.999999999999979</v>
      </c>
      <c r="B148" s="72">
        <f t="shared" si="24"/>
        <v>144</v>
      </c>
      <c r="C148" s="72">
        <f t="shared" si="22"/>
        <v>0</v>
      </c>
      <c r="F148" s="77">
        <f t="shared" si="25"/>
        <v>1.430000000000001</v>
      </c>
      <c r="G148" s="76">
        <f t="shared" si="21"/>
        <v>144</v>
      </c>
      <c r="H148" s="72">
        <f t="shared" si="23"/>
        <v>0</v>
      </c>
    </row>
    <row r="149" spans="1:8" x14ac:dyDescent="0.25">
      <c r="A149" s="72">
        <f t="shared" si="26"/>
        <v>54.999999999999979</v>
      </c>
      <c r="B149" s="72">
        <f t="shared" si="24"/>
        <v>145</v>
      </c>
      <c r="C149" s="72">
        <f t="shared" si="22"/>
        <v>0</v>
      </c>
      <c r="F149" s="77">
        <f t="shared" si="25"/>
        <v>1.4400000000000011</v>
      </c>
      <c r="G149" s="76">
        <f t="shared" si="21"/>
        <v>145</v>
      </c>
      <c r="H149" s="72">
        <f t="shared" si="23"/>
        <v>0</v>
      </c>
    </row>
    <row r="150" spans="1:8" x14ac:dyDescent="0.25">
      <c r="A150" s="72">
        <f t="shared" si="26"/>
        <v>55.999999999999979</v>
      </c>
      <c r="B150" s="72">
        <f t="shared" si="24"/>
        <v>146</v>
      </c>
      <c r="C150" s="72">
        <f t="shared" si="22"/>
        <v>0</v>
      </c>
      <c r="F150" s="77">
        <f t="shared" si="25"/>
        <v>1.4500000000000011</v>
      </c>
      <c r="G150" s="76">
        <f t="shared" si="21"/>
        <v>146</v>
      </c>
      <c r="H150" s="72">
        <f t="shared" si="23"/>
        <v>0</v>
      </c>
    </row>
    <row r="151" spans="1:8" x14ac:dyDescent="0.25">
      <c r="A151" s="72">
        <f t="shared" si="26"/>
        <v>56.999999999999979</v>
      </c>
      <c r="B151" s="72">
        <f t="shared" si="24"/>
        <v>147</v>
      </c>
      <c r="C151" s="72">
        <f t="shared" si="22"/>
        <v>0</v>
      </c>
      <c r="F151" s="77">
        <f t="shared" si="25"/>
        <v>1.4600000000000011</v>
      </c>
      <c r="G151" s="76">
        <f t="shared" si="21"/>
        <v>147</v>
      </c>
      <c r="H151" s="72">
        <f t="shared" si="23"/>
        <v>0</v>
      </c>
    </row>
    <row r="152" spans="1:8" x14ac:dyDescent="0.25">
      <c r="A152" s="72">
        <f t="shared" si="26"/>
        <v>57.999999999999979</v>
      </c>
      <c r="B152" s="72">
        <f t="shared" si="24"/>
        <v>148</v>
      </c>
      <c r="C152" s="72">
        <f t="shared" si="22"/>
        <v>0</v>
      </c>
      <c r="F152" s="77">
        <f t="shared" si="25"/>
        <v>1.4700000000000011</v>
      </c>
      <c r="G152" s="76">
        <f t="shared" si="21"/>
        <v>148</v>
      </c>
      <c r="H152" s="72">
        <f t="shared" si="23"/>
        <v>0</v>
      </c>
    </row>
    <row r="153" spans="1:8" x14ac:dyDescent="0.25">
      <c r="A153" s="72">
        <f t="shared" si="26"/>
        <v>58.999999999999979</v>
      </c>
      <c r="B153" s="72">
        <f t="shared" si="24"/>
        <v>149</v>
      </c>
      <c r="C153" s="72">
        <f t="shared" si="22"/>
        <v>0</v>
      </c>
      <c r="F153" s="77">
        <f t="shared" si="25"/>
        <v>1.4800000000000011</v>
      </c>
      <c r="G153" s="76">
        <f t="shared" si="21"/>
        <v>149</v>
      </c>
      <c r="H153" s="72">
        <f t="shared" si="23"/>
        <v>0</v>
      </c>
    </row>
    <row r="154" spans="1:8" x14ac:dyDescent="0.25">
      <c r="A154" s="72">
        <f t="shared" si="26"/>
        <v>59.999999999999979</v>
      </c>
      <c r="B154" s="72">
        <f t="shared" si="24"/>
        <v>150</v>
      </c>
      <c r="C154" s="72">
        <f t="shared" si="22"/>
        <v>0</v>
      </c>
      <c r="F154" s="77">
        <f t="shared" si="25"/>
        <v>1.4900000000000011</v>
      </c>
      <c r="G154" s="76">
        <f t="shared" si="21"/>
        <v>150</v>
      </c>
      <c r="H154" s="72">
        <f t="shared" si="23"/>
        <v>0</v>
      </c>
    </row>
    <row r="155" spans="1:8" x14ac:dyDescent="0.25">
      <c r="A155" s="72">
        <f t="shared" si="26"/>
        <v>60.999999999999979</v>
      </c>
      <c r="B155" s="72">
        <f t="shared" si="24"/>
        <v>151</v>
      </c>
      <c r="C155" s="72">
        <f t="shared" si="22"/>
        <v>0</v>
      </c>
      <c r="F155" s="77">
        <f t="shared" si="25"/>
        <v>1.5000000000000011</v>
      </c>
      <c r="G155" s="76">
        <f t="shared" si="21"/>
        <v>151</v>
      </c>
      <c r="H155" s="72">
        <f t="shared" si="23"/>
        <v>1.5000000000000011</v>
      </c>
    </row>
    <row r="156" spans="1:8" x14ac:dyDescent="0.25">
      <c r="A156" s="72">
        <f t="shared" si="26"/>
        <v>61.999999999999979</v>
      </c>
      <c r="B156" s="72">
        <f t="shared" si="24"/>
        <v>152</v>
      </c>
      <c r="C156" s="72">
        <f t="shared" si="22"/>
        <v>0</v>
      </c>
      <c r="F156" s="77">
        <f t="shared" si="25"/>
        <v>1.5100000000000011</v>
      </c>
      <c r="G156" s="76">
        <f t="shared" si="21"/>
        <v>152</v>
      </c>
      <c r="H156" s="72">
        <f t="shared" si="23"/>
        <v>0</v>
      </c>
    </row>
    <row r="157" spans="1:8" x14ac:dyDescent="0.25">
      <c r="A157" s="72">
        <f t="shared" si="26"/>
        <v>62.999999999999979</v>
      </c>
      <c r="B157" s="72">
        <f t="shared" si="24"/>
        <v>153</v>
      </c>
      <c r="C157" s="72">
        <f t="shared" si="22"/>
        <v>0</v>
      </c>
      <c r="F157" s="77">
        <f t="shared" si="25"/>
        <v>1.5200000000000011</v>
      </c>
      <c r="G157" s="76">
        <f t="shared" si="21"/>
        <v>153</v>
      </c>
      <c r="H157" s="72">
        <f t="shared" si="23"/>
        <v>0</v>
      </c>
    </row>
    <row r="158" spans="1:8" x14ac:dyDescent="0.25">
      <c r="A158" s="72">
        <f t="shared" si="26"/>
        <v>63.999999999999979</v>
      </c>
      <c r="B158" s="72">
        <f t="shared" si="24"/>
        <v>154</v>
      </c>
      <c r="C158" s="72">
        <f t="shared" si="22"/>
        <v>0</v>
      </c>
      <c r="F158" s="77">
        <f t="shared" si="25"/>
        <v>1.5300000000000011</v>
      </c>
      <c r="G158" s="76">
        <f t="shared" si="21"/>
        <v>154</v>
      </c>
      <c r="H158" s="72">
        <f t="shared" si="23"/>
        <v>0</v>
      </c>
    </row>
    <row r="159" spans="1:8" x14ac:dyDescent="0.25">
      <c r="A159" s="72">
        <f t="shared" si="26"/>
        <v>64.999999999999972</v>
      </c>
      <c r="B159" s="72">
        <f t="shared" si="24"/>
        <v>155</v>
      </c>
      <c r="C159" s="72">
        <f t="shared" si="22"/>
        <v>0</v>
      </c>
      <c r="F159" s="77">
        <f t="shared" si="25"/>
        <v>1.5400000000000011</v>
      </c>
      <c r="G159" s="76">
        <f t="shared" si="21"/>
        <v>155</v>
      </c>
      <c r="H159" s="72">
        <f t="shared" si="23"/>
        <v>0</v>
      </c>
    </row>
    <row r="160" spans="1:8" x14ac:dyDescent="0.25">
      <c r="A160" s="72">
        <f t="shared" si="26"/>
        <v>65.999999999999972</v>
      </c>
      <c r="B160" s="72">
        <f t="shared" si="24"/>
        <v>156</v>
      </c>
      <c r="C160" s="72">
        <f t="shared" si="22"/>
        <v>0</v>
      </c>
      <c r="F160" s="77">
        <f t="shared" si="25"/>
        <v>1.5500000000000012</v>
      </c>
      <c r="G160" s="76">
        <f t="shared" si="21"/>
        <v>156</v>
      </c>
      <c r="H160" s="72">
        <f t="shared" si="23"/>
        <v>0</v>
      </c>
    </row>
    <row r="161" spans="1:8" x14ac:dyDescent="0.25">
      <c r="A161" s="72">
        <f t="shared" si="26"/>
        <v>66.999999999999972</v>
      </c>
      <c r="B161" s="72">
        <f t="shared" si="24"/>
        <v>157</v>
      </c>
      <c r="C161" s="72">
        <f t="shared" si="22"/>
        <v>0</v>
      </c>
      <c r="F161" s="77">
        <f t="shared" si="25"/>
        <v>1.5600000000000012</v>
      </c>
      <c r="G161" s="76">
        <f t="shared" si="21"/>
        <v>157</v>
      </c>
      <c r="H161" s="72">
        <f t="shared" si="23"/>
        <v>0</v>
      </c>
    </row>
    <row r="162" spans="1:8" x14ac:dyDescent="0.25">
      <c r="A162" s="72">
        <f t="shared" si="26"/>
        <v>67.999999999999972</v>
      </c>
      <c r="B162" s="72">
        <f t="shared" si="24"/>
        <v>158</v>
      </c>
      <c r="C162" s="72">
        <f t="shared" si="22"/>
        <v>0</v>
      </c>
      <c r="F162" s="77">
        <f t="shared" si="25"/>
        <v>1.5700000000000012</v>
      </c>
      <c r="G162" s="76">
        <f t="shared" si="21"/>
        <v>158</v>
      </c>
      <c r="H162" s="72">
        <f t="shared" si="23"/>
        <v>0</v>
      </c>
    </row>
    <row r="163" spans="1:8" x14ac:dyDescent="0.25">
      <c r="A163" s="72">
        <f t="shared" si="26"/>
        <v>68.999999999999972</v>
      </c>
      <c r="B163" s="72">
        <f t="shared" si="24"/>
        <v>159</v>
      </c>
      <c r="C163" s="72">
        <f t="shared" si="22"/>
        <v>0</v>
      </c>
      <c r="F163" s="77">
        <f t="shared" si="25"/>
        <v>1.5800000000000012</v>
      </c>
      <c r="G163" s="76">
        <f t="shared" si="21"/>
        <v>159</v>
      </c>
      <c r="H163" s="72">
        <f t="shared" si="23"/>
        <v>0</v>
      </c>
    </row>
    <row r="164" spans="1:8" x14ac:dyDescent="0.25">
      <c r="A164" s="72">
        <f t="shared" si="26"/>
        <v>69.999999999999972</v>
      </c>
      <c r="B164" s="72">
        <f t="shared" si="24"/>
        <v>160</v>
      </c>
      <c r="C164" s="72">
        <f t="shared" si="22"/>
        <v>0</v>
      </c>
      <c r="F164" s="77">
        <f t="shared" si="25"/>
        <v>1.5900000000000012</v>
      </c>
      <c r="G164" s="76">
        <f t="shared" si="21"/>
        <v>160</v>
      </c>
      <c r="H164" s="72">
        <f t="shared" si="23"/>
        <v>0</v>
      </c>
    </row>
    <row r="165" spans="1:8" x14ac:dyDescent="0.25">
      <c r="A165" s="72">
        <f t="shared" si="26"/>
        <v>70.999999999999972</v>
      </c>
      <c r="B165" s="72">
        <f t="shared" si="24"/>
        <v>161</v>
      </c>
      <c r="C165" s="72">
        <f t="shared" ref="C165:C194" si="27">IF(C$2=B165,A165,0)</f>
        <v>0</v>
      </c>
      <c r="F165" s="77">
        <f t="shared" si="25"/>
        <v>1.6000000000000012</v>
      </c>
      <c r="G165" s="76">
        <f t="shared" si="21"/>
        <v>161</v>
      </c>
      <c r="H165" s="72">
        <f t="shared" si="23"/>
        <v>0</v>
      </c>
    </row>
    <row r="166" spans="1:8" x14ac:dyDescent="0.25">
      <c r="A166" s="72">
        <f t="shared" si="26"/>
        <v>71.999999999999972</v>
      </c>
      <c r="B166" s="72">
        <f t="shared" ref="B166:B194" si="28">B165+1</f>
        <v>162</v>
      </c>
      <c r="C166" s="72">
        <f t="shared" si="27"/>
        <v>0</v>
      </c>
      <c r="F166" s="77">
        <f t="shared" si="25"/>
        <v>1.6100000000000012</v>
      </c>
      <c r="G166" s="76">
        <f t="shared" si="21"/>
        <v>162</v>
      </c>
      <c r="H166" s="72">
        <f t="shared" si="23"/>
        <v>0</v>
      </c>
    </row>
    <row r="167" spans="1:8" x14ac:dyDescent="0.25">
      <c r="A167" s="72">
        <f t="shared" si="26"/>
        <v>72.999999999999972</v>
      </c>
      <c r="B167" s="72">
        <f t="shared" si="28"/>
        <v>163</v>
      </c>
      <c r="C167" s="72">
        <f t="shared" si="27"/>
        <v>0</v>
      </c>
      <c r="F167" s="77">
        <f t="shared" si="25"/>
        <v>1.6200000000000012</v>
      </c>
      <c r="G167" s="76">
        <f t="shared" si="21"/>
        <v>163</v>
      </c>
      <c r="H167" s="72">
        <f t="shared" si="23"/>
        <v>0</v>
      </c>
    </row>
    <row r="168" spans="1:8" x14ac:dyDescent="0.25">
      <c r="A168" s="72">
        <f t="shared" si="26"/>
        <v>73.999999999999972</v>
      </c>
      <c r="B168" s="72">
        <f t="shared" si="28"/>
        <v>164</v>
      </c>
      <c r="C168" s="72">
        <f t="shared" si="27"/>
        <v>0</v>
      </c>
      <c r="F168" s="77">
        <f t="shared" si="25"/>
        <v>1.6300000000000012</v>
      </c>
      <c r="G168" s="76">
        <f t="shared" si="21"/>
        <v>164</v>
      </c>
      <c r="H168" s="72">
        <f t="shared" si="23"/>
        <v>0</v>
      </c>
    </row>
    <row r="169" spans="1:8" x14ac:dyDescent="0.25">
      <c r="A169" s="72">
        <f t="shared" ref="A169:A194" si="29">A168+1</f>
        <v>74.999999999999972</v>
      </c>
      <c r="B169" s="72">
        <f t="shared" si="28"/>
        <v>165</v>
      </c>
      <c r="C169" s="72">
        <f t="shared" si="27"/>
        <v>0</v>
      </c>
      <c r="F169" s="77">
        <f t="shared" si="25"/>
        <v>1.6400000000000012</v>
      </c>
      <c r="G169" s="76">
        <f t="shared" si="21"/>
        <v>165</v>
      </c>
      <c r="H169" s="72">
        <f t="shared" si="23"/>
        <v>0</v>
      </c>
    </row>
    <row r="170" spans="1:8" x14ac:dyDescent="0.25">
      <c r="A170" s="72">
        <f t="shared" si="29"/>
        <v>75.999999999999972</v>
      </c>
      <c r="B170" s="72">
        <f t="shared" si="28"/>
        <v>166</v>
      </c>
      <c r="C170" s="72">
        <f t="shared" si="27"/>
        <v>0</v>
      </c>
      <c r="F170" s="77">
        <f t="shared" si="25"/>
        <v>1.6500000000000012</v>
      </c>
      <c r="G170" s="76">
        <f t="shared" si="21"/>
        <v>166</v>
      </c>
      <c r="H170" s="72">
        <f t="shared" si="23"/>
        <v>0</v>
      </c>
    </row>
    <row r="171" spans="1:8" x14ac:dyDescent="0.25">
      <c r="A171" s="72">
        <f t="shared" si="29"/>
        <v>76.999999999999972</v>
      </c>
      <c r="B171" s="72">
        <f t="shared" si="28"/>
        <v>167</v>
      </c>
      <c r="C171" s="72">
        <f t="shared" si="27"/>
        <v>0</v>
      </c>
      <c r="F171" s="77">
        <f t="shared" si="25"/>
        <v>1.6600000000000013</v>
      </c>
      <c r="G171" s="76">
        <f t="shared" si="21"/>
        <v>167</v>
      </c>
      <c r="H171" s="72">
        <f t="shared" si="23"/>
        <v>0</v>
      </c>
    </row>
    <row r="172" spans="1:8" x14ac:dyDescent="0.25">
      <c r="A172" s="72">
        <f t="shared" si="29"/>
        <v>77.999999999999972</v>
      </c>
      <c r="B172" s="72">
        <f t="shared" si="28"/>
        <v>168</v>
      </c>
      <c r="C172" s="72">
        <f t="shared" si="27"/>
        <v>0</v>
      </c>
      <c r="F172" s="77">
        <f t="shared" si="25"/>
        <v>1.6700000000000013</v>
      </c>
      <c r="G172" s="76">
        <f t="shared" si="21"/>
        <v>168</v>
      </c>
      <c r="H172" s="72">
        <f t="shared" si="23"/>
        <v>0</v>
      </c>
    </row>
    <row r="173" spans="1:8" x14ac:dyDescent="0.25">
      <c r="A173" s="72">
        <f t="shared" si="29"/>
        <v>78.999999999999972</v>
      </c>
      <c r="B173" s="72">
        <f t="shared" si="28"/>
        <v>169</v>
      </c>
      <c r="C173" s="72">
        <f t="shared" si="27"/>
        <v>0</v>
      </c>
      <c r="F173" s="77">
        <f t="shared" si="25"/>
        <v>1.6800000000000013</v>
      </c>
      <c r="G173" s="76">
        <f t="shared" si="21"/>
        <v>169</v>
      </c>
      <c r="H173" s="72">
        <f t="shared" si="23"/>
        <v>0</v>
      </c>
    </row>
    <row r="174" spans="1:8" x14ac:dyDescent="0.25">
      <c r="A174" s="72">
        <f t="shared" si="29"/>
        <v>79.999999999999972</v>
      </c>
      <c r="B174" s="72">
        <f t="shared" si="28"/>
        <v>170</v>
      </c>
      <c r="C174" s="72">
        <f t="shared" si="27"/>
        <v>0</v>
      </c>
      <c r="F174" s="77">
        <f t="shared" si="25"/>
        <v>1.6900000000000013</v>
      </c>
      <c r="G174" s="76">
        <f t="shared" si="21"/>
        <v>170</v>
      </c>
      <c r="H174" s="72">
        <f t="shared" si="23"/>
        <v>0</v>
      </c>
    </row>
    <row r="175" spans="1:8" x14ac:dyDescent="0.25">
      <c r="A175" s="72">
        <f t="shared" si="29"/>
        <v>80.999999999999972</v>
      </c>
      <c r="B175" s="72">
        <f t="shared" si="28"/>
        <v>171</v>
      </c>
      <c r="C175" s="72">
        <f t="shared" si="27"/>
        <v>0</v>
      </c>
      <c r="F175" s="77">
        <f t="shared" si="25"/>
        <v>1.7000000000000013</v>
      </c>
      <c r="G175" s="76">
        <f t="shared" si="21"/>
        <v>171</v>
      </c>
      <c r="H175" s="72">
        <f t="shared" si="23"/>
        <v>0</v>
      </c>
    </row>
    <row r="176" spans="1:8" x14ac:dyDescent="0.25">
      <c r="A176" s="72">
        <f t="shared" si="29"/>
        <v>81.999999999999972</v>
      </c>
      <c r="B176" s="72">
        <f t="shared" si="28"/>
        <v>172</v>
      </c>
      <c r="C176" s="72">
        <f t="shared" si="27"/>
        <v>0</v>
      </c>
      <c r="F176" s="77">
        <f t="shared" si="25"/>
        <v>1.7100000000000013</v>
      </c>
      <c r="G176" s="76">
        <f t="shared" si="21"/>
        <v>172</v>
      </c>
      <c r="H176" s="72">
        <f t="shared" si="23"/>
        <v>0</v>
      </c>
    </row>
    <row r="177" spans="1:8" x14ac:dyDescent="0.25">
      <c r="A177" s="72">
        <f t="shared" si="29"/>
        <v>82.999999999999972</v>
      </c>
      <c r="B177" s="72">
        <f t="shared" si="28"/>
        <v>173</v>
      </c>
      <c r="C177" s="72">
        <f t="shared" si="27"/>
        <v>0</v>
      </c>
      <c r="F177" s="77">
        <f t="shared" si="25"/>
        <v>1.7200000000000013</v>
      </c>
      <c r="G177" s="76">
        <f t="shared" si="21"/>
        <v>173</v>
      </c>
      <c r="H177" s="72">
        <f t="shared" si="23"/>
        <v>0</v>
      </c>
    </row>
    <row r="178" spans="1:8" x14ac:dyDescent="0.25">
      <c r="A178" s="72">
        <f t="shared" si="29"/>
        <v>83.999999999999972</v>
      </c>
      <c r="B178" s="72">
        <f t="shared" si="28"/>
        <v>174</v>
      </c>
      <c r="C178" s="72">
        <f t="shared" si="27"/>
        <v>0</v>
      </c>
      <c r="F178" s="77">
        <f t="shared" si="25"/>
        <v>1.7300000000000013</v>
      </c>
      <c r="G178" s="76">
        <f t="shared" si="21"/>
        <v>174</v>
      </c>
      <c r="H178" s="72">
        <f t="shared" si="23"/>
        <v>0</v>
      </c>
    </row>
    <row r="179" spans="1:8" x14ac:dyDescent="0.25">
      <c r="A179" s="72">
        <f t="shared" si="29"/>
        <v>84.999999999999972</v>
      </c>
      <c r="B179" s="72">
        <f t="shared" si="28"/>
        <v>175</v>
      </c>
      <c r="C179" s="72">
        <f t="shared" si="27"/>
        <v>0</v>
      </c>
      <c r="F179" s="77">
        <f t="shared" si="25"/>
        <v>1.7400000000000013</v>
      </c>
      <c r="G179" s="76">
        <f t="shared" si="21"/>
        <v>175</v>
      </c>
      <c r="H179" s="72">
        <f t="shared" si="23"/>
        <v>0</v>
      </c>
    </row>
    <row r="180" spans="1:8" x14ac:dyDescent="0.25">
      <c r="A180" s="72">
        <f t="shared" si="29"/>
        <v>85.999999999999972</v>
      </c>
      <c r="B180" s="72">
        <f t="shared" si="28"/>
        <v>176</v>
      </c>
      <c r="C180" s="72">
        <f t="shared" si="27"/>
        <v>0</v>
      </c>
      <c r="F180" s="77">
        <f t="shared" si="25"/>
        <v>1.7500000000000013</v>
      </c>
      <c r="G180" s="76">
        <f t="shared" si="21"/>
        <v>176</v>
      </c>
      <c r="H180" s="72">
        <f t="shared" si="23"/>
        <v>0</v>
      </c>
    </row>
    <row r="181" spans="1:8" x14ac:dyDescent="0.25">
      <c r="A181" s="72">
        <f t="shared" si="29"/>
        <v>86.999999999999972</v>
      </c>
      <c r="B181" s="72">
        <f t="shared" si="28"/>
        <v>177</v>
      </c>
      <c r="C181" s="72">
        <f t="shared" si="27"/>
        <v>0</v>
      </c>
      <c r="F181" s="77">
        <f t="shared" si="25"/>
        <v>1.7600000000000013</v>
      </c>
      <c r="G181" s="76">
        <f t="shared" si="21"/>
        <v>177</v>
      </c>
      <c r="H181" s="72">
        <f t="shared" si="23"/>
        <v>0</v>
      </c>
    </row>
    <row r="182" spans="1:8" x14ac:dyDescent="0.25">
      <c r="A182" s="72">
        <f t="shared" si="29"/>
        <v>87.999999999999972</v>
      </c>
      <c r="B182" s="72">
        <f t="shared" si="28"/>
        <v>178</v>
      </c>
      <c r="C182" s="72">
        <f t="shared" si="27"/>
        <v>0</v>
      </c>
      <c r="F182" s="77">
        <f t="shared" si="25"/>
        <v>1.7700000000000014</v>
      </c>
      <c r="G182" s="76">
        <f t="shared" si="21"/>
        <v>178</v>
      </c>
      <c r="H182" s="72">
        <f t="shared" si="23"/>
        <v>0</v>
      </c>
    </row>
    <row r="183" spans="1:8" x14ac:dyDescent="0.25">
      <c r="A183" s="72">
        <f t="shared" si="29"/>
        <v>88.999999999999972</v>
      </c>
      <c r="B183" s="72">
        <f t="shared" si="28"/>
        <v>179</v>
      </c>
      <c r="C183" s="72">
        <f t="shared" si="27"/>
        <v>0</v>
      </c>
      <c r="F183" s="77">
        <f t="shared" si="25"/>
        <v>1.7800000000000014</v>
      </c>
      <c r="G183" s="76">
        <f t="shared" si="21"/>
        <v>179</v>
      </c>
      <c r="H183" s="72">
        <f t="shared" si="23"/>
        <v>0</v>
      </c>
    </row>
    <row r="184" spans="1:8" x14ac:dyDescent="0.25">
      <c r="A184" s="72">
        <f t="shared" si="29"/>
        <v>89.999999999999972</v>
      </c>
      <c r="B184" s="72">
        <f t="shared" si="28"/>
        <v>180</v>
      </c>
      <c r="C184" s="72">
        <f t="shared" si="27"/>
        <v>0</v>
      </c>
      <c r="F184" s="77">
        <f t="shared" si="25"/>
        <v>1.7900000000000014</v>
      </c>
      <c r="G184" s="76">
        <f t="shared" si="21"/>
        <v>180</v>
      </c>
      <c r="H184" s="72">
        <f t="shared" si="23"/>
        <v>0</v>
      </c>
    </row>
    <row r="185" spans="1:8" x14ac:dyDescent="0.25">
      <c r="A185" s="72">
        <f t="shared" si="29"/>
        <v>90.999999999999972</v>
      </c>
      <c r="B185" s="72">
        <f t="shared" si="28"/>
        <v>181</v>
      </c>
      <c r="C185" s="72">
        <f t="shared" si="27"/>
        <v>0</v>
      </c>
      <c r="F185" s="77">
        <f t="shared" si="25"/>
        <v>1.8000000000000014</v>
      </c>
      <c r="G185" s="76">
        <f t="shared" si="21"/>
        <v>181</v>
      </c>
      <c r="H185" s="72">
        <f t="shared" si="23"/>
        <v>0</v>
      </c>
    </row>
    <row r="186" spans="1:8" x14ac:dyDescent="0.25">
      <c r="A186" s="72">
        <f t="shared" si="29"/>
        <v>91.999999999999972</v>
      </c>
      <c r="B186" s="72">
        <f t="shared" si="28"/>
        <v>182</v>
      </c>
      <c r="C186" s="72">
        <f t="shared" si="27"/>
        <v>0</v>
      </c>
      <c r="F186" s="77">
        <f t="shared" si="25"/>
        <v>1.8100000000000014</v>
      </c>
      <c r="G186" s="76">
        <f t="shared" si="21"/>
        <v>182</v>
      </c>
      <c r="H186" s="72">
        <f t="shared" si="23"/>
        <v>0</v>
      </c>
    </row>
    <row r="187" spans="1:8" x14ac:dyDescent="0.25">
      <c r="A187" s="72">
        <f t="shared" si="29"/>
        <v>92.999999999999972</v>
      </c>
      <c r="B187" s="72">
        <f t="shared" si="28"/>
        <v>183</v>
      </c>
      <c r="C187" s="72">
        <f t="shared" si="27"/>
        <v>0</v>
      </c>
      <c r="F187" s="77">
        <f t="shared" si="25"/>
        <v>1.8200000000000014</v>
      </c>
      <c r="G187" s="76">
        <f t="shared" ref="G187:G250" si="30">G186+1</f>
        <v>183</v>
      </c>
      <c r="H187" s="72">
        <f t="shared" si="23"/>
        <v>0</v>
      </c>
    </row>
    <row r="188" spans="1:8" x14ac:dyDescent="0.25">
      <c r="A188" s="72">
        <f t="shared" si="29"/>
        <v>93.999999999999972</v>
      </c>
      <c r="B188" s="72">
        <f t="shared" si="28"/>
        <v>184</v>
      </c>
      <c r="C188" s="72">
        <f t="shared" si="27"/>
        <v>0</v>
      </c>
      <c r="F188" s="77">
        <f t="shared" si="25"/>
        <v>1.8300000000000014</v>
      </c>
      <c r="G188" s="76">
        <f t="shared" si="30"/>
        <v>184</v>
      </c>
      <c r="H188" s="72">
        <f t="shared" si="23"/>
        <v>0</v>
      </c>
    </row>
    <row r="189" spans="1:8" x14ac:dyDescent="0.25">
      <c r="A189" s="72">
        <f t="shared" si="29"/>
        <v>94.999999999999972</v>
      </c>
      <c r="B189" s="72">
        <f t="shared" si="28"/>
        <v>185</v>
      </c>
      <c r="C189" s="72">
        <f t="shared" si="27"/>
        <v>0</v>
      </c>
      <c r="F189" s="77">
        <f t="shared" si="25"/>
        <v>1.8400000000000014</v>
      </c>
      <c r="G189" s="76">
        <f t="shared" si="30"/>
        <v>185</v>
      </c>
      <c r="H189" s="72">
        <f t="shared" si="23"/>
        <v>0</v>
      </c>
    </row>
    <row r="190" spans="1:8" x14ac:dyDescent="0.25">
      <c r="A190" s="72">
        <f t="shared" si="29"/>
        <v>95.999999999999972</v>
      </c>
      <c r="B190" s="72">
        <f t="shared" si="28"/>
        <v>186</v>
      </c>
      <c r="C190" s="72">
        <f t="shared" si="27"/>
        <v>0</v>
      </c>
      <c r="F190" s="77">
        <f t="shared" si="25"/>
        <v>1.8500000000000014</v>
      </c>
      <c r="G190" s="76">
        <f t="shared" si="30"/>
        <v>186</v>
      </c>
      <c r="H190" s="72">
        <f t="shared" si="23"/>
        <v>0</v>
      </c>
    </row>
    <row r="191" spans="1:8" x14ac:dyDescent="0.25">
      <c r="A191" s="72">
        <f t="shared" si="29"/>
        <v>96.999999999999972</v>
      </c>
      <c r="B191" s="72">
        <f t="shared" si="28"/>
        <v>187</v>
      </c>
      <c r="C191" s="72">
        <f t="shared" si="27"/>
        <v>0</v>
      </c>
      <c r="F191" s="77">
        <f t="shared" si="25"/>
        <v>1.8600000000000014</v>
      </c>
      <c r="G191" s="76">
        <f t="shared" si="30"/>
        <v>187</v>
      </c>
      <c r="H191" s="72">
        <f t="shared" si="23"/>
        <v>0</v>
      </c>
    </row>
    <row r="192" spans="1:8" x14ac:dyDescent="0.25">
      <c r="A192" s="72">
        <f t="shared" si="29"/>
        <v>97.999999999999972</v>
      </c>
      <c r="B192" s="72">
        <f t="shared" si="28"/>
        <v>188</v>
      </c>
      <c r="C192" s="72">
        <f t="shared" si="27"/>
        <v>0</v>
      </c>
      <c r="F192" s="77">
        <f t="shared" si="25"/>
        <v>1.8700000000000014</v>
      </c>
      <c r="G192" s="76">
        <f t="shared" si="30"/>
        <v>188</v>
      </c>
      <c r="H192" s="72">
        <f t="shared" si="23"/>
        <v>0</v>
      </c>
    </row>
    <row r="193" spans="1:8" x14ac:dyDescent="0.25">
      <c r="A193" s="72">
        <f t="shared" si="29"/>
        <v>98.999999999999972</v>
      </c>
      <c r="B193" s="72">
        <f t="shared" si="28"/>
        <v>189</v>
      </c>
      <c r="C193" s="72">
        <f t="shared" si="27"/>
        <v>0</v>
      </c>
      <c r="F193" s="77">
        <f t="shared" si="25"/>
        <v>1.8800000000000014</v>
      </c>
      <c r="G193" s="76">
        <f t="shared" si="30"/>
        <v>189</v>
      </c>
      <c r="H193" s="72">
        <f t="shared" si="23"/>
        <v>0</v>
      </c>
    </row>
    <row r="194" spans="1:8" x14ac:dyDescent="0.25">
      <c r="A194" s="72">
        <f t="shared" si="29"/>
        <v>99.999999999999972</v>
      </c>
      <c r="B194" s="72">
        <f t="shared" si="28"/>
        <v>190</v>
      </c>
      <c r="C194" s="72">
        <f t="shared" si="27"/>
        <v>0</v>
      </c>
      <c r="F194" s="77">
        <f t="shared" si="25"/>
        <v>1.8900000000000015</v>
      </c>
      <c r="G194" s="76">
        <f t="shared" si="30"/>
        <v>190</v>
      </c>
      <c r="H194" s="72">
        <f t="shared" si="23"/>
        <v>0</v>
      </c>
    </row>
    <row r="195" spans="1:8" x14ac:dyDescent="0.25">
      <c r="F195" s="77">
        <f t="shared" si="25"/>
        <v>1.9000000000000015</v>
      </c>
      <c r="G195" s="76">
        <f t="shared" si="30"/>
        <v>191</v>
      </c>
      <c r="H195" s="72">
        <f t="shared" si="23"/>
        <v>0</v>
      </c>
    </row>
    <row r="196" spans="1:8" x14ac:dyDescent="0.25">
      <c r="C196" s="72" t="s">
        <v>123</v>
      </c>
      <c r="F196" s="77">
        <f t="shared" si="25"/>
        <v>1.9100000000000015</v>
      </c>
      <c r="G196" s="76">
        <f t="shared" si="30"/>
        <v>192</v>
      </c>
      <c r="H196" s="72">
        <f t="shared" si="23"/>
        <v>0</v>
      </c>
    </row>
    <row r="197" spans="1:8" x14ac:dyDescent="0.25">
      <c r="C197" s="72">
        <f>SUM(C5:C194)</f>
        <v>4.9999999999999982</v>
      </c>
      <c r="F197" s="77">
        <f t="shared" si="25"/>
        <v>1.9200000000000015</v>
      </c>
      <c r="G197" s="76">
        <f t="shared" si="30"/>
        <v>193</v>
      </c>
      <c r="H197" s="72">
        <f t="shared" ref="H197:H260" si="31">IF(H$2=G197,F197,0)</f>
        <v>0</v>
      </c>
    </row>
    <row r="198" spans="1:8" x14ac:dyDescent="0.25">
      <c r="F198" s="77">
        <f t="shared" si="25"/>
        <v>1.9300000000000015</v>
      </c>
      <c r="G198" s="76">
        <f t="shared" si="30"/>
        <v>194</v>
      </c>
      <c r="H198" s="72">
        <f t="shared" si="31"/>
        <v>0</v>
      </c>
    </row>
    <row r="199" spans="1:8" x14ac:dyDescent="0.25">
      <c r="F199" s="77">
        <f t="shared" si="25"/>
        <v>1.9400000000000015</v>
      </c>
      <c r="G199" s="76">
        <f t="shared" si="30"/>
        <v>195</v>
      </c>
      <c r="H199" s="72">
        <f t="shared" si="31"/>
        <v>0</v>
      </c>
    </row>
    <row r="200" spans="1:8" x14ac:dyDescent="0.25">
      <c r="F200" s="77">
        <f t="shared" ref="F200:F205" si="32">F199+0.01</f>
        <v>1.9500000000000015</v>
      </c>
      <c r="G200" s="76">
        <f t="shared" si="30"/>
        <v>196</v>
      </c>
      <c r="H200" s="72">
        <f t="shared" si="31"/>
        <v>0</v>
      </c>
    </row>
    <row r="201" spans="1:8" x14ac:dyDescent="0.25">
      <c r="F201" s="77">
        <f t="shared" si="32"/>
        <v>1.9600000000000015</v>
      </c>
      <c r="G201" s="76">
        <f t="shared" si="30"/>
        <v>197</v>
      </c>
      <c r="H201" s="72">
        <f t="shared" si="31"/>
        <v>0</v>
      </c>
    </row>
    <row r="202" spans="1:8" x14ac:dyDescent="0.25">
      <c r="F202" s="77">
        <f t="shared" si="32"/>
        <v>1.9700000000000015</v>
      </c>
      <c r="G202" s="76">
        <f t="shared" si="30"/>
        <v>198</v>
      </c>
      <c r="H202" s="72">
        <f t="shared" si="31"/>
        <v>0</v>
      </c>
    </row>
    <row r="203" spans="1:8" x14ac:dyDescent="0.25">
      <c r="F203" s="77">
        <f t="shared" si="32"/>
        <v>1.9800000000000015</v>
      </c>
      <c r="G203" s="76">
        <f t="shared" si="30"/>
        <v>199</v>
      </c>
      <c r="H203" s="72">
        <f t="shared" si="31"/>
        <v>0</v>
      </c>
    </row>
    <row r="204" spans="1:8" x14ac:dyDescent="0.25">
      <c r="F204" s="77">
        <f t="shared" si="32"/>
        <v>1.9900000000000015</v>
      </c>
      <c r="G204" s="76">
        <f t="shared" si="30"/>
        <v>200</v>
      </c>
      <c r="H204" s="72">
        <f t="shared" si="31"/>
        <v>0</v>
      </c>
    </row>
    <row r="205" spans="1:8" x14ac:dyDescent="0.25">
      <c r="F205" s="77">
        <f t="shared" si="32"/>
        <v>2.0000000000000013</v>
      </c>
      <c r="G205" s="76">
        <f t="shared" si="30"/>
        <v>201</v>
      </c>
      <c r="H205" s="72">
        <f t="shared" si="31"/>
        <v>0</v>
      </c>
    </row>
    <row r="206" spans="1:8" x14ac:dyDescent="0.25">
      <c r="F206" s="77">
        <f>F205+0.02</f>
        <v>2.0200000000000014</v>
      </c>
      <c r="G206" s="76">
        <f t="shared" si="30"/>
        <v>202</v>
      </c>
      <c r="H206" s="72">
        <f t="shared" si="31"/>
        <v>0</v>
      </c>
    </row>
    <row r="207" spans="1:8" x14ac:dyDescent="0.25">
      <c r="F207" s="77">
        <f t="shared" ref="F207:F230" si="33">F206+0.02</f>
        <v>2.0400000000000014</v>
      </c>
      <c r="G207" s="76">
        <f t="shared" si="30"/>
        <v>203</v>
      </c>
      <c r="H207" s="72">
        <f t="shared" si="31"/>
        <v>0</v>
      </c>
    </row>
    <row r="208" spans="1:8" x14ac:dyDescent="0.25">
      <c r="F208" s="77">
        <f t="shared" si="33"/>
        <v>2.0600000000000014</v>
      </c>
      <c r="G208" s="76">
        <f t="shared" si="30"/>
        <v>204</v>
      </c>
      <c r="H208" s="72">
        <f t="shared" si="31"/>
        <v>0</v>
      </c>
    </row>
    <row r="209" spans="6:8" x14ac:dyDescent="0.25">
      <c r="F209" s="77">
        <f t="shared" si="33"/>
        <v>2.0800000000000014</v>
      </c>
      <c r="G209" s="76">
        <f t="shared" si="30"/>
        <v>205</v>
      </c>
      <c r="H209" s="72">
        <f t="shared" si="31"/>
        <v>0</v>
      </c>
    </row>
    <row r="210" spans="6:8" x14ac:dyDescent="0.25">
      <c r="F210" s="77">
        <f t="shared" si="33"/>
        <v>2.1000000000000014</v>
      </c>
      <c r="G210" s="76">
        <f t="shared" si="30"/>
        <v>206</v>
      </c>
      <c r="H210" s="72">
        <f t="shared" si="31"/>
        <v>0</v>
      </c>
    </row>
    <row r="211" spans="6:8" x14ac:dyDescent="0.25">
      <c r="F211" s="77">
        <f t="shared" si="33"/>
        <v>2.1200000000000014</v>
      </c>
      <c r="G211" s="76">
        <f t="shared" si="30"/>
        <v>207</v>
      </c>
      <c r="H211" s="72">
        <f t="shared" si="31"/>
        <v>0</v>
      </c>
    </row>
    <row r="212" spans="6:8" x14ac:dyDescent="0.25">
      <c r="F212" s="77">
        <f t="shared" si="33"/>
        <v>2.1400000000000015</v>
      </c>
      <c r="G212" s="76">
        <f t="shared" si="30"/>
        <v>208</v>
      </c>
      <c r="H212" s="72">
        <f t="shared" si="31"/>
        <v>0</v>
      </c>
    </row>
    <row r="213" spans="6:8" x14ac:dyDescent="0.25">
      <c r="F213" s="77">
        <f t="shared" si="33"/>
        <v>2.1600000000000015</v>
      </c>
      <c r="G213" s="76">
        <f t="shared" si="30"/>
        <v>209</v>
      </c>
      <c r="H213" s="72">
        <f t="shared" si="31"/>
        <v>0</v>
      </c>
    </row>
    <row r="214" spans="6:8" x14ac:dyDescent="0.25">
      <c r="F214" s="77">
        <f t="shared" si="33"/>
        <v>2.1800000000000015</v>
      </c>
      <c r="G214" s="76">
        <f t="shared" si="30"/>
        <v>210</v>
      </c>
      <c r="H214" s="72">
        <f t="shared" si="31"/>
        <v>0</v>
      </c>
    </row>
    <row r="215" spans="6:8" x14ac:dyDescent="0.25">
      <c r="F215" s="77">
        <f t="shared" si="33"/>
        <v>2.2000000000000015</v>
      </c>
      <c r="G215" s="76">
        <f t="shared" si="30"/>
        <v>211</v>
      </c>
      <c r="H215" s="72">
        <f t="shared" si="31"/>
        <v>0</v>
      </c>
    </row>
    <row r="216" spans="6:8" x14ac:dyDescent="0.25">
      <c r="F216" s="77">
        <f t="shared" si="33"/>
        <v>2.2200000000000015</v>
      </c>
      <c r="G216" s="76">
        <f t="shared" si="30"/>
        <v>212</v>
      </c>
      <c r="H216" s="72">
        <f t="shared" si="31"/>
        <v>0</v>
      </c>
    </row>
    <row r="217" spans="6:8" x14ac:dyDescent="0.25">
      <c r="F217" s="77">
        <f t="shared" si="33"/>
        <v>2.2400000000000015</v>
      </c>
      <c r="G217" s="76">
        <f t="shared" si="30"/>
        <v>213</v>
      </c>
      <c r="H217" s="72">
        <f t="shared" si="31"/>
        <v>0</v>
      </c>
    </row>
    <row r="218" spans="6:8" x14ac:dyDescent="0.25">
      <c r="F218" s="77">
        <f t="shared" si="33"/>
        <v>2.2600000000000016</v>
      </c>
      <c r="G218" s="76">
        <f t="shared" si="30"/>
        <v>214</v>
      </c>
      <c r="H218" s="72">
        <f t="shared" si="31"/>
        <v>0</v>
      </c>
    </row>
    <row r="219" spans="6:8" x14ac:dyDescent="0.25">
      <c r="F219" s="77">
        <f t="shared" si="33"/>
        <v>2.2800000000000016</v>
      </c>
      <c r="G219" s="76">
        <f t="shared" si="30"/>
        <v>215</v>
      </c>
      <c r="H219" s="72">
        <f t="shared" si="31"/>
        <v>0</v>
      </c>
    </row>
    <row r="220" spans="6:8" x14ac:dyDescent="0.25">
      <c r="F220" s="77">
        <f t="shared" si="33"/>
        <v>2.3000000000000016</v>
      </c>
      <c r="G220" s="76">
        <f t="shared" si="30"/>
        <v>216</v>
      </c>
      <c r="H220" s="72">
        <f t="shared" si="31"/>
        <v>0</v>
      </c>
    </row>
    <row r="221" spans="6:8" x14ac:dyDescent="0.25">
      <c r="F221" s="77">
        <f t="shared" si="33"/>
        <v>2.3200000000000016</v>
      </c>
      <c r="G221" s="76">
        <f t="shared" si="30"/>
        <v>217</v>
      </c>
      <c r="H221" s="72">
        <f t="shared" si="31"/>
        <v>0</v>
      </c>
    </row>
    <row r="222" spans="6:8" x14ac:dyDescent="0.25">
      <c r="F222" s="77">
        <f t="shared" si="33"/>
        <v>2.3400000000000016</v>
      </c>
      <c r="G222" s="76">
        <f t="shared" si="30"/>
        <v>218</v>
      </c>
      <c r="H222" s="72">
        <f t="shared" si="31"/>
        <v>0</v>
      </c>
    </row>
    <row r="223" spans="6:8" x14ac:dyDescent="0.25">
      <c r="F223" s="77">
        <f t="shared" si="33"/>
        <v>2.3600000000000017</v>
      </c>
      <c r="G223" s="76">
        <f t="shared" si="30"/>
        <v>219</v>
      </c>
      <c r="H223" s="72">
        <f t="shared" si="31"/>
        <v>0</v>
      </c>
    </row>
    <row r="224" spans="6:8" x14ac:dyDescent="0.25">
      <c r="F224" s="77">
        <f t="shared" si="33"/>
        <v>2.3800000000000017</v>
      </c>
      <c r="G224" s="76">
        <f t="shared" si="30"/>
        <v>220</v>
      </c>
      <c r="H224" s="72">
        <f t="shared" si="31"/>
        <v>0</v>
      </c>
    </row>
    <row r="225" spans="6:8" x14ac:dyDescent="0.25">
      <c r="F225" s="77">
        <f t="shared" si="33"/>
        <v>2.4000000000000017</v>
      </c>
      <c r="G225" s="76">
        <f t="shared" si="30"/>
        <v>221</v>
      </c>
      <c r="H225" s="72">
        <f t="shared" si="31"/>
        <v>0</v>
      </c>
    </row>
    <row r="226" spans="6:8" x14ac:dyDescent="0.25">
      <c r="F226" s="77">
        <f t="shared" si="33"/>
        <v>2.4200000000000017</v>
      </c>
      <c r="G226" s="76">
        <f t="shared" si="30"/>
        <v>222</v>
      </c>
      <c r="H226" s="72">
        <f t="shared" si="31"/>
        <v>0</v>
      </c>
    </row>
    <row r="227" spans="6:8" x14ac:dyDescent="0.25">
      <c r="F227" s="77">
        <f t="shared" si="33"/>
        <v>2.4400000000000017</v>
      </c>
      <c r="G227" s="76">
        <f t="shared" si="30"/>
        <v>223</v>
      </c>
      <c r="H227" s="72">
        <f t="shared" si="31"/>
        <v>0</v>
      </c>
    </row>
    <row r="228" spans="6:8" x14ac:dyDescent="0.25">
      <c r="F228" s="77">
        <f t="shared" si="33"/>
        <v>2.4600000000000017</v>
      </c>
      <c r="G228" s="76">
        <f t="shared" si="30"/>
        <v>224</v>
      </c>
      <c r="H228" s="72">
        <f t="shared" si="31"/>
        <v>0</v>
      </c>
    </row>
    <row r="229" spans="6:8" x14ac:dyDescent="0.25">
      <c r="F229" s="77">
        <f t="shared" si="33"/>
        <v>2.4800000000000018</v>
      </c>
      <c r="G229" s="76">
        <f t="shared" si="30"/>
        <v>225</v>
      </c>
      <c r="H229" s="72">
        <f t="shared" si="31"/>
        <v>0</v>
      </c>
    </row>
    <row r="230" spans="6:8" x14ac:dyDescent="0.25">
      <c r="F230" s="77">
        <f t="shared" si="33"/>
        <v>2.5000000000000018</v>
      </c>
      <c r="G230" s="76">
        <f t="shared" si="30"/>
        <v>226</v>
      </c>
      <c r="H230" s="72">
        <f t="shared" si="31"/>
        <v>0</v>
      </c>
    </row>
    <row r="231" spans="6:8" x14ac:dyDescent="0.25">
      <c r="F231" s="77">
        <f>F230+0.05</f>
        <v>2.5500000000000016</v>
      </c>
      <c r="G231" s="76">
        <f t="shared" si="30"/>
        <v>227</v>
      </c>
      <c r="H231" s="72">
        <f t="shared" si="31"/>
        <v>0</v>
      </c>
    </row>
    <row r="232" spans="6:8" x14ac:dyDescent="0.25">
      <c r="F232" s="77">
        <f t="shared" ref="F232:F240" si="34">F231+0.05</f>
        <v>2.6000000000000014</v>
      </c>
      <c r="G232" s="76">
        <f t="shared" si="30"/>
        <v>228</v>
      </c>
      <c r="H232" s="72">
        <f t="shared" si="31"/>
        <v>0</v>
      </c>
    </row>
    <row r="233" spans="6:8" x14ac:dyDescent="0.25">
      <c r="F233" s="77">
        <f t="shared" si="34"/>
        <v>2.6500000000000012</v>
      </c>
      <c r="G233" s="76">
        <f t="shared" si="30"/>
        <v>229</v>
      </c>
      <c r="H233" s="72">
        <f t="shared" si="31"/>
        <v>0</v>
      </c>
    </row>
    <row r="234" spans="6:8" x14ac:dyDescent="0.25">
      <c r="F234" s="77">
        <f t="shared" si="34"/>
        <v>2.7000000000000011</v>
      </c>
      <c r="G234" s="76">
        <f t="shared" si="30"/>
        <v>230</v>
      </c>
      <c r="H234" s="72">
        <f t="shared" si="31"/>
        <v>0</v>
      </c>
    </row>
    <row r="235" spans="6:8" x14ac:dyDescent="0.25">
      <c r="F235" s="77">
        <f t="shared" si="34"/>
        <v>2.7500000000000009</v>
      </c>
      <c r="G235" s="76">
        <f t="shared" si="30"/>
        <v>231</v>
      </c>
      <c r="H235" s="72">
        <f t="shared" si="31"/>
        <v>0</v>
      </c>
    </row>
    <row r="236" spans="6:8" x14ac:dyDescent="0.25">
      <c r="F236" s="77">
        <f t="shared" si="34"/>
        <v>2.8000000000000007</v>
      </c>
      <c r="G236" s="76">
        <f t="shared" si="30"/>
        <v>232</v>
      </c>
      <c r="H236" s="72">
        <f t="shared" si="31"/>
        <v>0</v>
      </c>
    </row>
    <row r="237" spans="6:8" x14ac:dyDescent="0.25">
      <c r="F237" s="77">
        <f t="shared" si="34"/>
        <v>2.8500000000000005</v>
      </c>
      <c r="G237" s="76">
        <f t="shared" si="30"/>
        <v>233</v>
      </c>
      <c r="H237" s="72">
        <f t="shared" si="31"/>
        <v>0</v>
      </c>
    </row>
    <row r="238" spans="6:8" x14ac:dyDescent="0.25">
      <c r="F238" s="77">
        <f t="shared" si="34"/>
        <v>2.9000000000000004</v>
      </c>
      <c r="G238" s="76">
        <f t="shared" si="30"/>
        <v>234</v>
      </c>
      <c r="H238" s="72">
        <f t="shared" si="31"/>
        <v>0</v>
      </c>
    </row>
    <row r="239" spans="6:8" x14ac:dyDescent="0.25">
      <c r="F239" s="77">
        <f t="shared" si="34"/>
        <v>2.95</v>
      </c>
      <c r="G239" s="76">
        <f t="shared" si="30"/>
        <v>235</v>
      </c>
      <c r="H239" s="72">
        <f t="shared" si="31"/>
        <v>0</v>
      </c>
    </row>
    <row r="240" spans="6:8" x14ac:dyDescent="0.25">
      <c r="F240" s="77">
        <f t="shared" si="34"/>
        <v>3</v>
      </c>
      <c r="G240" s="76">
        <f t="shared" si="30"/>
        <v>236</v>
      </c>
      <c r="H240" s="72">
        <f t="shared" si="31"/>
        <v>0</v>
      </c>
    </row>
    <row r="241" spans="6:8" x14ac:dyDescent="0.25">
      <c r="F241" s="77">
        <f>F240+0.1</f>
        <v>3.1</v>
      </c>
      <c r="G241" s="76">
        <f t="shared" si="30"/>
        <v>237</v>
      </c>
      <c r="H241" s="72">
        <f t="shared" si="31"/>
        <v>0</v>
      </c>
    </row>
    <row r="242" spans="6:8" x14ac:dyDescent="0.25">
      <c r="F242" s="77">
        <f t="shared" ref="F242:F280" si="35">F241+0.1</f>
        <v>3.2</v>
      </c>
      <c r="G242" s="76">
        <f t="shared" si="30"/>
        <v>238</v>
      </c>
      <c r="H242" s="72">
        <f t="shared" si="31"/>
        <v>0</v>
      </c>
    </row>
    <row r="243" spans="6:8" x14ac:dyDescent="0.25">
      <c r="F243" s="77">
        <f t="shared" si="35"/>
        <v>3.3000000000000003</v>
      </c>
      <c r="G243" s="76">
        <f t="shared" si="30"/>
        <v>239</v>
      </c>
      <c r="H243" s="72">
        <f t="shared" si="31"/>
        <v>0</v>
      </c>
    </row>
    <row r="244" spans="6:8" x14ac:dyDescent="0.25">
      <c r="F244" s="77">
        <f t="shared" si="35"/>
        <v>3.4000000000000004</v>
      </c>
      <c r="G244" s="76">
        <f t="shared" si="30"/>
        <v>240</v>
      </c>
      <c r="H244" s="72">
        <f t="shared" si="31"/>
        <v>0</v>
      </c>
    </row>
    <row r="245" spans="6:8" x14ac:dyDescent="0.25">
      <c r="F245" s="77">
        <f t="shared" si="35"/>
        <v>3.5000000000000004</v>
      </c>
      <c r="G245" s="76">
        <f t="shared" si="30"/>
        <v>241</v>
      </c>
      <c r="H245" s="72">
        <f t="shared" si="31"/>
        <v>0</v>
      </c>
    </row>
    <row r="246" spans="6:8" x14ac:dyDescent="0.25">
      <c r="F246" s="77">
        <f t="shared" si="35"/>
        <v>3.6000000000000005</v>
      </c>
      <c r="G246" s="76">
        <f t="shared" si="30"/>
        <v>242</v>
      </c>
      <c r="H246" s="72">
        <f t="shared" si="31"/>
        <v>0</v>
      </c>
    </row>
    <row r="247" spans="6:8" x14ac:dyDescent="0.25">
      <c r="F247" s="77">
        <f t="shared" si="35"/>
        <v>3.7000000000000006</v>
      </c>
      <c r="G247" s="76">
        <f t="shared" si="30"/>
        <v>243</v>
      </c>
      <c r="H247" s="72">
        <f t="shared" si="31"/>
        <v>0</v>
      </c>
    </row>
    <row r="248" spans="6:8" x14ac:dyDescent="0.25">
      <c r="F248" s="77">
        <f t="shared" si="35"/>
        <v>3.8000000000000007</v>
      </c>
      <c r="G248" s="76">
        <f t="shared" si="30"/>
        <v>244</v>
      </c>
      <c r="H248" s="72">
        <f t="shared" si="31"/>
        <v>0</v>
      </c>
    </row>
    <row r="249" spans="6:8" x14ac:dyDescent="0.25">
      <c r="F249" s="77">
        <f t="shared" si="35"/>
        <v>3.9000000000000008</v>
      </c>
      <c r="G249" s="76">
        <f t="shared" si="30"/>
        <v>245</v>
      </c>
      <c r="H249" s="72">
        <f t="shared" si="31"/>
        <v>0</v>
      </c>
    </row>
    <row r="250" spans="6:8" x14ac:dyDescent="0.25">
      <c r="F250" s="77">
        <f t="shared" si="35"/>
        <v>4.0000000000000009</v>
      </c>
      <c r="G250" s="76">
        <f t="shared" si="30"/>
        <v>246</v>
      </c>
      <c r="H250" s="72">
        <f t="shared" si="31"/>
        <v>0</v>
      </c>
    </row>
    <row r="251" spans="6:8" x14ac:dyDescent="0.25">
      <c r="F251" s="77">
        <f t="shared" si="35"/>
        <v>4.1000000000000005</v>
      </c>
      <c r="G251" s="76">
        <f t="shared" ref="G251:G310" si="36">G250+1</f>
        <v>247</v>
      </c>
      <c r="H251" s="72">
        <f t="shared" si="31"/>
        <v>0</v>
      </c>
    </row>
    <row r="252" spans="6:8" x14ac:dyDescent="0.25">
      <c r="F252" s="77">
        <f t="shared" si="35"/>
        <v>4.2</v>
      </c>
      <c r="G252" s="76">
        <f t="shared" si="36"/>
        <v>248</v>
      </c>
      <c r="H252" s="72">
        <f t="shared" si="31"/>
        <v>0</v>
      </c>
    </row>
    <row r="253" spans="6:8" x14ac:dyDescent="0.25">
      <c r="F253" s="77">
        <f t="shared" si="35"/>
        <v>4.3</v>
      </c>
      <c r="G253" s="76">
        <f t="shared" si="36"/>
        <v>249</v>
      </c>
      <c r="H253" s="72">
        <f t="shared" si="31"/>
        <v>0</v>
      </c>
    </row>
    <row r="254" spans="6:8" x14ac:dyDescent="0.25">
      <c r="F254" s="77">
        <f t="shared" si="35"/>
        <v>4.3999999999999995</v>
      </c>
      <c r="G254" s="76">
        <f t="shared" si="36"/>
        <v>250</v>
      </c>
      <c r="H254" s="72">
        <f t="shared" si="31"/>
        <v>0</v>
      </c>
    </row>
    <row r="255" spans="6:8" x14ac:dyDescent="0.25">
      <c r="F255" s="77">
        <f t="shared" si="35"/>
        <v>4.4999999999999991</v>
      </c>
      <c r="G255" s="76">
        <f t="shared" si="36"/>
        <v>251</v>
      </c>
      <c r="H255" s="72">
        <f t="shared" si="31"/>
        <v>0</v>
      </c>
    </row>
    <row r="256" spans="6:8" x14ac:dyDescent="0.25">
      <c r="F256" s="77">
        <f t="shared" si="35"/>
        <v>4.5999999999999988</v>
      </c>
      <c r="G256" s="76">
        <f t="shared" si="36"/>
        <v>252</v>
      </c>
      <c r="H256" s="72">
        <f t="shared" si="31"/>
        <v>0</v>
      </c>
    </row>
    <row r="257" spans="6:8" x14ac:dyDescent="0.25">
      <c r="F257" s="77">
        <f t="shared" si="35"/>
        <v>4.6999999999999984</v>
      </c>
      <c r="G257" s="76">
        <f t="shared" si="36"/>
        <v>253</v>
      </c>
      <c r="H257" s="72">
        <f t="shared" si="31"/>
        <v>0</v>
      </c>
    </row>
    <row r="258" spans="6:8" x14ac:dyDescent="0.25">
      <c r="F258" s="77">
        <f t="shared" si="35"/>
        <v>4.799999999999998</v>
      </c>
      <c r="G258" s="76">
        <f t="shared" si="36"/>
        <v>254</v>
      </c>
      <c r="H258" s="72">
        <f t="shared" si="31"/>
        <v>0</v>
      </c>
    </row>
    <row r="259" spans="6:8" x14ac:dyDescent="0.25">
      <c r="F259" s="77">
        <f t="shared" si="35"/>
        <v>4.8999999999999977</v>
      </c>
      <c r="G259" s="76">
        <f t="shared" si="36"/>
        <v>255</v>
      </c>
      <c r="H259" s="72">
        <f t="shared" si="31"/>
        <v>0</v>
      </c>
    </row>
    <row r="260" spans="6:8" x14ac:dyDescent="0.25">
      <c r="F260" s="77">
        <f t="shared" si="35"/>
        <v>4.9999999999999973</v>
      </c>
      <c r="G260" s="76">
        <f t="shared" si="36"/>
        <v>256</v>
      </c>
      <c r="H260" s="72">
        <f t="shared" si="31"/>
        <v>0</v>
      </c>
    </row>
    <row r="261" spans="6:8" x14ac:dyDescent="0.25">
      <c r="F261" s="77">
        <f>F260+0.1</f>
        <v>5.099999999999997</v>
      </c>
      <c r="G261" s="76">
        <f t="shared" si="36"/>
        <v>257</v>
      </c>
      <c r="H261" s="72">
        <f t="shared" ref="H261:H296" si="37">IF(H$2=G261,F261,0)</f>
        <v>0</v>
      </c>
    </row>
    <row r="262" spans="6:8" x14ac:dyDescent="0.25">
      <c r="F262" s="77">
        <f t="shared" si="35"/>
        <v>5.1999999999999966</v>
      </c>
      <c r="G262" s="76">
        <f t="shared" si="36"/>
        <v>258</v>
      </c>
      <c r="H262" s="72">
        <f t="shared" si="37"/>
        <v>0</v>
      </c>
    </row>
    <row r="263" spans="6:8" x14ac:dyDescent="0.25">
      <c r="F263" s="77">
        <f t="shared" si="35"/>
        <v>5.2999999999999963</v>
      </c>
      <c r="G263" s="76">
        <f t="shared" si="36"/>
        <v>259</v>
      </c>
      <c r="H263" s="72">
        <f t="shared" si="37"/>
        <v>0</v>
      </c>
    </row>
    <row r="264" spans="6:8" x14ac:dyDescent="0.25">
      <c r="F264" s="77">
        <f t="shared" si="35"/>
        <v>5.3999999999999959</v>
      </c>
      <c r="G264" s="76">
        <f t="shared" si="36"/>
        <v>260</v>
      </c>
      <c r="H264" s="72">
        <f t="shared" si="37"/>
        <v>0</v>
      </c>
    </row>
    <row r="265" spans="6:8" x14ac:dyDescent="0.25">
      <c r="F265" s="77">
        <f t="shared" si="35"/>
        <v>5.4999999999999956</v>
      </c>
      <c r="G265" s="76">
        <f t="shared" si="36"/>
        <v>261</v>
      </c>
      <c r="H265" s="72">
        <f t="shared" si="37"/>
        <v>0</v>
      </c>
    </row>
    <row r="266" spans="6:8" x14ac:dyDescent="0.25">
      <c r="F266" s="77">
        <f t="shared" si="35"/>
        <v>5.5999999999999952</v>
      </c>
      <c r="G266" s="76">
        <f t="shared" si="36"/>
        <v>262</v>
      </c>
      <c r="H266" s="72">
        <f t="shared" si="37"/>
        <v>0</v>
      </c>
    </row>
    <row r="267" spans="6:8" x14ac:dyDescent="0.25">
      <c r="F267" s="77">
        <f t="shared" si="35"/>
        <v>5.6999999999999948</v>
      </c>
      <c r="G267" s="76">
        <f t="shared" si="36"/>
        <v>263</v>
      </c>
      <c r="H267" s="72">
        <f t="shared" si="37"/>
        <v>0</v>
      </c>
    </row>
    <row r="268" spans="6:8" x14ac:dyDescent="0.25">
      <c r="F268" s="77">
        <f t="shared" si="35"/>
        <v>5.7999999999999945</v>
      </c>
      <c r="G268" s="76">
        <f t="shared" si="36"/>
        <v>264</v>
      </c>
      <c r="H268" s="72">
        <f t="shared" si="37"/>
        <v>0</v>
      </c>
    </row>
    <row r="269" spans="6:8" x14ac:dyDescent="0.25">
      <c r="F269" s="77">
        <f t="shared" si="35"/>
        <v>5.8999999999999941</v>
      </c>
      <c r="G269" s="76">
        <f t="shared" si="36"/>
        <v>265</v>
      </c>
      <c r="H269" s="72">
        <f t="shared" si="37"/>
        <v>0</v>
      </c>
    </row>
    <row r="270" spans="6:8" x14ac:dyDescent="0.25">
      <c r="F270" s="77">
        <f t="shared" si="35"/>
        <v>5.9999999999999938</v>
      </c>
      <c r="G270" s="76">
        <f t="shared" si="36"/>
        <v>266</v>
      </c>
      <c r="H270" s="72">
        <f t="shared" si="37"/>
        <v>0</v>
      </c>
    </row>
    <row r="271" spans="6:8" x14ac:dyDescent="0.25">
      <c r="F271" s="77">
        <f t="shared" si="35"/>
        <v>6.0999999999999934</v>
      </c>
      <c r="G271" s="76">
        <f t="shared" si="36"/>
        <v>267</v>
      </c>
      <c r="H271" s="72">
        <f t="shared" si="37"/>
        <v>0</v>
      </c>
    </row>
    <row r="272" spans="6:8" x14ac:dyDescent="0.25">
      <c r="F272" s="77">
        <f t="shared" si="35"/>
        <v>6.1999999999999931</v>
      </c>
      <c r="G272" s="76">
        <f t="shared" si="36"/>
        <v>268</v>
      </c>
      <c r="H272" s="72">
        <f t="shared" si="37"/>
        <v>0</v>
      </c>
    </row>
    <row r="273" spans="6:8" x14ac:dyDescent="0.25">
      <c r="F273" s="77">
        <f t="shared" si="35"/>
        <v>6.2999999999999927</v>
      </c>
      <c r="G273" s="76">
        <f t="shared" si="36"/>
        <v>269</v>
      </c>
      <c r="H273" s="72">
        <f t="shared" si="37"/>
        <v>0</v>
      </c>
    </row>
    <row r="274" spans="6:8" x14ac:dyDescent="0.25">
      <c r="F274" s="77">
        <f t="shared" si="35"/>
        <v>6.3999999999999924</v>
      </c>
      <c r="G274" s="76">
        <f t="shared" si="36"/>
        <v>270</v>
      </c>
      <c r="H274" s="72">
        <f t="shared" si="37"/>
        <v>0</v>
      </c>
    </row>
    <row r="275" spans="6:8" x14ac:dyDescent="0.25">
      <c r="F275" s="77">
        <f t="shared" si="35"/>
        <v>6.499999999999992</v>
      </c>
      <c r="G275" s="76">
        <f t="shared" si="36"/>
        <v>271</v>
      </c>
      <c r="H275" s="72">
        <f t="shared" si="37"/>
        <v>0</v>
      </c>
    </row>
    <row r="276" spans="6:8" x14ac:dyDescent="0.25">
      <c r="F276" s="77">
        <f t="shared" si="35"/>
        <v>6.5999999999999917</v>
      </c>
      <c r="G276" s="76">
        <f t="shared" si="36"/>
        <v>272</v>
      </c>
      <c r="H276" s="72">
        <f t="shared" si="37"/>
        <v>0</v>
      </c>
    </row>
    <row r="277" spans="6:8" x14ac:dyDescent="0.25">
      <c r="F277" s="77">
        <f t="shared" si="35"/>
        <v>6.6999999999999913</v>
      </c>
      <c r="G277" s="76">
        <f t="shared" si="36"/>
        <v>273</v>
      </c>
      <c r="H277" s="72">
        <f t="shared" si="37"/>
        <v>0</v>
      </c>
    </row>
    <row r="278" spans="6:8" x14ac:dyDescent="0.25">
      <c r="F278" s="77">
        <f t="shared" si="35"/>
        <v>6.7999999999999909</v>
      </c>
      <c r="G278" s="76">
        <f t="shared" si="36"/>
        <v>274</v>
      </c>
      <c r="H278" s="72">
        <f t="shared" si="37"/>
        <v>0</v>
      </c>
    </row>
    <row r="279" spans="6:8" x14ac:dyDescent="0.25">
      <c r="F279" s="77">
        <f t="shared" si="35"/>
        <v>6.8999999999999906</v>
      </c>
      <c r="G279" s="76">
        <f t="shared" si="36"/>
        <v>275</v>
      </c>
      <c r="H279" s="72">
        <f t="shared" si="37"/>
        <v>0</v>
      </c>
    </row>
    <row r="280" spans="6:8" x14ac:dyDescent="0.25">
      <c r="F280" s="77">
        <f t="shared" si="35"/>
        <v>6.9999999999999902</v>
      </c>
      <c r="G280" s="76">
        <f t="shared" si="36"/>
        <v>276</v>
      </c>
      <c r="H280" s="72">
        <f t="shared" si="37"/>
        <v>0</v>
      </c>
    </row>
    <row r="281" spans="6:8" x14ac:dyDescent="0.25">
      <c r="F281" s="77">
        <f>F280+1</f>
        <v>7.9999999999999902</v>
      </c>
      <c r="G281" s="76">
        <f t="shared" si="36"/>
        <v>277</v>
      </c>
      <c r="H281" s="72">
        <f t="shared" si="37"/>
        <v>0</v>
      </c>
    </row>
    <row r="282" spans="6:8" x14ac:dyDescent="0.25">
      <c r="F282" s="77">
        <f t="shared" ref="F282:F283" si="38">F281+1</f>
        <v>8.9999999999999893</v>
      </c>
      <c r="G282" s="76">
        <f t="shared" si="36"/>
        <v>278</v>
      </c>
      <c r="H282" s="72">
        <f t="shared" si="37"/>
        <v>0</v>
      </c>
    </row>
    <row r="283" spans="6:8" x14ac:dyDescent="0.25">
      <c r="F283" s="77">
        <f t="shared" si="38"/>
        <v>9.9999999999999893</v>
      </c>
      <c r="G283" s="76">
        <f t="shared" si="36"/>
        <v>279</v>
      </c>
      <c r="H283" s="72">
        <f t="shared" si="37"/>
        <v>0</v>
      </c>
    </row>
    <row r="284" spans="6:8" x14ac:dyDescent="0.25">
      <c r="F284" s="77">
        <f>F283+2</f>
        <v>11.999999999999989</v>
      </c>
      <c r="G284" s="76">
        <f t="shared" si="36"/>
        <v>280</v>
      </c>
      <c r="H284" s="72">
        <f t="shared" si="37"/>
        <v>0</v>
      </c>
    </row>
    <row r="285" spans="6:8" x14ac:dyDescent="0.25">
      <c r="F285" s="77">
        <f t="shared" ref="F285:F298" si="39">F284+2</f>
        <v>13.999999999999989</v>
      </c>
      <c r="G285" s="76">
        <f t="shared" si="36"/>
        <v>281</v>
      </c>
      <c r="H285" s="72">
        <f t="shared" si="37"/>
        <v>0</v>
      </c>
    </row>
    <row r="286" spans="6:8" x14ac:dyDescent="0.25">
      <c r="F286" s="77">
        <f t="shared" si="39"/>
        <v>15.999999999999989</v>
      </c>
      <c r="G286" s="76">
        <f t="shared" si="36"/>
        <v>282</v>
      </c>
      <c r="H286" s="72">
        <f t="shared" si="37"/>
        <v>0</v>
      </c>
    </row>
    <row r="287" spans="6:8" x14ac:dyDescent="0.25">
      <c r="F287" s="77">
        <f t="shared" si="39"/>
        <v>17.999999999999989</v>
      </c>
      <c r="G287" s="76">
        <f t="shared" si="36"/>
        <v>283</v>
      </c>
      <c r="H287" s="72">
        <f t="shared" si="37"/>
        <v>0</v>
      </c>
    </row>
    <row r="288" spans="6:8" x14ac:dyDescent="0.25">
      <c r="F288" s="77">
        <f t="shared" si="39"/>
        <v>19.999999999999989</v>
      </c>
      <c r="G288" s="76">
        <f t="shared" si="36"/>
        <v>284</v>
      </c>
      <c r="H288" s="72">
        <f t="shared" si="37"/>
        <v>0</v>
      </c>
    </row>
    <row r="289" spans="6:8" x14ac:dyDescent="0.25">
      <c r="F289" s="77">
        <f t="shared" si="39"/>
        <v>21.999999999999989</v>
      </c>
      <c r="G289" s="76">
        <f t="shared" si="36"/>
        <v>285</v>
      </c>
      <c r="H289" s="72">
        <f t="shared" si="37"/>
        <v>0</v>
      </c>
    </row>
    <row r="290" spans="6:8" x14ac:dyDescent="0.25">
      <c r="F290" s="77">
        <f t="shared" si="39"/>
        <v>23.999999999999989</v>
      </c>
      <c r="G290" s="76">
        <f t="shared" si="36"/>
        <v>286</v>
      </c>
      <c r="H290" s="72">
        <f t="shared" si="37"/>
        <v>0</v>
      </c>
    </row>
    <row r="291" spans="6:8" x14ac:dyDescent="0.25">
      <c r="F291" s="77">
        <f t="shared" si="39"/>
        <v>25.999999999999989</v>
      </c>
      <c r="G291" s="76">
        <f t="shared" si="36"/>
        <v>287</v>
      </c>
      <c r="H291" s="72">
        <f t="shared" si="37"/>
        <v>0</v>
      </c>
    </row>
    <row r="292" spans="6:8" x14ac:dyDescent="0.25">
      <c r="F292" s="77">
        <f t="shared" si="39"/>
        <v>27.999999999999989</v>
      </c>
      <c r="G292" s="76">
        <f t="shared" si="36"/>
        <v>288</v>
      </c>
      <c r="H292" s="72">
        <f t="shared" si="37"/>
        <v>0</v>
      </c>
    </row>
    <row r="293" spans="6:8" x14ac:dyDescent="0.25">
      <c r="F293" s="77">
        <f t="shared" si="39"/>
        <v>29.999999999999989</v>
      </c>
      <c r="G293" s="76">
        <f t="shared" si="36"/>
        <v>289</v>
      </c>
      <c r="H293" s="72">
        <f t="shared" si="37"/>
        <v>0</v>
      </c>
    </row>
    <row r="294" spans="6:8" x14ac:dyDescent="0.25">
      <c r="F294" s="77">
        <f t="shared" si="39"/>
        <v>31.999999999999989</v>
      </c>
      <c r="G294" s="76">
        <f t="shared" si="36"/>
        <v>290</v>
      </c>
      <c r="H294" s="72">
        <f t="shared" si="37"/>
        <v>0</v>
      </c>
    </row>
    <row r="295" spans="6:8" x14ac:dyDescent="0.25">
      <c r="F295" s="77">
        <f t="shared" si="39"/>
        <v>33.999999999999986</v>
      </c>
      <c r="G295" s="76">
        <f t="shared" si="36"/>
        <v>291</v>
      </c>
      <c r="H295" s="72">
        <f t="shared" si="37"/>
        <v>0</v>
      </c>
    </row>
    <row r="296" spans="6:8" x14ac:dyDescent="0.25">
      <c r="F296" s="77">
        <f t="shared" si="39"/>
        <v>35.999999999999986</v>
      </c>
      <c r="G296" s="76">
        <f t="shared" si="36"/>
        <v>292</v>
      </c>
      <c r="H296" s="72">
        <f t="shared" si="37"/>
        <v>0</v>
      </c>
    </row>
    <row r="297" spans="6:8" x14ac:dyDescent="0.25">
      <c r="F297" s="77">
        <f t="shared" si="39"/>
        <v>37.999999999999986</v>
      </c>
      <c r="G297" s="76">
        <f t="shared" si="36"/>
        <v>293</v>
      </c>
      <c r="H297" s="72">
        <f t="shared" ref="H297:H310" si="40">IF(H$2=G297,F297,0)</f>
        <v>0</v>
      </c>
    </row>
    <row r="298" spans="6:8" x14ac:dyDescent="0.25">
      <c r="F298" s="77">
        <f t="shared" si="39"/>
        <v>39.999999999999986</v>
      </c>
      <c r="G298" s="76">
        <f t="shared" si="36"/>
        <v>294</v>
      </c>
      <c r="H298" s="72">
        <f t="shared" si="40"/>
        <v>0</v>
      </c>
    </row>
    <row r="299" spans="6:8" x14ac:dyDescent="0.25">
      <c r="F299" s="77">
        <f>F298+5</f>
        <v>44.999999999999986</v>
      </c>
      <c r="G299" s="76">
        <f t="shared" si="36"/>
        <v>295</v>
      </c>
      <c r="H299" s="72">
        <f t="shared" si="40"/>
        <v>0</v>
      </c>
    </row>
    <row r="300" spans="6:8" x14ac:dyDescent="0.25">
      <c r="F300" s="77">
        <f t="shared" ref="F300:F310" si="41">F299+5</f>
        <v>49.999999999999986</v>
      </c>
      <c r="G300" s="76">
        <f t="shared" si="36"/>
        <v>296</v>
      </c>
      <c r="H300" s="72">
        <f t="shared" si="40"/>
        <v>0</v>
      </c>
    </row>
    <row r="301" spans="6:8" x14ac:dyDescent="0.25">
      <c r="F301" s="77">
        <f t="shared" si="41"/>
        <v>54.999999999999986</v>
      </c>
      <c r="G301" s="76">
        <f t="shared" si="36"/>
        <v>297</v>
      </c>
      <c r="H301" s="72">
        <f t="shared" si="40"/>
        <v>0</v>
      </c>
    </row>
    <row r="302" spans="6:8" x14ac:dyDescent="0.25">
      <c r="F302" s="77">
        <f t="shared" si="41"/>
        <v>59.999999999999986</v>
      </c>
      <c r="G302" s="76">
        <f t="shared" si="36"/>
        <v>298</v>
      </c>
      <c r="H302" s="72">
        <f t="shared" si="40"/>
        <v>0</v>
      </c>
    </row>
    <row r="303" spans="6:8" x14ac:dyDescent="0.25">
      <c r="F303" s="77">
        <f t="shared" si="41"/>
        <v>64.999999999999986</v>
      </c>
      <c r="G303" s="76">
        <f t="shared" si="36"/>
        <v>299</v>
      </c>
      <c r="H303" s="72">
        <f t="shared" si="40"/>
        <v>0</v>
      </c>
    </row>
    <row r="304" spans="6:8" x14ac:dyDescent="0.25">
      <c r="F304" s="77">
        <f t="shared" si="41"/>
        <v>69.999999999999986</v>
      </c>
      <c r="G304" s="76">
        <f t="shared" si="36"/>
        <v>300</v>
      </c>
      <c r="H304" s="72">
        <f t="shared" si="40"/>
        <v>0</v>
      </c>
    </row>
    <row r="305" spans="6:8" x14ac:dyDescent="0.25">
      <c r="F305" s="77">
        <f t="shared" si="41"/>
        <v>74.999999999999986</v>
      </c>
      <c r="G305" s="76">
        <f t="shared" si="36"/>
        <v>301</v>
      </c>
      <c r="H305" s="72">
        <f t="shared" si="40"/>
        <v>0</v>
      </c>
    </row>
    <row r="306" spans="6:8" x14ac:dyDescent="0.25">
      <c r="F306" s="77">
        <f t="shared" si="41"/>
        <v>79.999999999999986</v>
      </c>
      <c r="G306" s="76">
        <f t="shared" si="36"/>
        <v>302</v>
      </c>
      <c r="H306" s="72">
        <f t="shared" si="40"/>
        <v>0</v>
      </c>
    </row>
    <row r="307" spans="6:8" x14ac:dyDescent="0.25">
      <c r="F307" s="77">
        <f t="shared" si="41"/>
        <v>84.999999999999986</v>
      </c>
      <c r="G307" s="76">
        <f t="shared" si="36"/>
        <v>303</v>
      </c>
      <c r="H307" s="72">
        <f t="shared" si="40"/>
        <v>0</v>
      </c>
    </row>
    <row r="308" spans="6:8" x14ac:dyDescent="0.25">
      <c r="F308" s="77">
        <f t="shared" si="41"/>
        <v>89.999999999999986</v>
      </c>
      <c r="G308" s="76">
        <f t="shared" si="36"/>
        <v>304</v>
      </c>
      <c r="H308" s="72">
        <f t="shared" si="40"/>
        <v>0</v>
      </c>
    </row>
    <row r="309" spans="6:8" x14ac:dyDescent="0.25">
      <c r="F309" s="77">
        <f t="shared" si="41"/>
        <v>94.999999999999986</v>
      </c>
      <c r="G309" s="76">
        <f t="shared" si="36"/>
        <v>305</v>
      </c>
      <c r="H309" s="72">
        <f t="shared" si="40"/>
        <v>0</v>
      </c>
    </row>
    <row r="310" spans="6:8" x14ac:dyDescent="0.25">
      <c r="F310" s="77">
        <f t="shared" si="41"/>
        <v>99.999999999999986</v>
      </c>
      <c r="G310" s="76">
        <f t="shared" si="36"/>
        <v>306</v>
      </c>
      <c r="H310" s="72">
        <f t="shared" si="40"/>
        <v>0</v>
      </c>
    </row>
    <row r="311" spans="6:8" x14ac:dyDescent="0.25">
      <c r="F311" s="77"/>
      <c r="G311" s="76"/>
    </row>
    <row r="312" spans="6:8" x14ac:dyDescent="0.25">
      <c r="F312" s="77"/>
      <c r="G312" s="76"/>
      <c r="H312" s="72" t="s">
        <v>123</v>
      </c>
    </row>
    <row r="313" spans="6:8" x14ac:dyDescent="0.25">
      <c r="F313" s="77"/>
      <c r="G313" s="76"/>
      <c r="H313" s="72">
        <f>SUM(H5:H310)</f>
        <v>1.5000000000000011</v>
      </c>
    </row>
    <row r="314" spans="6:8" x14ac:dyDescent="0.25">
      <c r="F314" s="77"/>
      <c r="G314" s="76"/>
    </row>
    <row r="315" spans="6:8" x14ac:dyDescent="0.25">
      <c r="F315" s="77"/>
      <c r="G315" s="76"/>
    </row>
    <row r="316" spans="6:8" x14ac:dyDescent="0.25">
      <c r="F316" s="77"/>
      <c r="G316" s="76"/>
    </row>
    <row r="317" spans="6:8" x14ac:dyDescent="0.25">
      <c r="F317" s="77"/>
      <c r="G317" s="76"/>
    </row>
    <row r="318" spans="6:8" x14ac:dyDescent="0.25">
      <c r="F318" s="77"/>
      <c r="G318" s="76"/>
    </row>
    <row r="319" spans="6:8" x14ac:dyDescent="0.25">
      <c r="F319" s="77"/>
      <c r="G319" s="76"/>
    </row>
    <row r="320" spans="6:8" x14ac:dyDescent="0.25">
      <c r="F320" s="77"/>
      <c r="G320" s="76"/>
    </row>
    <row r="321" spans="6:7" x14ac:dyDescent="0.25">
      <c r="F321" s="77"/>
      <c r="G321" s="76"/>
    </row>
    <row r="322" spans="6:7" x14ac:dyDescent="0.25">
      <c r="F322" s="77"/>
      <c r="G322" s="76"/>
    </row>
    <row r="323" spans="6:7" x14ac:dyDescent="0.25">
      <c r="F323" s="77"/>
      <c r="G323" s="76"/>
    </row>
    <row r="324" spans="6:7" x14ac:dyDescent="0.25">
      <c r="F324" s="77"/>
      <c r="G324" s="76"/>
    </row>
    <row r="325" spans="6:7" x14ac:dyDescent="0.25">
      <c r="F325" s="77"/>
      <c r="G325" s="76"/>
    </row>
    <row r="326" spans="6:7" x14ac:dyDescent="0.25">
      <c r="F326" s="77"/>
      <c r="G326" s="76"/>
    </row>
    <row r="327" spans="6:7" x14ac:dyDescent="0.25">
      <c r="F327" s="77"/>
      <c r="G327" s="76"/>
    </row>
    <row r="328" spans="6:7" x14ac:dyDescent="0.25">
      <c r="F328" s="77"/>
      <c r="G328" s="76"/>
    </row>
    <row r="329" spans="6:7" x14ac:dyDescent="0.25">
      <c r="F329" s="77"/>
      <c r="G329" s="76"/>
    </row>
    <row r="330" spans="6:7" x14ac:dyDescent="0.25">
      <c r="F330" s="77"/>
      <c r="G330" s="76"/>
    </row>
    <row r="331" spans="6:7" x14ac:dyDescent="0.25">
      <c r="F331" s="77"/>
      <c r="G331" s="76"/>
    </row>
    <row r="332" spans="6:7" x14ac:dyDescent="0.25">
      <c r="F332" s="77"/>
      <c r="G332" s="76"/>
    </row>
    <row r="333" spans="6:7" x14ac:dyDescent="0.25">
      <c r="F333" s="77"/>
      <c r="G333" s="76"/>
    </row>
    <row r="334" spans="6:7" x14ac:dyDescent="0.25">
      <c r="F334" s="77"/>
      <c r="G334" s="76"/>
    </row>
    <row r="335" spans="6:7" x14ac:dyDescent="0.25">
      <c r="F335" s="77"/>
      <c r="G335" s="76"/>
    </row>
    <row r="336" spans="6:7" x14ac:dyDescent="0.25">
      <c r="F336" s="77"/>
      <c r="G336" s="76"/>
    </row>
    <row r="337" spans="6:7" x14ac:dyDescent="0.25">
      <c r="F337" s="77"/>
      <c r="G337" s="76"/>
    </row>
    <row r="338" spans="6:7" x14ac:dyDescent="0.25">
      <c r="F338" s="77"/>
      <c r="G338" s="76"/>
    </row>
    <row r="339" spans="6:7" x14ac:dyDescent="0.25">
      <c r="F339" s="77"/>
      <c r="G339" s="76"/>
    </row>
    <row r="340" spans="6:7" x14ac:dyDescent="0.25">
      <c r="F340" s="77"/>
      <c r="G340" s="76"/>
    </row>
    <row r="341" spans="6:7" x14ac:dyDescent="0.25">
      <c r="F341" s="77"/>
      <c r="G341" s="76"/>
    </row>
    <row r="342" spans="6:7" x14ac:dyDescent="0.25">
      <c r="F342" s="77"/>
      <c r="G342" s="76"/>
    </row>
    <row r="343" spans="6:7" x14ac:dyDescent="0.25">
      <c r="F343" s="77"/>
      <c r="G343" s="76"/>
    </row>
    <row r="344" spans="6:7" x14ac:dyDescent="0.25">
      <c r="F344" s="77"/>
      <c r="G344" s="76"/>
    </row>
    <row r="345" spans="6:7" x14ac:dyDescent="0.25">
      <c r="F345" s="77"/>
      <c r="G345" s="76"/>
    </row>
    <row r="346" spans="6:7" x14ac:dyDescent="0.25">
      <c r="F346" s="77"/>
      <c r="G346" s="76"/>
    </row>
    <row r="347" spans="6:7" x14ac:dyDescent="0.25">
      <c r="F347" s="77"/>
      <c r="G347" s="76"/>
    </row>
    <row r="348" spans="6:7" x14ac:dyDescent="0.25">
      <c r="F348" s="77"/>
      <c r="G348" s="76"/>
    </row>
    <row r="349" spans="6:7" x14ac:dyDescent="0.25">
      <c r="F349" s="77"/>
      <c r="G349" s="76"/>
    </row>
    <row r="350" spans="6:7" x14ac:dyDescent="0.25">
      <c r="F350" s="77"/>
      <c r="G350" s="76"/>
    </row>
    <row r="351" spans="6:7" x14ac:dyDescent="0.25">
      <c r="F351" s="77"/>
      <c r="G351" s="76"/>
    </row>
    <row r="352" spans="6:7" x14ac:dyDescent="0.25">
      <c r="F352" s="77"/>
      <c r="G352" s="76"/>
    </row>
    <row r="353" spans="6:7" x14ac:dyDescent="0.25">
      <c r="F353" s="77"/>
      <c r="G353" s="76"/>
    </row>
    <row r="354" spans="6:7" x14ac:dyDescent="0.25">
      <c r="F354" s="77"/>
      <c r="G354" s="76"/>
    </row>
    <row r="355" spans="6:7" x14ac:dyDescent="0.25">
      <c r="F355" s="77"/>
      <c r="G355" s="76"/>
    </row>
    <row r="356" spans="6:7" x14ac:dyDescent="0.25">
      <c r="F356" s="77"/>
      <c r="G356" s="76"/>
    </row>
    <row r="357" spans="6:7" x14ac:dyDescent="0.25">
      <c r="F357" s="77"/>
      <c r="G357" s="76"/>
    </row>
    <row r="358" spans="6:7" x14ac:dyDescent="0.25">
      <c r="F358" s="77"/>
      <c r="G358" s="76"/>
    </row>
    <row r="359" spans="6:7" x14ac:dyDescent="0.25">
      <c r="F359" s="77"/>
      <c r="G359" s="76"/>
    </row>
    <row r="360" spans="6:7" x14ac:dyDescent="0.25">
      <c r="F360" s="77"/>
      <c r="G360" s="76"/>
    </row>
    <row r="361" spans="6:7" x14ac:dyDescent="0.25">
      <c r="F361" s="77"/>
      <c r="G361" s="76"/>
    </row>
    <row r="362" spans="6:7" x14ac:dyDescent="0.25">
      <c r="F362" s="77"/>
      <c r="G362" s="76"/>
    </row>
    <row r="363" spans="6:7" x14ac:dyDescent="0.25">
      <c r="F363" s="77"/>
      <c r="G363" s="76"/>
    </row>
    <row r="364" spans="6:7" x14ac:dyDescent="0.25">
      <c r="F364" s="77"/>
      <c r="G364" s="76"/>
    </row>
    <row r="365" spans="6:7" x14ac:dyDescent="0.25">
      <c r="F365" s="77"/>
      <c r="G365" s="76"/>
    </row>
    <row r="366" spans="6:7" x14ac:dyDescent="0.25">
      <c r="F366" s="77"/>
      <c r="G366" s="76"/>
    </row>
    <row r="367" spans="6:7" x14ac:dyDescent="0.25">
      <c r="F367" s="77"/>
      <c r="G367" s="76"/>
    </row>
    <row r="368" spans="6:7" x14ac:dyDescent="0.25">
      <c r="F368" s="77"/>
      <c r="G368" s="76"/>
    </row>
    <row r="369" spans="6:7" x14ac:dyDescent="0.25">
      <c r="F369" s="77"/>
      <c r="G369" s="76"/>
    </row>
    <row r="370" spans="6:7" x14ac:dyDescent="0.25">
      <c r="F370" s="77"/>
      <c r="G370" s="76"/>
    </row>
    <row r="371" spans="6:7" x14ac:dyDescent="0.25">
      <c r="F371" s="77"/>
      <c r="G371" s="76"/>
    </row>
    <row r="372" spans="6:7" x14ac:dyDescent="0.25">
      <c r="F372" s="77"/>
      <c r="G372" s="76"/>
    </row>
    <row r="373" spans="6:7" x14ac:dyDescent="0.25">
      <c r="F373" s="77"/>
      <c r="G373" s="76"/>
    </row>
    <row r="374" spans="6:7" x14ac:dyDescent="0.25">
      <c r="F374" s="77"/>
      <c r="G374" s="76"/>
    </row>
    <row r="375" spans="6:7" x14ac:dyDescent="0.25">
      <c r="F375" s="77"/>
      <c r="G375" s="76"/>
    </row>
    <row r="376" spans="6:7" x14ac:dyDescent="0.25">
      <c r="F376" s="77"/>
      <c r="G376" s="76"/>
    </row>
    <row r="377" spans="6:7" x14ac:dyDescent="0.25">
      <c r="F377" s="77"/>
      <c r="G377" s="76"/>
    </row>
    <row r="378" spans="6:7" x14ac:dyDescent="0.25">
      <c r="F378" s="77"/>
      <c r="G378" s="76"/>
    </row>
    <row r="379" spans="6:7" x14ac:dyDescent="0.25">
      <c r="F379" s="77"/>
      <c r="G379" s="76"/>
    </row>
    <row r="380" spans="6:7" x14ac:dyDescent="0.25">
      <c r="F380" s="77"/>
      <c r="G380" s="76"/>
    </row>
    <row r="381" spans="6:7" x14ac:dyDescent="0.25">
      <c r="F381" s="77"/>
      <c r="G381" s="76"/>
    </row>
    <row r="382" spans="6:7" x14ac:dyDescent="0.25">
      <c r="F382" s="77"/>
      <c r="G382" s="76"/>
    </row>
    <row r="383" spans="6:7" x14ac:dyDescent="0.25">
      <c r="F383" s="77"/>
      <c r="G383" s="76"/>
    </row>
    <row r="384" spans="6:7" x14ac:dyDescent="0.25">
      <c r="F384" s="77"/>
      <c r="G384" s="76"/>
    </row>
    <row r="385" spans="6:7" x14ac:dyDescent="0.25">
      <c r="F385" s="77"/>
      <c r="G385" s="76"/>
    </row>
    <row r="386" spans="6:7" x14ac:dyDescent="0.25">
      <c r="F386" s="77"/>
      <c r="G386" s="76"/>
    </row>
    <row r="387" spans="6:7" x14ac:dyDescent="0.25">
      <c r="F387" s="77"/>
      <c r="G387" s="76"/>
    </row>
    <row r="388" spans="6:7" x14ac:dyDescent="0.25">
      <c r="F388" s="77"/>
      <c r="G388" s="76"/>
    </row>
    <row r="389" spans="6:7" x14ac:dyDescent="0.25">
      <c r="F389" s="77"/>
      <c r="G389" s="76"/>
    </row>
    <row r="390" spans="6:7" x14ac:dyDescent="0.25">
      <c r="F390" s="77"/>
      <c r="G390" s="76"/>
    </row>
    <row r="391" spans="6:7" x14ac:dyDescent="0.25">
      <c r="F391" s="77"/>
      <c r="G391" s="76"/>
    </row>
    <row r="392" spans="6:7" x14ac:dyDescent="0.25">
      <c r="F392" s="77"/>
      <c r="G392" s="76"/>
    </row>
    <row r="393" spans="6:7" x14ac:dyDescent="0.25">
      <c r="F393" s="77"/>
      <c r="G393" s="76"/>
    </row>
    <row r="394" spans="6:7" x14ac:dyDescent="0.25">
      <c r="F394" s="77"/>
      <c r="G394" s="76"/>
    </row>
    <row r="395" spans="6:7" x14ac:dyDescent="0.25">
      <c r="F395" s="77"/>
      <c r="G395" s="76"/>
    </row>
    <row r="396" spans="6:7" x14ac:dyDescent="0.25">
      <c r="F396" s="77"/>
      <c r="G396" s="76"/>
    </row>
    <row r="397" spans="6:7" x14ac:dyDescent="0.25">
      <c r="F397" s="77"/>
      <c r="G397" s="76"/>
    </row>
    <row r="398" spans="6:7" x14ac:dyDescent="0.25">
      <c r="F398" s="77"/>
      <c r="G398" s="76"/>
    </row>
    <row r="399" spans="6:7" x14ac:dyDescent="0.25">
      <c r="F399" s="77"/>
      <c r="G399" s="76"/>
    </row>
    <row r="400" spans="6:7" x14ac:dyDescent="0.25">
      <c r="F400" s="77"/>
      <c r="G400" s="76"/>
    </row>
    <row r="401" spans="6:7" x14ac:dyDescent="0.25">
      <c r="F401" s="77"/>
      <c r="G401" s="76"/>
    </row>
    <row r="402" spans="6:7" x14ac:dyDescent="0.25">
      <c r="F402" s="77"/>
      <c r="G402" s="76"/>
    </row>
    <row r="403" spans="6:7" x14ac:dyDescent="0.25">
      <c r="F403" s="77"/>
      <c r="G403" s="76"/>
    </row>
    <row r="404" spans="6:7" x14ac:dyDescent="0.25">
      <c r="F404" s="77"/>
      <c r="G404" s="76"/>
    </row>
    <row r="405" spans="6:7" x14ac:dyDescent="0.25">
      <c r="F405" s="77"/>
      <c r="G405" s="76"/>
    </row>
    <row r="406" spans="6:7" x14ac:dyDescent="0.25">
      <c r="F406" s="77"/>
      <c r="G406" s="76"/>
    </row>
    <row r="407" spans="6:7" x14ac:dyDescent="0.25">
      <c r="F407" s="77"/>
      <c r="G407" s="76"/>
    </row>
    <row r="408" spans="6:7" x14ac:dyDescent="0.25">
      <c r="F408" s="77"/>
      <c r="G408" s="76"/>
    </row>
    <row r="409" spans="6:7" x14ac:dyDescent="0.25">
      <c r="F409" s="77"/>
      <c r="G409" s="76"/>
    </row>
    <row r="410" spans="6:7" x14ac:dyDescent="0.25">
      <c r="F410" s="77"/>
      <c r="G410" s="76"/>
    </row>
    <row r="411" spans="6:7" x14ac:dyDescent="0.25">
      <c r="F411" s="77"/>
      <c r="G411" s="76"/>
    </row>
    <row r="412" spans="6:7" x14ac:dyDescent="0.25">
      <c r="F412" s="77"/>
      <c r="G412" s="76"/>
    </row>
    <row r="413" spans="6:7" x14ac:dyDescent="0.25">
      <c r="F413" s="77"/>
      <c r="G413" s="76"/>
    </row>
    <row r="414" spans="6:7" x14ac:dyDescent="0.25">
      <c r="F414" s="77"/>
      <c r="G414" s="76"/>
    </row>
    <row r="415" spans="6:7" x14ac:dyDescent="0.25">
      <c r="F415" s="77"/>
      <c r="G415" s="76"/>
    </row>
    <row r="416" spans="6:7" x14ac:dyDescent="0.25">
      <c r="F416" s="77"/>
      <c r="G416" s="76"/>
    </row>
    <row r="417" spans="6:7" x14ac:dyDescent="0.25">
      <c r="F417" s="77"/>
      <c r="G417" s="76"/>
    </row>
    <row r="418" spans="6:7" x14ac:dyDescent="0.25">
      <c r="F418" s="77"/>
      <c r="G418" s="76"/>
    </row>
    <row r="419" spans="6:7" x14ac:dyDescent="0.25">
      <c r="F419" s="77"/>
      <c r="G419" s="76"/>
    </row>
    <row r="420" spans="6:7" x14ac:dyDescent="0.25">
      <c r="F420" s="77"/>
      <c r="G420" s="76"/>
    </row>
    <row r="421" spans="6:7" x14ac:dyDescent="0.25">
      <c r="F421" s="77"/>
      <c r="G421" s="76"/>
    </row>
    <row r="422" spans="6:7" x14ac:dyDescent="0.25">
      <c r="F422" s="77"/>
      <c r="G422" s="76"/>
    </row>
    <row r="423" spans="6:7" x14ac:dyDescent="0.25">
      <c r="F423" s="77"/>
      <c r="G423" s="76"/>
    </row>
    <row r="424" spans="6:7" x14ac:dyDescent="0.25">
      <c r="F424" s="77"/>
      <c r="G424" s="76"/>
    </row>
    <row r="425" spans="6:7" x14ac:dyDescent="0.25">
      <c r="F425" s="77"/>
      <c r="G425" s="76"/>
    </row>
    <row r="426" spans="6:7" x14ac:dyDescent="0.25">
      <c r="F426" s="77"/>
      <c r="G426" s="76"/>
    </row>
    <row r="427" spans="6:7" x14ac:dyDescent="0.25">
      <c r="F427" s="77"/>
      <c r="G427" s="76"/>
    </row>
    <row r="428" spans="6:7" x14ac:dyDescent="0.25">
      <c r="F428" s="77"/>
      <c r="G428" s="76"/>
    </row>
    <row r="429" spans="6:7" x14ac:dyDescent="0.25">
      <c r="F429" s="77"/>
      <c r="G429" s="76"/>
    </row>
    <row r="430" spans="6:7" x14ac:dyDescent="0.25">
      <c r="F430" s="77"/>
      <c r="G430" s="76"/>
    </row>
    <row r="431" spans="6:7" x14ac:dyDescent="0.25">
      <c r="F431" s="77"/>
      <c r="G431" s="76"/>
    </row>
    <row r="432" spans="6:7" x14ac:dyDescent="0.25">
      <c r="F432" s="77"/>
      <c r="G432" s="76"/>
    </row>
    <row r="433" spans="6:7" x14ac:dyDescent="0.25">
      <c r="F433" s="77"/>
      <c r="G433" s="76"/>
    </row>
    <row r="434" spans="6:7" x14ac:dyDescent="0.25">
      <c r="F434" s="77"/>
      <c r="G434" s="76"/>
    </row>
    <row r="435" spans="6:7" x14ac:dyDescent="0.25">
      <c r="F435" s="77"/>
      <c r="G435" s="76"/>
    </row>
    <row r="436" spans="6:7" x14ac:dyDescent="0.25">
      <c r="F436" s="77"/>
      <c r="G436" s="76"/>
    </row>
    <row r="437" spans="6:7" x14ac:dyDescent="0.25">
      <c r="F437" s="77"/>
      <c r="G437" s="76"/>
    </row>
    <row r="438" spans="6:7" x14ac:dyDescent="0.25">
      <c r="F438" s="77"/>
      <c r="G438" s="76"/>
    </row>
    <row r="439" spans="6:7" x14ac:dyDescent="0.25">
      <c r="F439" s="77"/>
      <c r="G439" s="76"/>
    </row>
    <row r="440" spans="6:7" x14ac:dyDescent="0.25">
      <c r="F440" s="77"/>
      <c r="G440" s="76"/>
    </row>
    <row r="441" spans="6:7" x14ac:dyDescent="0.25">
      <c r="F441" s="77"/>
      <c r="G441" s="76"/>
    </row>
    <row r="442" spans="6:7" x14ac:dyDescent="0.25">
      <c r="F442" s="77"/>
      <c r="G442" s="76"/>
    </row>
    <row r="443" spans="6:7" x14ac:dyDescent="0.25">
      <c r="F443" s="77"/>
      <c r="G443" s="76"/>
    </row>
    <row r="444" spans="6:7" x14ac:dyDescent="0.25">
      <c r="F444" s="77"/>
      <c r="G444" s="76"/>
    </row>
    <row r="445" spans="6:7" x14ac:dyDescent="0.25">
      <c r="F445" s="77"/>
      <c r="G445" s="76"/>
    </row>
    <row r="446" spans="6:7" x14ac:dyDescent="0.25">
      <c r="F446" s="77"/>
      <c r="G446" s="76"/>
    </row>
    <row r="447" spans="6:7" x14ac:dyDescent="0.25">
      <c r="F447" s="77"/>
      <c r="G447" s="76"/>
    </row>
    <row r="448" spans="6:7" x14ac:dyDescent="0.25">
      <c r="F448" s="77"/>
      <c r="G448" s="76"/>
    </row>
    <row r="449" spans="6:7" x14ac:dyDescent="0.25">
      <c r="F449" s="77"/>
      <c r="G449" s="76"/>
    </row>
    <row r="450" spans="6:7" x14ac:dyDescent="0.25">
      <c r="F450" s="77"/>
      <c r="G450" s="76"/>
    </row>
    <row r="451" spans="6:7" x14ac:dyDescent="0.25">
      <c r="F451" s="77"/>
      <c r="G451" s="76"/>
    </row>
    <row r="452" spans="6:7" x14ac:dyDescent="0.25">
      <c r="F452" s="77"/>
      <c r="G452" s="76"/>
    </row>
    <row r="453" spans="6:7" x14ac:dyDescent="0.25">
      <c r="F453" s="77"/>
      <c r="G453" s="76"/>
    </row>
    <row r="454" spans="6:7" x14ac:dyDescent="0.25">
      <c r="F454" s="77"/>
      <c r="G454" s="76"/>
    </row>
    <row r="455" spans="6:7" x14ac:dyDescent="0.25">
      <c r="F455" s="77"/>
      <c r="G455" s="76"/>
    </row>
    <row r="456" spans="6:7" x14ac:dyDescent="0.25">
      <c r="F456" s="77"/>
      <c r="G456" s="76"/>
    </row>
    <row r="457" spans="6:7" x14ac:dyDescent="0.25">
      <c r="F457" s="77"/>
      <c r="G457" s="76"/>
    </row>
    <row r="458" spans="6:7" x14ac:dyDescent="0.25">
      <c r="F458" s="77"/>
      <c r="G458" s="76"/>
    </row>
    <row r="459" spans="6:7" x14ac:dyDescent="0.25">
      <c r="F459" s="77"/>
      <c r="G459" s="76"/>
    </row>
    <row r="460" spans="6:7" x14ac:dyDescent="0.25">
      <c r="F460" s="77"/>
      <c r="G460" s="76"/>
    </row>
    <row r="461" spans="6:7" x14ac:dyDescent="0.25">
      <c r="F461" s="77"/>
      <c r="G461" s="76"/>
    </row>
    <row r="462" spans="6:7" x14ac:dyDescent="0.25">
      <c r="F462" s="77"/>
      <c r="G462" s="76"/>
    </row>
    <row r="463" spans="6:7" x14ac:dyDescent="0.25">
      <c r="F463" s="77"/>
      <c r="G463" s="76"/>
    </row>
    <row r="464" spans="6:7" x14ac:dyDescent="0.25">
      <c r="F464" s="77"/>
      <c r="G464" s="76"/>
    </row>
    <row r="465" spans="6:7" x14ac:dyDescent="0.25">
      <c r="F465" s="77"/>
      <c r="G465" s="76"/>
    </row>
    <row r="466" spans="6:7" x14ac:dyDescent="0.25">
      <c r="F466" s="77"/>
      <c r="G466" s="76"/>
    </row>
    <row r="467" spans="6:7" x14ac:dyDescent="0.25">
      <c r="F467" s="77"/>
      <c r="G467" s="76"/>
    </row>
    <row r="468" spans="6:7" x14ac:dyDescent="0.25">
      <c r="F468" s="77"/>
      <c r="G468" s="76"/>
    </row>
    <row r="469" spans="6:7" x14ac:dyDescent="0.25">
      <c r="F469" s="77"/>
      <c r="G469" s="76"/>
    </row>
    <row r="470" spans="6:7" x14ac:dyDescent="0.25">
      <c r="F470" s="77"/>
      <c r="G470" s="76"/>
    </row>
    <row r="471" spans="6:7" x14ac:dyDescent="0.25">
      <c r="F471" s="77"/>
      <c r="G471" s="76"/>
    </row>
    <row r="472" spans="6:7" x14ac:dyDescent="0.25">
      <c r="F472" s="77"/>
      <c r="G472" s="76"/>
    </row>
    <row r="473" spans="6:7" x14ac:dyDescent="0.25">
      <c r="F473" s="77"/>
      <c r="G473" s="76"/>
    </row>
    <row r="474" spans="6:7" x14ac:dyDescent="0.25">
      <c r="F474" s="77"/>
      <c r="G474" s="76"/>
    </row>
    <row r="475" spans="6:7" x14ac:dyDescent="0.25">
      <c r="F475" s="77"/>
      <c r="G475" s="76"/>
    </row>
    <row r="476" spans="6:7" x14ac:dyDescent="0.25">
      <c r="F476" s="77"/>
      <c r="G476" s="76"/>
    </row>
    <row r="477" spans="6:7" x14ac:dyDescent="0.25">
      <c r="F477" s="77"/>
      <c r="G477" s="76"/>
    </row>
    <row r="478" spans="6:7" x14ac:dyDescent="0.25">
      <c r="F478" s="77"/>
      <c r="G478" s="76"/>
    </row>
    <row r="479" spans="6:7" x14ac:dyDescent="0.25">
      <c r="F479" s="77"/>
      <c r="G479" s="76"/>
    </row>
    <row r="480" spans="6:7" x14ac:dyDescent="0.25">
      <c r="F480" s="77"/>
      <c r="G480" s="76"/>
    </row>
    <row r="481" spans="6:7" x14ac:dyDescent="0.25">
      <c r="F481" s="77"/>
      <c r="G481" s="76"/>
    </row>
    <row r="482" spans="6:7" x14ac:dyDescent="0.25">
      <c r="F482" s="77"/>
      <c r="G482" s="76"/>
    </row>
    <row r="483" spans="6:7" x14ac:dyDescent="0.25">
      <c r="F483" s="77"/>
      <c r="G483" s="76"/>
    </row>
    <row r="484" spans="6:7" x14ac:dyDescent="0.25">
      <c r="F484" s="77"/>
      <c r="G484" s="76"/>
    </row>
    <row r="485" spans="6:7" x14ac:dyDescent="0.25">
      <c r="F485" s="77"/>
      <c r="G485" s="76"/>
    </row>
    <row r="486" spans="6:7" x14ac:dyDescent="0.25">
      <c r="F486" s="77"/>
      <c r="G486" s="76"/>
    </row>
    <row r="487" spans="6:7" x14ac:dyDescent="0.25">
      <c r="F487" s="77"/>
      <c r="G487" s="76"/>
    </row>
    <row r="488" spans="6:7" x14ac:dyDescent="0.25">
      <c r="F488" s="77"/>
      <c r="G488" s="76"/>
    </row>
    <row r="489" spans="6:7" x14ac:dyDescent="0.25">
      <c r="F489" s="77"/>
      <c r="G489" s="76"/>
    </row>
    <row r="490" spans="6:7" x14ac:dyDescent="0.25">
      <c r="F490" s="77"/>
      <c r="G490" s="76"/>
    </row>
    <row r="491" spans="6:7" x14ac:dyDescent="0.25">
      <c r="F491" s="77"/>
      <c r="G491" s="76"/>
    </row>
    <row r="492" spans="6:7" x14ac:dyDescent="0.25">
      <c r="F492" s="77"/>
      <c r="G492" s="76"/>
    </row>
    <row r="493" spans="6:7" x14ac:dyDescent="0.25">
      <c r="F493" s="77"/>
      <c r="G493" s="76"/>
    </row>
    <row r="494" spans="6:7" x14ac:dyDescent="0.25">
      <c r="F494" s="77"/>
      <c r="G494" s="76"/>
    </row>
    <row r="495" spans="6:7" x14ac:dyDescent="0.25">
      <c r="F495" s="77"/>
      <c r="G495" s="76"/>
    </row>
    <row r="496" spans="6:7" x14ac:dyDescent="0.25">
      <c r="F496" s="77"/>
      <c r="G496" s="76"/>
    </row>
    <row r="497" spans="6:7" x14ac:dyDescent="0.25">
      <c r="F497" s="77"/>
      <c r="G497" s="76"/>
    </row>
    <row r="498" spans="6:7" x14ac:dyDescent="0.25">
      <c r="F498" s="77"/>
      <c r="G498" s="76"/>
    </row>
    <row r="499" spans="6:7" x14ac:dyDescent="0.25">
      <c r="F499" s="77"/>
      <c r="G499" s="76"/>
    </row>
    <row r="500" spans="6:7" x14ac:dyDescent="0.25">
      <c r="F500" s="77"/>
      <c r="G500" s="76"/>
    </row>
    <row r="501" spans="6:7" x14ac:dyDescent="0.25">
      <c r="F501" s="77"/>
      <c r="G501" s="76"/>
    </row>
    <row r="502" spans="6:7" x14ac:dyDescent="0.25">
      <c r="F502" s="77"/>
      <c r="G502" s="76"/>
    </row>
    <row r="503" spans="6:7" x14ac:dyDescent="0.25">
      <c r="F503" s="77"/>
      <c r="G503" s="76"/>
    </row>
    <row r="504" spans="6:7" x14ac:dyDescent="0.25">
      <c r="F504" s="77"/>
      <c r="G504" s="76"/>
    </row>
    <row r="505" spans="6:7" x14ac:dyDescent="0.25">
      <c r="F505" s="77"/>
      <c r="G505" s="76"/>
    </row>
    <row r="506" spans="6:7" x14ac:dyDescent="0.25">
      <c r="F506" s="77"/>
      <c r="G506" s="76"/>
    </row>
    <row r="507" spans="6:7" x14ac:dyDescent="0.25">
      <c r="F507" s="77"/>
      <c r="G507" s="76"/>
    </row>
    <row r="508" spans="6:7" x14ac:dyDescent="0.25">
      <c r="F508" s="77"/>
      <c r="G508" s="76"/>
    </row>
    <row r="509" spans="6:7" x14ac:dyDescent="0.25">
      <c r="F509" s="77"/>
      <c r="G509" s="76"/>
    </row>
    <row r="510" spans="6:7" x14ac:dyDescent="0.25">
      <c r="F510" s="77"/>
      <c r="G510" s="76"/>
    </row>
    <row r="511" spans="6:7" x14ac:dyDescent="0.25">
      <c r="F511" s="77"/>
      <c r="G511" s="76"/>
    </row>
    <row r="512" spans="6:7" x14ac:dyDescent="0.25">
      <c r="F512" s="77"/>
      <c r="G512" s="76"/>
    </row>
    <row r="513" spans="6:7" x14ac:dyDescent="0.25">
      <c r="F513" s="77"/>
      <c r="G513" s="76"/>
    </row>
    <row r="514" spans="6:7" x14ac:dyDescent="0.25">
      <c r="F514" s="77"/>
      <c r="G514" s="76"/>
    </row>
    <row r="515" spans="6:7" x14ac:dyDescent="0.25">
      <c r="F515" s="77"/>
      <c r="G515" s="76"/>
    </row>
    <row r="516" spans="6:7" x14ac:dyDescent="0.25">
      <c r="F516" s="77"/>
      <c r="G516" s="76"/>
    </row>
    <row r="517" spans="6:7" x14ac:dyDescent="0.25">
      <c r="F517" s="77"/>
      <c r="G517" s="76"/>
    </row>
    <row r="518" spans="6:7" x14ac:dyDescent="0.25">
      <c r="F518" s="77"/>
      <c r="G518" s="76"/>
    </row>
    <row r="519" spans="6:7" x14ac:dyDescent="0.25">
      <c r="F519" s="77"/>
      <c r="G519" s="76"/>
    </row>
    <row r="520" spans="6:7" x14ac:dyDescent="0.25">
      <c r="F520" s="77"/>
      <c r="G520" s="76"/>
    </row>
    <row r="521" spans="6:7" x14ac:dyDescent="0.25">
      <c r="F521" s="77"/>
      <c r="G521" s="76"/>
    </row>
    <row r="522" spans="6:7" x14ac:dyDescent="0.25">
      <c r="F522" s="77"/>
      <c r="G522" s="76"/>
    </row>
    <row r="523" spans="6:7" x14ac:dyDescent="0.25">
      <c r="F523" s="77"/>
      <c r="G523" s="76"/>
    </row>
    <row r="524" spans="6:7" x14ac:dyDescent="0.25">
      <c r="F524" s="77"/>
      <c r="G524" s="76"/>
    </row>
    <row r="525" spans="6:7" x14ac:dyDescent="0.25">
      <c r="F525" s="77"/>
      <c r="G525" s="76"/>
    </row>
    <row r="526" spans="6:7" x14ac:dyDescent="0.25">
      <c r="F526" s="77"/>
      <c r="G526" s="76"/>
    </row>
    <row r="527" spans="6:7" x14ac:dyDescent="0.25">
      <c r="F527" s="77"/>
      <c r="G527" s="76"/>
    </row>
    <row r="528" spans="6:7" x14ac:dyDescent="0.25">
      <c r="F528" s="77"/>
      <c r="G528" s="76"/>
    </row>
    <row r="529" spans="6:7" x14ac:dyDescent="0.25">
      <c r="F529" s="77"/>
      <c r="G529" s="76"/>
    </row>
    <row r="530" spans="6:7" x14ac:dyDescent="0.25">
      <c r="F530" s="77"/>
      <c r="G530" s="76"/>
    </row>
    <row r="531" spans="6:7" x14ac:dyDescent="0.25">
      <c r="F531" s="77"/>
      <c r="G531" s="76"/>
    </row>
    <row r="532" spans="6:7" x14ac:dyDescent="0.25">
      <c r="F532" s="77"/>
      <c r="G532" s="76"/>
    </row>
    <row r="533" spans="6:7" x14ac:dyDescent="0.25">
      <c r="F533" s="77"/>
      <c r="G533" s="76"/>
    </row>
    <row r="534" spans="6:7" x14ac:dyDescent="0.25">
      <c r="F534" s="77"/>
      <c r="G534" s="76"/>
    </row>
    <row r="535" spans="6:7" x14ac:dyDescent="0.25">
      <c r="F535" s="77"/>
      <c r="G535" s="76"/>
    </row>
    <row r="536" spans="6:7" x14ac:dyDescent="0.25">
      <c r="F536" s="77"/>
      <c r="G536" s="76"/>
    </row>
    <row r="537" spans="6:7" x14ac:dyDescent="0.25">
      <c r="F537" s="77"/>
      <c r="G537" s="76"/>
    </row>
    <row r="538" spans="6:7" x14ac:dyDescent="0.25">
      <c r="F538" s="77"/>
      <c r="G538" s="76"/>
    </row>
  </sheetData>
  <sheetProtection password="CCEB" sheet="1" objects="1" scenarios="1"/>
  <protectedRanges>
    <protectedRange sqref="C2 H2" name="Range1"/>
  </protectedRanges>
  <mergeCells count="5">
    <mergeCell ref="A1:B1"/>
    <mergeCell ref="A2:B2"/>
    <mergeCell ref="F1:G1"/>
    <mergeCell ref="F2:G2"/>
    <mergeCell ref="AC1:AJ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377"/>
  <sheetViews>
    <sheetView workbookViewId="0">
      <selection activeCell="J9" sqref="J9"/>
    </sheetView>
  </sheetViews>
  <sheetFormatPr defaultColWidth="8.85546875" defaultRowHeight="15" x14ac:dyDescent="0.25"/>
  <cols>
    <col min="1" max="1" width="8.85546875" style="72"/>
    <col min="2" max="2" width="12" style="72" customWidth="1"/>
    <col min="3" max="3" width="17.85546875" style="72" customWidth="1"/>
    <col min="4" max="16384" width="8.85546875" style="72"/>
  </cols>
  <sheetData>
    <row r="1" spans="1:13" x14ac:dyDescent="0.25">
      <c r="A1" s="169" t="s">
        <v>80</v>
      </c>
      <c r="B1" s="169"/>
      <c r="C1" s="169"/>
      <c r="D1" s="72" t="s">
        <v>65</v>
      </c>
      <c r="E1" s="72" t="s">
        <v>76</v>
      </c>
      <c r="F1" s="72" t="s">
        <v>77</v>
      </c>
      <c r="G1" s="72" t="s">
        <v>78</v>
      </c>
      <c r="H1" s="72" t="s">
        <v>79</v>
      </c>
      <c r="I1" s="72" t="s">
        <v>62</v>
      </c>
      <c r="J1" s="72" t="s">
        <v>63</v>
      </c>
      <c r="K1" s="72" t="s">
        <v>64</v>
      </c>
      <c r="L1" s="72" t="s">
        <v>76</v>
      </c>
      <c r="M1" s="72" t="s">
        <v>77</v>
      </c>
    </row>
    <row r="2" spans="1:13" x14ac:dyDescent="0.25">
      <c r="A2" s="169"/>
      <c r="B2" s="169"/>
      <c r="C2" s="169"/>
      <c r="D2" s="72">
        <v>0.17799999999999999</v>
      </c>
      <c r="E2" s="72">
        <f>'Slider Control'!R$13*D2</f>
        <v>0.42719999999999997</v>
      </c>
      <c r="F2" s="72">
        <f>'Slider Control'!S$13*D2+'Slider Control'!T$13</f>
        <v>-0.11314285714285721</v>
      </c>
      <c r="G2" s="72">
        <f t="shared" ref="G2:G65" si="0">E2-B$21</f>
        <v>0.32719999999999994</v>
      </c>
      <c r="H2" s="72">
        <f t="shared" ref="H2:H65" si="1">B$21-F2</f>
        <v>0.21314285714285722</v>
      </c>
      <c r="I2" s="72">
        <f t="shared" ref="I2:I65" si="2">ABS(G2-H2)</f>
        <v>0.11405714285714272</v>
      </c>
      <c r="J2" s="72">
        <f>IF(I2=I$377,1,0)</f>
        <v>1</v>
      </c>
      <c r="K2" s="72">
        <f t="shared" ref="K2:K65" si="3">$J2*D2</f>
        <v>0.17799999999999999</v>
      </c>
      <c r="L2" s="72">
        <f t="shared" ref="L2:L65" si="4">$J2*E2</f>
        <v>0.42719999999999997</v>
      </c>
      <c r="M2" s="72">
        <f t="shared" ref="M2:M65" si="5">$J2*F2</f>
        <v>-0.11314285714285721</v>
      </c>
    </row>
    <row r="3" spans="1:13" ht="14.45" x14ac:dyDescent="0.3">
      <c r="D3" s="72">
        <f t="shared" ref="D3:D66" si="6">D2+0.001</f>
        <v>0.17899999999999999</v>
      </c>
      <c r="E3" s="72">
        <f>'Slider Control'!R$13*D3</f>
        <v>0.42959999999999998</v>
      </c>
      <c r="F3" s="72">
        <f>'Slider Control'!S$13*D3+'Slider Control'!T$13</f>
        <v>-0.10799999999999998</v>
      </c>
      <c r="G3" s="72">
        <f t="shared" si="0"/>
        <v>0.3296</v>
      </c>
      <c r="H3" s="72">
        <f t="shared" si="1"/>
        <v>0.20799999999999999</v>
      </c>
      <c r="I3" s="72">
        <f t="shared" si="2"/>
        <v>0.12160000000000001</v>
      </c>
      <c r="J3" s="72">
        <f t="shared" ref="J3:J66" si="7">IF(AND(I3=I$377,J2=0),1,0)</f>
        <v>0</v>
      </c>
      <c r="K3" s="72">
        <f t="shared" si="3"/>
        <v>0</v>
      </c>
      <c r="L3" s="72">
        <f t="shared" si="4"/>
        <v>0</v>
      </c>
      <c r="M3" s="72">
        <f t="shared" si="5"/>
        <v>0</v>
      </c>
    </row>
    <row r="4" spans="1:13" ht="14.45" x14ac:dyDescent="0.3">
      <c r="D4" s="72">
        <f t="shared" si="6"/>
        <v>0.18</v>
      </c>
      <c r="E4" s="72">
        <f>'Slider Control'!R$13*D4</f>
        <v>0.432</v>
      </c>
      <c r="F4" s="72">
        <f>'Slider Control'!S$13*D4+'Slider Control'!T$13</f>
        <v>-0.10285714285714287</v>
      </c>
      <c r="G4" s="72">
        <f t="shared" si="0"/>
        <v>0.33199999999999996</v>
      </c>
      <c r="H4" s="72">
        <f t="shared" si="1"/>
        <v>0.20285714285714287</v>
      </c>
      <c r="I4" s="72">
        <f t="shared" si="2"/>
        <v>0.12914285714285709</v>
      </c>
      <c r="J4" s="72">
        <f t="shared" si="7"/>
        <v>0</v>
      </c>
      <c r="K4" s="72">
        <f t="shared" si="3"/>
        <v>0</v>
      </c>
      <c r="L4" s="72">
        <f t="shared" si="4"/>
        <v>0</v>
      </c>
      <c r="M4" s="72">
        <f t="shared" si="5"/>
        <v>0</v>
      </c>
    </row>
    <row r="5" spans="1:13" ht="14.45" x14ac:dyDescent="0.3">
      <c r="D5" s="72">
        <f t="shared" si="6"/>
        <v>0.18099999999999999</v>
      </c>
      <c r="E5" s="72">
        <f>'Slider Control'!R$13*D5</f>
        <v>0.43439999999999995</v>
      </c>
      <c r="F5" s="72">
        <f>'Slider Control'!S$13*D5+'Slider Control'!T$13</f>
        <v>-9.7714285714285753E-2</v>
      </c>
      <c r="G5" s="72">
        <f t="shared" si="0"/>
        <v>0.33439999999999992</v>
      </c>
      <c r="H5" s="72">
        <f t="shared" si="1"/>
        <v>0.19771428571428576</v>
      </c>
      <c r="I5" s="72">
        <f t="shared" si="2"/>
        <v>0.13668571428571416</v>
      </c>
      <c r="J5" s="72">
        <f t="shared" si="7"/>
        <v>0</v>
      </c>
      <c r="K5" s="72">
        <f t="shared" si="3"/>
        <v>0</v>
      </c>
      <c r="L5" s="72">
        <f t="shared" si="4"/>
        <v>0</v>
      </c>
      <c r="M5" s="72">
        <f t="shared" si="5"/>
        <v>0</v>
      </c>
    </row>
    <row r="6" spans="1:13" ht="14.45" x14ac:dyDescent="0.3">
      <c r="D6" s="72">
        <f t="shared" si="6"/>
        <v>0.182</v>
      </c>
      <c r="E6" s="72">
        <f>'Slider Control'!R$13*D6</f>
        <v>0.43679999999999997</v>
      </c>
      <c r="F6" s="72">
        <f>'Slider Control'!S$13*D6+'Slider Control'!T$13</f>
        <v>-9.2571428571428638E-2</v>
      </c>
      <c r="G6" s="72">
        <f t="shared" si="0"/>
        <v>0.33679999999999999</v>
      </c>
      <c r="H6" s="72">
        <f t="shared" si="1"/>
        <v>0.19257142857142864</v>
      </c>
      <c r="I6" s="72">
        <f t="shared" si="2"/>
        <v>0.14422857142857134</v>
      </c>
      <c r="J6" s="72">
        <f t="shared" si="7"/>
        <v>0</v>
      </c>
      <c r="K6" s="72">
        <f t="shared" si="3"/>
        <v>0</v>
      </c>
      <c r="L6" s="72">
        <f t="shared" si="4"/>
        <v>0</v>
      </c>
      <c r="M6" s="72">
        <f t="shared" si="5"/>
        <v>0</v>
      </c>
    </row>
    <row r="7" spans="1:13" ht="14.45" x14ac:dyDescent="0.3">
      <c r="D7" s="72">
        <f t="shared" si="6"/>
        <v>0.183</v>
      </c>
      <c r="E7" s="72">
        <f>'Slider Control'!R$13*D7</f>
        <v>0.43919999999999998</v>
      </c>
      <c r="F7" s="72">
        <f>'Slider Control'!S$13*D7+'Slider Control'!T$13</f>
        <v>-8.7428571428571411E-2</v>
      </c>
      <c r="G7" s="72">
        <f t="shared" si="0"/>
        <v>0.33919999999999995</v>
      </c>
      <c r="H7" s="72">
        <f t="shared" si="1"/>
        <v>0.18742857142857142</v>
      </c>
      <c r="I7" s="72">
        <f t="shared" si="2"/>
        <v>0.15177142857142853</v>
      </c>
      <c r="J7" s="72">
        <f t="shared" si="7"/>
        <v>0</v>
      </c>
      <c r="K7" s="72">
        <f t="shared" si="3"/>
        <v>0</v>
      </c>
      <c r="L7" s="72">
        <f t="shared" si="4"/>
        <v>0</v>
      </c>
      <c r="M7" s="72">
        <f t="shared" si="5"/>
        <v>0</v>
      </c>
    </row>
    <row r="8" spans="1:13" ht="14.45" x14ac:dyDescent="0.3">
      <c r="D8" s="72">
        <f t="shared" si="6"/>
        <v>0.184</v>
      </c>
      <c r="E8" s="72">
        <f>'Slider Control'!R$13*D8</f>
        <v>0.44159999999999999</v>
      </c>
      <c r="F8" s="72">
        <f>'Slider Control'!S$13*D8+'Slider Control'!T$13</f>
        <v>-8.2285714285714295E-2</v>
      </c>
      <c r="G8" s="72">
        <f t="shared" si="0"/>
        <v>0.34160000000000001</v>
      </c>
      <c r="H8" s="72">
        <f t="shared" si="1"/>
        <v>0.1822857142857143</v>
      </c>
      <c r="I8" s="72">
        <f t="shared" si="2"/>
        <v>0.15931428571428571</v>
      </c>
      <c r="J8" s="72">
        <f t="shared" si="7"/>
        <v>0</v>
      </c>
      <c r="K8" s="72">
        <f t="shared" si="3"/>
        <v>0</v>
      </c>
      <c r="L8" s="72">
        <f t="shared" si="4"/>
        <v>0</v>
      </c>
      <c r="M8" s="72">
        <f t="shared" si="5"/>
        <v>0</v>
      </c>
    </row>
    <row r="9" spans="1:13" ht="14.45" x14ac:dyDescent="0.3">
      <c r="D9" s="72">
        <f t="shared" si="6"/>
        <v>0.185</v>
      </c>
      <c r="E9" s="72">
        <f>'Slider Control'!R$13*D9</f>
        <v>0.44400000000000001</v>
      </c>
      <c r="F9" s="72">
        <f>'Slider Control'!S$13*D9+'Slider Control'!T$13</f>
        <v>-7.714285714285718E-2</v>
      </c>
      <c r="G9" s="72">
        <f t="shared" si="0"/>
        <v>0.34399999999999997</v>
      </c>
      <c r="H9" s="72">
        <f t="shared" si="1"/>
        <v>0.17714285714285719</v>
      </c>
      <c r="I9" s="72">
        <f t="shared" si="2"/>
        <v>0.16685714285714279</v>
      </c>
      <c r="J9" s="72">
        <f t="shared" si="7"/>
        <v>0</v>
      </c>
      <c r="K9" s="72">
        <f t="shared" si="3"/>
        <v>0</v>
      </c>
      <c r="L9" s="72">
        <f t="shared" si="4"/>
        <v>0</v>
      </c>
      <c r="M9" s="72">
        <f t="shared" si="5"/>
        <v>0</v>
      </c>
    </row>
    <row r="10" spans="1:13" ht="14.45" x14ac:dyDescent="0.3">
      <c r="D10" s="72">
        <f t="shared" si="6"/>
        <v>0.186</v>
      </c>
      <c r="E10" s="72">
        <f>'Slider Control'!R$13*D10</f>
        <v>0.44639999999999996</v>
      </c>
      <c r="F10" s="72">
        <f>'Slider Control'!S$13*D10+'Slider Control'!T$13</f>
        <v>-7.1999999999999953E-2</v>
      </c>
      <c r="G10" s="72">
        <f t="shared" si="0"/>
        <v>0.34639999999999993</v>
      </c>
      <c r="H10" s="72">
        <f t="shared" si="1"/>
        <v>0.17199999999999996</v>
      </c>
      <c r="I10" s="72">
        <f t="shared" si="2"/>
        <v>0.17439999999999997</v>
      </c>
      <c r="J10" s="72">
        <f t="shared" si="7"/>
        <v>0</v>
      </c>
      <c r="K10" s="72">
        <f t="shared" si="3"/>
        <v>0</v>
      </c>
      <c r="L10" s="72">
        <f t="shared" si="4"/>
        <v>0</v>
      </c>
      <c r="M10" s="72">
        <f t="shared" si="5"/>
        <v>0</v>
      </c>
    </row>
    <row r="11" spans="1:13" ht="14.45" x14ac:dyDescent="0.3">
      <c r="D11" s="72">
        <f t="shared" si="6"/>
        <v>0.187</v>
      </c>
      <c r="E11" s="72">
        <f>'Slider Control'!R$13*D11</f>
        <v>0.44879999999999998</v>
      </c>
      <c r="F11" s="72">
        <f>'Slider Control'!S$13*D11+'Slider Control'!T$13</f>
        <v>-6.6857142857142837E-2</v>
      </c>
      <c r="G11" s="72">
        <f t="shared" si="0"/>
        <v>0.3488</v>
      </c>
      <c r="H11" s="72">
        <f t="shared" si="1"/>
        <v>0.16685714285714284</v>
      </c>
      <c r="I11" s="72">
        <f t="shared" si="2"/>
        <v>0.18194285714285716</v>
      </c>
      <c r="J11" s="72">
        <f t="shared" si="7"/>
        <v>0</v>
      </c>
      <c r="K11" s="72">
        <f t="shared" si="3"/>
        <v>0</v>
      </c>
      <c r="L11" s="72">
        <f t="shared" si="4"/>
        <v>0</v>
      </c>
      <c r="M11" s="72">
        <f t="shared" si="5"/>
        <v>0</v>
      </c>
    </row>
    <row r="12" spans="1:13" ht="14.45" x14ac:dyDescent="0.3">
      <c r="D12" s="72">
        <f t="shared" si="6"/>
        <v>0.188</v>
      </c>
      <c r="E12" s="72">
        <f>'Slider Control'!R$13*D12</f>
        <v>0.45119999999999999</v>
      </c>
      <c r="F12" s="72">
        <f>'Slider Control'!S$13*D12+'Slider Control'!T$13</f>
        <v>-6.1714285714285722E-2</v>
      </c>
      <c r="G12" s="72">
        <f t="shared" si="0"/>
        <v>0.35119999999999996</v>
      </c>
      <c r="H12" s="72">
        <f t="shared" si="1"/>
        <v>0.16171428571428573</v>
      </c>
      <c r="I12" s="72">
        <f t="shared" si="2"/>
        <v>0.18948571428571423</v>
      </c>
      <c r="J12" s="72">
        <f t="shared" si="7"/>
        <v>0</v>
      </c>
      <c r="K12" s="72">
        <f t="shared" si="3"/>
        <v>0</v>
      </c>
      <c r="L12" s="72">
        <f t="shared" si="4"/>
        <v>0</v>
      </c>
      <c r="M12" s="72">
        <f t="shared" si="5"/>
        <v>0</v>
      </c>
    </row>
    <row r="13" spans="1:13" ht="14.45" x14ac:dyDescent="0.3">
      <c r="D13" s="72">
        <f t="shared" si="6"/>
        <v>0.189</v>
      </c>
      <c r="E13" s="72">
        <f>'Slider Control'!R$13*D13</f>
        <v>0.4536</v>
      </c>
      <c r="F13" s="72">
        <f>'Slider Control'!S$13*D13+'Slider Control'!T$13</f>
        <v>-5.6571428571428606E-2</v>
      </c>
      <c r="G13" s="72">
        <f t="shared" si="0"/>
        <v>0.35360000000000003</v>
      </c>
      <c r="H13" s="72">
        <f t="shared" si="1"/>
        <v>0.15657142857142861</v>
      </c>
      <c r="I13" s="72">
        <f t="shared" si="2"/>
        <v>0.19702857142857141</v>
      </c>
      <c r="J13" s="72">
        <f t="shared" si="7"/>
        <v>0</v>
      </c>
      <c r="K13" s="72">
        <f t="shared" si="3"/>
        <v>0</v>
      </c>
      <c r="L13" s="72">
        <f t="shared" si="4"/>
        <v>0</v>
      </c>
      <c r="M13" s="72">
        <f t="shared" si="5"/>
        <v>0</v>
      </c>
    </row>
    <row r="14" spans="1:13" ht="14.45" x14ac:dyDescent="0.3">
      <c r="D14" s="72">
        <f t="shared" si="6"/>
        <v>0.19</v>
      </c>
      <c r="E14" s="72">
        <f>'Slider Control'!R$13*D14</f>
        <v>0.45599999999999996</v>
      </c>
      <c r="F14" s="72">
        <f>'Slider Control'!S$13*D14+'Slider Control'!T$13</f>
        <v>-5.1428571428571379E-2</v>
      </c>
      <c r="G14" s="72">
        <f t="shared" si="0"/>
        <v>0.35599999999999998</v>
      </c>
      <c r="H14" s="72">
        <f t="shared" si="1"/>
        <v>0.15142857142857138</v>
      </c>
      <c r="I14" s="72">
        <f t="shared" si="2"/>
        <v>0.2045714285714286</v>
      </c>
      <c r="J14" s="72">
        <f t="shared" si="7"/>
        <v>0</v>
      </c>
      <c r="K14" s="72">
        <f t="shared" si="3"/>
        <v>0</v>
      </c>
      <c r="L14" s="72">
        <f t="shared" si="4"/>
        <v>0</v>
      </c>
      <c r="M14" s="72">
        <f t="shared" si="5"/>
        <v>0</v>
      </c>
    </row>
    <row r="15" spans="1:13" ht="14.45" x14ac:dyDescent="0.3">
      <c r="D15" s="72">
        <f t="shared" si="6"/>
        <v>0.191</v>
      </c>
      <c r="E15" s="72">
        <f>'Slider Control'!R$13*D15</f>
        <v>0.45839999999999997</v>
      </c>
      <c r="F15" s="72">
        <f>'Slider Control'!S$13*D15+'Slider Control'!T$13</f>
        <v>-4.6285714285714263E-2</v>
      </c>
      <c r="G15" s="72">
        <f t="shared" si="0"/>
        <v>0.35839999999999994</v>
      </c>
      <c r="H15" s="72">
        <f t="shared" si="1"/>
        <v>0.14628571428571427</v>
      </c>
      <c r="I15" s="72">
        <f t="shared" si="2"/>
        <v>0.21211428571428567</v>
      </c>
      <c r="J15" s="72">
        <f t="shared" si="7"/>
        <v>0</v>
      </c>
      <c r="K15" s="72">
        <f t="shared" si="3"/>
        <v>0</v>
      </c>
      <c r="L15" s="72">
        <f t="shared" si="4"/>
        <v>0</v>
      </c>
      <c r="M15" s="72">
        <f t="shared" si="5"/>
        <v>0</v>
      </c>
    </row>
    <row r="16" spans="1:13" ht="14.45" x14ac:dyDescent="0.3">
      <c r="D16" s="72">
        <f t="shared" si="6"/>
        <v>0.192</v>
      </c>
      <c r="E16" s="72">
        <f>'Slider Control'!R$13*D16</f>
        <v>0.46079999999999999</v>
      </c>
      <c r="F16" s="72">
        <f>'Slider Control'!S$13*D16+'Slider Control'!T$13</f>
        <v>-4.1142857142857148E-2</v>
      </c>
      <c r="G16" s="72">
        <f t="shared" si="0"/>
        <v>0.36080000000000001</v>
      </c>
      <c r="H16" s="72">
        <f t="shared" si="1"/>
        <v>0.14114285714285715</v>
      </c>
      <c r="I16" s="72">
        <f t="shared" si="2"/>
        <v>0.21965714285714286</v>
      </c>
      <c r="J16" s="72">
        <f t="shared" si="7"/>
        <v>0</v>
      </c>
      <c r="K16" s="72">
        <f t="shared" si="3"/>
        <v>0</v>
      </c>
      <c r="L16" s="72">
        <f t="shared" si="4"/>
        <v>0</v>
      </c>
      <c r="M16" s="72">
        <f t="shared" si="5"/>
        <v>0</v>
      </c>
    </row>
    <row r="17" spans="1:13" ht="14.45" x14ac:dyDescent="0.3">
      <c r="D17" s="72">
        <f t="shared" si="6"/>
        <v>0.193</v>
      </c>
      <c r="E17" s="72">
        <f>'Slider Control'!R$13*D17</f>
        <v>0.4632</v>
      </c>
      <c r="F17" s="72">
        <f>'Slider Control'!S$13*D17+'Slider Control'!T$13</f>
        <v>-3.5999999999999921E-2</v>
      </c>
      <c r="G17" s="72">
        <f t="shared" si="0"/>
        <v>0.36319999999999997</v>
      </c>
      <c r="H17" s="72">
        <f t="shared" si="1"/>
        <v>0.13599999999999993</v>
      </c>
      <c r="I17" s="72">
        <f t="shared" si="2"/>
        <v>0.22720000000000004</v>
      </c>
      <c r="J17" s="72">
        <f t="shared" si="7"/>
        <v>0</v>
      </c>
      <c r="K17" s="72">
        <f t="shared" si="3"/>
        <v>0</v>
      </c>
      <c r="L17" s="72">
        <f t="shared" si="4"/>
        <v>0</v>
      </c>
      <c r="M17" s="72">
        <f t="shared" si="5"/>
        <v>0</v>
      </c>
    </row>
    <row r="18" spans="1:13" ht="14.45" x14ac:dyDescent="0.3">
      <c r="A18" s="72" t="s">
        <v>76</v>
      </c>
      <c r="B18" s="72" t="s">
        <v>60</v>
      </c>
      <c r="D18" s="72">
        <f t="shared" si="6"/>
        <v>0.19400000000000001</v>
      </c>
      <c r="E18" s="72">
        <f>'Slider Control'!R$13*D18</f>
        <v>0.46560000000000001</v>
      </c>
      <c r="F18" s="72">
        <f>'Slider Control'!S$13*D18+'Slider Control'!T$13</f>
        <v>-3.0857142857142805E-2</v>
      </c>
      <c r="G18" s="72">
        <f t="shared" si="0"/>
        <v>0.36560000000000004</v>
      </c>
      <c r="H18" s="72">
        <f t="shared" si="1"/>
        <v>0.13085714285714281</v>
      </c>
      <c r="I18" s="72">
        <f t="shared" si="2"/>
        <v>0.23474285714285723</v>
      </c>
      <c r="J18" s="72">
        <f t="shared" si="7"/>
        <v>0</v>
      </c>
      <c r="K18" s="72">
        <f t="shared" si="3"/>
        <v>0</v>
      </c>
      <c r="L18" s="72">
        <f t="shared" si="4"/>
        <v>0</v>
      </c>
      <c r="M18" s="72">
        <f t="shared" si="5"/>
        <v>0</v>
      </c>
    </row>
    <row r="19" spans="1:13" ht="14.45" x14ac:dyDescent="0.3">
      <c r="A19" s="72" t="s">
        <v>77</v>
      </c>
      <c r="B19" s="72" t="s">
        <v>61</v>
      </c>
      <c r="D19" s="72">
        <f t="shared" si="6"/>
        <v>0.19500000000000001</v>
      </c>
      <c r="E19" s="72">
        <f>'Slider Control'!R$13*D19</f>
        <v>0.46799999999999997</v>
      </c>
      <c r="F19" s="72">
        <f>'Slider Control'!S$13*D19+'Slider Control'!T$13</f>
        <v>-2.5714285714285579E-2</v>
      </c>
      <c r="G19" s="72">
        <f t="shared" si="0"/>
        <v>0.36799999999999999</v>
      </c>
      <c r="H19" s="72">
        <f t="shared" si="1"/>
        <v>0.12571428571428558</v>
      </c>
      <c r="I19" s="72">
        <f t="shared" si="2"/>
        <v>0.24228571428571441</v>
      </c>
      <c r="J19" s="72">
        <f t="shared" si="7"/>
        <v>0</v>
      </c>
      <c r="K19" s="72">
        <f t="shared" si="3"/>
        <v>0</v>
      </c>
      <c r="L19" s="72">
        <f t="shared" si="4"/>
        <v>0</v>
      </c>
      <c r="M19" s="72">
        <f t="shared" si="5"/>
        <v>0</v>
      </c>
    </row>
    <row r="20" spans="1:13" ht="14.45" x14ac:dyDescent="0.3">
      <c r="D20" s="72">
        <f t="shared" si="6"/>
        <v>0.19600000000000001</v>
      </c>
      <c r="E20" s="72">
        <f>'Slider Control'!R$13*D20</f>
        <v>0.47039999999999998</v>
      </c>
      <c r="F20" s="72">
        <f>'Slider Control'!S$13*D20+'Slider Control'!T$13</f>
        <v>-2.0571428571428463E-2</v>
      </c>
      <c r="G20" s="72">
        <f t="shared" si="0"/>
        <v>0.37039999999999995</v>
      </c>
      <c r="H20" s="72">
        <f t="shared" si="1"/>
        <v>0.12057142857142847</v>
      </c>
      <c r="I20" s="72">
        <f t="shared" si="2"/>
        <v>0.24982857142857148</v>
      </c>
      <c r="J20" s="72">
        <f t="shared" si="7"/>
        <v>0</v>
      </c>
      <c r="K20" s="72">
        <f t="shared" si="3"/>
        <v>0</v>
      </c>
      <c r="L20" s="72">
        <f t="shared" si="4"/>
        <v>0</v>
      </c>
      <c r="M20" s="72">
        <f t="shared" si="5"/>
        <v>0</v>
      </c>
    </row>
    <row r="21" spans="1:13" ht="14.45" x14ac:dyDescent="0.3">
      <c r="A21" s="72" t="s">
        <v>2</v>
      </c>
      <c r="B21" s="72">
        <f>'Back-End'!B31</f>
        <v>0.1</v>
      </c>
      <c r="C21" s="72" t="s">
        <v>21</v>
      </c>
      <c r="D21" s="72">
        <f t="shared" si="6"/>
        <v>0.19700000000000001</v>
      </c>
      <c r="E21" s="72">
        <f>'Slider Control'!R$13*D21</f>
        <v>0.4728</v>
      </c>
      <c r="F21" s="72">
        <f>'Slider Control'!S$13*D21+'Slider Control'!T$13</f>
        <v>-1.5428571428571347E-2</v>
      </c>
      <c r="G21" s="72">
        <f t="shared" si="0"/>
        <v>0.37280000000000002</v>
      </c>
      <c r="H21" s="72">
        <f t="shared" si="1"/>
        <v>0.11542857142857135</v>
      </c>
      <c r="I21" s="72">
        <f t="shared" si="2"/>
        <v>0.2573714285714287</v>
      </c>
      <c r="J21" s="72">
        <f t="shared" si="7"/>
        <v>0</v>
      </c>
      <c r="K21" s="72">
        <f t="shared" si="3"/>
        <v>0</v>
      </c>
      <c r="L21" s="72">
        <f t="shared" si="4"/>
        <v>0</v>
      </c>
      <c r="M21" s="72">
        <f t="shared" si="5"/>
        <v>0</v>
      </c>
    </row>
    <row r="22" spans="1:13" ht="14.45" x14ac:dyDescent="0.3">
      <c r="A22" s="72" t="s">
        <v>66</v>
      </c>
      <c r="B22" s="72">
        <f>MIN(I2:I375)</f>
        <v>0.11405714285714272</v>
      </c>
      <c r="C22" s="72" t="s">
        <v>29</v>
      </c>
      <c r="D22" s="72">
        <f t="shared" si="6"/>
        <v>0.19800000000000001</v>
      </c>
      <c r="E22" s="72">
        <f>'Slider Control'!R$13*D22</f>
        <v>0.47520000000000001</v>
      </c>
      <c r="F22" s="72">
        <f>'Slider Control'!S$13*D22+'Slider Control'!T$13</f>
        <v>-1.0285714285714231E-2</v>
      </c>
      <c r="G22" s="72">
        <f t="shared" si="0"/>
        <v>0.37519999999999998</v>
      </c>
      <c r="H22" s="72">
        <f t="shared" si="1"/>
        <v>0.11028571428571424</v>
      </c>
      <c r="I22" s="72">
        <f t="shared" si="2"/>
        <v>0.26491428571428577</v>
      </c>
      <c r="J22" s="72">
        <f t="shared" si="7"/>
        <v>0</v>
      </c>
      <c r="K22" s="72">
        <f t="shared" si="3"/>
        <v>0</v>
      </c>
      <c r="L22" s="72">
        <f t="shared" si="4"/>
        <v>0</v>
      </c>
      <c r="M22" s="72">
        <f t="shared" si="5"/>
        <v>0</v>
      </c>
    </row>
    <row r="23" spans="1:13" ht="14.45" x14ac:dyDescent="0.3">
      <c r="A23" s="72" t="s">
        <v>65</v>
      </c>
      <c r="B23" s="72">
        <f>SUM(K2:K375)</f>
        <v>0.17799999999999999</v>
      </c>
      <c r="C23" s="72" t="s">
        <v>22</v>
      </c>
      <c r="D23" s="72">
        <f t="shared" si="6"/>
        <v>0.19900000000000001</v>
      </c>
      <c r="E23" s="72">
        <f>'Slider Control'!R$13*D23</f>
        <v>0.47760000000000002</v>
      </c>
      <c r="F23" s="72">
        <f>'Slider Control'!S$13*D23+'Slider Control'!T$13</f>
        <v>-5.1428571428571157E-3</v>
      </c>
      <c r="G23" s="72">
        <f t="shared" si="0"/>
        <v>0.37760000000000005</v>
      </c>
      <c r="H23" s="72">
        <f t="shared" si="1"/>
        <v>0.10514285714285712</v>
      </c>
      <c r="I23" s="72">
        <f t="shared" si="2"/>
        <v>0.27245714285714295</v>
      </c>
      <c r="J23" s="72">
        <f t="shared" si="7"/>
        <v>0</v>
      </c>
      <c r="K23" s="72">
        <f t="shared" si="3"/>
        <v>0</v>
      </c>
      <c r="L23" s="72">
        <f t="shared" si="4"/>
        <v>0</v>
      </c>
      <c r="M23" s="72">
        <f t="shared" si="5"/>
        <v>0</v>
      </c>
    </row>
    <row r="24" spans="1:13" ht="14.45" x14ac:dyDescent="0.3">
      <c r="A24" s="72" t="s">
        <v>76</v>
      </c>
      <c r="B24" s="72">
        <f>SUM(L2:L375)</f>
        <v>0.42719999999999997</v>
      </c>
      <c r="C24" s="72" t="s">
        <v>21</v>
      </c>
      <c r="D24" s="72">
        <f t="shared" si="6"/>
        <v>0.2</v>
      </c>
      <c r="E24" s="72">
        <f>'Slider Control'!R$13*D24</f>
        <v>0.48</v>
      </c>
      <c r="F24" s="72">
        <f>'Slider Control'!S$13*D24+'Slider Control'!T$13</f>
        <v>0</v>
      </c>
      <c r="G24" s="72">
        <f t="shared" si="0"/>
        <v>0.38</v>
      </c>
      <c r="H24" s="72">
        <f t="shared" si="1"/>
        <v>0.1</v>
      </c>
      <c r="I24" s="72">
        <f t="shared" si="2"/>
        <v>0.28000000000000003</v>
      </c>
      <c r="J24" s="72">
        <f t="shared" si="7"/>
        <v>0</v>
      </c>
      <c r="K24" s="72">
        <f t="shared" si="3"/>
        <v>0</v>
      </c>
      <c r="L24" s="72">
        <f t="shared" si="4"/>
        <v>0</v>
      </c>
      <c r="M24" s="72">
        <f t="shared" si="5"/>
        <v>0</v>
      </c>
    </row>
    <row r="25" spans="1:13" ht="14.45" x14ac:dyDescent="0.3">
      <c r="A25" s="72" t="s">
        <v>77</v>
      </c>
      <c r="B25" s="72">
        <f>SUM(M2:M375)</f>
        <v>-0.11314285714285721</v>
      </c>
      <c r="C25" s="72" t="s">
        <v>21</v>
      </c>
      <c r="D25" s="72">
        <f t="shared" si="6"/>
        <v>0.20100000000000001</v>
      </c>
      <c r="E25" s="72">
        <f>'Slider Control'!R$13*D25</f>
        <v>0.4824</v>
      </c>
      <c r="F25" s="72">
        <f>'Slider Control'!S$13*D25+'Slider Control'!T$13</f>
        <v>5.1428571428571157E-3</v>
      </c>
      <c r="G25" s="72">
        <f t="shared" si="0"/>
        <v>0.38239999999999996</v>
      </c>
      <c r="H25" s="72">
        <f t="shared" si="1"/>
        <v>9.485714285714289E-2</v>
      </c>
      <c r="I25" s="72">
        <f t="shared" si="2"/>
        <v>0.2875428571428571</v>
      </c>
      <c r="J25" s="72">
        <f t="shared" si="7"/>
        <v>0</v>
      </c>
      <c r="K25" s="72">
        <f t="shared" si="3"/>
        <v>0</v>
      </c>
      <c r="L25" s="72">
        <f t="shared" si="4"/>
        <v>0</v>
      </c>
      <c r="M25" s="72">
        <f t="shared" si="5"/>
        <v>0</v>
      </c>
    </row>
    <row r="26" spans="1:13" ht="14.45" x14ac:dyDescent="0.3">
      <c r="D26" s="72">
        <f t="shared" si="6"/>
        <v>0.20200000000000001</v>
      </c>
      <c r="E26" s="72">
        <f>'Slider Control'!R$13*D26</f>
        <v>0.48480000000000001</v>
      </c>
      <c r="F26" s="72">
        <f>'Slider Control'!S$13*D26+'Slider Control'!T$13</f>
        <v>1.0285714285714453E-2</v>
      </c>
      <c r="G26" s="72">
        <f t="shared" si="0"/>
        <v>0.38480000000000003</v>
      </c>
      <c r="H26" s="72">
        <f t="shared" si="1"/>
        <v>8.9714285714285552E-2</v>
      </c>
      <c r="I26" s="72">
        <f t="shared" si="2"/>
        <v>0.29508571428571451</v>
      </c>
      <c r="J26" s="72">
        <f t="shared" si="7"/>
        <v>0</v>
      </c>
      <c r="K26" s="72">
        <f t="shared" si="3"/>
        <v>0</v>
      </c>
      <c r="L26" s="72">
        <f t="shared" si="4"/>
        <v>0</v>
      </c>
      <c r="M26" s="72">
        <f t="shared" si="5"/>
        <v>0</v>
      </c>
    </row>
    <row r="27" spans="1:13" ht="14.45" x14ac:dyDescent="0.3">
      <c r="D27" s="72">
        <f t="shared" si="6"/>
        <v>0.20300000000000001</v>
      </c>
      <c r="E27" s="72">
        <f>'Slider Control'!R$13*D27</f>
        <v>0.48720000000000002</v>
      </c>
      <c r="F27" s="72">
        <f>'Slider Control'!S$13*D27+'Slider Control'!T$13</f>
        <v>1.5428571428571569E-2</v>
      </c>
      <c r="G27" s="72">
        <f t="shared" si="0"/>
        <v>0.38719999999999999</v>
      </c>
      <c r="H27" s="72">
        <f t="shared" si="1"/>
        <v>8.4571428571428436E-2</v>
      </c>
      <c r="I27" s="72">
        <f t="shared" si="2"/>
        <v>0.30262857142857158</v>
      </c>
      <c r="J27" s="72">
        <f t="shared" si="7"/>
        <v>0</v>
      </c>
      <c r="K27" s="72">
        <f t="shared" si="3"/>
        <v>0</v>
      </c>
      <c r="L27" s="72">
        <f t="shared" si="4"/>
        <v>0</v>
      </c>
      <c r="M27" s="72">
        <f t="shared" si="5"/>
        <v>0</v>
      </c>
    </row>
    <row r="28" spans="1:13" ht="14.45" x14ac:dyDescent="0.3">
      <c r="D28" s="72">
        <f t="shared" si="6"/>
        <v>0.20400000000000001</v>
      </c>
      <c r="E28" s="72">
        <f>'Slider Control'!R$13*D28</f>
        <v>0.48960000000000004</v>
      </c>
      <c r="F28" s="72">
        <f>'Slider Control'!S$13*D28+'Slider Control'!T$13</f>
        <v>2.0571428571428685E-2</v>
      </c>
      <c r="G28" s="72">
        <f t="shared" si="0"/>
        <v>0.38960000000000006</v>
      </c>
      <c r="H28" s="72">
        <f t="shared" si="1"/>
        <v>7.9428571428571321E-2</v>
      </c>
      <c r="I28" s="72">
        <f t="shared" si="2"/>
        <v>0.31017142857142876</v>
      </c>
      <c r="J28" s="72">
        <f t="shared" si="7"/>
        <v>0</v>
      </c>
      <c r="K28" s="72">
        <f t="shared" si="3"/>
        <v>0</v>
      </c>
      <c r="L28" s="72">
        <f t="shared" si="4"/>
        <v>0</v>
      </c>
      <c r="M28" s="72">
        <f t="shared" si="5"/>
        <v>0</v>
      </c>
    </row>
    <row r="29" spans="1:13" ht="14.45" x14ac:dyDescent="0.3">
      <c r="D29" s="72">
        <f t="shared" si="6"/>
        <v>0.20500000000000002</v>
      </c>
      <c r="E29" s="72">
        <f>'Slider Control'!R$13*D29</f>
        <v>0.49199999999999999</v>
      </c>
      <c r="F29" s="72">
        <f>'Slider Control'!S$13*D29+'Slider Control'!T$13</f>
        <v>2.5714285714285801E-2</v>
      </c>
      <c r="G29" s="72">
        <f t="shared" si="0"/>
        <v>0.39200000000000002</v>
      </c>
      <c r="H29" s="72">
        <f t="shared" si="1"/>
        <v>7.4285714285714205E-2</v>
      </c>
      <c r="I29" s="72">
        <f t="shared" si="2"/>
        <v>0.31771428571428584</v>
      </c>
      <c r="J29" s="72">
        <f t="shared" si="7"/>
        <v>0</v>
      </c>
      <c r="K29" s="72">
        <f t="shared" si="3"/>
        <v>0</v>
      </c>
      <c r="L29" s="72">
        <f t="shared" si="4"/>
        <v>0</v>
      </c>
      <c r="M29" s="72">
        <f t="shared" si="5"/>
        <v>0</v>
      </c>
    </row>
    <row r="30" spans="1:13" ht="14.45" x14ac:dyDescent="0.3">
      <c r="D30" s="72">
        <f t="shared" si="6"/>
        <v>0.20600000000000002</v>
      </c>
      <c r="E30" s="72">
        <f>'Slider Control'!R$13*D30</f>
        <v>0.49440000000000001</v>
      </c>
      <c r="F30" s="72">
        <f>'Slider Control'!S$13*D30+'Slider Control'!T$13</f>
        <v>3.0857142857142916E-2</v>
      </c>
      <c r="G30" s="72">
        <f t="shared" si="0"/>
        <v>0.39439999999999997</v>
      </c>
      <c r="H30" s="72">
        <f t="shared" si="1"/>
        <v>6.9142857142857089E-2</v>
      </c>
      <c r="I30" s="72">
        <f t="shared" si="2"/>
        <v>0.32525714285714291</v>
      </c>
      <c r="J30" s="72">
        <f t="shared" si="7"/>
        <v>0</v>
      </c>
      <c r="K30" s="72">
        <f t="shared" si="3"/>
        <v>0</v>
      </c>
      <c r="L30" s="72">
        <f t="shared" si="4"/>
        <v>0</v>
      </c>
      <c r="M30" s="72">
        <f t="shared" si="5"/>
        <v>0</v>
      </c>
    </row>
    <row r="31" spans="1:13" ht="14.45" x14ac:dyDescent="0.3">
      <c r="D31" s="72">
        <f t="shared" si="6"/>
        <v>0.20700000000000002</v>
      </c>
      <c r="E31" s="72">
        <f>'Slider Control'!R$13*D31</f>
        <v>0.49680000000000002</v>
      </c>
      <c r="F31" s="72">
        <f>'Slider Control'!S$13*D31+'Slider Control'!T$13</f>
        <v>3.6000000000000032E-2</v>
      </c>
      <c r="G31" s="72">
        <f t="shared" si="0"/>
        <v>0.39680000000000004</v>
      </c>
      <c r="H31" s="72">
        <f t="shared" si="1"/>
        <v>6.3999999999999974E-2</v>
      </c>
      <c r="I31" s="72">
        <f t="shared" si="2"/>
        <v>0.3328000000000001</v>
      </c>
      <c r="J31" s="72">
        <f t="shared" si="7"/>
        <v>0</v>
      </c>
      <c r="K31" s="72">
        <f t="shared" si="3"/>
        <v>0</v>
      </c>
      <c r="L31" s="72">
        <f t="shared" si="4"/>
        <v>0</v>
      </c>
      <c r="M31" s="72">
        <f t="shared" si="5"/>
        <v>0</v>
      </c>
    </row>
    <row r="32" spans="1:13" ht="14.45" x14ac:dyDescent="0.3">
      <c r="D32" s="72">
        <f t="shared" si="6"/>
        <v>0.20800000000000002</v>
      </c>
      <c r="E32" s="72">
        <f>'Slider Control'!R$13*D32</f>
        <v>0.49920000000000003</v>
      </c>
      <c r="F32" s="72">
        <f>'Slider Control'!S$13*D32+'Slider Control'!T$13</f>
        <v>4.1142857142857148E-2</v>
      </c>
      <c r="G32" s="72">
        <f t="shared" si="0"/>
        <v>0.3992</v>
      </c>
      <c r="H32" s="72">
        <f t="shared" si="1"/>
        <v>5.8857142857142858E-2</v>
      </c>
      <c r="I32" s="72">
        <f t="shared" si="2"/>
        <v>0.34034285714285717</v>
      </c>
      <c r="J32" s="72">
        <f t="shared" si="7"/>
        <v>0</v>
      </c>
      <c r="K32" s="72">
        <f t="shared" si="3"/>
        <v>0</v>
      </c>
      <c r="L32" s="72">
        <f t="shared" si="4"/>
        <v>0</v>
      </c>
      <c r="M32" s="72">
        <f t="shared" si="5"/>
        <v>0</v>
      </c>
    </row>
    <row r="33" spans="4:13" ht="14.45" x14ac:dyDescent="0.3">
      <c r="D33" s="72">
        <f t="shared" si="6"/>
        <v>0.20900000000000002</v>
      </c>
      <c r="E33" s="72">
        <f>'Slider Control'!R$13*D33</f>
        <v>0.50160000000000005</v>
      </c>
      <c r="F33" s="72">
        <f>'Slider Control'!S$13*D33+'Slider Control'!T$13</f>
        <v>4.6285714285714485E-2</v>
      </c>
      <c r="G33" s="72">
        <f t="shared" si="0"/>
        <v>0.40160000000000007</v>
      </c>
      <c r="H33" s="72">
        <f t="shared" si="1"/>
        <v>5.371428571428552E-2</v>
      </c>
      <c r="I33" s="72">
        <f t="shared" si="2"/>
        <v>0.34788571428571458</v>
      </c>
      <c r="J33" s="72">
        <f t="shared" si="7"/>
        <v>0</v>
      </c>
      <c r="K33" s="72">
        <f t="shared" si="3"/>
        <v>0</v>
      </c>
      <c r="L33" s="72">
        <f t="shared" si="4"/>
        <v>0</v>
      </c>
      <c r="M33" s="72">
        <f t="shared" si="5"/>
        <v>0</v>
      </c>
    </row>
    <row r="34" spans="4:13" ht="14.45" x14ac:dyDescent="0.3">
      <c r="D34" s="72">
        <f t="shared" si="6"/>
        <v>0.21000000000000002</v>
      </c>
      <c r="E34" s="72">
        <f>'Slider Control'!R$13*D34</f>
        <v>0.504</v>
      </c>
      <c r="F34" s="72">
        <f>'Slider Control'!S$13*D34+'Slider Control'!T$13</f>
        <v>5.1428571428571601E-2</v>
      </c>
      <c r="G34" s="72">
        <f t="shared" si="0"/>
        <v>0.40400000000000003</v>
      </c>
      <c r="H34" s="72">
        <f t="shared" si="1"/>
        <v>4.8571428571428404E-2</v>
      </c>
      <c r="I34" s="72">
        <f t="shared" si="2"/>
        <v>0.35542857142857165</v>
      </c>
      <c r="J34" s="72">
        <f t="shared" si="7"/>
        <v>0</v>
      </c>
      <c r="K34" s="72">
        <f t="shared" si="3"/>
        <v>0</v>
      </c>
      <c r="L34" s="72">
        <f t="shared" si="4"/>
        <v>0</v>
      </c>
      <c r="M34" s="72">
        <f t="shared" si="5"/>
        <v>0</v>
      </c>
    </row>
    <row r="35" spans="4:13" ht="14.45" x14ac:dyDescent="0.3">
      <c r="D35" s="72">
        <f t="shared" si="6"/>
        <v>0.21100000000000002</v>
      </c>
      <c r="E35" s="72">
        <f>'Slider Control'!R$13*D35</f>
        <v>0.50640000000000007</v>
      </c>
      <c r="F35" s="72">
        <f>'Slider Control'!S$13*D35+'Slider Control'!T$13</f>
        <v>5.6571428571428717E-2</v>
      </c>
      <c r="G35" s="72">
        <f t="shared" si="0"/>
        <v>0.40640000000000009</v>
      </c>
      <c r="H35" s="72">
        <f t="shared" si="1"/>
        <v>4.3428571428571289E-2</v>
      </c>
      <c r="I35" s="72">
        <f t="shared" si="2"/>
        <v>0.36297142857142883</v>
      </c>
      <c r="J35" s="72">
        <f t="shared" si="7"/>
        <v>0</v>
      </c>
      <c r="K35" s="72">
        <f t="shared" si="3"/>
        <v>0</v>
      </c>
      <c r="L35" s="72">
        <f t="shared" si="4"/>
        <v>0</v>
      </c>
      <c r="M35" s="72">
        <f t="shared" si="5"/>
        <v>0</v>
      </c>
    </row>
    <row r="36" spans="4:13" ht="14.45" x14ac:dyDescent="0.3">
      <c r="D36" s="72">
        <f t="shared" si="6"/>
        <v>0.21200000000000002</v>
      </c>
      <c r="E36" s="72">
        <f>'Slider Control'!R$13*D36</f>
        <v>0.50880000000000003</v>
      </c>
      <c r="F36" s="72">
        <f>'Slider Control'!S$13*D36+'Slider Control'!T$13</f>
        <v>6.1714285714285833E-2</v>
      </c>
      <c r="G36" s="72">
        <f t="shared" si="0"/>
        <v>0.40880000000000005</v>
      </c>
      <c r="H36" s="72">
        <f t="shared" si="1"/>
        <v>3.8285714285714173E-2</v>
      </c>
      <c r="I36" s="72">
        <f t="shared" si="2"/>
        <v>0.37051428571428591</v>
      </c>
      <c r="J36" s="72">
        <f t="shared" si="7"/>
        <v>0</v>
      </c>
      <c r="K36" s="72">
        <f t="shared" si="3"/>
        <v>0</v>
      </c>
      <c r="L36" s="72">
        <f t="shared" si="4"/>
        <v>0</v>
      </c>
      <c r="M36" s="72">
        <f t="shared" si="5"/>
        <v>0</v>
      </c>
    </row>
    <row r="37" spans="4:13" ht="14.45" x14ac:dyDescent="0.3">
      <c r="D37" s="72">
        <f t="shared" si="6"/>
        <v>0.21300000000000002</v>
      </c>
      <c r="E37" s="72">
        <f>'Slider Control'!R$13*D37</f>
        <v>0.51119999999999999</v>
      </c>
      <c r="F37" s="72">
        <f>'Slider Control'!S$13*D37+'Slider Control'!T$13</f>
        <v>6.6857142857142948E-2</v>
      </c>
      <c r="G37" s="72">
        <f t="shared" si="0"/>
        <v>0.41120000000000001</v>
      </c>
      <c r="H37" s="72">
        <f t="shared" si="1"/>
        <v>3.3142857142857057E-2</v>
      </c>
      <c r="I37" s="72">
        <f t="shared" si="2"/>
        <v>0.37805714285714298</v>
      </c>
      <c r="J37" s="72">
        <f t="shared" si="7"/>
        <v>0</v>
      </c>
      <c r="K37" s="72">
        <f t="shared" si="3"/>
        <v>0</v>
      </c>
      <c r="L37" s="72">
        <f t="shared" si="4"/>
        <v>0</v>
      </c>
      <c r="M37" s="72">
        <f t="shared" si="5"/>
        <v>0</v>
      </c>
    </row>
    <row r="38" spans="4:13" ht="14.45" x14ac:dyDescent="0.3">
      <c r="D38" s="72">
        <f t="shared" si="6"/>
        <v>0.21400000000000002</v>
      </c>
      <c r="E38" s="72">
        <f>'Slider Control'!R$13*D38</f>
        <v>0.51360000000000006</v>
      </c>
      <c r="F38" s="72">
        <f>'Slider Control'!S$13*D38+'Slider Control'!T$13</f>
        <v>7.2000000000000064E-2</v>
      </c>
      <c r="G38" s="72">
        <f t="shared" si="0"/>
        <v>0.41360000000000008</v>
      </c>
      <c r="H38" s="72">
        <f t="shared" si="1"/>
        <v>2.7999999999999942E-2</v>
      </c>
      <c r="I38" s="72">
        <f t="shared" si="2"/>
        <v>0.38560000000000016</v>
      </c>
      <c r="J38" s="72">
        <f t="shared" si="7"/>
        <v>0</v>
      </c>
      <c r="K38" s="72">
        <f t="shared" si="3"/>
        <v>0</v>
      </c>
      <c r="L38" s="72">
        <f t="shared" si="4"/>
        <v>0</v>
      </c>
      <c r="M38" s="72">
        <f t="shared" si="5"/>
        <v>0</v>
      </c>
    </row>
    <row r="39" spans="4:13" ht="14.45" x14ac:dyDescent="0.3">
      <c r="D39" s="72">
        <f t="shared" si="6"/>
        <v>0.21500000000000002</v>
      </c>
      <c r="E39" s="72">
        <f>'Slider Control'!R$13*D39</f>
        <v>0.51600000000000001</v>
      </c>
      <c r="F39" s="72">
        <f>'Slider Control'!S$13*D39+'Slider Control'!T$13</f>
        <v>7.714285714285718E-2</v>
      </c>
      <c r="G39" s="72">
        <f t="shared" si="0"/>
        <v>0.41600000000000004</v>
      </c>
      <c r="H39" s="72">
        <f t="shared" si="1"/>
        <v>2.2857142857142826E-2</v>
      </c>
      <c r="I39" s="72">
        <f t="shared" si="2"/>
        <v>0.39314285714285724</v>
      </c>
      <c r="J39" s="72">
        <f t="shared" si="7"/>
        <v>0</v>
      </c>
      <c r="K39" s="72">
        <f t="shared" si="3"/>
        <v>0</v>
      </c>
      <c r="L39" s="72">
        <f t="shared" si="4"/>
        <v>0</v>
      </c>
      <c r="M39" s="72">
        <f t="shared" si="5"/>
        <v>0</v>
      </c>
    </row>
    <row r="40" spans="4:13" x14ac:dyDescent="0.25">
      <c r="D40" s="72">
        <f t="shared" si="6"/>
        <v>0.21600000000000003</v>
      </c>
      <c r="E40" s="72">
        <f>'Slider Control'!R$13*D40</f>
        <v>0.51840000000000008</v>
      </c>
      <c r="F40" s="72">
        <f>'Slider Control'!S$13*D40+'Slider Control'!T$13</f>
        <v>8.2285714285714517E-2</v>
      </c>
      <c r="G40" s="72">
        <f t="shared" si="0"/>
        <v>0.41840000000000011</v>
      </c>
      <c r="H40" s="72">
        <f t="shared" si="1"/>
        <v>1.7714285714285488E-2</v>
      </c>
      <c r="I40" s="72">
        <f t="shared" si="2"/>
        <v>0.40068571428571464</v>
      </c>
      <c r="J40" s="72">
        <f t="shared" si="7"/>
        <v>0</v>
      </c>
      <c r="K40" s="72">
        <f t="shared" si="3"/>
        <v>0</v>
      </c>
      <c r="L40" s="72">
        <f t="shared" si="4"/>
        <v>0</v>
      </c>
      <c r="M40" s="72">
        <f t="shared" si="5"/>
        <v>0</v>
      </c>
    </row>
    <row r="41" spans="4:13" x14ac:dyDescent="0.25">
      <c r="D41" s="72">
        <f t="shared" si="6"/>
        <v>0.21700000000000003</v>
      </c>
      <c r="E41" s="72">
        <f>'Slider Control'!R$13*D41</f>
        <v>0.52080000000000004</v>
      </c>
      <c r="F41" s="72">
        <f>'Slider Control'!S$13*D41+'Slider Control'!T$13</f>
        <v>8.7428571428571633E-2</v>
      </c>
      <c r="G41" s="72">
        <f t="shared" si="0"/>
        <v>0.42080000000000006</v>
      </c>
      <c r="H41" s="72">
        <f t="shared" si="1"/>
        <v>1.2571428571428372E-2</v>
      </c>
      <c r="I41" s="72">
        <f t="shared" si="2"/>
        <v>0.40822857142857172</v>
      </c>
      <c r="J41" s="72">
        <f t="shared" si="7"/>
        <v>0</v>
      </c>
      <c r="K41" s="72">
        <f t="shared" si="3"/>
        <v>0</v>
      </c>
      <c r="L41" s="72">
        <f t="shared" si="4"/>
        <v>0</v>
      </c>
      <c r="M41" s="72">
        <f t="shared" si="5"/>
        <v>0</v>
      </c>
    </row>
    <row r="42" spans="4:13" x14ac:dyDescent="0.25">
      <c r="D42" s="72">
        <f t="shared" si="6"/>
        <v>0.21800000000000003</v>
      </c>
      <c r="E42" s="72">
        <f>'Slider Control'!R$13*D42</f>
        <v>0.5232</v>
      </c>
      <c r="F42" s="72">
        <f>'Slider Control'!S$13*D42+'Slider Control'!T$13</f>
        <v>9.2571428571428749E-2</v>
      </c>
      <c r="G42" s="72">
        <f t="shared" si="0"/>
        <v>0.42320000000000002</v>
      </c>
      <c r="H42" s="72">
        <f t="shared" si="1"/>
        <v>7.4285714285712567E-3</v>
      </c>
      <c r="I42" s="72">
        <f t="shared" si="2"/>
        <v>0.41577142857142879</v>
      </c>
      <c r="J42" s="72">
        <f t="shared" si="7"/>
        <v>0</v>
      </c>
      <c r="K42" s="72">
        <f t="shared" si="3"/>
        <v>0</v>
      </c>
      <c r="L42" s="72">
        <f t="shared" si="4"/>
        <v>0</v>
      </c>
      <c r="M42" s="72">
        <f t="shared" si="5"/>
        <v>0</v>
      </c>
    </row>
    <row r="43" spans="4:13" x14ac:dyDescent="0.25">
      <c r="D43" s="72">
        <f t="shared" si="6"/>
        <v>0.21900000000000003</v>
      </c>
      <c r="E43" s="72">
        <f>'Slider Control'!R$13*D43</f>
        <v>0.52560000000000007</v>
      </c>
      <c r="F43" s="72">
        <f>'Slider Control'!S$13*D43+'Slider Control'!T$13</f>
        <v>9.7714285714285865E-2</v>
      </c>
      <c r="G43" s="72">
        <f t="shared" si="0"/>
        <v>0.42560000000000009</v>
      </c>
      <c r="H43" s="72">
        <f t="shared" si="1"/>
        <v>2.285714285714141E-3</v>
      </c>
      <c r="I43" s="72">
        <f t="shared" si="2"/>
        <v>0.42331428571428598</v>
      </c>
      <c r="J43" s="72">
        <f t="shared" si="7"/>
        <v>0</v>
      </c>
      <c r="K43" s="72">
        <f t="shared" si="3"/>
        <v>0</v>
      </c>
      <c r="L43" s="72">
        <f t="shared" si="4"/>
        <v>0</v>
      </c>
      <c r="M43" s="72">
        <f t="shared" si="5"/>
        <v>0</v>
      </c>
    </row>
    <row r="44" spans="4:13" x14ac:dyDescent="0.25">
      <c r="D44" s="72">
        <f t="shared" si="6"/>
        <v>0.22000000000000003</v>
      </c>
      <c r="E44" s="72">
        <f>'Slider Control'!R$13*D44</f>
        <v>0.52800000000000002</v>
      </c>
      <c r="F44" s="72">
        <f>'Slider Control'!S$13*D44+'Slider Control'!T$13</f>
        <v>0.10285714285714298</v>
      </c>
      <c r="G44" s="72">
        <f t="shared" si="0"/>
        <v>0.42800000000000005</v>
      </c>
      <c r="H44" s="72">
        <f t="shared" si="1"/>
        <v>-2.8571428571429747E-3</v>
      </c>
      <c r="I44" s="72">
        <f t="shared" si="2"/>
        <v>0.43085714285714305</v>
      </c>
      <c r="J44" s="72">
        <f t="shared" si="7"/>
        <v>0</v>
      </c>
      <c r="K44" s="72">
        <f t="shared" si="3"/>
        <v>0</v>
      </c>
      <c r="L44" s="72">
        <f t="shared" si="4"/>
        <v>0</v>
      </c>
      <c r="M44" s="72">
        <f t="shared" si="5"/>
        <v>0</v>
      </c>
    </row>
    <row r="45" spans="4:13" x14ac:dyDescent="0.25">
      <c r="D45" s="72">
        <f t="shared" si="6"/>
        <v>0.22100000000000003</v>
      </c>
      <c r="E45" s="72">
        <f>'Slider Control'!R$13*D45</f>
        <v>0.53040000000000009</v>
      </c>
      <c r="F45" s="72">
        <f>'Slider Control'!S$13*D45+'Slider Control'!T$13</f>
        <v>0.1080000000000001</v>
      </c>
      <c r="G45" s="72">
        <f t="shared" si="0"/>
        <v>0.43040000000000012</v>
      </c>
      <c r="H45" s="72">
        <f t="shared" si="1"/>
        <v>-8.0000000000000904E-3</v>
      </c>
      <c r="I45" s="72">
        <f t="shared" si="2"/>
        <v>0.43840000000000023</v>
      </c>
      <c r="J45" s="72">
        <f t="shared" si="7"/>
        <v>0</v>
      </c>
      <c r="K45" s="72">
        <f t="shared" si="3"/>
        <v>0</v>
      </c>
      <c r="L45" s="72">
        <f t="shared" si="4"/>
        <v>0</v>
      </c>
      <c r="M45" s="72">
        <f t="shared" si="5"/>
        <v>0</v>
      </c>
    </row>
    <row r="46" spans="4:13" x14ac:dyDescent="0.25">
      <c r="D46" s="72">
        <f t="shared" si="6"/>
        <v>0.22200000000000003</v>
      </c>
      <c r="E46" s="72">
        <f>'Slider Control'!R$13*D46</f>
        <v>0.53280000000000005</v>
      </c>
      <c r="F46" s="72">
        <f>'Slider Control'!S$13*D46+'Slider Control'!T$13</f>
        <v>0.11314285714285721</v>
      </c>
      <c r="G46" s="72">
        <f t="shared" si="0"/>
        <v>0.43280000000000007</v>
      </c>
      <c r="H46" s="72">
        <f t="shared" si="1"/>
        <v>-1.3142857142857206E-2</v>
      </c>
      <c r="I46" s="72">
        <f t="shared" si="2"/>
        <v>0.44594285714285731</v>
      </c>
      <c r="J46" s="72">
        <f t="shared" si="7"/>
        <v>0</v>
      </c>
      <c r="K46" s="72">
        <f t="shared" si="3"/>
        <v>0</v>
      </c>
      <c r="L46" s="72">
        <f t="shared" si="4"/>
        <v>0</v>
      </c>
      <c r="M46" s="72">
        <f t="shared" si="5"/>
        <v>0</v>
      </c>
    </row>
    <row r="47" spans="4:13" x14ac:dyDescent="0.25">
      <c r="D47" s="72">
        <f t="shared" si="6"/>
        <v>0.22300000000000003</v>
      </c>
      <c r="E47" s="72">
        <f>'Slider Control'!R$13*D47</f>
        <v>0.53520000000000001</v>
      </c>
      <c r="F47" s="72">
        <f>'Slider Control'!S$13*D47+'Slider Control'!T$13</f>
        <v>0.11828571428571433</v>
      </c>
      <c r="G47" s="72">
        <f t="shared" si="0"/>
        <v>0.43520000000000003</v>
      </c>
      <c r="H47" s="72">
        <f t="shared" si="1"/>
        <v>-1.8285714285714322E-2</v>
      </c>
      <c r="I47" s="72">
        <f t="shared" si="2"/>
        <v>0.45348571428571438</v>
      </c>
      <c r="J47" s="72">
        <f t="shared" si="7"/>
        <v>0</v>
      </c>
      <c r="K47" s="72">
        <f t="shared" si="3"/>
        <v>0</v>
      </c>
      <c r="L47" s="72">
        <f t="shared" si="4"/>
        <v>0</v>
      </c>
      <c r="M47" s="72">
        <f t="shared" si="5"/>
        <v>0</v>
      </c>
    </row>
    <row r="48" spans="4:13" x14ac:dyDescent="0.25">
      <c r="D48" s="72">
        <f t="shared" si="6"/>
        <v>0.22400000000000003</v>
      </c>
      <c r="E48" s="72">
        <f>'Slider Control'!R$13*D48</f>
        <v>0.53760000000000008</v>
      </c>
      <c r="F48" s="72">
        <f>'Slider Control'!S$13*D48+'Slider Control'!T$13</f>
        <v>0.12342857142857167</v>
      </c>
      <c r="G48" s="72">
        <f t="shared" si="0"/>
        <v>0.4376000000000001</v>
      </c>
      <c r="H48" s="72">
        <f t="shared" si="1"/>
        <v>-2.342857142857166E-2</v>
      </c>
      <c r="I48" s="72">
        <f t="shared" si="2"/>
        <v>0.46102857142857179</v>
      </c>
      <c r="J48" s="72">
        <f t="shared" si="7"/>
        <v>0</v>
      </c>
      <c r="K48" s="72">
        <f t="shared" si="3"/>
        <v>0</v>
      </c>
      <c r="L48" s="72">
        <f t="shared" si="4"/>
        <v>0</v>
      </c>
      <c r="M48" s="72">
        <f t="shared" si="5"/>
        <v>0</v>
      </c>
    </row>
    <row r="49" spans="4:13" x14ac:dyDescent="0.25">
      <c r="D49" s="72">
        <f t="shared" si="6"/>
        <v>0.22500000000000003</v>
      </c>
      <c r="E49" s="72">
        <f>'Slider Control'!R$13*D49</f>
        <v>0.54</v>
      </c>
      <c r="F49" s="72">
        <f>'Slider Control'!S$13*D49+'Slider Control'!T$13</f>
        <v>0.12857142857142878</v>
      </c>
      <c r="G49" s="72">
        <f t="shared" si="0"/>
        <v>0.44000000000000006</v>
      </c>
      <c r="H49" s="72">
        <f t="shared" si="1"/>
        <v>-2.8571428571428775E-2</v>
      </c>
      <c r="I49" s="72">
        <f t="shared" si="2"/>
        <v>0.46857142857142886</v>
      </c>
      <c r="J49" s="72">
        <f t="shared" si="7"/>
        <v>0</v>
      </c>
      <c r="K49" s="72">
        <f t="shared" si="3"/>
        <v>0</v>
      </c>
      <c r="L49" s="72">
        <f t="shared" si="4"/>
        <v>0</v>
      </c>
      <c r="M49" s="72">
        <f t="shared" si="5"/>
        <v>0</v>
      </c>
    </row>
    <row r="50" spans="4:13" x14ac:dyDescent="0.25">
      <c r="D50" s="72">
        <f t="shared" si="6"/>
        <v>0.22600000000000003</v>
      </c>
      <c r="E50" s="72">
        <f>'Slider Control'!R$13*D50</f>
        <v>0.5424000000000001</v>
      </c>
      <c r="F50" s="72">
        <f>'Slider Control'!S$13*D50+'Slider Control'!T$13</f>
        <v>0.1337142857142859</v>
      </c>
      <c r="G50" s="72">
        <f t="shared" si="0"/>
        <v>0.44240000000000013</v>
      </c>
      <c r="H50" s="72">
        <f t="shared" si="1"/>
        <v>-3.3714285714285891E-2</v>
      </c>
      <c r="I50" s="72">
        <f t="shared" si="2"/>
        <v>0.47611428571428605</v>
      </c>
      <c r="J50" s="72">
        <f t="shared" si="7"/>
        <v>0</v>
      </c>
      <c r="K50" s="72">
        <f t="shared" si="3"/>
        <v>0</v>
      </c>
      <c r="L50" s="72">
        <f t="shared" si="4"/>
        <v>0</v>
      </c>
      <c r="M50" s="72">
        <f t="shared" si="5"/>
        <v>0</v>
      </c>
    </row>
    <row r="51" spans="4:13" x14ac:dyDescent="0.25">
      <c r="D51" s="72">
        <f t="shared" si="6"/>
        <v>0.22700000000000004</v>
      </c>
      <c r="E51" s="72">
        <f>'Slider Control'!R$13*D51</f>
        <v>0.54480000000000006</v>
      </c>
      <c r="F51" s="72">
        <f>'Slider Control'!S$13*D51+'Slider Control'!T$13</f>
        <v>0.13885714285714301</v>
      </c>
      <c r="G51" s="72">
        <f t="shared" si="0"/>
        <v>0.44480000000000008</v>
      </c>
      <c r="H51" s="72">
        <f t="shared" si="1"/>
        <v>-3.8857142857143007E-2</v>
      </c>
      <c r="I51" s="72">
        <f t="shared" si="2"/>
        <v>0.48365714285714312</v>
      </c>
      <c r="J51" s="72">
        <f t="shared" si="7"/>
        <v>0</v>
      </c>
      <c r="K51" s="72">
        <f t="shared" si="3"/>
        <v>0</v>
      </c>
      <c r="L51" s="72">
        <f t="shared" si="4"/>
        <v>0</v>
      </c>
      <c r="M51" s="72">
        <f t="shared" si="5"/>
        <v>0</v>
      </c>
    </row>
    <row r="52" spans="4:13" x14ac:dyDescent="0.25">
      <c r="D52" s="72">
        <f t="shared" si="6"/>
        <v>0.22800000000000004</v>
      </c>
      <c r="E52" s="72">
        <f>'Slider Control'!R$13*D52</f>
        <v>0.54720000000000002</v>
      </c>
      <c r="F52" s="72">
        <f>'Slider Control'!S$13*D52+'Slider Control'!T$13</f>
        <v>0.14400000000000013</v>
      </c>
      <c r="G52" s="72">
        <f t="shared" si="0"/>
        <v>0.44720000000000004</v>
      </c>
      <c r="H52" s="72">
        <f t="shared" si="1"/>
        <v>-4.4000000000000122E-2</v>
      </c>
      <c r="I52" s="72">
        <f t="shared" si="2"/>
        <v>0.49120000000000019</v>
      </c>
      <c r="J52" s="72">
        <f t="shared" si="7"/>
        <v>0</v>
      </c>
      <c r="K52" s="72">
        <f t="shared" si="3"/>
        <v>0</v>
      </c>
      <c r="L52" s="72">
        <f t="shared" si="4"/>
        <v>0</v>
      </c>
      <c r="M52" s="72">
        <f t="shared" si="5"/>
        <v>0</v>
      </c>
    </row>
    <row r="53" spans="4:13" x14ac:dyDescent="0.25">
      <c r="D53" s="72">
        <f t="shared" si="6"/>
        <v>0.22900000000000004</v>
      </c>
      <c r="E53" s="72">
        <f>'Slider Control'!R$13*D53</f>
        <v>0.54960000000000009</v>
      </c>
      <c r="F53" s="72">
        <f>'Slider Control'!S$13*D53+'Slider Control'!T$13</f>
        <v>0.14914285714285724</v>
      </c>
      <c r="G53" s="72">
        <f t="shared" si="0"/>
        <v>0.44960000000000011</v>
      </c>
      <c r="H53" s="72">
        <f t="shared" si="1"/>
        <v>-4.9142857142857238E-2</v>
      </c>
      <c r="I53" s="72">
        <f t="shared" si="2"/>
        <v>0.49874285714285738</v>
      </c>
      <c r="J53" s="72">
        <f t="shared" si="7"/>
        <v>0</v>
      </c>
      <c r="K53" s="72">
        <f t="shared" si="3"/>
        <v>0</v>
      </c>
      <c r="L53" s="72">
        <f t="shared" si="4"/>
        <v>0</v>
      </c>
      <c r="M53" s="72">
        <f t="shared" si="5"/>
        <v>0</v>
      </c>
    </row>
    <row r="54" spans="4:13" x14ac:dyDescent="0.25">
      <c r="D54" s="72">
        <f t="shared" si="6"/>
        <v>0.23000000000000004</v>
      </c>
      <c r="E54" s="72">
        <f>'Slider Control'!R$13*D54</f>
        <v>0.55200000000000005</v>
      </c>
      <c r="F54" s="72">
        <f>'Slider Control'!S$13*D54+'Slider Control'!T$13</f>
        <v>0.15428571428571436</v>
      </c>
      <c r="G54" s="72">
        <f t="shared" si="0"/>
        <v>0.45200000000000007</v>
      </c>
      <c r="H54" s="72">
        <f t="shared" si="1"/>
        <v>-5.4285714285714354E-2</v>
      </c>
      <c r="I54" s="72">
        <f t="shared" si="2"/>
        <v>0.50628571428571445</v>
      </c>
      <c r="J54" s="72">
        <f t="shared" si="7"/>
        <v>0</v>
      </c>
      <c r="K54" s="72">
        <f t="shared" si="3"/>
        <v>0</v>
      </c>
      <c r="L54" s="72">
        <f t="shared" si="4"/>
        <v>0</v>
      </c>
      <c r="M54" s="72">
        <f t="shared" si="5"/>
        <v>0</v>
      </c>
    </row>
    <row r="55" spans="4:13" x14ac:dyDescent="0.25">
      <c r="D55" s="72">
        <f t="shared" si="6"/>
        <v>0.23100000000000004</v>
      </c>
      <c r="E55" s="72">
        <f>'Slider Control'!R$13*D55</f>
        <v>0.55440000000000011</v>
      </c>
      <c r="F55" s="72">
        <f>'Slider Control'!S$13*D55+'Slider Control'!T$13</f>
        <v>0.1594285714285717</v>
      </c>
      <c r="G55" s="72">
        <f t="shared" si="0"/>
        <v>0.45440000000000014</v>
      </c>
      <c r="H55" s="72">
        <f t="shared" si="1"/>
        <v>-5.9428571428571692E-2</v>
      </c>
      <c r="I55" s="72">
        <f t="shared" si="2"/>
        <v>0.51382857142857186</v>
      </c>
      <c r="J55" s="72">
        <f t="shared" si="7"/>
        <v>0</v>
      </c>
      <c r="K55" s="72">
        <f t="shared" si="3"/>
        <v>0</v>
      </c>
      <c r="L55" s="72">
        <f t="shared" si="4"/>
        <v>0</v>
      </c>
      <c r="M55" s="72">
        <f t="shared" si="5"/>
        <v>0</v>
      </c>
    </row>
    <row r="56" spans="4:13" x14ac:dyDescent="0.25">
      <c r="D56" s="72">
        <f t="shared" si="6"/>
        <v>0.23200000000000004</v>
      </c>
      <c r="E56" s="72">
        <f>'Slider Control'!R$13*D56</f>
        <v>0.55680000000000007</v>
      </c>
      <c r="F56" s="72">
        <f>'Slider Control'!S$13*D56+'Slider Control'!T$13</f>
        <v>0.16457142857142881</v>
      </c>
      <c r="G56" s="72">
        <f t="shared" si="0"/>
        <v>0.45680000000000009</v>
      </c>
      <c r="H56" s="72">
        <f t="shared" si="1"/>
        <v>-6.4571428571428807E-2</v>
      </c>
      <c r="I56" s="72">
        <f t="shared" si="2"/>
        <v>0.52137142857142893</v>
      </c>
      <c r="J56" s="72">
        <f t="shared" si="7"/>
        <v>0</v>
      </c>
      <c r="K56" s="72">
        <f t="shared" si="3"/>
        <v>0</v>
      </c>
      <c r="L56" s="72">
        <f t="shared" si="4"/>
        <v>0</v>
      </c>
      <c r="M56" s="72">
        <f t="shared" si="5"/>
        <v>0</v>
      </c>
    </row>
    <row r="57" spans="4:13" x14ac:dyDescent="0.25">
      <c r="D57" s="72">
        <f t="shared" si="6"/>
        <v>0.23300000000000004</v>
      </c>
      <c r="E57" s="72">
        <f>'Slider Control'!R$13*D57</f>
        <v>0.55920000000000003</v>
      </c>
      <c r="F57" s="72">
        <f>'Slider Control'!S$13*D57+'Slider Control'!T$13</f>
        <v>0.16971428571428593</v>
      </c>
      <c r="G57" s="72">
        <f t="shared" si="0"/>
        <v>0.45920000000000005</v>
      </c>
      <c r="H57" s="72">
        <f t="shared" si="1"/>
        <v>-6.9714285714285923E-2</v>
      </c>
      <c r="I57" s="72">
        <f t="shared" si="2"/>
        <v>0.528914285714286</v>
      </c>
      <c r="J57" s="72">
        <f t="shared" si="7"/>
        <v>0</v>
      </c>
      <c r="K57" s="72">
        <f t="shared" si="3"/>
        <v>0</v>
      </c>
      <c r="L57" s="72">
        <f t="shared" si="4"/>
        <v>0</v>
      </c>
      <c r="M57" s="72">
        <f t="shared" si="5"/>
        <v>0</v>
      </c>
    </row>
    <row r="58" spans="4:13" x14ac:dyDescent="0.25">
      <c r="D58" s="72">
        <f t="shared" si="6"/>
        <v>0.23400000000000004</v>
      </c>
      <c r="E58" s="72">
        <f>'Slider Control'!R$13*D58</f>
        <v>0.5616000000000001</v>
      </c>
      <c r="F58" s="72">
        <f>'Slider Control'!S$13*D58+'Slider Control'!T$13</f>
        <v>0.17485714285714304</v>
      </c>
      <c r="G58" s="72">
        <f t="shared" si="0"/>
        <v>0.46160000000000012</v>
      </c>
      <c r="H58" s="72">
        <f t="shared" si="1"/>
        <v>-7.4857142857143039E-2</v>
      </c>
      <c r="I58" s="72">
        <f t="shared" si="2"/>
        <v>0.53645714285714319</v>
      </c>
      <c r="J58" s="72">
        <f t="shared" si="7"/>
        <v>0</v>
      </c>
      <c r="K58" s="72">
        <f t="shared" si="3"/>
        <v>0</v>
      </c>
      <c r="L58" s="72">
        <f t="shared" si="4"/>
        <v>0</v>
      </c>
      <c r="M58" s="72">
        <f t="shared" si="5"/>
        <v>0</v>
      </c>
    </row>
    <row r="59" spans="4:13" x14ac:dyDescent="0.25">
      <c r="D59" s="72">
        <f t="shared" si="6"/>
        <v>0.23500000000000004</v>
      </c>
      <c r="E59" s="72">
        <f>'Slider Control'!R$13*D59</f>
        <v>0.56400000000000006</v>
      </c>
      <c r="F59" s="72">
        <f>'Slider Control'!S$13*D59+'Slider Control'!T$13</f>
        <v>0.18000000000000016</v>
      </c>
      <c r="G59" s="72">
        <f t="shared" si="0"/>
        <v>0.46400000000000008</v>
      </c>
      <c r="H59" s="72">
        <f t="shared" si="1"/>
        <v>-8.0000000000000154E-2</v>
      </c>
      <c r="I59" s="72">
        <f t="shared" si="2"/>
        <v>0.54400000000000026</v>
      </c>
      <c r="J59" s="72">
        <f t="shared" si="7"/>
        <v>0</v>
      </c>
      <c r="K59" s="72">
        <f t="shared" si="3"/>
        <v>0</v>
      </c>
      <c r="L59" s="72">
        <f t="shared" si="4"/>
        <v>0</v>
      </c>
      <c r="M59" s="72">
        <f t="shared" si="5"/>
        <v>0</v>
      </c>
    </row>
    <row r="60" spans="4:13" x14ac:dyDescent="0.25">
      <c r="D60" s="72">
        <f t="shared" si="6"/>
        <v>0.23600000000000004</v>
      </c>
      <c r="E60" s="72">
        <f>'Slider Control'!R$13*D60</f>
        <v>0.56640000000000013</v>
      </c>
      <c r="F60" s="72">
        <f>'Slider Control'!S$13*D60+'Slider Control'!T$13</f>
        <v>0.18514285714285728</v>
      </c>
      <c r="G60" s="72">
        <f t="shared" si="0"/>
        <v>0.46640000000000015</v>
      </c>
      <c r="H60" s="72">
        <f t="shared" si="1"/>
        <v>-8.514285714285727E-2</v>
      </c>
      <c r="I60" s="72">
        <f t="shared" si="2"/>
        <v>0.55154285714285745</v>
      </c>
      <c r="J60" s="72">
        <f t="shared" si="7"/>
        <v>0</v>
      </c>
      <c r="K60" s="72">
        <f t="shared" si="3"/>
        <v>0</v>
      </c>
      <c r="L60" s="72">
        <f t="shared" si="4"/>
        <v>0</v>
      </c>
      <c r="M60" s="72">
        <f t="shared" si="5"/>
        <v>0</v>
      </c>
    </row>
    <row r="61" spans="4:13" x14ac:dyDescent="0.25">
      <c r="D61" s="72">
        <f t="shared" si="6"/>
        <v>0.23700000000000004</v>
      </c>
      <c r="E61" s="72">
        <f>'Slider Control'!R$13*D61</f>
        <v>0.56880000000000008</v>
      </c>
      <c r="F61" s="72">
        <f>'Slider Control'!S$13*D61+'Slider Control'!T$13</f>
        <v>0.19028571428571439</v>
      </c>
      <c r="G61" s="72">
        <f t="shared" si="0"/>
        <v>0.46880000000000011</v>
      </c>
      <c r="H61" s="72">
        <f t="shared" si="1"/>
        <v>-9.0285714285714386E-2</v>
      </c>
      <c r="I61" s="72">
        <f t="shared" si="2"/>
        <v>0.55908571428571452</v>
      </c>
      <c r="J61" s="72">
        <f t="shared" si="7"/>
        <v>0</v>
      </c>
      <c r="K61" s="72">
        <f t="shared" si="3"/>
        <v>0</v>
      </c>
      <c r="L61" s="72">
        <f t="shared" si="4"/>
        <v>0</v>
      </c>
      <c r="M61" s="72">
        <f t="shared" si="5"/>
        <v>0</v>
      </c>
    </row>
    <row r="62" spans="4:13" x14ac:dyDescent="0.25">
      <c r="D62" s="72">
        <f t="shared" si="6"/>
        <v>0.23800000000000004</v>
      </c>
      <c r="E62" s="72">
        <f>'Slider Control'!R$13*D62</f>
        <v>0.57120000000000004</v>
      </c>
      <c r="F62" s="72">
        <f>'Slider Control'!S$13*D62+'Slider Control'!T$13</f>
        <v>0.19542857142857173</v>
      </c>
      <c r="G62" s="72">
        <f t="shared" si="0"/>
        <v>0.47120000000000006</v>
      </c>
      <c r="H62" s="72">
        <f t="shared" si="1"/>
        <v>-9.5428571428571723E-2</v>
      </c>
      <c r="I62" s="72">
        <f t="shared" si="2"/>
        <v>0.56662857142857181</v>
      </c>
      <c r="J62" s="72">
        <f t="shared" si="7"/>
        <v>0</v>
      </c>
      <c r="K62" s="72">
        <f t="shared" si="3"/>
        <v>0</v>
      </c>
      <c r="L62" s="72">
        <f t="shared" si="4"/>
        <v>0</v>
      </c>
      <c r="M62" s="72">
        <f t="shared" si="5"/>
        <v>0</v>
      </c>
    </row>
    <row r="63" spans="4:13" x14ac:dyDescent="0.25">
      <c r="D63" s="72">
        <f t="shared" si="6"/>
        <v>0.23900000000000005</v>
      </c>
      <c r="E63" s="72">
        <f>'Slider Control'!R$13*D63</f>
        <v>0.57360000000000011</v>
      </c>
      <c r="F63" s="72">
        <f>'Slider Control'!S$13*D63+'Slider Control'!T$13</f>
        <v>0.20057142857142884</v>
      </c>
      <c r="G63" s="72">
        <f t="shared" si="0"/>
        <v>0.47360000000000013</v>
      </c>
      <c r="H63" s="72">
        <f t="shared" si="1"/>
        <v>-0.10057142857142884</v>
      </c>
      <c r="I63" s="72">
        <f t="shared" si="2"/>
        <v>0.574171428571429</v>
      </c>
      <c r="J63" s="72">
        <f t="shared" si="7"/>
        <v>0</v>
      </c>
      <c r="K63" s="72">
        <f t="shared" si="3"/>
        <v>0</v>
      </c>
      <c r="L63" s="72">
        <f t="shared" si="4"/>
        <v>0</v>
      </c>
      <c r="M63" s="72">
        <f t="shared" si="5"/>
        <v>0</v>
      </c>
    </row>
    <row r="64" spans="4:13" x14ac:dyDescent="0.25">
      <c r="D64" s="72">
        <f t="shared" si="6"/>
        <v>0.24000000000000005</v>
      </c>
      <c r="E64" s="72">
        <f>'Slider Control'!R$13*D64</f>
        <v>0.57600000000000007</v>
      </c>
      <c r="F64" s="72">
        <f>'Slider Control'!S$13*D64+'Slider Control'!T$13</f>
        <v>0.20571428571428596</v>
      </c>
      <c r="G64" s="72">
        <f t="shared" si="0"/>
        <v>0.47600000000000009</v>
      </c>
      <c r="H64" s="72">
        <f t="shared" si="1"/>
        <v>-0.10571428571428595</v>
      </c>
      <c r="I64" s="72">
        <f t="shared" si="2"/>
        <v>0.58171428571428607</v>
      </c>
      <c r="J64" s="72">
        <f t="shared" si="7"/>
        <v>0</v>
      </c>
      <c r="K64" s="72">
        <f t="shared" si="3"/>
        <v>0</v>
      </c>
      <c r="L64" s="72">
        <f t="shared" si="4"/>
        <v>0</v>
      </c>
      <c r="M64" s="72">
        <f t="shared" si="5"/>
        <v>0</v>
      </c>
    </row>
    <row r="65" spans="4:13" x14ac:dyDescent="0.25">
      <c r="D65" s="72">
        <f t="shared" si="6"/>
        <v>0.24100000000000005</v>
      </c>
      <c r="E65" s="72">
        <f>'Slider Control'!R$13*D65</f>
        <v>0.57840000000000014</v>
      </c>
      <c r="F65" s="72">
        <f>'Slider Control'!S$13*D65+'Slider Control'!T$13</f>
        <v>0.21085714285714308</v>
      </c>
      <c r="G65" s="72">
        <f t="shared" si="0"/>
        <v>0.47840000000000016</v>
      </c>
      <c r="H65" s="72">
        <f t="shared" si="1"/>
        <v>-0.11085714285714307</v>
      </c>
      <c r="I65" s="72">
        <f t="shared" si="2"/>
        <v>0.58925714285714326</v>
      </c>
      <c r="J65" s="72">
        <f t="shared" si="7"/>
        <v>0</v>
      </c>
      <c r="K65" s="72">
        <f t="shared" si="3"/>
        <v>0</v>
      </c>
      <c r="L65" s="72">
        <f t="shared" si="4"/>
        <v>0</v>
      </c>
      <c r="M65" s="72">
        <f t="shared" si="5"/>
        <v>0</v>
      </c>
    </row>
    <row r="66" spans="4:13" x14ac:dyDescent="0.25">
      <c r="D66" s="72">
        <f t="shared" si="6"/>
        <v>0.24200000000000005</v>
      </c>
      <c r="E66" s="72">
        <f>'Slider Control'!R$13*D66</f>
        <v>0.58080000000000009</v>
      </c>
      <c r="F66" s="72">
        <f>'Slider Control'!S$13*D66+'Slider Control'!T$13</f>
        <v>0.21600000000000019</v>
      </c>
      <c r="G66" s="72">
        <f t="shared" ref="G66:G129" si="8">E66-B$21</f>
        <v>0.48080000000000012</v>
      </c>
      <c r="H66" s="72">
        <f t="shared" ref="H66:H129" si="9">B$21-F66</f>
        <v>-0.11600000000000019</v>
      </c>
      <c r="I66" s="72">
        <f t="shared" ref="I66:I129" si="10">ABS(G66-H66)</f>
        <v>0.59680000000000033</v>
      </c>
      <c r="J66" s="72">
        <f t="shared" si="7"/>
        <v>0</v>
      </c>
      <c r="K66" s="72">
        <f t="shared" ref="K66:K129" si="11">$J66*D66</f>
        <v>0</v>
      </c>
      <c r="L66" s="72">
        <f t="shared" ref="L66:L129" si="12">$J66*E66</f>
        <v>0</v>
      </c>
      <c r="M66" s="72">
        <f t="shared" ref="M66:M129" si="13">$J66*F66</f>
        <v>0</v>
      </c>
    </row>
    <row r="67" spans="4:13" x14ac:dyDescent="0.25">
      <c r="D67" s="72">
        <f t="shared" ref="D67:D130" si="14">D66+0.001</f>
        <v>0.24300000000000005</v>
      </c>
      <c r="E67" s="72">
        <f>'Slider Control'!R$13*D67</f>
        <v>0.58320000000000005</v>
      </c>
      <c r="F67" s="72">
        <f>'Slider Control'!S$13*D67+'Slider Control'!T$13</f>
        <v>0.22114285714285731</v>
      </c>
      <c r="G67" s="72">
        <f t="shared" si="8"/>
        <v>0.48320000000000007</v>
      </c>
      <c r="H67" s="72">
        <f t="shared" si="9"/>
        <v>-0.1211428571428573</v>
      </c>
      <c r="I67" s="72">
        <f t="shared" si="10"/>
        <v>0.6043428571428574</v>
      </c>
      <c r="J67" s="72">
        <f t="shared" ref="J67:J130" si="15">IF(AND(I67=I$377,J66=0),1,0)</f>
        <v>0</v>
      </c>
      <c r="K67" s="72">
        <f t="shared" si="11"/>
        <v>0</v>
      </c>
      <c r="L67" s="72">
        <f t="shared" si="12"/>
        <v>0</v>
      </c>
      <c r="M67" s="72">
        <f t="shared" si="13"/>
        <v>0</v>
      </c>
    </row>
    <row r="68" spans="4:13" x14ac:dyDescent="0.25">
      <c r="D68" s="72">
        <f t="shared" si="14"/>
        <v>0.24400000000000005</v>
      </c>
      <c r="E68" s="72">
        <f>'Slider Control'!R$13*D68</f>
        <v>0.58560000000000012</v>
      </c>
      <c r="F68" s="72">
        <f>'Slider Control'!S$13*D68+'Slider Control'!T$13</f>
        <v>0.22628571428571442</v>
      </c>
      <c r="G68" s="72">
        <f t="shared" si="8"/>
        <v>0.48560000000000014</v>
      </c>
      <c r="H68" s="72">
        <f t="shared" si="9"/>
        <v>-0.12628571428571442</v>
      </c>
      <c r="I68" s="72">
        <f t="shared" si="10"/>
        <v>0.61188571428571459</v>
      </c>
      <c r="J68" s="72">
        <f t="shared" si="15"/>
        <v>0</v>
      </c>
      <c r="K68" s="72">
        <f t="shared" si="11"/>
        <v>0</v>
      </c>
      <c r="L68" s="72">
        <f t="shared" si="12"/>
        <v>0</v>
      </c>
      <c r="M68" s="72">
        <f t="shared" si="13"/>
        <v>0</v>
      </c>
    </row>
    <row r="69" spans="4:13" x14ac:dyDescent="0.25">
      <c r="D69" s="72">
        <f t="shared" si="14"/>
        <v>0.24500000000000005</v>
      </c>
      <c r="E69" s="72">
        <f>'Slider Control'!R$13*D69</f>
        <v>0.58800000000000008</v>
      </c>
      <c r="F69" s="72">
        <f>'Slider Control'!S$13*D69+'Slider Control'!T$13</f>
        <v>0.23142857142857176</v>
      </c>
      <c r="G69" s="72">
        <f t="shared" si="8"/>
        <v>0.4880000000000001</v>
      </c>
      <c r="H69" s="72">
        <f t="shared" si="9"/>
        <v>-0.13142857142857176</v>
      </c>
      <c r="I69" s="72">
        <f t="shared" si="10"/>
        <v>0.61942857142857188</v>
      </c>
      <c r="J69" s="72">
        <f t="shared" si="15"/>
        <v>0</v>
      </c>
      <c r="K69" s="72">
        <f t="shared" si="11"/>
        <v>0</v>
      </c>
      <c r="L69" s="72">
        <f t="shared" si="12"/>
        <v>0</v>
      </c>
      <c r="M69" s="72">
        <f t="shared" si="13"/>
        <v>0</v>
      </c>
    </row>
    <row r="70" spans="4:13" x14ac:dyDescent="0.25">
      <c r="D70" s="72">
        <f t="shared" si="14"/>
        <v>0.24600000000000005</v>
      </c>
      <c r="E70" s="72">
        <f>'Slider Control'!R$13*D70</f>
        <v>0.59040000000000015</v>
      </c>
      <c r="F70" s="72">
        <f>'Slider Control'!S$13*D70+'Slider Control'!T$13</f>
        <v>0.23657142857142888</v>
      </c>
      <c r="G70" s="72">
        <f t="shared" si="8"/>
        <v>0.49040000000000017</v>
      </c>
      <c r="H70" s="72">
        <f t="shared" si="9"/>
        <v>-0.13657142857142887</v>
      </c>
      <c r="I70" s="72">
        <f t="shared" si="10"/>
        <v>0.62697142857142907</v>
      </c>
      <c r="J70" s="72">
        <f t="shared" si="15"/>
        <v>0</v>
      </c>
      <c r="K70" s="72">
        <f t="shared" si="11"/>
        <v>0</v>
      </c>
      <c r="L70" s="72">
        <f t="shared" si="12"/>
        <v>0</v>
      </c>
      <c r="M70" s="72">
        <f t="shared" si="13"/>
        <v>0</v>
      </c>
    </row>
    <row r="71" spans="4:13" x14ac:dyDescent="0.25">
      <c r="D71" s="72">
        <f t="shared" si="14"/>
        <v>0.24700000000000005</v>
      </c>
      <c r="E71" s="72">
        <f>'Slider Control'!R$13*D71</f>
        <v>0.5928000000000001</v>
      </c>
      <c r="F71" s="72">
        <f>'Slider Control'!S$13*D71+'Slider Control'!T$13</f>
        <v>0.24171428571428599</v>
      </c>
      <c r="G71" s="72">
        <f t="shared" si="8"/>
        <v>0.49280000000000013</v>
      </c>
      <c r="H71" s="72">
        <f t="shared" si="9"/>
        <v>-0.14171428571428599</v>
      </c>
      <c r="I71" s="72">
        <f t="shared" si="10"/>
        <v>0.63451428571428614</v>
      </c>
      <c r="J71" s="72">
        <f t="shared" si="15"/>
        <v>0</v>
      </c>
      <c r="K71" s="72">
        <f t="shared" si="11"/>
        <v>0</v>
      </c>
      <c r="L71" s="72">
        <f t="shared" si="12"/>
        <v>0</v>
      </c>
      <c r="M71" s="72">
        <f t="shared" si="13"/>
        <v>0</v>
      </c>
    </row>
    <row r="72" spans="4:13" x14ac:dyDescent="0.25">
      <c r="D72" s="72">
        <f t="shared" si="14"/>
        <v>0.24800000000000005</v>
      </c>
      <c r="E72" s="72">
        <f>'Slider Control'!R$13*D72</f>
        <v>0.59520000000000006</v>
      </c>
      <c r="F72" s="72">
        <f>'Slider Control'!S$13*D72+'Slider Control'!T$13</f>
        <v>0.24685714285714311</v>
      </c>
      <c r="G72" s="72">
        <f t="shared" si="8"/>
        <v>0.49520000000000008</v>
      </c>
      <c r="H72" s="72">
        <f t="shared" si="9"/>
        <v>-0.1468571428571431</v>
      </c>
      <c r="I72" s="72">
        <f t="shared" si="10"/>
        <v>0.64205714285714321</v>
      </c>
      <c r="J72" s="72">
        <f t="shared" si="15"/>
        <v>0</v>
      </c>
      <c r="K72" s="72">
        <f t="shared" si="11"/>
        <v>0</v>
      </c>
      <c r="L72" s="72">
        <f t="shared" si="12"/>
        <v>0</v>
      </c>
      <c r="M72" s="72">
        <f t="shared" si="13"/>
        <v>0</v>
      </c>
    </row>
    <row r="73" spans="4:13" x14ac:dyDescent="0.25">
      <c r="D73" s="72">
        <f t="shared" si="14"/>
        <v>0.24900000000000005</v>
      </c>
      <c r="E73" s="72">
        <f>'Slider Control'!R$13*D73</f>
        <v>0.59760000000000013</v>
      </c>
      <c r="F73" s="72">
        <f>'Slider Control'!S$13*D73+'Slider Control'!T$13</f>
        <v>0.25200000000000022</v>
      </c>
      <c r="G73" s="72">
        <f t="shared" si="8"/>
        <v>0.49760000000000015</v>
      </c>
      <c r="H73" s="72">
        <f t="shared" si="9"/>
        <v>-0.15200000000000022</v>
      </c>
      <c r="I73" s="72">
        <f t="shared" si="10"/>
        <v>0.6496000000000004</v>
      </c>
      <c r="J73" s="72">
        <f t="shared" si="15"/>
        <v>0</v>
      </c>
      <c r="K73" s="72">
        <f t="shared" si="11"/>
        <v>0</v>
      </c>
      <c r="L73" s="72">
        <f t="shared" si="12"/>
        <v>0</v>
      </c>
      <c r="M73" s="72">
        <f t="shared" si="13"/>
        <v>0</v>
      </c>
    </row>
    <row r="74" spans="4:13" x14ac:dyDescent="0.25">
      <c r="D74" s="72">
        <f t="shared" si="14"/>
        <v>0.25000000000000006</v>
      </c>
      <c r="E74" s="72">
        <f>'Slider Control'!R$13*D74</f>
        <v>0.60000000000000009</v>
      </c>
      <c r="F74" s="72">
        <f>'Slider Control'!S$13*D74+'Slider Control'!T$13</f>
        <v>0.25714285714285734</v>
      </c>
      <c r="G74" s="72">
        <f t="shared" si="8"/>
        <v>0.50000000000000011</v>
      </c>
      <c r="H74" s="72">
        <f t="shared" si="9"/>
        <v>-0.15714285714285733</v>
      </c>
      <c r="I74" s="72">
        <f t="shared" si="10"/>
        <v>0.65714285714285747</v>
      </c>
      <c r="J74" s="72">
        <f t="shared" si="15"/>
        <v>0</v>
      </c>
      <c r="K74" s="72">
        <f t="shared" si="11"/>
        <v>0</v>
      </c>
      <c r="L74" s="72">
        <f t="shared" si="12"/>
        <v>0</v>
      </c>
      <c r="M74" s="72">
        <f t="shared" si="13"/>
        <v>0</v>
      </c>
    </row>
    <row r="75" spans="4:13" x14ac:dyDescent="0.25">
      <c r="D75" s="72">
        <f t="shared" si="14"/>
        <v>0.25100000000000006</v>
      </c>
      <c r="E75" s="72">
        <f>'Slider Control'!R$13*D75</f>
        <v>0.60240000000000016</v>
      </c>
      <c r="F75" s="72">
        <f>'Slider Control'!S$13*D75+'Slider Control'!T$13</f>
        <v>0.26228571428571446</v>
      </c>
      <c r="G75" s="72">
        <f t="shared" si="8"/>
        <v>0.50240000000000018</v>
      </c>
      <c r="H75" s="72">
        <f t="shared" si="9"/>
        <v>-0.16228571428571445</v>
      </c>
      <c r="I75" s="72">
        <f t="shared" si="10"/>
        <v>0.66468571428571466</v>
      </c>
      <c r="J75" s="72">
        <f t="shared" si="15"/>
        <v>0</v>
      </c>
      <c r="K75" s="72">
        <f t="shared" si="11"/>
        <v>0</v>
      </c>
      <c r="L75" s="72">
        <f t="shared" si="12"/>
        <v>0</v>
      </c>
      <c r="M75" s="72">
        <f t="shared" si="13"/>
        <v>0</v>
      </c>
    </row>
    <row r="76" spans="4:13" x14ac:dyDescent="0.25">
      <c r="D76" s="72">
        <f t="shared" si="14"/>
        <v>0.25200000000000006</v>
      </c>
      <c r="E76" s="72">
        <f>'Slider Control'!R$13*D76</f>
        <v>0.60480000000000012</v>
      </c>
      <c r="F76" s="72">
        <f>'Slider Control'!S$13*D76+'Slider Control'!T$13</f>
        <v>0.26742857142857179</v>
      </c>
      <c r="G76" s="72">
        <f t="shared" si="8"/>
        <v>0.50480000000000014</v>
      </c>
      <c r="H76" s="72">
        <f t="shared" si="9"/>
        <v>-0.16742857142857179</v>
      </c>
      <c r="I76" s="72">
        <f t="shared" si="10"/>
        <v>0.67222857142857195</v>
      </c>
      <c r="J76" s="72">
        <f t="shared" si="15"/>
        <v>0</v>
      </c>
      <c r="K76" s="72">
        <f t="shared" si="11"/>
        <v>0</v>
      </c>
      <c r="L76" s="72">
        <f t="shared" si="12"/>
        <v>0</v>
      </c>
      <c r="M76" s="72">
        <f t="shared" si="13"/>
        <v>0</v>
      </c>
    </row>
    <row r="77" spans="4:13" x14ac:dyDescent="0.25">
      <c r="D77" s="72">
        <f t="shared" si="14"/>
        <v>0.25300000000000006</v>
      </c>
      <c r="E77" s="72">
        <f>'Slider Control'!R$13*D77</f>
        <v>0.60720000000000007</v>
      </c>
      <c r="F77" s="72">
        <f>'Slider Control'!S$13*D77+'Slider Control'!T$13</f>
        <v>0.27257142857142891</v>
      </c>
      <c r="G77" s="72">
        <f t="shared" si="8"/>
        <v>0.5072000000000001</v>
      </c>
      <c r="H77" s="72">
        <f t="shared" si="9"/>
        <v>-0.1725714285714289</v>
      </c>
      <c r="I77" s="72">
        <f t="shared" si="10"/>
        <v>0.67977142857142903</v>
      </c>
      <c r="J77" s="72">
        <f t="shared" si="15"/>
        <v>0</v>
      </c>
      <c r="K77" s="72">
        <f t="shared" si="11"/>
        <v>0</v>
      </c>
      <c r="L77" s="72">
        <f t="shared" si="12"/>
        <v>0</v>
      </c>
      <c r="M77" s="72">
        <f t="shared" si="13"/>
        <v>0</v>
      </c>
    </row>
    <row r="78" spans="4:13" x14ac:dyDescent="0.25">
      <c r="D78" s="72">
        <f t="shared" si="14"/>
        <v>0.25400000000000006</v>
      </c>
      <c r="E78" s="72">
        <f>'Slider Control'!R$13*D78</f>
        <v>0.60960000000000014</v>
      </c>
      <c r="F78" s="72">
        <f>'Slider Control'!S$13*D78+'Slider Control'!T$13</f>
        <v>0.27771428571428602</v>
      </c>
      <c r="G78" s="72">
        <f t="shared" si="8"/>
        <v>0.50960000000000016</v>
      </c>
      <c r="H78" s="72">
        <f t="shared" si="9"/>
        <v>-0.17771428571428602</v>
      </c>
      <c r="I78" s="72">
        <f t="shared" si="10"/>
        <v>0.68731428571428621</v>
      </c>
      <c r="J78" s="72">
        <f t="shared" si="15"/>
        <v>0</v>
      </c>
      <c r="K78" s="72">
        <f t="shared" si="11"/>
        <v>0</v>
      </c>
      <c r="L78" s="72">
        <f t="shared" si="12"/>
        <v>0</v>
      </c>
      <c r="M78" s="72">
        <f t="shared" si="13"/>
        <v>0</v>
      </c>
    </row>
    <row r="79" spans="4:13" x14ac:dyDescent="0.25">
      <c r="D79" s="72">
        <f t="shared" si="14"/>
        <v>0.25500000000000006</v>
      </c>
      <c r="E79" s="72">
        <f>'Slider Control'!R$13*D79</f>
        <v>0.6120000000000001</v>
      </c>
      <c r="F79" s="72">
        <f>'Slider Control'!S$13*D79+'Slider Control'!T$13</f>
        <v>0.28285714285714314</v>
      </c>
      <c r="G79" s="72">
        <f t="shared" si="8"/>
        <v>0.51200000000000012</v>
      </c>
      <c r="H79" s="72">
        <f t="shared" si="9"/>
        <v>-0.18285714285714313</v>
      </c>
      <c r="I79" s="72">
        <f t="shared" si="10"/>
        <v>0.69485714285714328</v>
      </c>
      <c r="J79" s="72">
        <f t="shared" si="15"/>
        <v>0</v>
      </c>
      <c r="K79" s="72">
        <f t="shared" si="11"/>
        <v>0</v>
      </c>
      <c r="L79" s="72">
        <f t="shared" si="12"/>
        <v>0</v>
      </c>
      <c r="M79" s="72">
        <f t="shared" si="13"/>
        <v>0</v>
      </c>
    </row>
    <row r="80" spans="4:13" x14ac:dyDescent="0.25">
      <c r="D80" s="72">
        <f t="shared" si="14"/>
        <v>0.25600000000000006</v>
      </c>
      <c r="E80" s="72">
        <f>'Slider Control'!R$13*D80</f>
        <v>0.61440000000000017</v>
      </c>
      <c r="F80" s="72">
        <f>'Slider Control'!S$13*D80+'Slider Control'!T$13</f>
        <v>0.28800000000000026</v>
      </c>
      <c r="G80" s="72">
        <f t="shared" si="8"/>
        <v>0.51440000000000019</v>
      </c>
      <c r="H80" s="72">
        <f t="shared" si="9"/>
        <v>-0.18800000000000025</v>
      </c>
      <c r="I80" s="72">
        <f t="shared" si="10"/>
        <v>0.70240000000000047</v>
      </c>
      <c r="J80" s="72">
        <f t="shared" si="15"/>
        <v>0</v>
      </c>
      <c r="K80" s="72">
        <f t="shared" si="11"/>
        <v>0</v>
      </c>
      <c r="L80" s="72">
        <f t="shared" si="12"/>
        <v>0</v>
      </c>
      <c r="M80" s="72">
        <f t="shared" si="13"/>
        <v>0</v>
      </c>
    </row>
    <row r="81" spans="4:13" x14ac:dyDescent="0.25">
      <c r="D81" s="72">
        <f t="shared" si="14"/>
        <v>0.25700000000000006</v>
      </c>
      <c r="E81" s="72">
        <f>'Slider Control'!R$13*D81</f>
        <v>0.61680000000000013</v>
      </c>
      <c r="F81" s="72">
        <f>'Slider Control'!S$13*D81+'Slider Control'!T$13</f>
        <v>0.29314285714285737</v>
      </c>
      <c r="G81" s="72">
        <f t="shared" si="8"/>
        <v>0.51680000000000015</v>
      </c>
      <c r="H81" s="72">
        <f t="shared" si="9"/>
        <v>-0.19314285714285737</v>
      </c>
      <c r="I81" s="72">
        <f t="shared" si="10"/>
        <v>0.70994285714285754</v>
      </c>
      <c r="J81" s="72">
        <f t="shared" si="15"/>
        <v>0</v>
      </c>
      <c r="K81" s="72">
        <f t="shared" si="11"/>
        <v>0</v>
      </c>
      <c r="L81" s="72">
        <f t="shared" si="12"/>
        <v>0</v>
      </c>
      <c r="M81" s="72">
        <f t="shared" si="13"/>
        <v>0</v>
      </c>
    </row>
    <row r="82" spans="4:13" x14ac:dyDescent="0.25">
      <c r="D82" s="72">
        <f t="shared" si="14"/>
        <v>0.25800000000000006</v>
      </c>
      <c r="E82" s="72">
        <f>'Slider Control'!R$13*D82</f>
        <v>0.61920000000000008</v>
      </c>
      <c r="F82" s="72">
        <f>'Slider Control'!S$13*D82+'Slider Control'!T$13</f>
        <v>0.29828571428571449</v>
      </c>
      <c r="G82" s="72">
        <f t="shared" si="8"/>
        <v>0.51920000000000011</v>
      </c>
      <c r="H82" s="72">
        <f t="shared" si="9"/>
        <v>-0.19828571428571448</v>
      </c>
      <c r="I82" s="72">
        <f t="shared" si="10"/>
        <v>0.71748571428571462</v>
      </c>
      <c r="J82" s="72">
        <f t="shared" si="15"/>
        <v>0</v>
      </c>
      <c r="K82" s="72">
        <f t="shared" si="11"/>
        <v>0</v>
      </c>
      <c r="L82" s="72">
        <f t="shared" si="12"/>
        <v>0</v>
      </c>
      <c r="M82" s="72">
        <f t="shared" si="13"/>
        <v>0</v>
      </c>
    </row>
    <row r="83" spans="4:13" x14ac:dyDescent="0.25">
      <c r="D83" s="72">
        <f t="shared" si="14"/>
        <v>0.25900000000000006</v>
      </c>
      <c r="E83" s="72">
        <f>'Slider Control'!R$13*D83</f>
        <v>0.62160000000000015</v>
      </c>
      <c r="F83" s="72">
        <f>'Slider Control'!S$13*D83+'Slider Control'!T$13</f>
        <v>0.30342857142857182</v>
      </c>
      <c r="G83" s="72">
        <f t="shared" si="8"/>
        <v>0.52160000000000017</v>
      </c>
      <c r="H83" s="72">
        <f t="shared" si="9"/>
        <v>-0.20342857142857182</v>
      </c>
      <c r="I83" s="72">
        <f t="shared" si="10"/>
        <v>0.72502857142857202</v>
      </c>
      <c r="J83" s="72">
        <f t="shared" si="15"/>
        <v>0</v>
      </c>
      <c r="K83" s="72">
        <f t="shared" si="11"/>
        <v>0</v>
      </c>
      <c r="L83" s="72">
        <f t="shared" si="12"/>
        <v>0</v>
      </c>
      <c r="M83" s="72">
        <f t="shared" si="13"/>
        <v>0</v>
      </c>
    </row>
    <row r="84" spans="4:13" x14ac:dyDescent="0.25">
      <c r="D84" s="72">
        <f t="shared" si="14"/>
        <v>0.26000000000000006</v>
      </c>
      <c r="E84" s="72">
        <f>'Slider Control'!R$13*D84</f>
        <v>0.62400000000000011</v>
      </c>
      <c r="F84" s="72">
        <f>'Slider Control'!S$13*D84+'Slider Control'!T$13</f>
        <v>0.30857142857142894</v>
      </c>
      <c r="G84" s="72">
        <f t="shared" si="8"/>
        <v>0.52400000000000013</v>
      </c>
      <c r="H84" s="72">
        <f t="shared" si="9"/>
        <v>-0.20857142857142894</v>
      </c>
      <c r="I84" s="72">
        <f t="shared" si="10"/>
        <v>0.7325714285714291</v>
      </c>
      <c r="J84" s="72">
        <f t="shared" si="15"/>
        <v>0</v>
      </c>
      <c r="K84" s="72">
        <f t="shared" si="11"/>
        <v>0</v>
      </c>
      <c r="L84" s="72">
        <f t="shared" si="12"/>
        <v>0</v>
      </c>
      <c r="M84" s="72">
        <f t="shared" si="13"/>
        <v>0</v>
      </c>
    </row>
    <row r="85" spans="4:13" x14ac:dyDescent="0.25">
      <c r="D85" s="72">
        <f t="shared" si="14"/>
        <v>0.26100000000000007</v>
      </c>
      <c r="E85" s="72">
        <f>'Slider Control'!R$13*D85</f>
        <v>0.62640000000000018</v>
      </c>
      <c r="F85" s="72">
        <f>'Slider Control'!S$13*D85+'Slider Control'!T$13</f>
        <v>0.31371428571428606</v>
      </c>
      <c r="G85" s="72">
        <f t="shared" si="8"/>
        <v>0.5264000000000002</v>
      </c>
      <c r="H85" s="72">
        <f t="shared" si="9"/>
        <v>-0.21371428571428605</v>
      </c>
      <c r="I85" s="72">
        <f t="shared" si="10"/>
        <v>0.74011428571428628</v>
      </c>
      <c r="J85" s="72">
        <f t="shared" si="15"/>
        <v>0</v>
      </c>
      <c r="K85" s="72">
        <f t="shared" si="11"/>
        <v>0</v>
      </c>
      <c r="L85" s="72">
        <f t="shared" si="12"/>
        <v>0</v>
      </c>
      <c r="M85" s="72">
        <f t="shared" si="13"/>
        <v>0</v>
      </c>
    </row>
    <row r="86" spans="4:13" x14ac:dyDescent="0.25">
      <c r="D86" s="72">
        <f t="shared" si="14"/>
        <v>0.26200000000000007</v>
      </c>
      <c r="E86" s="72">
        <f>'Slider Control'!R$13*D86</f>
        <v>0.62880000000000014</v>
      </c>
      <c r="F86" s="72">
        <f>'Slider Control'!S$13*D86+'Slider Control'!T$13</f>
        <v>0.31885714285714317</v>
      </c>
      <c r="G86" s="72">
        <f t="shared" si="8"/>
        <v>0.52880000000000016</v>
      </c>
      <c r="H86" s="72">
        <f t="shared" si="9"/>
        <v>-0.21885714285714317</v>
      </c>
      <c r="I86" s="72">
        <f t="shared" si="10"/>
        <v>0.74765714285714335</v>
      </c>
      <c r="J86" s="72">
        <f t="shared" si="15"/>
        <v>0</v>
      </c>
      <c r="K86" s="72">
        <f t="shared" si="11"/>
        <v>0</v>
      </c>
      <c r="L86" s="72">
        <f t="shared" si="12"/>
        <v>0</v>
      </c>
      <c r="M86" s="72">
        <f t="shared" si="13"/>
        <v>0</v>
      </c>
    </row>
    <row r="87" spans="4:13" x14ac:dyDescent="0.25">
      <c r="D87" s="72">
        <f t="shared" si="14"/>
        <v>0.26300000000000007</v>
      </c>
      <c r="E87" s="72">
        <f>'Slider Control'!R$13*D87</f>
        <v>0.63120000000000009</v>
      </c>
      <c r="F87" s="72">
        <f>'Slider Control'!S$13*D87+'Slider Control'!T$13</f>
        <v>0.32400000000000029</v>
      </c>
      <c r="G87" s="72">
        <f t="shared" si="8"/>
        <v>0.53120000000000012</v>
      </c>
      <c r="H87" s="72">
        <f t="shared" si="9"/>
        <v>-0.22400000000000028</v>
      </c>
      <c r="I87" s="72">
        <f t="shared" si="10"/>
        <v>0.75520000000000043</v>
      </c>
      <c r="J87" s="72">
        <f t="shared" si="15"/>
        <v>0</v>
      </c>
      <c r="K87" s="72">
        <f t="shared" si="11"/>
        <v>0</v>
      </c>
      <c r="L87" s="72">
        <f t="shared" si="12"/>
        <v>0</v>
      </c>
      <c r="M87" s="72">
        <f t="shared" si="13"/>
        <v>0</v>
      </c>
    </row>
    <row r="88" spans="4:13" x14ac:dyDescent="0.25">
      <c r="D88" s="72">
        <f t="shared" si="14"/>
        <v>0.26400000000000007</v>
      </c>
      <c r="E88" s="72">
        <f>'Slider Control'!R$13*D88</f>
        <v>0.63360000000000016</v>
      </c>
      <c r="F88" s="72">
        <f>'Slider Control'!S$13*D88+'Slider Control'!T$13</f>
        <v>0.3291428571428574</v>
      </c>
      <c r="G88" s="72">
        <f t="shared" si="8"/>
        <v>0.53360000000000019</v>
      </c>
      <c r="H88" s="72">
        <f t="shared" si="9"/>
        <v>-0.2291428571428574</v>
      </c>
      <c r="I88" s="72">
        <f t="shared" si="10"/>
        <v>0.76274285714285761</v>
      </c>
      <c r="J88" s="72">
        <f t="shared" si="15"/>
        <v>0</v>
      </c>
      <c r="K88" s="72">
        <f t="shared" si="11"/>
        <v>0</v>
      </c>
      <c r="L88" s="72">
        <f t="shared" si="12"/>
        <v>0</v>
      </c>
      <c r="M88" s="72">
        <f t="shared" si="13"/>
        <v>0</v>
      </c>
    </row>
    <row r="89" spans="4:13" x14ac:dyDescent="0.25">
      <c r="D89" s="72">
        <f t="shared" si="14"/>
        <v>0.26500000000000007</v>
      </c>
      <c r="E89" s="72">
        <f>'Slider Control'!R$13*D89</f>
        <v>0.63600000000000012</v>
      </c>
      <c r="F89" s="72">
        <f>'Slider Control'!S$13*D89+'Slider Control'!T$13</f>
        <v>0.33428571428571452</v>
      </c>
      <c r="G89" s="72">
        <f t="shared" si="8"/>
        <v>0.53600000000000014</v>
      </c>
      <c r="H89" s="72">
        <f t="shared" si="9"/>
        <v>-0.23428571428571451</v>
      </c>
      <c r="I89" s="72">
        <f t="shared" si="10"/>
        <v>0.77028571428571468</v>
      </c>
      <c r="J89" s="72">
        <f t="shared" si="15"/>
        <v>0</v>
      </c>
      <c r="K89" s="72">
        <f t="shared" si="11"/>
        <v>0</v>
      </c>
      <c r="L89" s="72">
        <f t="shared" si="12"/>
        <v>0</v>
      </c>
      <c r="M89" s="72">
        <f t="shared" si="13"/>
        <v>0</v>
      </c>
    </row>
    <row r="90" spans="4:13" x14ac:dyDescent="0.25">
      <c r="D90" s="72">
        <f t="shared" si="14"/>
        <v>0.26600000000000007</v>
      </c>
      <c r="E90" s="72">
        <f>'Slider Control'!R$13*D90</f>
        <v>0.63840000000000019</v>
      </c>
      <c r="F90" s="72">
        <f>'Slider Control'!S$13*D90+'Slider Control'!T$13</f>
        <v>0.33942857142857186</v>
      </c>
      <c r="G90" s="72">
        <f t="shared" si="8"/>
        <v>0.53840000000000021</v>
      </c>
      <c r="H90" s="72">
        <f t="shared" si="9"/>
        <v>-0.23942857142857185</v>
      </c>
      <c r="I90" s="72">
        <f t="shared" si="10"/>
        <v>0.77782857142857209</v>
      </c>
      <c r="J90" s="72">
        <f t="shared" si="15"/>
        <v>0</v>
      </c>
      <c r="K90" s="72">
        <f t="shared" si="11"/>
        <v>0</v>
      </c>
      <c r="L90" s="72">
        <f t="shared" si="12"/>
        <v>0</v>
      </c>
      <c r="M90" s="72">
        <f t="shared" si="13"/>
        <v>0</v>
      </c>
    </row>
    <row r="91" spans="4:13" x14ac:dyDescent="0.25">
      <c r="D91" s="72">
        <f t="shared" si="14"/>
        <v>0.26700000000000007</v>
      </c>
      <c r="E91" s="72">
        <f>'Slider Control'!R$13*D91</f>
        <v>0.64080000000000015</v>
      </c>
      <c r="F91" s="72">
        <f>'Slider Control'!S$13*D91+'Slider Control'!T$13</f>
        <v>0.34457142857142897</v>
      </c>
      <c r="G91" s="72">
        <f t="shared" si="8"/>
        <v>0.54080000000000017</v>
      </c>
      <c r="H91" s="72">
        <f t="shared" si="9"/>
        <v>-0.24457142857142897</v>
      </c>
      <c r="I91" s="72">
        <f t="shared" si="10"/>
        <v>0.78537142857142916</v>
      </c>
      <c r="J91" s="72">
        <f t="shared" si="15"/>
        <v>0</v>
      </c>
      <c r="K91" s="72">
        <f t="shared" si="11"/>
        <v>0</v>
      </c>
      <c r="L91" s="72">
        <f t="shared" si="12"/>
        <v>0</v>
      </c>
      <c r="M91" s="72">
        <f t="shared" si="13"/>
        <v>0</v>
      </c>
    </row>
    <row r="92" spans="4:13" x14ac:dyDescent="0.25">
      <c r="D92" s="72">
        <f t="shared" si="14"/>
        <v>0.26800000000000007</v>
      </c>
      <c r="E92" s="72">
        <f>'Slider Control'!R$13*D92</f>
        <v>0.6432000000000001</v>
      </c>
      <c r="F92" s="72">
        <f>'Slider Control'!S$13*D92+'Slider Control'!T$13</f>
        <v>0.34971428571428609</v>
      </c>
      <c r="G92" s="72">
        <f t="shared" si="8"/>
        <v>0.54320000000000013</v>
      </c>
      <c r="H92" s="72">
        <f t="shared" si="9"/>
        <v>-0.24971428571428608</v>
      </c>
      <c r="I92" s="72">
        <f t="shared" si="10"/>
        <v>0.79291428571428624</v>
      </c>
      <c r="J92" s="72">
        <f t="shared" si="15"/>
        <v>0</v>
      </c>
      <c r="K92" s="72">
        <f t="shared" si="11"/>
        <v>0</v>
      </c>
      <c r="L92" s="72">
        <f t="shared" si="12"/>
        <v>0</v>
      </c>
      <c r="M92" s="72">
        <f t="shared" si="13"/>
        <v>0</v>
      </c>
    </row>
    <row r="93" spans="4:13" x14ac:dyDescent="0.25">
      <c r="D93" s="72">
        <f t="shared" si="14"/>
        <v>0.26900000000000007</v>
      </c>
      <c r="E93" s="72">
        <f>'Slider Control'!R$13*D93</f>
        <v>0.64560000000000017</v>
      </c>
      <c r="F93" s="72">
        <f>'Slider Control'!S$13*D93+'Slider Control'!T$13</f>
        <v>0.3548571428571432</v>
      </c>
      <c r="G93" s="72">
        <f t="shared" si="8"/>
        <v>0.5456000000000002</v>
      </c>
      <c r="H93" s="72">
        <f t="shared" si="9"/>
        <v>-0.25485714285714323</v>
      </c>
      <c r="I93" s="72">
        <f t="shared" si="10"/>
        <v>0.80045714285714342</v>
      </c>
      <c r="J93" s="72">
        <f t="shared" si="15"/>
        <v>0</v>
      </c>
      <c r="K93" s="72">
        <f t="shared" si="11"/>
        <v>0</v>
      </c>
      <c r="L93" s="72">
        <f t="shared" si="12"/>
        <v>0</v>
      </c>
      <c r="M93" s="72">
        <f t="shared" si="13"/>
        <v>0</v>
      </c>
    </row>
    <row r="94" spans="4:13" x14ac:dyDescent="0.25">
      <c r="D94" s="72">
        <f t="shared" si="14"/>
        <v>0.27000000000000007</v>
      </c>
      <c r="E94" s="72">
        <f>'Slider Control'!R$13*D94</f>
        <v>0.64800000000000013</v>
      </c>
      <c r="F94" s="72">
        <f>'Slider Control'!S$13*D94+'Slider Control'!T$13</f>
        <v>0.36000000000000032</v>
      </c>
      <c r="G94" s="72">
        <f t="shared" si="8"/>
        <v>0.54800000000000015</v>
      </c>
      <c r="H94" s="72">
        <f t="shared" si="9"/>
        <v>-0.26000000000000034</v>
      </c>
      <c r="I94" s="72">
        <f t="shared" si="10"/>
        <v>0.8080000000000005</v>
      </c>
      <c r="J94" s="72">
        <f t="shared" si="15"/>
        <v>0</v>
      </c>
      <c r="K94" s="72">
        <f t="shared" si="11"/>
        <v>0</v>
      </c>
      <c r="L94" s="72">
        <f t="shared" si="12"/>
        <v>0</v>
      </c>
      <c r="M94" s="72">
        <f t="shared" si="13"/>
        <v>0</v>
      </c>
    </row>
    <row r="95" spans="4:13" x14ac:dyDescent="0.25">
      <c r="D95" s="72">
        <f t="shared" si="14"/>
        <v>0.27100000000000007</v>
      </c>
      <c r="E95" s="72">
        <f>'Slider Control'!R$13*D95</f>
        <v>0.6504000000000002</v>
      </c>
      <c r="F95" s="72">
        <f>'Slider Control'!S$13*D95+'Slider Control'!T$13</f>
        <v>0.36514285714285744</v>
      </c>
      <c r="G95" s="72">
        <f t="shared" si="8"/>
        <v>0.55040000000000022</v>
      </c>
      <c r="H95" s="72">
        <f t="shared" si="9"/>
        <v>-0.26514285714285746</v>
      </c>
      <c r="I95" s="72">
        <f t="shared" si="10"/>
        <v>0.81554285714285768</v>
      </c>
      <c r="J95" s="72">
        <f t="shared" si="15"/>
        <v>0</v>
      </c>
      <c r="K95" s="72">
        <f t="shared" si="11"/>
        <v>0</v>
      </c>
      <c r="L95" s="72">
        <f t="shared" si="12"/>
        <v>0</v>
      </c>
      <c r="M95" s="72">
        <f t="shared" si="13"/>
        <v>0</v>
      </c>
    </row>
    <row r="96" spans="4:13" x14ac:dyDescent="0.25">
      <c r="D96" s="72">
        <f t="shared" si="14"/>
        <v>0.27200000000000008</v>
      </c>
      <c r="E96" s="72">
        <f>'Slider Control'!R$13*D96</f>
        <v>0.65280000000000016</v>
      </c>
      <c r="F96" s="72">
        <f>'Slider Control'!S$13*D96+'Slider Control'!T$13</f>
        <v>0.37028571428571455</v>
      </c>
      <c r="G96" s="72">
        <f t="shared" si="8"/>
        <v>0.55280000000000018</v>
      </c>
      <c r="H96" s="72">
        <f t="shared" si="9"/>
        <v>-0.27028571428571457</v>
      </c>
      <c r="I96" s="72">
        <f t="shared" si="10"/>
        <v>0.82308571428571475</v>
      </c>
      <c r="J96" s="72">
        <f t="shared" si="15"/>
        <v>0</v>
      </c>
      <c r="K96" s="72">
        <f t="shared" si="11"/>
        <v>0</v>
      </c>
      <c r="L96" s="72">
        <f t="shared" si="12"/>
        <v>0</v>
      </c>
      <c r="M96" s="72">
        <f t="shared" si="13"/>
        <v>0</v>
      </c>
    </row>
    <row r="97" spans="4:13" x14ac:dyDescent="0.25">
      <c r="D97" s="72">
        <f t="shared" si="14"/>
        <v>0.27300000000000008</v>
      </c>
      <c r="E97" s="72">
        <f>'Slider Control'!R$13*D97</f>
        <v>0.65520000000000012</v>
      </c>
      <c r="F97" s="72">
        <f>'Slider Control'!S$13*D97+'Slider Control'!T$13</f>
        <v>0.37542857142857189</v>
      </c>
      <c r="G97" s="72">
        <f t="shared" si="8"/>
        <v>0.55520000000000014</v>
      </c>
      <c r="H97" s="72">
        <f t="shared" si="9"/>
        <v>-0.27542857142857191</v>
      </c>
      <c r="I97" s="72">
        <f t="shared" si="10"/>
        <v>0.83062857142857205</v>
      </c>
      <c r="J97" s="72">
        <f t="shared" si="15"/>
        <v>0</v>
      </c>
      <c r="K97" s="72">
        <f t="shared" si="11"/>
        <v>0</v>
      </c>
      <c r="L97" s="72">
        <f t="shared" si="12"/>
        <v>0</v>
      </c>
      <c r="M97" s="72">
        <f t="shared" si="13"/>
        <v>0</v>
      </c>
    </row>
    <row r="98" spans="4:13" x14ac:dyDescent="0.25">
      <c r="D98" s="72">
        <f t="shared" si="14"/>
        <v>0.27400000000000008</v>
      </c>
      <c r="E98" s="72">
        <f>'Slider Control'!R$13*D98</f>
        <v>0.65760000000000018</v>
      </c>
      <c r="F98" s="72">
        <f>'Slider Control'!S$13*D98+'Slider Control'!T$13</f>
        <v>0.380571428571429</v>
      </c>
      <c r="G98" s="72">
        <f t="shared" si="8"/>
        <v>0.55760000000000021</v>
      </c>
      <c r="H98" s="72">
        <f t="shared" si="9"/>
        <v>-0.28057142857142903</v>
      </c>
      <c r="I98" s="72">
        <f t="shared" si="10"/>
        <v>0.83817142857142923</v>
      </c>
      <c r="J98" s="72">
        <f t="shared" si="15"/>
        <v>0</v>
      </c>
      <c r="K98" s="72">
        <f t="shared" si="11"/>
        <v>0</v>
      </c>
      <c r="L98" s="72">
        <f t="shared" si="12"/>
        <v>0</v>
      </c>
      <c r="M98" s="72">
        <f t="shared" si="13"/>
        <v>0</v>
      </c>
    </row>
    <row r="99" spans="4:13" x14ac:dyDescent="0.25">
      <c r="D99" s="72">
        <f t="shared" si="14"/>
        <v>0.27500000000000008</v>
      </c>
      <c r="E99" s="72">
        <f>'Slider Control'!R$13*D99</f>
        <v>0.66000000000000014</v>
      </c>
      <c r="F99" s="72">
        <f>'Slider Control'!S$13*D99+'Slider Control'!T$13</f>
        <v>0.38571428571428612</v>
      </c>
      <c r="G99" s="72">
        <f t="shared" si="8"/>
        <v>0.56000000000000016</v>
      </c>
      <c r="H99" s="72">
        <f t="shared" si="9"/>
        <v>-0.28571428571428614</v>
      </c>
      <c r="I99" s="72">
        <f t="shared" si="10"/>
        <v>0.84571428571428631</v>
      </c>
      <c r="J99" s="72">
        <f t="shared" si="15"/>
        <v>0</v>
      </c>
      <c r="K99" s="72">
        <f t="shared" si="11"/>
        <v>0</v>
      </c>
      <c r="L99" s="72">
        <f t="shared" si="12"/>
        <v>0</v>
      </c>
      <c r="M99" s="72">
        <f t="shared" si="13"/>
        <v>0</v>
      </c>
    </row>
    <row r="100" spans="4:13" x14ac:dyDescent="0.25">
      <c r="D100" s="72">
        <f t="shared" si="14"/>
        <v>0.27600000000000008</v>
      </c>
      <c r="E100" s="72">
        <f>'Slider Control'!R$13*D100</f>
        <v>0.66240000000000021</v>
      </c>
      <c r="F100" s="72">
        <f>'Slider Control'!S$13*D100+'Slider Control'!T$13</f>
        <v>0.39085714285714324</v>
      </c>
      <c r="G100" s="72">
        <f t="shared" si="8"/>
        <v>0.56240000000000023</v>
      </c>
      <c r="H100" s="72">
        <f t="shared" si="9"/>
        <v>-0.29085714285714326</v>
      </c>
      <c r="I100" s="72">
        <f t="shared" si="10"/>
        <v>0.85325714285714349</v>
      </c>
      <c r="J100" s="72">
        <f t="shared" si="15"/>
        <v>0</v>
      </c>
      <c r="K100" s="72">
        <f t="shared" si="11"/>
        <v>0</v>
      </c>
      <c r="L100" s="72">
        <f t="shared" si="12"/>
        <v>0</v>
      </c>
      <c r="M100" s="72">
        <f t="shared" si="13"/>
        <v>0</v>
      </c>
    </row>
    <row r="101" spans="4:13" x14ac:dyDescent="0.25">
      <c r="D101" s="72">
        <f t="shared" si="14"/>
        <v>0.27700000000000008</v>
      </c>
      <c r="E101" s="72">
        <f>'Slider Control'!R$13*D101</f>
        <v>0.66480000000000017</v>
      </c>
      <c r="F101" s="72">
        <f>'Slider Control'!S$13*D101+'Slider Control'!T$13</f>
        <v>0.39600000000000035</v>
      </c>
      <c r="G101" s="72">
        <f t="shared" si="8"/>
        <v>0.56480000000000019</v>
      </c>
      <c r="H101" s="72">
        <f t="shared" si="9"/>
        <v>-0.29600000000000037</v>
      </c>
      <c r="I101" s="72">
        <f t="shared" si="10"/>
        <v>0.86080000000000056</v>
      </c>
      <c r="J101" s="72">
        <f t="shared" si="15"/>
        <v>0</v>
      </c>
      <c r="K101" s="72">
        <f t="shared" si="11"/>
        <v>0</v>
      </c>
      <c r="L101" s="72">
        <f t="shared" si="12"/>
        <v>0</v>
      </c>
      <c r="M101" s="72">
        <f t="shared" si="13"/>
        <v>0</v>
      </c>
    </row>
    <row r="102" spans="4:13" x14ac:dyDescent="0.25">
      <c r="D102" s="72">
        <f t="shared" si="14"/>
        <v>0.27800000000000008</v>
      </c>
      <c r="E102" s="72">
        <f>'Slider Control'!R$13*D102</f>
        <v>0.66720000000000013</v>
      </c>
      <c r="F102" s="72">
        <f>'Slider Control'!S$13*D102+'Slider Control'!T$13</f>
        <v>0.40114285714285747</v>
      </c>
      <c r="G102" s="72">
        <f t="shared" si="8"/>
        <v>0.56720000000000015</v>
      </c>
      <c r="H102" s="72">
        <f t="shared" si="9"/>
        <v>-0.30114285714285749</v>
      </c>
      <c r="I102" s="72">
        <f t="shared" si="10"/>
        <v>0.86834285714285764</v>
      </c>
      <c r="J102" s="72">
        <f t="shared" si="15"/>
        <v>0</v>
      </c>
      <c r="K102" s="72">
        <f t="shared" si="11"/>
        <v>0</v>
      </c>
      <c r="L102" s="72">
        <f t="shared" si="12"/>
        <v>0</v>
      </c>
      <c r="M102" s="72">
        <f t="shared" si="13"/>
        <v>0</v>
      </c>
    </row>
    <row r="103" spans="4:13" x14ac:dyDescent="0.25">
      <c r="D103" s="72">
        <f t="shared" si="14"/>
        <v>0.27900000000000008</v>
      </c>
      <c r="E103" s="72">
        <f>'Slider Control'!R$13*D103</f>
        <v>0.6696000000000002</v>
      </c>
      <c r="F103" s="72">
        <f>'Slider Control'!S$13*D103+'Slider Control'!T$13</f>
        <v>0.40628571428571458</v>
      </c>
      <c r="G103" s="72">
        <f t="shared" si="8"/>
        <v>0.56960000000000022</v>
      </c>
      <c r="H103" s="72">
        <f t="shared" si="9"/>
        <v>-0.30628571428571461</v>
      </c>
      <c r="I103" s="72">
        <f t="shared" si="10"/>
        <v>0.87588571428571482</v>
      </c>
      <c r="J103" s="72">
        <f t="shared" si="15"/>
        <v>0</v>
      </c>
      <c r="K103" s="72">
        <f t="shared" si="11"/>
        <v>0</v>
      </c>
      <c r="L103" s="72">
        <f t="shared" si="12"/>
        <v>0</v>
      </c>
      <c r="M103" s="72">
        <f t="shared" si="13"/>
        <v>0</v>
      </c>
    </row>
    <row r="104" spans="4:13" x14ac:dyDescent="0.25">
      <c r="D104" s="72">
        <f t="shared" si="14"/>
        <v>0.28000000000000008</v>
      </c>
      <c r="E104" s="72">
        <f>'Slider Control'!R$13*D104</f>
        <v>0.67200000000000015</v>
      </c>
      <c r="F104" s="72">
        <f>'Slider Control'!S$13*D104+'Slider Control'!T$13</f>
        <v>0.41142857142857192</v>
      </c>
      <c r="G104" s="72">
        <f t="shared" si="8"/>
        <v>0.57200000000000017</v>
      </c>
      <c r="H104" s="72">
        <f t="shared" si="9"/>
        <v>-0.31142857142857194</v>
      </c>
      <c r="I104" s="72">
        <f t="shared" si="10"/>
        <v>0.88342857142857212</v>
      </c>
      <c r="J104" s="72">
        <f t="shared" si="15"/>
        <v>0</v>
      </c>
      <c r="K104" s="72">
        <f t="shared" si="11"/>
        <v>0</v>
      </c>
      <c r="L104" s="72">
        <f t="shared" si="12"/>
        <v>0</v>
      </c>
      <c r="M104" s="72">
        <f t="shared" si="13"/>
        <v>0</v>
      </c>
    </row>
    <row r="105" spans="4:13" x14ac:dyDescent="0.25">
      <c r="D105" s="72">
        <f t="shared" si="14"/>
        <v>0.28100000000000008</v>
      </c>
      <c r="E105" s="72">
        <f>'Slider Control'!R$13*D105</f>
        <v>0.67440000000000022</v>
      </c>
      <c r="F105" s="72">
        <f>'Slider Control'!S$13*D105+'Slider Control'!T$13</f>
        <v>0.41657142857142904</v>
      </c>
      <c r="G105" s="72">
        <f t="shared" si="8"/>
        <v>0.57440000000000024</v>
      </c>
      <c r="H105" s="72">
        <f t="shared" si="9"/>
        <v>-0.31657142857142906</v>
      </c>
      <c r="I105" s="72">
        <f t="shared" si="10"/>
        <v>0.8909714285714293</v>
      </c>
      <c r="J105" s="72">
        <f t="shared" si="15"/>
        <v>0</v>
      </c>
      <c r="K105" s="72">
        <f t="shared" si="11"/>
        <v>0</v>
      </c>
      <c r="L105" s="72">
        <f t="shared" si="12"/>
        <v>0</v>
      </c>
      <c r="M105" s="72">
        <f t="shared" si="13"/>
        <v>0</v>
      </c>
    </row>
    <row r="106" spans="4:13" x14ac:dyDescent="0.25">
      <c r="D106" s="72">
        <f t="shared" si="14"/>
        <v>0.28200000000000008</v>
      </c>
      <c r="E106" s="72">
        <f>'Slider Control'!R$13*D106</f>
        <v>0.67680000000000018</v>
      </c>
      <c r="F106" s="72">
        <f>'Slider Control'!S$13*D106+'Slider Control'!T$13</f>
        <v>0.42171428571428615</v>
      </c>
      <c r="G106" s="72">
        <f t="shared" si="8"/>
        <v>0.5768000000000002</v>
      </c>
      <c r="H106" s="72">
        <f t="shared" si="9"/>
        <v>-0.32171428571428617</v>
      </c>
      <c r="I106" s="72">
        <f t="shared" si="10"/>
        <v>0.89851428571428638</v>
      </c>
      <c r="J106" s="72">
        <f t="shared" si="15"/>
        <v>0</v>
      </c>
      <c r="K106" s="72">
        <f t="shared" si="11"/>
        <v>0</v>
      </c>
      <c r="L106" s="72">
        <f t="shared" si="12"/>
        <v>0</v>
      </c>
      <c r="M106" s="72">
        <f t="shared" si="13"/>
        <v>0</v>
      </c>
    </row>
    <row r="107" spans="4:13" x14ac:dyDescent="0.25">
      <c r="D107" s="72">
        <f t="shared" si="14"/>
        <v>0.28300000000000008</v>
      </c>
      <c r="E107" s="72">
        <f>'Slider Control'!R$13*D107</f>
        <v>0.67920000000000014</v>
      </c>
      <c r="F107" s="72">
        <f>'Slider Control'!S$13*D107+'Slider Control'!T$13</f>
        <v>0.42685714285714327</v>
      </c>
      <c r="G107" s="72">
        <f t="shared" si="8"/>
        <v>0.57920000000000016</v>
      </c>
      <c r="H107" s="72">
        <f t="shared" si="9"/>
        <v>-0.32685714285714329</v>
      </c>
      <c r="I107" s="72">
        <f t="shared" si="10"/>
        <v>0.90605714285714345</v>
      </c>
      <c r="J107" s="72">
        <f t="shared" si="15"/>
        <v>0</v>
      </c>
      <c r="K107" s="72">
        <f t="shared" si="11"/>
        <v>0</v>
      </c>
      <c r="L107" s="72">
        <f t="shared" si="12"/>
        <v>0</v>
      </c>
      <c r="M107" s="72">
        <f t="shared" si="13"/>
        <v>0</v>
      </c>
    </row>
    <row r="108" spans="4:13" x14ac:dyDescent="0.25">
      <c r="D108" s="72">
        <f t="shared" si="14"/>
        <v>0.28400000000000009</v>
      </c>
      <c r="E108" s="72">
        <f>'Slider Control'!R$13*D108</f>
        <v>0.68160000000000021</v>
      </c>
      <c r="F108" s="72">
        <f>'Slider Control'!S$13*D108+'Slider Control'!T$13</f>
        <v>0.43200000000000038</v>
      </c>
      <c r="G108" s="72">
        <f t="shared" si="8"/>
        <v>0.58160000000000023</v>
      </c>
      <c r="H108" s="72">
        <f t="shared" si="9"/>
        <v>-0.33200000000000041</v>
      </c>
      <c r="I108" s="72">
        <f t="shared" si="10"/>
        <v>0.91360000000000063</v>
      </c>
      <c r="J108" s="72">
        <f t="shared" si="15"/>
        <v>0</v>
      </c>
      <c r="K108" s="72">
        <f t="shared" si="11"/>
        <v>0</v>
      </c>
      <c r="L108" s="72">
        <f t="shared" si="12"/>
        <v>0</v>
      </c>
      <c r="M108" s="72">
        <f t="shared" si="13"/>
        <v>0</v>
      </c>
    </row>
    <row r="109" spans="4:13" x14ac:dyDescent="0.25">
      <c r="D109" s="72">
        <f t="shared" si="14"/>
        <v>0.28500000000000009</v>
      </c>
      <c r="E109" s="72">
        <f>'Slider Control'!R$13*D109</f>
        <v>0.68400000000000016</v>
      </c>
      <c r="F109" s="72">
        <f>'Slider Control'!S$13*D109+'Slider Control'!T$13</f>
        <v>0.4371428571428575</v>
      </c>
      <c r="G109" s="72">
        <f t="shared" si="8"/>
        <v>0.58400000000000019</v>
      </c>
      <c r="H109" s="72">
        <f t="shared" si="9"/>
        <v>-0.33714285714285752</v>
      </c>
      <c r="I109" s="72">
        <f t="shared" si="10"/>
        <v>0.92114285714285771</v>
      </c>
      <c r="J109" s="72">
        <f t="shared" si="15"/>
        <v>0</v>
      </c>
      <c r="K109" s="72">
        <f t="shared" si="11"/>
        <v>0</v>
      </c>
      <c r="L109" s="72">
        <f t="shared" si="12"/>
        <v>0</v>
      </c>
      <c r="M109" s="72">
        <f t="shared" si="13"/>
        <v>0</v>
      </c>
    </row>
    <row r="110" spans="4:13" x14ac:dyDescent="0.25">
      <c r="D110" s="72">
        <f t="shared" si="14"/>
        <v>0.28600000000000009</v>
      </c>
      <c r="E110" s="72">
        <f>'Slider Control'!R$13*D110</f>
        <v>0.68640000000000023</v>
      </c>
      <c r="F110" s="72">
        <f>'Slider Control'!S$13*D110+'Slider Control'!T$13</f>
        <v>0.44228571428571462</v>
      </c>
      <c r="G110" s="72">
        <f t="shared" si="8"/>
        <v>0.58640000000000025</v>
      </c>
      <c r="H110" s="72">
        <f t="shared" si="9"/>
        <v>-0.34228571428571464</v>
      </c>
      <c r="I110" s="72">
        <f t="shared" si="10"/>
        <v>0.92868571428571489</v>
      </c>
      <c r="J110" s="72">
        <f t="shared" si="15"/>
        <v>0</v>
      </c>
      <c r="K110" s="72">
        <f t="shared" si="11"/>
        <v>0</v>
      </c>
      <c r="L110" s="72">
        <f t="shared" si="12"/>
        <v>0</v>
      </c>
      <c r="M110" s="72">
        <f t="shared" si="13"/>
        <v>0</v>
      </c>
    </row>
    <row r="111" spans="4:13" x14ac:dyDescent="0.25">
      <c r="D111" s="72">
        <f t="shared" si="14"/>
        <v>0.28700000000000009</v>
      </c>
      <c r="E111" s="72">
        <f>'Slider Control'!R$13*D111</f>
        <v>0.68880000000000019</v>
      </c>
      <c r="F111" s="72">
        <f>'Slider Control'!S$13*D111+'Slider Control'!T$13</f>
        <v>0.44742857142857173</v>
      </c>
      <c r="G111" s="72">
        <f t="shared" si="8"/>
        <v>0.58880000000000021</v>
      </c>
      <c r="H111" s="72">
        <f t="shared" si="9"/>
        <v>-0.34742857142857175</v>
      </c>
      <c r="I111" s="72">
        <f t="shared" si="10"/>
        <v>0.93622857142857197</v>
      </c>
      <c r="J111" s="72">
        <f t="shared" si="15"/>
        <v>0</v>
      </c>
      <c r="K111" s="72">
        <f t="shared" si="11"/>
        <v>0</v>
      </c>
      <c r="L111" s="72">
        <f t="shared" si="12"/>
        <v>0</v>
      </c>
      <c r="M111" s="72">
        <f t="shared" si="13"/>
        <v>0</v>
      </c>
    </row>
    <row r="112" spans="4:13" x14ac:dyDescent="0.25">
      <c r="D112" s="72">
        <f t="shared" si="14"/>
        <v>0.28800000000000009</v>
      </c>
      <c r="E112" s="72">
        <f>'Slider Control'!R$13*D112</f>
        <v>0.69120000000000015</v>
      </c>
      <c r="F112" s="72">
        <f>'Slider Control'!S$13*D112+'Slider Control'!T$13</f>
        <v>0.45257142857142907</v>
      </c>
      <c r="G112" s="72">
        <f t="shared" si="8"/>
        <v>0.59120000000000017</v>
      </c>
      <c r="H112" s="72">
        <f t="shared" si="9"/>
        <v>-0.35257142857142909</v>
      </c>
      <c r="I112" s="72">
        <f t="shared" si="10"/>
        <v>0.94377142857142926</v>
      </c>
      <c r="J112" s="72">
        <f t="shared" si="15"/>
        <v>0</v>
      </c>
      <c r="K112" s="72">
        <f t="shared" si="11"/>
        <v>0</v>
      </c>
      <c r="L112" s="72">
        <f t="shared" si="12"/>
        <v>0</v>
      </c>
      <c r="M112" s="72">
        <f t="shared" si="13"/>
        <v>0</v>
      </c>
    </row>
    <row r="113" spans="4:13" x14ac:dyDescent="0.25">
      <c r="D113" s="72">
        <f t="shared" si="14"/>
        <v>0.28900000000000009</v>
      </c>
      <c r="E113" s="72">
        <f>'Slider Control'!R$13*D113</f>
        <v>0.69360000000000022</v>
      </c>
      <c r="F113" s="72">
        <f>'Slider Control'!S$13*D113+'Slider Control'!T$13</f>
        <v>0.45771428571428618</v>
      </c>
      <c r="G113" s="72">
        <f t="shared" si="8"/>
        <v>0.59360000000000024</v>
      </c>
      <c r="H113" s="72">
        <f t="shared" si="9"/>
        <v>-0.35771428571428621</v>
      </c>
      <c r="I113" s="72">
        <f t="shared" si="10"/>
        <v>0.95131428571428645</v>
      </c>
      <c r="J113" s="72">
        <f t="shared" si="15"/>
        <v>0</v>
      </c>
      <c r="K113" s="72">
        <f t="shared" si="11"/>
        <v>0</v>
      </c>
      <c r="L113" s="72">
        <f t="shared" si="12"/>
        <v>0</v>
      </c>
      <c r="M113" s="72">
        <f t="shared" si="13"/>
        <v>0</v>
      </c>
    </row>
    <row r="114" spans="4:13" x14ac:dyDescent="0.25">
      <c r="D114" s="72">
        <f t="shared" si="14"/>
        <v>0.29000000000000009</v>
      </c>
      <c r="E114" s="72">
        <f>'Slider Control'!R$13*D114</f>
        <v>0.69600000000000017</v>
      </c>
      <c r="F114" s="72">
        <f>'Slider Control'!S$13*D114+'Slider Control'!T$13</f>
        <v>0.4628571428571433</v>
      </c>
      <c r="G114" s="72">
        <f t="shared" si="8"/>
        <v>0.5960000000000002</v>
      </c>
      <c r="H114" s="72">
        <f t="shared" si="9"/>
        <v>-0.36285714285714332</v>
      </c>
      <c r="I114" s="72">
        <f t="shared" si="10"/>
        <v>0.95885714285714352</v>
      </c>
      <c r="J114" s="72">
        <f t="shared" si="15"/>
        <v>0</v>
      </c>
      <c r="K114" s="72">
        <f t="shared" si="11"/>
        <v>0</v>
      </c>
      <c r="L114" s="72">
        <f t="shared" si="12"/>
        <v>0</v>
      </c>
      <c r="M114" s="72">
        <f t="shared" si="13"/>
        <v>0</v>
      </c>
    </row>
    <row r="115" spans="4:13" x14ac:dyDescent="0.25">
      <c r="D115" s="72">
        <f t="shared" si="14"/>
        <v>0.29100000000000009</v>
      </c>
      <c r="E115" s="72">
        <f>'Slider Control'!R$13*D115</f>
        <v>0.69840000000000024</v>
      </c>
      <c r="F115" s="72">
        <f>'Slider Control'!S$13*D115+'Slider Control'!T$13</f>
        <v>0.46800000000000042</v>
      </c>
      <c r="G115" s="72">
        <f t="shared" si="8"/>
        <v>0.59840000000000027</v>
      </c>
      <c r="H115" s="72">
        <f t="shared" si="9"/>
        <v>-0.36800000000000044</v>
      </c>
      <c r="I115" s="72">
        <f t="shared" si="10"/>
        <v>0.9664000000000007</v>
      </c>
      <c r="J115" s="72">
        <f t="shared" si="15"/>
        <v>0</v>
      </c>
      <c r="K115" s="72">
        <f t="shared" si="11"/>
        <v>0</v>
      </c>
      <c r="L115" s="72">
        <f t="shared" si="12"/>
        <v>0</v>
      </c>
      <c r="M115" s="72">
        <f t="shared" si="13"/>
        <v>0</v>
      </c>
    </row>
    <row r="116" spans="4:13" x14ac:dyDescent="0.25">
      <c r="D116" s="72">
        <f t="shared" si="14"/>
        <v>0.29200000000000009</v>
      </c>
      <c r="E116" s="72">
        <f>'Slider Control'!R$13*D116</f>
        <v>0.7008000000000002</v>
      </c>
      <c r="F116" s="72">
        <f>'Slider Control'!S$13*D116+'Slider Control'!T$13</f>
        <v>0.47314285714285753</v>
      </c>
      <c r="G116" s="72">
        <f t="shared" si="8"/>
        <v>0.60080000000000022</v>
      </c>
      <c r="H116" s="72">
        <f t="shared" si="9"/>
        <v>-0.37314285714285755</v>
      </c>
      <c r="I116" s="72">
        <f t="shared" si="10"/>
        <v>0.97394285714285778</v>
      </c>
      <c r="J116" s="72">
        <f t="shared" si="15"/>
        <v>0</v>
      </c>
      <c r="K116" s="72">
        <f t="shared" si="11"/>
        <v>0</v>
      </c>
      <c r="L116" s="72">
        <f t="shared" si="12"/>
        <v>0</v>
      </c>
      <c r="M116" s="72">
        <f t="shared" si="13"/>
        <v>0</v>
      </c>
    </row>
    <row r="117" spans="4:13" x14ac:dyDescent="0.25">
      <c r="D117" s="72">
        <f t="shared" si="14"/>
        <v>0.29300000000000009</v>
      </c>
      <c r="E117" s="72">
        <f>'Slider Control'!R$13*D117</f>
        <v>0.70320000000000016</v>
      </c>
      <c r="F117" s="72">
        <f>'Slider Control'!S$13*D117+'Slider Control'!T$13</f>
        <v>0.47828571428571465</v>
      </c>
      <c r="G117" s="72">
        <f t="shared" si="8"/>
        <v>0.60320000000000018</v>
      </c>
      <c r="H117" s="72">
        <f t="shared" si="9"/>
        <v>-0.37828571428571467</v>
      </c>
      <c r="I117" s="72">
        <f t="shared" si="10"/>
        <v>0.98148571428571485</v>
      </c>
      <c r="J117" s="72">
        <f t="shared" si="15"/>
        <v>0</v>
      </c>
      <c r="K117" s="72">
        <f t="shared" si="11"/>
        <v>0</v>
      </c>
      <c r="L117" s="72">
        <f t="shared" si="12"/>
        <v>0</v>
      </c>
      <c r="M117" s="72">
        <f t="shared" si="13"/>
        <v>0</v>
      </c>
    </row>
    <row r="118" spans="4:13" x14ac:dyDescent="0.25">
      <c r="D118" s="72">
        <f t="shared" si="14"/>
        <v>0.29400000000000009</v>
      </c>
      <c r="E118" s="72">
        <f>'Slider Control'!R$13*D118</f>
        <v>0.70560000000000023</v>
      </c>
      <c r="F118" s="72">
        <f>'Slider Control'!S$13*D118+'Slider Control'!T$13</f>
        <v>0.48342857142857176</v>
      </c>
      <c r="G118" s="72">
        <f t="shared" si="8"/>
        <v>0.60560000000000025</v>
      </c>
      <c r="H118" s="72">
        <f t="shared" si="9"/>
        <v>-0.38342857142857178</v>
      </c>
      <c r="I118" s="72">
        <f t="shared" si="10"/>
        <v>0.98902857142857203</v>
      </c>
      <c r="J118" s="72">
        <f t="shared" si="15"/>
        <v>0</v>
      </c>
      <c r="K118" s="72">
        <f t="shared" si="11"/>
        <v>0</v>
      </c>
      <c r="L118" s="72">
        <f t="shared" si="12"/>
        <v>0</v>
      </c>
      <c r="M118" s="72">
        <f t="shared" si="13"/>
        <v>0</v>
      </c>
    </row>
    <row r="119" spans="4:13" x14ac:dyDescent="0.25">
      <c r="D119" s="72">
        <f t="shared" si="14"/>
        <v>0.2950000000000001</v>
      </c>
      <c r="E119" s="72">
        <f>'Slider Control'!R$13*D119</f>
        <v>0.70800000000000018</v>
      </c>
      <c r="F119" s="72">
        <f>'Slider Control'!S$13*D119+'Slider Control'!T$13</f>
        <v>0.4885714285714291</v>
      </c>
      <c r="G119" s="72">
        <f t="shared" si="8"/>
        <v>0.60800000000000021</v>
      </c>
      <c r="H119" s="72">
        <f t="shared" si="9"/>
        <v>-0.38857142857142912</v>
      </c>
      <c r="I119" s="72">
        <f t="shared" si="10"/>
        <v>0.99657142857142933</v>
      </c>
      <c r="J119" s="72">
        <f t="shared" si="15"/>
        <v>0</v>
      </c>
      <c r="K119" s="72">
        <f t="shared" si="11"/>
        <v>0</v>
      </c>
      <c r="L119" s="72">
        <f t="shared" si="12"/>
        <v>0</v>
      </c>
      <c r="M119" s="72">
        <f t="shared" si="13"/>
        <v>0</v>
      </c>
    </row>
    <row r="120" spans="4:13" x14ac:dyDescent="0.25">
      <c r="D120" s="72">
        <f t="shared" si="14"/>
        <v>0.2960000000000001</v>
      </c>
      <c r="E120" s="72">
        <f>'Slider Control'!R$13*D120</f>
        <v>0.71040000000000025</v>
      </c>
      <c r="F120" s="72">
        <f>'Slider Control'!S$13*D120+'Slider Control'!T$13</f>
        <v>0.49371428571428622</v>
      </c>
      <c r="G120" s="72">
        <f t="shared" si="8"/>
        <v>0.61040000000000028</v>
      </c>
      <c r="H120" s="72">
        <f t="shared" si="9"/>
        <v>-0.39371428571428624</v>
      </c>
      <c r="I120" s="72">
        <f t="shared" si="10"/>
        <v>1.0041142857142864</v>
      </c>
      <c r="J120" s="72">
        <f t="shared" si="15"/>
        <v>0</v>
      </c>
      <c r="K120" s="72">
        <f t="shared" si="11"/>
        <v>0</v>
      </c>
      <c r="L120" s="72">
        <f t="shared" si="12"/>
        <v>0</v>
      </c>
      <c r="M120" s="72">
        <f t="shared" si="13"/>
        <v>0</v>
      </c>
    </row>
    <row r="121" spans="4:13" x14ac:dyDescent="0.25">
      <c r="D121" s="72">
        <f t="shared" si="14"/>
        <v>0.2970000000000001</v>
      </c>
      <c r="E121" s="72">
        <f>'Slider Control'!R$13*D121</f>
        <v>0.71280000000000021</v>
      </c>
      <c r="F121" s="72">
        <f>'Slider Control'!S$13*D121+'Slider Control'!T$13</f>
        <v>0.49885714285714333</v>
      </c>
      <c r="G121" s="72">
        <f t="shared" si="8"/>
        <v>0.61280000000000023</v>
      </c>
      <c r="H121" s="72">
        <f t="shared" si="9"/>
        <v>-0.39885714285714335</v>
      </c>
      <c r="I121" s="72">
        <f t="shared" si="10"/>
        <v>1.0116571428571435</v>
      </c>
      <c r="J121" s="72">
        <f t="shared" si="15"/>
        <v>0</v>
      </c>
      <c r="K121" s="72">
        <f t="shared" si="11"/>
        <v>0</v>
      </c>
      <c r="L121" s="72">
        <f t="shared" si="12"/>
        <v>0</v>
      </c>
      <c r="M121" s="72">
        <f t="shared" si="13"/>
        <v>0</v>
      </c>
    </row>
    <row r="122" spans="4:13" x14ac:dyDescent="0.25">
      <c r="D122" s="72">
        <f t="shared" si="14"/>
        <v>0.2980000000000001</v>
      </c>
      <c r="E122" s="72">
        <f>'Slider Control'!R$13*D122</f>
        <v>0.71520000000000017</v>
      </c>
      <c r="F122" s="72">
        <f>'Slider Control'!S$13*D122+'Slider Control'!T$13</f>
        <v>0.50400000000000045</v>
      </c>
      <c r="G122" s="72">
        <f t="shared" si="8"/>
        <v>0.61520000000000019</v>
      </c>
      <c r="H122" s="72">
        <f t="shared" si="9"/>
        <v>-0.40400000000000047</v>
      </c>
      <c r="I122" s="72">
        <f t="shared" si="10"/>
        <v>1.0192000000000005</v>
      </c>
      <c r="J122" s="72">
        <f t="shared" si="15"/>
        <v>0</v>
      </c>
      <c r="K122" s="72">
        <f t="shared" si="11"/>
        <v>0</v>
      </c>
      <c r="L122" s="72">
        <f t="shared" si="12"/>
        <v>0</v>
      </c>
      <c r="M122" s="72">
        <f t="shared" si="13"/>
        <v>0</v>
      </c>
    </row>
    <row r="123" spans="4:13" x14ac:dyDescent="0.25">
      <c r="D123" s="72">
        <f t="shared" si="14"/>
        <v>0.2990000000000001</v>
      </c>
      <c r="E123" s="72">
        <f>'Slider Control'!R$13*D123</f>
        <v>0.71760000000000024</v>
      </c>
      <c r="F123" s="72">
        <f>'Slider Control'!S$13*D123+'Slider Control'!T$13</f>
        <v>0.50914285714285756</v>
      </c>
      <c r="G123" s="72">
        <f t="shared" si="8"/>
        <v>0.61760000000000026</v>
      </c>
      <c r="H123" s="72">
        <f t="shared" si="9"/>
        <v>-0.40914285714285759</v>
      </c>
      <c r="I123" s="72">
        <f t="shared" si="10"/>
        <v>1.0267428571428578</v>
      </c>
      <c r="J123" s="72">
        <f t="shared" si="15"/>
        <v>0</v>
      </c>
      <c r="K123" s="72">
        <f t="shared" si="11"/>
        <v>0</v>
      </c>
      <c r="L123" s="72">
        <f t="shared" si="12"/>
        <v>0</v>
      </c>
      <c r="M123" s="72">
        <f t="shared" si="13"/>
        <v>0</v>
      </c>
    </row>
    <row r="124" spans="4:13" x14ac:dyDescent="0.25">
      <c r="D124" s="72">
        <f t="shared" si="14"/>
        <v>0.3000000000000001</v>
      </c>
      <c r="E124" s="72">
        <f>'Slider Control'!R$13*D124</f>
        <v>0.7200000000000002</v>
      </c>
      <c r="F124" s="72">
        <f>'Slider Control'!S$13*D124+'Slider Control'!T$13</f>
        <v>0.51428571428571468</v>
      </c>
      <c r="G124" s="72">
        <f t="shared" si="8"/>
        <v>0.62000000000000022</v>
      </c>
      <c r="H124" s="72">
        <f t="shared" si="9"/>
        <v>-0.4142857142857147</v>
      </c>
      <c r="I124" s="72">
        <f t="shared" si="10"/>
        <v>1.0342857142857149</v>
      </c>
      <c r="J124" s="72">
        <f t="shared" si="15"/>
        <v>0</v>
      </c>
      <c r="K124" s="72">
        <f t="shared" si="11"/>
        <v>0</v>
      </c>
      <c r="L124" s="72">
        <f t="shared" si="12"/>
        <v>0</v>
      </c>
      <c r="M124" s="72">
        <f t="shared" si="13"/>
        <v>0</v>
      </c>
    </row>
    <row r="125" spans="4:13" x14ac:dyDescent="0.25">
      <c r="D125" s="72">
        <f t="shared" si="14"/>
        <v>0.3010000000000001</v>
      </c>
      <c r="E125" s="72">
        <f>'Slider Control'!R$13*D125</f>
        <v>0.72240000000000026</v>
      </c>
      <c r="F125" s="72">
        <f>'Slider Control'!S$13*D125+'Slider Control'!T$13</f>
        <v>0.51942857142857179</v>
      </c>
      <c r="G125" s="72">
        <f t="shared" si="8"/>
        <v>0.62240000000000029</v>
      </c>
      <c r="H125" s="72">
        <f t="shared" si="9"/>
        <v>-0.41942857142857182</v>
      </c>
      <c r="I125" s="72">
        <f t="shared" si="10"/>
        <v>1.0418285714285722</v>
      </c>
      <c r="J125" s="72">
        <f t="shared" si="15"/>
        <v>0</v>
      </c>
      <c r="K125" s="72">
        <f t="shared" si="11"/>
        <v>0</v>
      </c>
      <c r="L125" s="72">
        <f t="shared" si="12"/>
        <v>0</v>
      </c>
      <c r="M125" s="72">
        <f t="shared" si="13"/>
        <v>0</v>
      </c>
    </row>
    <row r="126" spans="4:13" x14ac:dyDescent="0.25">
      <c r="D126" s="72">
        <f t="shared" si="14"/>
        <v>0.3020000000000001</v>
      </c>
      <c r="E126" s="72">
        <f>'Slider Control'!R$13*D126</f>
        <v>0.72480000000000022</v>
      </c>
      <c r="F126" s="72">
        <f>'Slider Control'!S$13*D126+'Slider Control'!T$13</f>
        <v>0.52457142857142913</v>
      </c>
      <c r="G126" s="72">
        <f t="shared" si="8"/>
        <v>0.62480000000000024</v>
      </c>
      <c r="H126" s="72">
        <f t="shared" si="9"/>
        <v>-0.42457142857142915</v>
      </c>
      <c r="I126" s="72">
        <f t="shared" si="10"/>
        <v>1.0493714285714293</v>
      </c>
      <c r="J126" s="72">
        <f t="shared" si="15"/>
        <v>0</v>
      </c>
      <c r="K126" s="72">
        <f t="shared" si="11"/>
        <v>0</v>
      </c>
      <c r="L126" s="72">
        <f t="shared" si="12"/>
        <v>0</v>
      </c>
      <c r="M126" s="72">
        <f t="shared" si="13"/>
        <v>0</v>
      </c>
    </row>
    <row r="127" spans="4:13" x14ac:dyDescent="0.25">
      <c r="D127" s="72">
        <f t="shared" si="14"/>
        <v>0.3030000000000001</v>
      </c>
      <c r="E127" s="72">
        <f>'Slider Control'!R$13*D127</f>
        <v>0.72720000000000018</v>
      </c>
      <c r="F127" s="72">
        <f>'Slider Control'!S$13*D127+'Slider Control'!T$13</f>
        <v>0.52971428571428625</v>
      </c>
      <c r="G127" s="72">
        <f t="shared" si="8"/>
        <v>0.6272000000000002</v>
      </c>
      <c r="H127" s="72">
        <f t="shared" si="9"/>
        <v>-0.42971428571428627</v>
      </c>
      <c r="I127" s="72">
        <f t="shared" si="10"/>
        <v>1.0569142857142864</v>
      </c>
      <c r="J127" s="72">
        <f t="shared" si="15"/>
        <v>0</v>
      </c>
      <c r="K127" s="72">
        <f t="shared" si="11"/>
        <v>0</v>
      </c>
      <c r="L127" s="72">
        <f t="shared" si="12"/>
        <v>0</v>
      </c>
      <c r="M127" s="72">
        <f t="shared" si="13"/>
        <v>0</v>
      </c>
    </row>
    <row r="128" spans="4:13" x14ac:dyDescent="0.25">
      <c r="D128" s="72">
        <f t="shared" si="14"/>
        <v>0.3040000000000001</v>
      </c>
      <c r="E128" s="72">
        <f>'Slider Control'!R$13*D128</f>
        <v>0.72960000000000025</v>
      </c>
      <c r="F128" s="72">
        <f>'Slider Control'!S$13*D128+'Slider Control'!T$13</f>
        <v>0.53485714285714336</v>
      </c>
      <c r="G128" s="72">
        <f t="shared" si="8"/>
        <v>0.62960000000000027</v>
      </c>
      <c r="H128" s="72">
        <f t="shared" si="9"/>
        <v>-0.43485714285714339</v>
      </c>
      <c r="I128" s="72">
        <f t="shared" si="10"/>
        <v>1.0644571428571437</v>
      </c>
      <c r="J128" s="72">
        <f t="shared" si="15"/>
        <v>0</v>
      </c>
      <c r="K128" s="72">
        <f t="shared" si="11"/>
        <v>0</v>
      </c>
      <c r="L128" s="72">
        <f t="shared" si="12"/>
        <v>0</v>
      </c>
      <c r="M128" s="72">
        <f t="shared" si="13"/>
        <v>0</v>
      </c>
    </row>
    <row r="129" spans="4:13" x14ac:dyDescent="0.25">
      <c r="D129" s="72">
        <f t="shared" si="14"/>
        <v>0.3050000000000001</v>
      </c>
      <c r="E129" s="72">
        <f>'Slider Control'!R$13*D129</f>
        <v>0.73200000000000021</v>
      </c>
      <c r="F129" s="72">
        <f>'Slider Control'!S$13*D129+'Slider Control'!T$13</f>
        <v>0.54000000000000048</v>
      </c>
      <c r="G129" s="72">
        <f t="shared" si="8"/>
        <v>0.63200000000000023</v>
      </c>
      <c r="H129" s="72">
        <f t="shared" si="9"/>
        <v>-0.4400000000000005</v>
      </c>
      <c r="I129" s="72">
        <f t="shared" si="10"/>
        <v>1.0720000000000007</v>
      </c>
      <c r="J129" s="72">
        <f t="shared" si="15"/>
        <v>0</v>
      </c>
      <c r="K129" s="72">
        <f t="shared" si="11"/>
        <v>0</v>
      </c>
      <c r="L129" s="72">
        <f t="shared" si="12"/>
        <v>0</v>
      </c>
      <c r="M129" s="72">
        <f t="shared" si="13"/>
        <v>0</v>
      </c>
    </row>
    <row r="130" spans="4:13" x14ac:dyDescent="0.25">
      <c r="D130" s="72">
        <f t="shared" si="14"/>
        <v>0.30600000000000011</v>
      </c>
      <c r="E130" s="72">
        <f>'Slider Control'!R$13*D130</f>
        <v>0.73440000000000027</v>
      </c>
      <c r="F130" s="72">
        <f>'Slider Control'!S$13*D130+'Slider Control'!T$13</f>
        <v>0.5451428571428576</v>
      </c>
      <c r="G130" s="72">
        <f t="shared" ref="G130:G193" si="16">E130-B$21</f>
        <v>0.6344000000000003</v>
      </c>
      <c r="H130" s="72">
        <f t="shared" ref="H130:H193" si="17">B$21-F130</f>
        <v>-0.44514285714285762</v>
      </c>
      <c r="I130" s="72">
        <f t="shared" ref="I130:I193" si="18">ABS(G130-H130)</f>
        <v>1.079542857142858</v>
      </c>
      <c r="J130" s="72">
        <f t="shared" si="15"/>
        <v>0</v>
      </c>
      <c r="K130" s="72">
        <f t="shared" ref="K130:K193" si="19">$J130*D130</f>
        <v>0</v>
      </c>
      <c r="L130" s="72">
        <f t="shared" ref="L130:L193" si="20">$J130*E130</f>
        <v>0</v>
      </c>
      <c r="M130" s="72">
        <f t="shared" ref="M130:M193" si="21">$J130*F130</f>
        <v>0</v>
      </c>
    </row>
    <row r="131" spans="4:13" x14ac:dyDescent="0.25">
      <c r="D131" s="72">
        <f t="shared" ref="D131:D194" si="22">D130+0.001</f>
        <v>0.30700000000000011</v>
      </c>
      <c r="E131" s="72">
        <f>'Slider Control'!R$13*D131</f>
        <v>0.73680000000000023</v>
      </c>
      <c r="F131" s="72">
        <f>'Slider Control'!S$13*D131+'Slider Control'!T$13</f>
        <v>0.55028571428571471</v>
      </c>
      <c r="G131" s="72">
        <f t="shared" si="16"/>
        <v>0.63680000000000025</v>
      </c>
      <c r="H131" s="72">
        <f t="shared" si="17"/>
        <v>-0.45028571428571473</v>
      </c>
      <c r="I131" s="72">
        <f t="shared" si="18"/>
        <v>1.0870857142857151</v>
      </c>
      <c r="J131" s="72">
        <f t="shared" ref="J131:J194" si="23">IF(AND(I131=I$377,J130=0),1,0)</f>
        <v>0</v>
      </c>
      <c r="K131" s="72">
        <f t="shared" si="19"/>
        <v>0</v>
      </c>
      <c r="L131" s="72">
        <f t="shared" si="20"/>
        <v>0</v>
      </c>
      <c r="M131" s="72">
        <f t="shared" si="21"/>
        <v>0</v>
      </c>
    </row>
    <row r="132" spans="4:13" x14ac:dyDescent="0.25">
      <c r="D132" s="72">
        <f t="shared" si="22"/>
        <v>0.30800000000000011</v>
      </c>
      <c r="E132" s="72">
        <f>'Slider Control'!R$13*D132</f>
        <v>0.73920000000000019</v>
      </c>
      <c r="F132" s="72">
        <f>'Slider Control'!S$13*D132+'Slider Control'!T$13</f>
        <v>0.55542857142857183</v>
      </c>
      <c r="G132" s="72">
        <f t="shared" si="16"/>
        <v>0.63920000000000021</v>
      </c>
      <c r="H132" s="72">
        <f t="shared" si="17"/>
        <v>-0.45542857142857185</v>
      </c>
      <c r="I132" s="72">
        <f t="shared" si="18"/>
        <v>1.0946285714285722</v>
      </c>
      <c r="J132" s="72">
        <f t="shared" si="23"/>
        <v>0</v>
      </c>
      <c r="K132" s="72">
        <f t="shared" si="19"/>
        <v>0</v>
      </c>
      <c r="L132" s="72">
        <f t="shared" si="20"/>
        <v>0</v>
      </c>
      <c r="M132" s="72">
        <f t="shared" si="21"/>
        <v>0</v>
      </c>
    </row>
    <row r="133" spans="4:13" x14ac:dyDescent="0.25">
      <c r="D133" s="72">
        <f t="shared" si="22"/>
        <v>0.30900000000000011</v>
      </c>
      <c r="E133" s="72">
        <f>'Slider Control'!R$13*D133</f>
        <v>0.74160000000000026</v>
      </c>
      <c r="F133" s="72">
        <f>'Slider Control'!S$13*D133+'Slider Control'!T$13</f>
        <v>0.56057142857142916</v>
      </c>
      <c r="G133" s="72">
        <f t="shared" si="16"/>
        <v>0.64160000000000028</v>
      </c>
      <c r="H133" s="72">
        <f t="shared" si="17"/>
        <v>-0.46057142857142919</v>
      </c>
      <c r="I133" s="72">
        <f t="shared" si="18"/>
        <v>1.1021714285714295</v>
      </c>
      <c r="J133" s="72">
        <f t="shared" si="23"/>
        <v>0</v>
      </c>
      <c r="K133" s="72">
        <f t="shared" si="19"/>
        <v>0</v>
      </c>
      <c r="L133" s="72">
        <f t="shared" si="20"/>
        <v>0</v>
      </c>
      <c r="M133" s="72">
        <f t="shared" si="21"/>
        <v>0</v>
      </c>
    </row>
    <row r="134" spans="4:13" x14ac:dyDescent="0.25">
      <c r="D134" s="72">
        <f t="shared" si="22"/>
        <v>0.31000000000000011</v>
      </c>
      <c r="E134" s="72">
        <f>'Slider Control'!R$13*D134</f>
        <v>0.74400000000000022</v>
      </c>
      <c r="F134" s="72">
        <f>'Slider Control'!S$13*D134+'Slider Control'!T$13</f>
        <v>0.56571428571428628</v>
      </c>
      <c r="G134" s="72">
        <f t="shared" si="16"/>
        <v>0.64400000000000024</v>
      </c>
      <c r="H134" s="72">
        <f t="shared" si="17"/>
        <v>-0.4657142857142863</v>
      </c>
      <c r="I134" s="72">
        <f t="shared" si="18"/>
        <v>1.1097142857142865</v>
      </c>
      <c r="J134" s="72">
        <f t="shared" si="23"/>
        <v>0</v>
      </c>
      <c r="K134" s="72">
        <f t="shared" si="19"/>
        <v>0</v>
      </c>
      <c r="L134" s="72">
        <f t="shared" si="20"/>
        <v>0</v>
      </c>
      <c r="M134" s="72">
        <f t="shared" si="21"/>
        <v>0</v>
      </c>
    </row>
    <row r="135" spans="4:13" x14ac:dyDescent="0.25">
      <c r="D135" s="72">
        <f t="shared" si="22"/>
        <v>0.31100000000000011</v>
      </c>
      <c r="E135" s="72">
        <f>'Slider Control'!R$13*D135</f>
        <v>0.74640000000000029</v>
      </c>
      <c r="F135" s="72">
        <f>'Slider Control'!S$13*D135+'Slider Control'!T$13</f>
        <v>0.5708571428571434</v>
      </c>
      <c r="G135" s="72">
        <f t="shared" si="16"/>
        <v>0.64640000000000031</v>
      </c>
      <c r="H135" s="72">
        <f t="shared" si="17"/>
        <v>-0.47085714285714342</v>
      </c>
      <c r="I135" s="72">
        <f t="shared" si="18"/>
        <v>1.1172571428571438</v>
      </c>
      <c r="J135" s="72">
        <f t="shared" si="23"/>
        <v>0</v>
      </c>
      <c r="K135" s="72">
        <f t="shared" si="19"/>
        <v>0</v>
      </c>
      <c r="L135" s="72">
        <f t="shared" si="20"/>
        <v>0</v>
      </c>
      <c r="M135" s="72">
        <f t="shared" si="21"/>
        <v>0</v>
      </c>
    </row>
    <row r="136" spans="4:13" x14ac:dyDescent="0.25">
      <c r="D136" s="72">
        <f t="shared" si="22"/>
        <v>0.31200000000000011</v>
      </c>
      <c r="E136" s="72">
        <f>'Slider Control'!R$13*D136</f>
        <v>0.74880000000000024</v>
      </c>
      <c r="F136" s="72">
        <f>'Slider Control'!S$13*D136+'Slider Control'!T$13</f>
        <v>0.57600000000000051</v>
      </c>
      <c r="G136" s="72">
        <f t="shared" si="16"/>
        <v>0.64880000000000027</v>
      </c>
      <c r="H136" s="72">
        <f t="shared" si="17"/>
        <v>-0.47600000000000053</v>
      </c>
      <c r="I136" s="72">
        <f t="shared" si="18"/>
        <v>1.1248000000000009</v>
      </c>
      <c r="J136" s="72">
        <f t="shared" si="23"/>
        <v>0</v>
      </c>
      <c r="K136" s="72">
        <f t="shared" si="19"/>
        <v>0</v>
      </c>
      <c r="L136" s="72">
        <f t="shared" si="20"/>
        <v>0</v>
      </c>
      <c r="M136" s="72">
        <f t="shared" si="21"/>
        <v>0</v>
      </c>
    </row>
    <row r="137" spans="4:13" x14ac:dyDescent="0.25">
      <c r="D137" s="72">
        <f t="shared" si="22"/>
        <v>0.31300000000000011</v>
      </c>
      <c r="E137" s="72">
        <f>'Slider Control'!R$13*D137</f>
        <v>0.7512000000000002</v>
      </c>
      <c r="F137" s="72">
        <f>'Slider Control'!S$13*D137+'Slider Control'!T$13</f>
        <v>0.58114285714285763</v>
      </c>
      <c r="G137" s="72">
        <f t="shared" si="16"/>
        <v>0.65120000000000022</v>
      </c>
      <c r="H137" s="72">
        <f t="shared" si="17"/>
        <v>-0.48114285714285765</v>
      </c>
      <c r="I137" s="72">
        <f t="shared" si="18"/>
        <v>1.132342857142858</v>
      </c>
      <c r="J137" s="72">
        <f t="shared" si="23"/>
        <v>0</v>
      </c>
      <c r="K137" s="72">
        <f t="shared" si="19"/>
        <v>0</v>
      </c>
      <c r="L137" s="72">
        <f t="shared" si="20"/>
        <v>0</v>
      </c>
      <c r="M137" s="72">
        <f t="shared" si="21"/>
        <v>0</v>
      </c>
    </row>
    <row r="138" spans="4:13" x14ac:dyDescent="0.25">
      <c r="D138" s="72">
        <f t="shared" si="22"/>
        <v>0.31400000000000011</v>
      </c>
      <c r="E138" s="72">
        <f>'Slider Control'!R$13*D138</f>
        <v>0.75360000000000027</v>
      </c>
      <c r="F138" s="72">
        <f>'Slider Control'!S$13*D138+'Slider Control'!T$13</f>
        <v>0.58628571428571474</v>
      </c>
      <c r="G138" s="72">
        <f t="shared" si="16"/>
        <v>0.65360000000000029</v>
      </c>
      <c r="H138" s="72">
        <f t="shared" si="17"/>
        <v>-0.48628571428571477</v>
      </c>
      <c r="I138" s="72">
        <f t="shared" si="18"/>
        <v>1.1398857142857151</v>
      </c>
      <c r="J138" s="72">
        <f t="shared" si="23"/>
        <v>0</v>
      </c>
      <c r="K138" s="72">
        <f t="shared" si="19"/>
        <v>0</v>
      </c>
      <c r="L138" s="72">
        <f t="shared" si="20"/>
        <v>0</v>
      </c>
      <c r="M138" s="72">
        <f t="shared" si="21"/>
        <v>0</v>
      </c>
    </row>
    <row r="139" spans="4:13" x14ac:dyDescent="0.25">
      <c r="D139" s="72">
        <f t="shared" si="22"/>
        <v>0.31500000000000011</v>
      </c>
      <c r="E139" s="72">
        <f>'Slider Control'!R$13*D139</f>
        <v>0.75600000000000023</v>
      </c>
      <c r="F139" s="72">
        <f>'Slider Control'!S$13*D139+'Slider Control'!T$13</f>
        <v>0.59142857142857186</v>
      </c>
      <c r="G139" s="72">
        <f t="shared" si="16"/>
        <v>0.65600000000000025</v>
      </c>
      <c r="H139" s="72">
        <f t="shared" si="17"/>
        <v>-0.49142857142857188</v>
      </c>
      <c r="I139" s="72">
        <f t="shared" si="18"/>
        <v>1.1474285714285721</v>
      </c>
      <c r="J139" s="72">
        <f t="shared" si="23"/>
        <v>0</v>
      </c>
      <c r="K139" s="72">
        <f t="shared" si="19"/>
        <v>0</v>
      </c>
      <c r="L139" s="72">
        <f t="shared" si="20"/>
        <v>0</v>
      </c>
      <c r="M139" s="72">
        <f t="shared" si="21"/>
        <v>0</v>
      </c>
    </row>
    <row r="140" spans="4:13" x14ac:dyDescent="0.25">
      <c r="D140" s="72">
        <f t="shared" si="22"/>
        <v>0.31600000000000011</v>
      </c>
      <c r="E140" s="72">
        <f>'Slider Control'!R$13*D140</f>
        <v>0.7584000000000003</v>
      </c>
      <c r="F140" s="72">
        <f>'Slider Control'!S$13*D140+'Slider Control'!T$13</f>
        <v>0.5965714285714292</v>
      </c>
      <c r="G140" s="72">
        <f t="shared" si="16"/>
        <v>0.65840000000000032</v>
      </c>
      <c r="H140" s="72">
        <f t="shared" si="17"/>
        <v>-0.49657142857142922</v>
      </c>
      <c r="I140" s="72">
        <f t="shared" si="18"/>
        <v>1.1549714285714296</v>
      </c>
      <c r="J140" s="72">
        <f t="shared" si="23"/>
        <v>0</v>
      </c>
      <c r="K140" s="72">
        <f t="shared" si="19"/>
        <v>0</v>
      </c>
      <c r="L140" s="72">
        <f t="shared" si="20"/>
        <v>0</v>
      </c>
      <c r="M140" s="72">
        <f t="shared" si="21"/>
        <v>0</v>
      </c>
    </row>
    <row r="141" spans="4:13" x14ac:dyDescent="0.25">
      <c r="D141" s="72">
        <f t="shared" si="22"/>
        <v>0.31700000000000012</v>
      </c>
      <c r="E141" s="72">
        <f>'Slider Control'!R$13*D141</f>
        <v>0.76080000000000025</v>
      </c>
      <c r="F141" s="72">
        <f>'Slider Control'!S$13*D141+'Slider Control'!T$13</f>
        <v>0.60171428571428631</v>
      </c>
      <c r="G141" s="72">
        <f t="shared" si="16"/>
        <v>0.66080000000000028</v>
      </c>
      <c r="H141" s="72">
        <f t="shared" si="17"/>
        <v>-0.50171428571428633</v>
      </c>
      <c r="I141" s="72">
        <f t="shared" si="18"/>
        <v>1.1625142857142867</v>
      </c>
      <c r="J141" s="72">
        <f t="shared" si="23"/>
        <v>0</v>
      </c>
      <c r="K141" s="72">
        <f t="shared" si="19"/>
        <v>0</v>
      </c>
      <c r="L141" s="72">
        <f t="shared" si="20"/>
        <v>0</v>
      </c>
      <c r="M141" s="72">
        <f t="shared" si="21"/>
        <v>0</v>
      </c>
    </row>
    <row r="142" spans="4:13" x14ac:dyDescent="0.25">
      <c r="D142" s="72">
        <f t="shared" si="22"/>
        <v>0.31800000000000012</v>
      </c>
      <c r="E142" s="72">
        <f>'Slider Control'!R$13*D142</f>
        <v>0.76320000000000021</v>
      </c>
      <c r="F142" s="72">
        <f>'Slider Control'!S$13*D142+'Slider Control'!T$13</f>
        <v>0.60685714285714343</v>
      </c>
      <c r="G142" s="72">
        <f t="shared" si="16"/>
        <v>0.66320000000000023</v>
      </c>
      <c r="H142" s="72">
        <f t="shared" si="17"/>
        <v>-0.50685714285714345</v>
      </c>
      <c r="I142" s="72">
        <f t="shared" si="18"/>
        <v>1.1700571428571438</v>
      </c>
      <c r="J142" s="72">
        <f t="shared" si="23"/>
        <v>0</v>
      </c>
      <c r="K142" s="72">
        <f t="shared" si="19"/>
        <v>0</v>
      </c>
      <c r="L142" s="72">
        <f t="shared" si="20"/>
        <v>0</v>
      </c>
      <c r="M142" s="72">
        <f t="shared" si="21"/>
        <v>0</v>
      </c>
    </row>
    <row r="143" spans="4:13" x14ac:dyDescent="0.25">
      <c r="D143" s="72">
        <f t="shared" si="22"/>
        <v>0.31900000000000012</v>
      </c>
      <c r="E143" s="72">
        <f>'Slider Control'!R$13*D143</f>
        <v>0.76560000000000028</v>
      </c>
      <c r="F143" s="72">
        <f>'Slider Control'!S$13*D143+'Slider Control'!T$13</f>
        <v>0.61200000000000054</v>
      </c>
      <c r="G143" s="72">
        <f t="shared" si="16"/>
        <v>0.6656000000000003</v>
      </c>
      <c r="H143" s="72">
        <f t="shared" si="17"/>
        <v>-0.51200000000000057</v>
      </c>
      <c r="I143" s="72">
        <f t="shared" si="18"/>
        <v>1.1776000000000009</v>
      </c>
      <c r="J143" s="72">
        <f t="shared" si="23"/>
        <v>0</v>
      </c>
      <c r="K143" s="72">
        <f t="shared" si="19"/>
        <v>0</v>
      </c>
      <c r="L143" s="72">
        <f t="shared" si="20"/>
        <v>0</v>
      </c>
      <c r="M143" s="72">
        <f t="shared" si="21"/>
        <v>0</v>
      </c>
    </row>
    <row r="144" spans="4:13" x14ac:dyDescent="0.25">
      <c r="D144" s="72">
        <f t="shared" si="22"/>
        <v>0.32000000000000012</v>
      </c>
      <c r="E144" s="72">
        <f>'Slider Control'!R$13*D144</f>
        <v>0.76800000000000024</v>
      </c>
      <c r="F144" s="72">
        <f>'Slider Control'!S$13*D144+'Slider Control'!T$13</f>
        <v>0.61714285714285766</v>
      </c>
      <c r="G144" s="72">
        <f t="shared" si="16"/>
        <v>0.66800000000000026</v>
      </c>
      <c r="H144" s="72">
        <f t="shared" si="17"/>
        <v>-0.51714285714285768</v>
      </c>
      <c r="I144" s="72">
        <f t="shared" si="18"/>
        <v>1.1851428571428579</v>
      </c>
      <c r="J144" s="72">
        <f t="shared" si="23"/>
        <v>0</v>
      </c>
      <c r="K144" s="72">
        <f t="shared" si="19"/>
        <v>0</v>
      </c>
      <c r="L144" s="72">
        <f t="shared" si="20"/>
        <v>0</v>
      </c>
      <c r="M144" s="72">
        <f t="shared" si="21"/>
        <v>0</v>
      </c>
    </row>
    <row r="145" spans="4:13" x14ac:dyDescent="0.25">
      <c r="D145" s="72">
        <f t="shared" si="22"/>
        <v>0.32100000000000012</v>
      </c>
      <c r="E145" s="72">
        <f>'Slider Control'!R$13*D145</f>
        <v>0.77040000000000031</v>
      </c>
      <c r="F145" s="72">
        <f>'Slider Control'!S$13*D145+'Slider Control'!T$13</f>
        <v>0.62228571428571477</v>
      </c>
      <c r="G145" s="72">
        <f t="shared" si="16"/>
        <v>0.67040000000000033</v>
      </c>
      <c r="H145" s="72">
        <f t="shared" si="17"/>
        <v>-0.5222857142857148</v>
      </c>
      <c r="I145" s="72">
        <f t="shared" si="18"/>
        <v>1.192685714285715</v>
      </c>
      <c r="J145" s="72">
        <f t="shared" si="23"/>
        <v>0</v>
      </c>
      <c r="K145" s="72">
        <f t="shared" si="19"/>
        <v>0</v>
      </c>
      <c r="L145" s="72">
        <f t="shared" si="20"/>
        <v>0</v>
      </c>
      <c r="M145" s="72">
        <f t="shared" si="21"/>
        <v>0</v>
      </c>
    </row>
    <row r="146" spans="4:13" x14ac:dyDescent="0.25">
      <c r="D146" s="72">
        <f t="shared" si="22"/>
        <v>0.32200000000000012</v>
      </c>
      <c r="E146" s="72">
        <f>'Slider Control'!R$13*D146</f>
        <v>0.77280000000000026</v>
      </c>
      <c r="F146" s="72">
        <f>'Slider Control'!S$13*D146+'Slider Control'!T$13</f>
        <v>0.62742857142857189</v>
      </c>
      <c r="G146" s="72">
        <f t="shared" si="16"/>
        <v>0.67280000000000029</v>
      </c>
      <c r="H146" s="72">
        <f t="shared" si="17"/>
        <v>-0.52742857142857191</v>
      </c>
      <c r="I146" s="72">
        <f t="shared" si="18"/>
        <v>1.2002285714285721</v>
      </c>
      <c r="J146" s="72">
        <f t="shared" si="23"/>
        <v>0</v>
      </c>
      <c r="K146" s="72">
        <f t="shared" si="19"/>
        <v>0</v>
      </c>
      <c r="L146" s="72">
        <f t="shared" si="20"/>
        <v>0</v>
      </c>
      <c r="M146" s="72">
        <f t="shared" si="21"/>
        <v>0</v>
      </c>
    </row>
    <row r="147" spans="4:13" x14ac:dyDescent="0.25">
      <c r="D147" s="72">
        <f t="shared" si="22"/>
        <v>0.32300000000000012</v>
      </c>
      <c r="E147" s="72">
        <f>'Slider Control'!R$13*D147</f>
        <v>0.77520000000000022</v>
      </c>
      <c r="F147" s="72">
        <f>'Slider Control'!S$13*D147+'Slider Control'!T$13</f>
        <v>0.63257142857142923</v>
      </c>
      <c r="G147" s="72">
        <f t="shared" si="16"/>
        <v>0.67520000000000024</v>
      </c>
      <c r="H147" s="72">
        <f t="shared" si="17"/>
        <v>-0.53257142857142925</v>
      </c>
      <c r="I147" s="72">
        <f t="shared" si="18"/>
        <v>1.2077714285714296</v>
      </c>
      <c r="J147" s="72">
        <f t="shared" si="23"/>
        <v>0</v>
      </c>
      <c r="K147" s="72">
        <f t="shared" si="19"/>
        <v>0</v>
      </c>
      <c r="L147" s="72">
        <f t="shared" si="20"/>
        <v>0</v>
      </c>
      <c r="M147" s="72">
        <f t="shared" si="21"/>
        <v>0</v>
      </c>
    </row>
    <row r="148" spans="4:13" x14ac:dyDescent="0.25">
      <c r="D148" s="72">
        <f t="shared" si="22"/>
        <v>0.32400000000000012</v>
      </c>
      <c r="E148" s="72">
        <f>'Slider Control'!R$13*D148</f>
        <v>0.77760000000000029</v>
      </c>
      <c r="F148" s="72">
        <f>'Slider Control'!S$13*D148+'Slider Control'!T$13</f>
        <v>0.63771428571428634</v>
      </c>
      <c r="G148" s="72">
        <f t="shared" si="16"/>
        <v>0.67760000000000031</v>
      </c>
      <c r="H148" s="72">
        <f t="shared" si="17"/>
        <v>-0.53771428571428637</v>
      </c>
      <c r="I148" s="72">
        <f t="shared" si="18"/>
        <v>1.2153142857142867</v>
      </c>
      <c r="J148" s="72">
        <f t="shared" si="23"/>
        <v>0</v>
      </c>
      <c r="K148" s="72">
        <f t="shared" si="19"/>
        <v>0</v>
      </c>
      <c r="L148" s="72">
        <f t="shared" si="20"/>
        <v>0</v>
      </c>
      <c r="M148" s="72">
        <f t="shared" si="21"/>
        <v>0</v>
      </c>
    </row>
    <row r="149" spans="4:13" x14ac:dyDescent="0.25">
      <c r="D149" s="72">
        <f t="shared" si="22"/>
        <v>0.32500000000000012</v>
      </c>
      <c r="E149" s="72">
        <f>'Slider Control'!R$13*D149</f>
        <v>0.78000000000000025</v>
      </c>
      <c r="F149" s="72">
        <f>'Slider Control'!S$13*D149+'Slider Control'!T$13</f>
        <v>0.64285714285714346</v>
      </c>
      <c r="G149" s="72">
        <f t="shared" si="16"/>
        <v>0.68000000000000027</v>
      </c>
      <c r="H149" s="72">
        <f t="shared" si="17"/>
        <v>-0.54285714285714348</v>
      </c>
      <c r="I149" s="72">
        <f t="shared" si="18"/>
        <v>1.2228571428571438</v>
      </c>
      <c r="J149" s="72">
        <f t="shared" si="23"/>
        <v>0</v>
      </c>
      <c r="K149" s="72">
        <f t="shared" si="19"/>
        <v>0</v>
      </c>
      <c r="L149" s="72">
        <f t="shared" si="20"/>
        <v>0</v>
      </c>
      <c r="M149" s="72">
        <f t="shared" si="21"/>
        <v>0</v>
      </c>
    </row>
    <row r="150" spans="4:13" x14ac:dyDescent="0.25">
      <c r="D150" s="72">
        <f t="shared" si="22"/>
        <v>0.32600000000000012</v>
      </c>
      <c r="E150" s="72">
        <f>'Slider Control'!R$13*D150</f>
        <v>0.78240000000000032</v>
      </c>
      <c r="F150" s="72">
        <f>'Slider Control'!S$13*D150+'Slider Control'!T$13</f>
        <v>0.64800000000000058</v>
      </c>
      <c r="G150" s="72">
        <f t="shared" si="16"/>
        <v>0.68240000000000034</v>
      </c>
      <c r="H150" s="72">
        <f t="shared" si="17"/>
        <v>-0.5480000000000006</v>
      </c>
      <c r="I150" s="72">
        <f t="shared" si="18"/>
        <v>1.2304000000000008</v>
      </c>
      <c r="J150" s="72">
        <f t="shared" si="23"/>
        <v>0</v>
      </c>
      <c r="K150" s="72">
        <f t="shared" si="19"/>
        <v>0</v>
      </c>
      <c r="L150" s="72">
        <f t="shared" si="20"/>
        <v>0</v>
      </c>
      <c r="M150" s="72">
        <f t="shared" si="21"/>
        <v>0</v>
      </c>
    </row>
    <row r="151" spans="4:13" x14ac:dyDescent="0.25">
      <c r="D151" s="72">
        <f t="shared" si="22"/>
        <v>0.32700000000000012</v>
      </c>
      <c r="E151" s="72">
        <f>'Slider Control'!R$13*D151</f>
        <v>0.78480000000000028</v>
      </c>
      <c r="F151" s="72">
        <f>'Slider Control'!S$13*D151+'Slider Control'!T$13</f>
        <v>0.65314285714285769</v>
      </c>
      <c r="G151" s="72">
        <f t="shared" si="16"/>
        <v>0.6848000000000003</v>
      </c>
      <c r="H151" s="72">
        <f t="shared" si="17"/>
        <v>-0.55314285714285771</v>
      </c>
      <c r="I151" s="72">
        <f t="shared" si="18"/>
        <v>1.2379428571428579</v>
      </c>
      <c r="J151" s="72">
        <f t="shared" si="23"/>
        <v>0</v>
      </c>
      <c r="K151" s="72">
        <f t="shared" si="19"/>
        <v>0</v>
      </c>
      <c r="L151" s="72">
        <f t="shared" si="20"/>
        <v>0</v>
      </c>
      <c r="M151" s="72">
        <f t="shared" si="21"/>
        <v>0</v>
      </c>
    </row>
    <row r="152" spans="4:13" x14ac:dyDescent="0.25">
      <c r="D152" s="72">
        <f t="shared" si="22"/>
        <v>0.32800000000000012</v>
      </c>
      <c r="E152" s="72">
        <f>'Slider Control'!R$13*D152</f>
        <v>0.78720000000000023</v>
      </c>
      <c r="F152" s="72">
        <f>'Slider Control'!S$13*D152+'Slider Control'!T$13</f>
        <v>0.65828571428571481</v>
      </c>
      <c r="G152" s="72">
        <f t="shared" si="16"/>
        <v>0.68720000000000026</v>
      </c>
      <c r="H152" s="72">
        <f t="shared" si="17"/>
        <v>-0.55828571428571483</v>
      </c>
      <c r="I152" s="72">
        <f t="shared" si="18"/>
        <v>1.245485714285715</v>
      </c>
      <c r="J152" s="72">
        <f t="shared" si="23"/>
        <v>0</v>
      </c>
      <c r="K152" s="72">
        <f t="shared" si="19"/>
        <v>0</v>
      </c>
      <c r="L152" s="72">
        <f t="shared" si="20"/>
        <v>0</v>
      </c>
      <c r="M152" s="72">
        <f t="shared" si="21"/>
        <v>0</v>
      </c>
    </row>
    <row r="153" spans="4:13" x14ac:dyDescent="0.25">
      <c r="D153" s="72">
        <f t="shared" si="22"/>
        <v>0.32900000000000013</v>
      </c>
      <c r="E153" s="72">
        <f>'Slider Control'!R$13*D153</f>
        <v>0.7896000000000003</v>
      </c>
      <c r="F153" s="72">
        <f>'Slider Control'!S$13*D153+'Slider Control'!T$13</f>
        <v>0.66342857142857192</v>
      </c>
      <c r="G153" s="72">
        <f t="shared" si="16"/>
        <v>0.68960000000000032</v>
      </c>
      <c r="H153" s="72">
        <f t="shared" si="17"/>
        <v>-0.56342857142857194</v>
      </c>
      <c r="I153" s="72">
        <f t="shared" si="18"/>
        <v>1.2530285714285723</v>
      </c>
      <c r="J153" s="72">
        <f t="shared" si="23"/>
        <v>0</v>
      </c>
      <c r="K153" s="72">
        <f t="shared" si="19"/>
        <v>0</v>
      </c>
      <c r="L153" s="72">
        <f t="shared" si="20"/>
        <v>0</v>
      </c>
      <c r="M153" s="72">
        <f t="shared" si="21"/>
        <v>0</v>
      </c>
    </row>
    <row r="154" spans="4:13" x14ac:dyDescent="0.25">
      <c r="D154" s="72">
        <f t="shared" si="22"/>
        <v>0.33000000000000013</v>
      </c>
      <c r="E154" s="72">
        <f>'Slider Control'!R$13*D154</f>
        <v>0.79200000000000026</v>
      </c>
      <c r="F154" s="72">
        <f>'Slider Control'!S$13*D154+'Slider Control'!T$13</f>
        <v>0.66857142857142926</v>
      </c>
      <c r="G154" s="72">
        <f t="shared" si="16"/>
        <v>0.69200000000000028</v>
      </c>
      <c r="H154" s="72">
        <f t="shared" si="17"/>
        <v>-0.56857142857142928</v>
      </c>
      <c r="I154" s="72">
        <f t="shared" si="18"/>
        <v>1.2605714285714296</v>
      </c>
      <c r="J154" s="72">
        <f t="shared" si="23"/>
        <v>0</v>
      </c>
      <c r="K154" s="72">
        <f t="shared" si="19"/>
        <v>0</v>
      </c>
      <c r="L154" s="72">
        <f t="shared" si="20"/>
        <v>0</v>
      </c>
      <c r="M154" s="72">
        <f t="shared" si="21"/>
        <v>0</v>
      </c>
    </row>
    <row r="155" spans="4:13" x14ac:dyDescent="0.25">
      <c r="D155" s="72">
        <f t="shared" si="22"/>
        <v>0.33100000000000013</v>
      </c>
      <c r="E155" s="72">
        <f>'Slider Control'!R$13*D155</f>
        <v>0.79440000000000033</v>
      </c>
      <c r="F155" s="72">
        <f>'Slider Control'!S$13*D155+'Slider Control'!T$13</f>
        <v>0.67371428571428638</v>
      </c>
      <c r="G155" s="72">
        <f t="shared" si="16"/>
        <v>0.69440000000000035</v>
      </c>
      <c r="H155" s="72">
        <f t="shared" si="17"/>
        <v>-0.5737142857142864</v>
      </c>
      <c r="I155" s="72">
        <f t="shared" si="18"/>
        <v>1.2681142857142866</v>
      </c>
      <c r="J155" s="72">
        <f t="shared" si="23"/>
        <v>0</v>
      </c>
      <c r="K155" s="72">
        <f t="shared" si="19"/>
        <v>0</v>
      </c>
      <c r="L155" s="72">
        <f t="shared" si="20"/>
        <v>0</v>
      </c>
      <c r="M155" s="72">
        <f t="shared" si="21"/>
        <v>0</v>
      </c>
    </row>
    <row r="156" spans="4:13" x14ac:dyDescent="0.25">
      <c r="D156" s="72">
        <f t="shared" si="22"/>
        <v>0.33200000000000013</v>
      </c>
      <c r="E156" s="72">
        <f>'Slider Control'!R$13*D156</f>
        <v>0.79680000000000029</v>
      </c>
      <c r="F156" s="72">
        <f>'Slider Control'!S$13*D156+'Slider Control'!T$13</f>
        <v>0.67885714285714349</v>
      </c>
      <c r="G156" s="72">
        <f t="shared" si="16"/>
        <v>0.69680000000000031</v>
      </c>
      <c r="H156" s="72">
        <f t="shared" si="17"/>
        <v>-0.57885714285714351</v>
      </c>
      <c r="I156" s="72">
        <f t="shared" si="18"/>
        <v>1.2756571428571437</v>
      </c>
      <c r="J156" s="72">
        <f t="shared" si="23"/>
        <v>0</v>
      </c>
      <c r="K156" s="72">
        <f t="shared" si="19"/>
        <v>0</v>
      </c>
      <c r="L156" s="72">
        <f t="shared" si="20"/>
        <v>0</v>
      </c>
      <c r="M156" s="72">
        <f t="shared" si="21"/>
        <v>0</v>
      </c>
    </row>
    <row r="157" spans="4:13" x14ac:dyDescent="0.25">
      <c r="D157" s="72">
        <f t="shared" si="22"/>
        <v>0.33300000000000013</v>
      </c>
      <c r="E157" s="72">
        <f>'Slider Control'!R$13*D157</f>
        <v>0.79920000000000024</v>
      </c>
      <c r="F157" s="72">
        <f>'Slider Control'!S$13*D157+'Slider Control'!T$13</f>
        <v>0.68400000000000061</v>
      </c>
      <c r="G157" s="72">
        <f t="shared" si="16"/>
        <v>0.69920000000000027</v>
      </c>
      <c r="H157" s="72">
        <f t="shared" si="17"/>
        <v>-0.58400000000000063</v>
      </c>
      <c r="I157" s="72">
        <f t="shared" si="18"/>
        <v>1.2832000000000008</v>
      </c>
      <c r="J157" s="72">
        <f t="shared" si="23"/>
        <v>0</v>
      </c>
      <c r="K157" s="72">
        <f t="shared" si="19"/>
        <v>0</v>
      </c>
      <c r="L157" s="72">
        <f t="shared" si="20"/>
        <v>0</v>
      </c>
      <c r="M157" s="72">
        <f t="shared" si="21"/>
        <v>0</v>
      </c>
    </row>
    <row r="158" spans="4:13" x14ac:dyDescent="0.25">
      <c r="D158" s="72">
        <f t="shared" si="22"/>
        <v>0.33400000000000013</v>
      </c>
      <c r="E158" s="72">
        <f>'Slider Control'!R$13*D158</f>
        <v>0.80160000000000031</v>
      </c>
      <c r="F158" s="72">
        <f>'Slider Control'!S$13*D158+'Slider Control'!T$13</f>
        <v>0.68914285714285772</v>
      </c>
      <c r="G158" s="72">
        <f t="shared" si="16"/>
        <v>0.70160000000000033</v>
      </c>
      <c r="H158" s="72">
        <f t="shared" si="17"/>
        <v>-0.58914285714285775</v>
      </c>
      <c r="I158" s="72">
        <f t="shared" si="18"/>
        <v>1.2907428571428581</v>
      </c>
      <c r="J158" s="72">
        <f t="shared" si="23"/>
        <v>0</v>
      </c>
      <c r="K158" s="72">
        <f t="shared" si="19"/>
        <v>0</v>
      </c>
      <c r="L158" s="72">
        <f t="shared" si="20"/>
        <v>0</v>
      </c>
      <c r="M158" s="72">
        <f t="shared" si="21"/>
        <v>0</v>
      </c>
    </row>
    <row r="159" spans="4:13" x14ac:dyDescent="0.25">
      <c r="D159" s="72">
        <f t="shared" si="22"/>
        <v>0.33500000000000013</v>
      </c>
      <c r="E159" s="72">
        <f>'Slider Control'!R$13*D159</f>
        <v>0.80400000000000027</v>
      </c>
      <c r="F159" s="72">
        <f>'Slider Control'!S$13*D159+'Slider Control'!T$13</f>
        <v>0.69428571428571484</v>
      </c>
      <c r="G159" s="72">
        <f t="shared" si="16"/>
        <v>0.70400000000000029</v>
      </c>
      <c r="H159" s="72">
        <f t="shared" si="17"/>
        <v>-0.59428571428571486</v>
      </c>
      <c r="I159" s="72">
        <f t="shared" si="18"/>
        <v>1.2982857142857152</v>
      </c>
      <c r="J159" s="72">
        <f t="shared" si="23"/>
        <v>0</v>
      </c>
      <c r="K159" s="72">
        <f t="shared" si="19"/>
        <v>0</v>
      </c>
      <c r="L159" s="72">
        <f t="shared" si="20"/>
        <v>0</v>
      </c>
      <c r="M159" s="72">
        <f t="shared" si="21"/>
        <v>0</v>
      </c>
    </row>
    <row r="160" spans="4:13" x14ac:dyDescent="0.25">
      <c r="D160" s="72">
        <f t="shared" si="22"/>
        <v>0.33600000000000013</v>
      </c>
      <c r="E160" s="72">
        <f>'Slider Control'!R$13*D160</f>
        <v>0.80640000000000034</v>
      </c>
      <c r="F160" s="72">
        <f>'Slider Control'!S$13*D160+'Slider Control'!T$13</f>
        <v>0.69942857142857195</v>
      </c>
      <c r="G160" s="72">
        <f t="shared" si="16"/>
        <v>0.70640000000000036</v>
      </c>
      <c r="H160" s="72">
        <f t="shared" si="17"/>
        <v>-0.59942857142857198</v>
      </c>
      <c r="I160" s="72">
        <f t="shared" si="18"/>
        <v>1.3058285714285724</v>
      </c>
      <c r="J160" s="72">
        <f t="shared" si="23"/>
        <v>0</v>
      </c>
      <c r="K160" s="72">
        <f t="shared" si="19"/>
        <v>0</v>
      </c>
      <c r="L160" s="72">
        <f t="shared" si="20"/>
        <v>0</v>
      </c>
      <c r="M160" s="72">
        <f t="shared" si="21"/>
        <v>0</v>
      </c>
    </row>
    <row r="161" spans="4:13" x14ac:dyDescent="0.25">
      <c r="D161" s="72">
        <f t="shared" si="22"/>
        <v>0.33700000000000013</v>
      </c>
      <c r="E161" s="72">
        <f>'Slider Control'!R$13*D161</f>
        <v>0.8088000000000003</v>
      </c>
      <c r="F161" s="72">
        <f>'Slider Control'!S$13*D161+'Slider Control'!T$13</f>
        <v>0.70457142857142929</v>
      </c>
      <c r="G161" s="72">
        <f t="shared" si="16"/>
        <v>0.70880000000000032</v>
      </c>
      <c r="H161" s="72">
        <f t="shared" si="17"/>
        <v>-0.60457142857142931</v>
      </c>
      <c r="I161" s="72">
        <f t="shared" si="18"/>
        <v>1.3133714285714295</v>
      </c>
      <c r="J161" s="72">
        <f t="shared" si="23"/>
        <v>0</v>
      </c>
      <c r="K161" s="72">
        <f t="shared" si="19"/>
        <v>0</v>
      </c>
      <c r="L161" s="72">
        <f t="shared" si="20"/>
        <v>0</v>
      </c>
      <c r="M161" s="72">
        <f t="shared" si="21"/>
        <v>0</v>
      </c>
    </row>
    <row r="162" spans="4:13" x14ac:dyDescent="0.25">
      <c r="D162" s="72">
        <f t="shared" si="22"/>
        <v>0.33800000000000013</v>
      </c>
      <c r="E162" s="72">
        <f>'Slider Control'!R$13*D162</f>
        <v>0.81120000000000025</v>
      </c>
      <c r="F162" s="72">
        <f>'Slider Control'!S$13*D162+'Slider Control'!T$13</f>
        <v>0.70971428571428641</v>
      </c>
      <c r="G162" s="72">
        <f t="shared" si="16"/>
        <v>0.71120000000000028</v>
      </c>
      <c r="H162" s="72">
        <f t="shared" si="17"/>
        <v>-0.60971428571428643</v>
      </c>
      <c r="I162" s="72">
        <f t="shared" si="18"/>
        <v>1.3209142857142866</v>
      </c>
      <c r="J162" s="72">
        <f t="shared" si="23"/>
        <v>0</v>
      </c>
      <c r="K162" s="72">
        <f t="shared" si="19"/>
        <v>0</v>
      </c>
      <c r="L162" s="72">
        <f t="shared" si="20"/>
        <v>0</v>
      </c>
      <c r="M162" s="72">
        <f t="shared" si="21"/>
        <v>0</v>
      </c>
    </row>
    <row r="163" spans="4:13" x14ac:dyDescent="0.25">
      <c r="D163" s="72">
        <f t="shared" si="22"/>
        <v>0.33900000000000013</v>
      </c>
      <c r="E163" s="72">
        <f>'Slider Control'!R$13*D163</f>
        <v>0.81360000000000032</v>
      </c>
      <c r="F163" s="72">
        <f>'Slider Control'!S$13*D163+'Slider Control'!T$13</f>
        <v>0.71485714285714352</v>
      </c>
      <c r="G163" s="72">
        <f t="shared" si="16"/>
        <v>0.71360000000000035</v>
      </c>
      <c r="H163" s="72">
        <f t="shared" si="17"/>
        <v>-0.61485714285714355</v>
      </c>
      <c r="I163" s="72">
        <f t="shared" si="18"/>
        <v>1.3284571428571439</v>
      </c>
      <c r="J163" s="72">
        <f t="shared" si="23"/>
        <v>0</v>
      </c>
      <c r="K163" s="72">
        <f t="shared" si="19"/>
        <v>0</v>
      </c>
      <c r="L163" s="72">
        <f t="shared" si="20"/>
        <v>0</v>
      </c>
      <c r="M163" s="72">
        <f t="shared" si="21"/>
        <v>0</v>
      </c>
    </row>
    <row r="164" spans="4:13" x14ac:dyDescent="0.25">
      <c r="D164" s="72">
        <f t="shared" si="22"/>
        <v>0.34000000000000014</v>
      </c>
      <c r="E164" s="72">
        <f>'Slider Control'!R$13*D164</f>
        <v>0.81600000000000028</v>
      </c>
      <c r="F164" s="72">
        <f>'Slider Control'!S$13*D164+'Slider Control'!T$13</f>
        <v>0.72000000000000064</v>
      </c>
      <c r="G164" s="72">
        <f t="shared" si="16"/>
        <v>0.7160000000000003</v>
      </c>
      <c r="H164" s="72">
        <f t="shared" si="17"/>
        <v>-0.62000000000000066</v>
      </c>
      <c r="I164" s="72">
        <f t="shared" si="18"/>
        <v>1.336000000000001</v>
      </c>
      <c r="J164" s="72">
        <f t="shared" si="23"/>
        <v>0</v>
      </c>
      <c r="K164" s="72">
        <f t="shared" si="19"/>
        <v>0</v>
      </c>
      <c r="L164" s="72">
        <f t="shared" si="20"/>
        <v>0</v>
      </c>
      <c r="M164" s="72">
        <f t="shared" si="21"/>
        <v>0</v>
      </c>
    </row>
    <row r="165" spans="4:13" x14ac:dyDescent="0.25">
      <c r="D165" s="72">
        <f t="shared" si="22"/>
        <v>0.34100000000000014</v>
      </c>
      <c r="E165" s="72">
        <f>'Slider Control'!R$13*D165</f>
        <v>0.81840000000000035</v>
      </c>
      <c r="F165" s="72">
        <f>'Slider Control'!S$13*D165+'Slider Control'!T$13</f>
        <v>0.72514285714285776</v>
      </c>
      <c r="G165" s="72">
        <f t="shared" si="16"/>
        <v>0.71840000000000037</v>
      </c>
      <c r="H165" s="72">
        <f t="shared" si="17"/>
        <v>-0.62514285714285778</v>
      </c>
      <c r="I165" s="72">
        <f t="shared" si="18"/>
        <v>1.3435428571428583</v>
      </c>
      <c r="J165" s="72">
        <f t="shared" si="23"/>
        <v>0</v>
      </c>
      <c r="K165" s="72">
        <f t="shared" si="19"/>
        <v>0</v>
      </c>
      <c r="L165" s="72">
        <f t="shared" si="20"/>
        <v>0</v>
      </c>
      <c r="M165" s="72">
        <f t="shared" si="21"/>
        <v>0</v>
      </c>
    </row>
    <row r="166" spans="4:13" x14ac:dyDescent="0.25">
      <c r="D166" s="72">
        <f t="shared" si="22"/>
        <v>0.34200000000000014</v>
      </c>
      <c r="E166" s="72">
        <f>'Slider Control'!R$13*D166</f>
        <v>0.82080000000000031</v>
      </c>
      <c r="F166" s="72">
        <f>'Slider Control'!S$13*D166+'Slider Control'!T$13</f>
        <v>0.73028571428571487</v>
      </c>
      <c r="G166" s="72">
        <f t="shared" si="16"/>
        <v>0.72080000000000033</v>
      </c>
      <c r="H166" s="72">
        <f t="shared" si="17"/>
        <v>-0.63028571428571489</v>
      </c>
      <c r="I166" s="72">
        <f t="shared" si="18"/>
        <v>1.3510857142857153</v>
      </c>
      <c r="J166" s="72">
        <f t="shared" si="23"/>
        <v>0</v>
      </c>
      <c r="K166" s="72">
        <f t="shared" si="19"/>
        <v>0</v>
      </c>
      <c r="L166" s="72">
        <f t="shared" si="20"/>
        <v>0</v>
      </c>
      <c r="M166" s="72">
        <f t="shared" si="21"/>
        <v>0</v>
      </c>
    </row>
    <row r="167" spans="4:13" x14ac:dyDescent="0.25">
      <c r="D167" s="72">
        <f t="shared" si="22"/>
        <v>0.34300000000000014</v>
      </c>
      <c r="E167" s="72">
        <f>'Slider Control'!R$13*D167</f>
        <v>0.82320000000000026</v>
      </c>
      <c r="F167" s="72">
        <f>'Slider Control'!S$13*D167+'Slider Control'!T$13</f>
        <v>0.73542857142857199</v>
      </c>
      <c r="G167" s="72">
        <f t="shared" si="16"/>
        <v>0.72320000000000029</v>
      </c>
      <c r="H167" s="72">
        <f t="shared" si="17"/>
        <v>-0.63542857142857201</v>
      </c>
      <c r="I167" s="72">
        <f t="shared" si="18"/>
        <v>1.3586285714285724</v>
      </c>
      <c r="J167" s="72">
        <f t="shared" si="23"/>
        <v>0</v>
      </c>
      <c r="K167" s="72">
        <f t="shared" si="19"/>
        <v>0</v>
      </c>
      <c r="L167" s="72">
        <f t="shared" si="20"/>
        <v>0</v>
      </c>
      <c r="M167" s="72">
        <f t="shared" si="21"/>
        <v>0</v>
      </c>
    </row>
    <row r="168" spans="4:13" x14ac:dyDescent="0.25">
      <c r="D168" s="72">
        <f t="shared" si="22"/>
        <v>0.34400000000000014</v>
      </c>
      <c r="E168" s="72">
        <f>'Slider Control'!R$13*D168</f>
        <v>0.82560000000000033</v>
      </c>
      <c r="F168" s="72">
        <f>'Slider Control'!S$13*D168+'Slider Control'!T$13</f>
        <v>0.7405714285714291</v>
      </c>
      <c r="G168" s="72">
        <f t="shared" si="16"/>
        <v>0.72560000000000036</v>
      </c>
      <c r="H168" s="72">
        <f t="shared" si="17"/>
        <v>-0.64057142857142912</v>
      </c>
      <c r="I168" s="72">
        <f t="shared" si="18"/>
        <v>1.3661714285714295</v>
      </c>
      <c r="J168" s="72">
        <f t="shared" si="23"/>
        <v>0</v>
      </c>
      <c r="K168" s="72">
        <f t="shared" si="19"/>
        <v>0</v>
      </c>
      <c r="L168" s="72">
        <f t="shared" si="20"/>
        <v>0</v>
      </c>
      <c r="M168" s="72">
        <f t="shared" si="21"/>
        <v>0</v>
      </c>
    </row>
    <row r="169" spans="4:13" x14ac:dyDescent="0.25">
      <c r="D169" s="72">
        <f t="shared" si="22"/>
        <v>0.34500000000000014</v>
      </c>
      <c r="E169" s="72">
        <f>'Slider Control'!R$13*D169</f>
        <v>0.82800000000000029</v>
      </c>
      <c r="F169" s="72">
        <f>'Slider Control'!S$13*D169+'Slider Control'!T$13</f>
        <v>0.74571428571428644</v>
      </c>
      <c r="G169" s="72">
        <f t="shared" si="16"/>
        <v>0.72800000000000031</v>
      </c>
      <c r="H169" s="72">
        <f t="shared" si="17"/>
        <v>-0.64571428571428646</v>
      </c>
      <c r="I169" s="72">
        <f t="shared" si="18"/>
        <v>1.3737142857142868</v>
      </c>
      <c r="J169" s="72">
        <f t="shared" si="23"/>
        <v>0</v>
      </c>
      <c r="K169" s="72">
        <f t="shared" si="19"/>
        <v>0</v>
      </c>
      <c r="L169" s="72">
        <f t="shared" si="20"/>
        <v>0</v>
      </c>
      <c r="M169" s="72">
        <f t="shared" si="21"/>
        <v>0</v>
      </c>
    </row>
    <row r="170" spans="4:13" x14ac:dyDescent="0.25">
      <c r="D170" s="72">
        <f t="shared" si="22"/>
        <v>0.34600000000000014</v>
      </c>
      <c r="E170" s="72">
        <f>'Slider Control'!R$13*D170</f>
        <v>0.83040000000000036</v>
      </c>
      <c r="F170" s="72">
        <f>'Slider Control'!S$13*D170+'Slider Control'!T$13</f>
        <v>0.75085714285714356</v>
      </c>
      <c r="G170" s="72">
        <f t="shared" si="16"/>
        <v>0.73040000000000038</v>
      </c>
      <c r="H170" s="72">
        <f t="shared" si="17"/>
        <v>-0.65085714285714358</v>
      </c>
      <c r="I170" s="72">
        <f t="shared" si="18"/>
        <v>1.3812571428571441</v>
      </c>
      <c r="J170" s="72">
        <f t="shared" si="23"/>
        <v>0</v>
      </c>
      <c r="K170" s="72">
        <f t="shared" si="19"/>
        <v>0</v>
      </c>
      <c r="L170" s="72">
        <f t="shared" si="20"/>
        <v>0</v>
      </c>
      <c r="M170" s="72">
        <f t="shared" si="21"/>
        <v>0</v>
      </c>
    </row>
    <row r="171" spans="4:13" x14ac:dyDescent="0.25">
      <c r="D171" s="72">
        <f t="shared" si="22"/>
        <v>0.34700000000000014</v>
      </c>
      <c r="E171" s="72">
        <f>'Slider Control'!R$13*D171</f>
        <v>0.83280000000000032</v>
      </c>
      <c r="F171" s="72">
        <f>'Slider Control'!S$13*D171+'Slider Control'!T$13</f>
        <v>0.75600000000000067</v>
      </c>
      <c r="G171" s="72">
        <f t="shared" si="16"/>
        <v>0.73280000000000034</v>
      </c>
      <c r="H171" s="72">
        <f t="shared" si="17"/>
        <v>-0.65600000000000069</v>
      </c>
      <c r="I171" s="72">
        <f t="shared" si="18"/>
        <v>1.3888000000000011</v>
      </c>
      <c r="J171" s="72">
        <f t="shared" si="23"/>
        <v>0</v>
      </c>
      <c r="K171" s="72">
        <f t="shared" si="19"/>
        <v>0</v>
      </c>
      <c r="L171" s="72">
        <f t="shared" si="20"/>
        <v>0</v>
      </c>
      <c r="M171" s="72">
        <f t="shared" si="21"/>
        <v>0</v>
      </c>
    </row>
    <row r="172" spans="4:13" x14ac:dyDescent="0.25">
      <c r="D172" s="72">
        <f t="shared" si="22"/>
        <v>0.34800000000000014</v>
      </c>
      <c r="E172" s="72">
        <f>'Slider Control'!R$13*D172</f>
        <v>0.83520000000000028</v>
      </c>
      <c r="F172" s="72">
        <f>'Slider Control'!S$13*D172+'Slider Control'!T$13</f>
        <v>0.76114285714285779</v>
      </c>
      <c r="G172" s="72">
        <f t="shared" si="16"/>
        <v>0.7352000000000003</v>
      </c>
      <c r="H172" s="72">
        <f t="shared" si="17"/>
        <v>-0.66114285714285781</v>
      </c>
      <c r="I172" s="72">
        <f t="shared" si="18"/>
        <v>1.3963428571428582</v>
      </c>
      <c r="J172" s="72">
        <f t="shared" si="23"/>
        <v>0</v>
      </c>
      <c r="K172" s="72">
        <f t="shared" si="19"/>
        <v>0</v>
      </c>
      <c r="L172" s="72">
        <f t="shared" si="20"/>
        <v>0</v>
      </c>
      <c r="M172" s="72">
        <f t="shared" si="21"/>
        <v>0</v>
      </c>
    </row>
    <row r="173" spans="4:13" x14ac:dyDescent="0.25">
      <c r="D173" s="72">
        <f t="shared" si="22"/>
        <v>0.34900000000000014</v>
      </c>
      <c r="E173" s="72">
        <f>'Slider Control'!R$13*D173</f>
        <v>0.83760000000000034</v>
      </c>
      <c r="F173" s="72">
        <f>'Slider Control'!S$13*D173+'Slider Control'!T$13</f>
        <v>0.7662857142857149</v>
      </c>
      <c r="G173" s="72">
        <f t="shared" si="16"/>
        <v>0.73760000000000037</v>
      </c>
      <c r="H173" s="72">
        <f t="shared" si="17"/>
        <v>-0.66628571428571493</v>
      </c>
      <c r="I173" s="72">
        <f t="shared" si="18"/>
        <v>1.4038857142857153</v>
      </c>
      <c r="J173" s="72">
        <f t="shared" si="23"/>
        <v>0</v>
      </c>
      <c r="K173" s="72">
        <f t="shared" si="19"/>
        <v>0</v>
      </c>
      <c r="L173" s="72">
        <f t="shared" si="20"/>
        <v>0</v>
      </c>
      <c r="M173" s="72">
        <f t="shared" si="21"/>
        <v>0</v>
      </c>
    </row>
    <row r="174" spans="4:13" x14ac:dyDescent="0.25">
      <c r="D174" s="72">
        <f t="shared" si="22"/>
        <v>0.35000000000000014</v>
      </c>
      <c r="E174" s="72">
        <f>'Slider Control'!R$13*D174</f>
        <v>0.8400000000000003</v>
      </c>
      <c r="F174" s="72">
        <f>'Slider Control'!S$13*D174+'Slider Control'!T$13</f>
        <v>0.77142857142857202</v>
      </c>
      <c r="G174" s="72">
        <f t="shared" si="16"/>
        <v>0.74000000000000032</v>
      </c>
      <c r="H174" s="72">
        <f t="shared" si="17"/>
        <v>-0.67142857142857204</v>
      </c>
      <c r="I174" s="72">
        <f t="shared" si="18"/>
        <v>1.4114285714285724</v>
      </c>
      <c r="J174" s="72">
        <f t="shared" si="23"/>
        <v>0</v>
      </c>
      <c r="K174" s="72">
        <f t="shared" si="19"/>
        <v>0</v>
      </c>
      <c r="L174" s="72">
        <f t="shared" si="20"/>
        <v>0</v>
      </c>
      <c r="M174" s="72">
        <f t="shared" si="21"/>
        <v>0</v>
      </c>
    </row>
    <row r="175" spans="4:13" x14ac:dyDescent="0.25">
      <c r="D175" s="72">
        <f t="shared" si="22"/>
        <v>0.35100000000000015</v>
      </c>
      <c r="E175" s="72">
        <f>'Slider Control'!R$13*D175</f>
        <v>0.84240000000000037</v>
      </c>
      <c r="F175" s="72">
        <f>'Slider Control'!S$13*D175+'Slider Control'!T$13</f>
        <v>0.77657142857142913</v>
      </c>
      <c r="G175" s="72">
        <f t="shared" si="16"/>
        <v>0.74240000000000039</v>
      </c>
      <c r="H175" s="72">
        <f t="shared" si="17"/>
        <v>-0.67657142857142916</v>
      </c>
      <c r="I175" s="72">
        <f t="shared" si="18"/>
        <v>1.4189714285714294</v>
      </c>
      <c r="J175" s="72">
        <f t="shared" si="23"/>
        <v>0</v>
      </c>
      <c r="K175" s="72">
        <f t="shared" si="19"/>
        <v>0</v>
      </c>
      <c r="L175" s="72">
        <f t="shared" si="20"/>
        <v>0</v>
      </c>
      <c r="M175" s="72">
        <f t="shared" si="21"/>
        <v>0</v>
      </c>
    </row>
    <row r="176" spans="4:13" x14ac:dyDescent="0.25">
      <c r="D176" s="72">
        <f t="shared" si="22"/>
        <v>0.35200000000000015</v>
      </c>
      <c r="E176" s="72">
        <f>'Slider Control'!R$13*D176</f>
        <v>0.84480000000000033</v>
      </c>
      <c r="F176" s="72">
        <f>'Slider Control'!S$13*D176+'Slider Control'!T$13</f>
        <v>0.78171428571428647</v>
      </c>
      <c r="G176" s="72">
        <f t="shared" si="16"/>
        <v>0.74480000000000035</v>
      </c>
      <c r="H176" s="72">
        <f t="shared" si="17"/>
        <v>-0.68171428571428649</v>
      </c>
      <c r="I176" s="72">
        <f t="shared" si="18"/>
        <v>1.426514285714287</v>
      </c>
      <c r="J176" s="72">
        <f t="shared" si="23"/>
        <v>0</v>
      </c>
      <c r="K176" s="72">
        <f t="shared" si="19"/>
        <v>0</v>
      </c>
      <c r="L176" s="72">
        <f t="shared" si="20"/>
        <v>0</v>
      </c>
      <c r="M176" s="72">
        <f t="shared" si="21"/>
        <v>0</v>
      </c>
    </row>
    <row r="177" spans="4:13" x14ac:dyDescent="0.25">
      <c r="D177" s="72">
        <f t="shared" si="22"/>
        <v>0.35300000000000015</v>
      </c>
      <c r="E177" s="72">
        <f>'Slider Control'!R$13*D177</f>
        <v>0.84720000000000029</v>
      </c>
      <c r="F177" s="72">
        <f>'Slider Control'!S$13*D177+'Slider Control'!T$13</f>
        <v>0.78685714285714359</v>
      </c>
      <c r="G177" s="72">
        <f t="shared" si="16"/>
        <v>0.74720000000000031</v>
      </c>
      <c r="H177" s="72">
        <f t="shared" si="17"/>
        <v>-0.68685714285714361</v>
      </c>
      <c r="I177" s="72">
        <f t="shared" si="18"/>
        <v>1.434057142857144</v>
      </c>
      <c r="J177" s="72">
        <f t="shared" si="23"/>
        <v>0</v>
      </c>
      <c r="K177" s="72">
        <f t="shared" si="19"/>
        <v>0</v>
      </c>
      <c r="L177" s="72">
        <f t="shared" si="20"/>
        <v>0</v>
      </c>
      <c r="M177" s="72">
        <f t="shared" si="21"/>
        <v>0</v>
      </c>
    </row>
    <row r="178" spans="4:13" x14ac:dyDescent="0.25">
      <c r="D178" s="72">
        <f t="shared" si="22"/>
        <v>0.35400000000000015</v>
      </c>
      <c r="E178" s="72">
        <f>'Slider Control'!R$13*D178</f>
        <v>0.84960000000000035</v>
      </c>
      <c r="F178" s="72">
        <f>'Slider Control'!S$13*D178+'Slider Control'!T$13</f>
        <v>0.7920000000000007</v>
      </c>
      <c r="G178" s="72">
        <f t="shared" si="16"/>
        <v>0.74960000000000038</v>
      </c>
      <c r="H178" s="72">
        <f t="shared" si="17"/>
        <v>-0.69200000000000073</v>
      </c>
      <c r="I178" s="72">
        <f t="shared" si="18"/>
        <v>1.4416000000000011</v>
      </c>
      <c r="J178" s="72">
        <f t="shared" si="23"/>
        <v>0</v>
      </c>
      <c r="K178" s="72">
        <f t="shared" si="19"/>
        <v>0</v>
      </c>
      <c r="L178" s="72">
        <f t="shared" si="20"/>
        <v>0</v>
      </c>
      <c r="M178" s="72">
        <f t="shared" si="21"/>
        <v>0</v>
      </c>
    </row>
    <row r="179" spans="4:13" x14ac:dyDescent="0.25">
      <c r="D179" s="72">
        <f t="shared" si="22"/>
        <v>0.35500000000000015</v>
      </c>
      <c r="E179" s="72">
        <f>'Slider Control'!R$13*D179</f>
        <v>0.85200000000000031</v>
      </c>
      <c r="F179" s="72">
        <f>'Slider Control'!S$13*D179+'Slider Control'!T$13</f>
        <v>0.79714285714285782</v>
      </c>
      <c r="G179" s="72">
        <f t="shared" si="16"/>
        <v>0.75200000000000033</v>
      </c>
      <c r="H179" s="72">
        <f t="shared" si="17"/>
        <v>-0.69714285714285784</v>
      </c>
      <c r="I179" s="72">
        <f t="shared" si="18"/>
        <v>1.4491428571428582</v>
      </c>
      <c r="J179" s="72">
        <f t="shared" si="23"/>
        <v>0</v>
      </c>
      <c r="K179" s="72">
        <f t="shared" si="19"/>
        <v>0</v>
      </c>
      <c r="L179" s="72">
        <f t="shared" si="20"/>
        <v>0</v>
      </c>
      <c r="M179" s="72">
        <f t="shared" si="21"/>
        <v>0</v>
      </c>
    </row>
    <row r="180" spans="4:13" x14ac:dyDescent="0.25">
      <c r="D180" s="72">
        <f t="shared" si="22"/>
        <v>0.35600000000000015</v>
      </c>
      <c r="E180" s="72">
        <f>'Slider Control'!R$13*D180</f>
        <v>0.85440000000000038</v>
      </c>
      <c r="F180" s="72">
        <f>'Slider Control'!S$13*D180+'Slider Control'!T$13</f>
        <v>0.80228571428571493</v>
      </c>
      <c r="G180" s="72">
        <f t="shared" si="16"/>
        <v>0.7544000000000004</v>
      </c>
      <c r="H180" s="72">
        <f t="shared" si="17"/>
        <v>-0.70228571428571496</v>
      </c>
      <c r="I180" s="72">
        <f t="shared" si="18"/>
        <v>1.4566857142857152</v>
      </c>
      <c r="J180" s="72">
        <f t="shared" si="23"/>
        <v>0</v>
      </c>
      <c r="K180" s="72">
        <f t="shared" si="19"/>
        <v>0</v>
      </c>
      <c r="L180" s="72">
        <f t="shared" si="20"/>
        <v>0</v>
      </c>
      <c r="M180" s="72">
        <f t="shared" si="21"/>
        <v>0</v>
      </c>
    </row>
    <row r="181" spans="4:13" x14ac:dyDescent="0.25">
      <c r="D181" s="72">
        <f t="shared" si="22"/>
        <v>0.35700000000000015</v>
      </c>
      <c r="E181" s="72">
        <f>'Slider Control'!R$13*D181</f>
        <v>0.85680000000000034</v>
      </c>
      <c r="F181" s="72">
        <f>'Slider Control'!S$13*D181+'Slider Control'!T$13</f>
        <v>0.80742857142857205</v>
      </c>
      <c r="G181" s="72">
        <f t="shared" si="16"/>
        <v>0.75680000000000036</v>
      </c>
      <c r="H181" s="72">
        <f t="shared" si="17"/>
        <v>-0.70742857142857207</v>
      </c>
      <c r="I181" s="72">
        <f t="shared" si="18"/>
        <v>1.4642285714285723</v>
      </c>
      <c r="J181" s="72">
        <f t="shared" si="23"/>
        <v>0</v>
      </c>
      <c r="K181" s="72">
        <f t="shared" si="19"/>
        <v>0</v>
      </c>
      <c r="L181" s="72">
        <f t="shared" si="20"/>
        <v>0</v>
      </c>
      <c r="M181" s="72">
        <f t="shared" si="21"/>
        <v>0</v>
      </c>
    </row>
    <row r="182" spans="4:13" x14ac:dyDescent="0.25">
      <c r="D182" s="72">
        <f t="shared" si="22"/>
        <v>0.35800000000000015</v>
      </c>
      <c r="E182" s="72">
        <f>'Slider Control'!R$13*D182</f>
        <v>0.8592000000000003</v>
      </c>
      <c r="F182" s="72">
        <f>'Slider Control'!S$13*D182+'Slider Control'!T$13</f>
        <v>0.81257142857142917</v>
      </c>
      <c r="G182" s="72">
        <f t="shared" si="16"/>
        <v>0.75920000000000032</v>
      </c>
      <c r="H182" s="72">
        <f t="shared" si="17"/>
        <v>-0.71257142857142919</v>
      </c>
      <c r="I182" s="72">
        <f t="shared" si="18"/>
        <v>1.4717714285714294</v>
      </c>
      <c r="J182" s="72">
        <f t="shared" si="23"/>
        <v>0</v>
      </c>
      <c r="K182" s="72">
        <f t="shared" si="19"/>
        <v>0</v>
      </c>
      <c r="L182" s="72">
        <f t="shared" si="20"/>
        <v>0</v>
      </c>
      <c r="M182" s="72">
        <f t="shared" si="21"/>
        <v>0</v>
      </c>
    </row>
    <row r="183" spans="4:13" x14ac:dyDescent="0.25">
      <c r="D183" s="72">
        <f t="shared" si="22"/>
        <v>0.35900000000000015</v>
      </c>
      <c r="E183" s="72">
        <f>'Slider Control'!R$13*D183</f>
        <v>0.86160000000000037</v>
      </c>
      <c r="F183" s="72">
        <f>'Slider Control'!S$13*D183+'Slider Control'!T$13</f>
        <v>0.8177142857142865</v>
      </c>
      <c r="G183" s="72">
        <f t="shared" si="16"/>
        <v>0.76160000000000039</v>
      </c>
      <c r="H183" s="72">
        <f t="shared" si="17"/>
        <v>-0.71771428571428653</v>
      </c>
      <c r="I183" s="72">
        <f t="shared" si="18"/>
        <v>1.4793142857142869</v>
      </c>
      <c r="J183" s="72">
        <f t="shared" si="23"/>
        <v>0</v>
      </c>
      <c r="K183" s="72">
        <f t="shared" si="19"/>
        <v>0</v>
      </c>
      <c r="L183" s="72">
        <f t="shared" si="20"/>
        <v>0</v>
      </c>
      <c r="M183" s="72">
        <f t="shared" si="21"/>
        <v>0</v>
      </c>
    </row>
    <row r="184" spans="4:13" x14ac:dyDescent="0.25">
      <c r="D184" s="72">
        <f t="shared" si="22"/>
        <v>0.36000000000000015</v>
      </c>
      <c r="E184" s="72">
        <f>'Slider Control'!R$13*D184</f>
        <v>0.86400000000000032</v>
      </c>
      <c r="F184" s="72">
        <f>'Slider Control'!S$13*D184+'Slider Control'!T$13</f>
        <v>0.82285714285714362</v>
      </c>
      <c r="G184" s="72">
        <f t="shared" si="16"/>
        <v>0.76400000000000035</v>
      </c>
      <c r="H184" s="72">
        <f t="shared" si="17"/>
        <v>-0.72285714285714364</v>
      </c>
      <c r="I184" s="72">
        <f t="shared" si="18"/>
        <v>1.486857142857144</v>
      </c>
      <c r="J184" s="72">
        <f t="shared" si="23"/>
        <v>0</v>
      </c>
      <c r="K184" s="72">
        <f t="shared" si="19"/>
        <v>0</v>
      </c>
      <c r="L184" s="72">
        <f t="shared" si="20"/>
        <v>0</v>
      </c>
      <c r="M184" s="72">
        <f t="shared" si="21"/>
        <v>0</v>
      </c>
    </row>
    <row r="185" spans="4:13" x14ac:dyDescent="0.25">
      <c r="D185" s="72">
        <f t="shared" si="22"/>
        <v>0.36100000000000015</v>
      </c>
      <c r="E185" s="72">
        <f>'Slider Control'!R$13*D185</f>
        <v>0.86640000000000039</v>
      </c>
      <c r="F185" s="72">
        <f>'Slider Control'!S$13*D185+'Slider Control'!T$13</f>
        <v>0.82800000000000074</v>
      </c>
      <c r="G185" s="72">
        <f t="shared" si="16"/>
        <v>0.76640000000000041</v>
      </c>
      <c r="H185" s="72">
        <f t="shared" si="17"/>
        <v>-0.72800000000000076</v>
      </c>
      <c r="I185" s="72">
        <f t="shared" si="18"/>
        <v>1.4944000000000011</v>
      </c>
      <c r="J185" s="72">
        <f t="shared" si="23"/>
        <v>0</v>
      </c>
      <c r="K185" s="72">
        <f t="shared" si="19"/>
        <v>0</v>
      </c>
      <c r="L185" s="72">
        <f t="shared" si="20"/>
        <v>0</v>
      </c>
      <c r="M185" s="72">
        <f t="shared" si="21"/>
        <v>0</v>
      </c>
    </row>
    <row r="186" spans="4:13" x14ac:dyDescent="0.25">
      <c r="D186" s="72">
        <f t="shared" si="22"/>
        <v>0.36200000000000015</v>
      </c>
      <c r="E186" s="72">
        <f>'Slider Control'!R$13*D186</f>
        <v>0.86880000000000035</v>
      </c>
      <c r="F186" s="72">
        <f>'Slider Control'!S$13*D186+'Slider Control'!T$13</f>
        <v>0.83314285714285785</v>
      </c>
      <c r="G186" s="72">
        <f t="shared" si="16"/>
        <v>0.76880000000000037</v>
      </c>
      <c r="H186" s="72">
        <f t="shared" si="17"/>
        <v>-0.73314285714285787</v>
      </c>
      <c r="I186" s="72">
        <f t="shared" si="18"/>
        <v>1.5019428571428581</v>
      </c>
      <c r="J186" s="72">
        <f t="shared" si="23"/>
        <v>0</v>
      </c>
      <c r="K186" s="72">
        <f t="shared" si="19"/>
        <v>0</v>
      </c>
      <c r="L186" s="72">
        <f t="shared" si="20"/>
        <v>0</v>
      </c>
      <c r="M186" s="72">
        <f t="shared" si="21"/>
        <v>0</v>
      </c>
    </row>
    <row r="187" spans="4:13" x14ac:dyDescent="0.25">
      <c r="D187" s="72">
        <f t="shared" si="22"/>
        <v>0.36300000000000016</v>
      </c>
      <c r="E187" s="72">
        <f>'Slider Control'!R$13*D187</f>
        <v>0.87120000000000031</v>
      </c>
      <c r="F187" s="72">
        <f>'Slider Control'!S$13*D187+'Slider Control'!T$13</f>
        <v>0.83828571428571497</v>
      </c>
      <c r="G187" s="72">
        <f t="shared" si="16"/>
        <v>0.77120000000000033</v>
      </c>
      <c r="H187" s="72">
        <f t="shared" si="17"/>
        <v>-0.73828571428571499</v>
      </c>
      <c r="I187" s="72">
        <f t="shared" si="18"/>
        <v>1.5094857142857152</v>
      </c>
      <c r="J187" s="72">
        <f t="shared" si="23"/>
        <v>0</v>
      </c>
      <c r="K187" s="72">
        <f t="shared" si="19"/>
        <v>0</v>
      </c>
      <c r="L187" s="72">
        <f t="shared" si="20"/>
        <v>0</v>
      </c>
      <c r="M187" s="72">
        <f t="shared" si="21"/>
        <v>0</v>
      </c>
    </row>
    <row r="188" spans="4:13" x14ac:dyDescent="0.25">
      <c r="D188" s="72">
        <f t="shared" si="22"/>
        <v>0.36400000000000016</v>
      </c>
      <c r="E188" s="72">
        <f>'Slider Control'!R$13*D188</f>
        <v>0.87360000000000038</v>
      </c>
      <c r="F188" s="72">
        <f>'Slider Control'!S$13*D188+'Slider Control'!T$13</f>
        <v>0.84342857142857208</v>
      </c>
      <c r="G188" s="72">
        <f t="shared" si="16"/>
        <v>0.7736000000000004</v>
      </c>
      <c r="H188" s="72">
        <f t="shared" si="17"/>
        <v>-0.7434285714285721</v>
      </c>
      <c r="I188" s="72">
        <f t="shared" si="18"/>
        <v>1.5170285714285725</v>
      </c>
      <c r="J188" s="72">
        <f t="shared" si="23"/>
        <v>0</v>
      </c>
      <c r="K188" s="72">
        <f t="shared" si="19"/>
        <v>0</v>
      </c>
      <c r="L188" s="72">
        <f t="shared" si="20"/>
        <v>0</v>
      </c>
      <c r="M188" s="72">
        <f t="shared" si="21"/>
        <v>0</v>
      </c>
    </row>
    <row r="189" spans="4:13" x14ac:dyDescent="0.25">
      <c r="D189" s="72">
        <f t="shared" si="22"/>
        <v>0.36500000000000016</v>
      </c>
      <c r="E189" s="72">
        <f>'Slider Control'!R$13*D189</f>
        <v>0.87600000000000033</v>
      </c>
      <c r="F189" s="72">
        <f>'Slider Control'!S$13*D189+'Slider Control'!T$13</f>
        <v>0.8485714285714292</v>
      </c>
      <c r="G189" s="72">
        <f t="shared" si="16"/>
        <v>0.77600000000000036</v>
      </c>
      <c r="H189" s="72">
        <f t="shared" si="17"/>
        <v>-0.74857142857142922</v>
      </c>
      <c r="I189" s="72">
        <f t="shared" si="18"/>
        <v>1.5245714285714296</v>
      </c>
      <c r="J189" s="72">
        <f t="shared" si="23"/>
        <v>0</v>
      </c>
      <c r="K189" s="72">
        <f t="shared" si="19"/>
        <v>0</v>
      </c>
      <c r="L189" s="72">
        <f t="shared" si="20"/>
        <v>0</v>
      </c>
      <c r="M189" s="72">
        <f t="shared" si="21"/>
        <v>0</v>
      </c>
    </row>
    <row r="190" spans="4:13" x14ac:dyDescent="0.25">
      <c r="D190" s="72">
        <f t="shared" si="22"/>
        <v>0.36600000000000016</v>
      </c>
      <c r="E190" s="72">
        <f>'Slider Control'!R$13*D190</f>
        <v>0.8784000000000004</v>
      </c>
      <c r="F190" s="72">
        <f>'Slider Control'!S$13*D190+'Slider Control'!T$13</f>
        <v>0.85371428571428654</v>
      </c>
      <c r="G190" s="72">
        <f t="shared" si="16"/>
        <v>0.77840000000000042</v>
      </c>
      <c r="H190" s="72">
        <f t="shared" si="17"/>
        <v>-0.75371428571428656</v>
      </c>
      <c r="I190" s="72">
        <f t="shared" si="18"/>
        <v>1.5321142857142869</v>
      </c>
      <c r="J190" s="72">
        <f t="shared" si="23"/>
        <v>0</v>
      </c>
      <c r="K190" s="72">
        <f t="shared" si="19"/>
        <v>0</v>
      </c>
      <c r="L190" s="72">
        <f t="shared" si="20"/>
        <v>0</v>
      </c>
      <c r="M190" s="72">
        <f t="shared" si="21"/>
        <v>0</v>
      </c>
    </row>
    <row r="191" spans="4:13" x14ac:dyDescent="0.25">
      <c r="D191" s="72">
        <f t="shared" si="22"/>
        <v>0.36700000000000016</v>
      </c>
      <c r="E191" s="72">
        <f>'Slider Control'!R$13*D191</f>
        <v>0.88080000000000036</v>
      </c>
      <c r="F191" s="72">
        <f>'Slider Control'!S$13*D191+'Slider Control'!T$13</f>
        <v>0.85885714285714365</v>
      </c>
      <c r="G191" s="72">
        <f t="shared" si="16"/>
        <v>0.78080000000000038</v>
      </c>
      <c r="H191" s="72">
        <f t="shared" si="17"/>
        <v>-0.75885714285714367</v>
      </c>
      <c r="I191" s="72">
        <f t="shared" si="18"/>
        <v>1.5396571428571439</v>
      </c>
      <c r="J191" s="72">
        <f t="shared" si="23"/>
        <v>0</v>
      </c>
      <c r="K191" s="72">
        <f t="shared" si="19"/>
        <v>0</v>
      </c>
      <c r="L191" s="72">
        <f t="shared" si="20"/>
        <v>0</v>
      </c>
      <c r="M191" s="72">
        <f t="shared" si="21"/>
        <v>0</v>
      </c>
    </row>
    <row r="192" spans="4:13" x14ac:dyDescent="0.25">
      <c r="D192" s="72">
        <f t="shared" si="22"/>
        <v>0.36800000000000016</v>
      </c>
      <c r="E192" s="72">
        <f>'Slider Control'!R$13*D192</f>
        <v>0.88320000000000032</v>
      </c>
      <c r="F192" s="72">
        <f>'Slider Control'!S$13*D192+'Slider Control'!T$13</f>
        <v>0.86400000000000077</v>
      </c>
      <c r="G192" s="72">
        <f t="shared" si="16"/>
        <v>0.78320000000000034</v>
      </c>
      <c r="H192" s="72">
        <f t="shared" si="17"/>
        <v>-0.76400000000000079</v>
      </c>
      <c r="I192" s="72">
        <f t="shared" si="18"/>
        <v>1.547200000000001</v>
      </c>
      <c r="J192" s="72">
        <f t="shared" si="23"/>
        <v>0</v>
      </c>
      <c r="K192" s="72">
        <f t="shared" si="19"/>
        <v>0</v>
      </c>
      <c r="L192" s="72">
        <f t="shared" si="20"/>
        <v>0</v>
      </c>
      <c r="M192" s="72">
        <f t="shared" si="21"/>
        <v>0</v>
      </c>
    </row>
    <row r="193" spans="4:13" x14ac:dyDescent="0.25">
      <c r="D193" s="72">
        <f t="shared" si="22"/>
        <v>0.36900000000000016</v>
      </c>
      <c r="E193" s="72">
        <f>'Slider Control'!R$13*D193</f>
        <v>0.88560000000000039</v>
      </c>
      <c r="F193" s="72">
        <f>'Slider Control'!S$13*D193+'Slider Control'!T$13</f>
        <v>0.86914285714285788</v>
      </c>
      <c r="G193" s="72">
        <f t="shared" si="16"/>
        <v>0.78560000000000041</v>
      </c>
      <c r="H193" s="72">
        <f t="shared" si="17"/>
        <v>-0.76914285714285791</v>
      </c>
      <c r="I193" s="72">
        <f t="shared" si="18"/>
        <v>1.5547428571428583</v>
      </c>
      <c r="J193" s="72">
        <f t="shared" si="23"/>
        <v>0</v>
      </c>
      <c r="K193" s="72">
        <f t="shared" si="19"/>
        <v>0</v>
      </c>
      <c r="L193" s="72">
        <f t="shared" si="20"/>
        <v>0</v>
      </c>
      <c r="M193" s="72">
        <f t="shared" si="21"/>
        <v>0</v>
      </c>
    </row>
    <row r="194" spans="4:13" x14ac:dyDescent="0.25">
      <c r="D194" s="72">
        <f t="shared" si="22"/>
        <v>0.37000000000000016</v>
      </c>
      <c r="E194" s="72">
        <f>'Slider Control'!R$13*D194</f>
        <v>0.88800000000000034</v>
      </c>
      <c r="F194" s="72">
        <f>'Slider Control'!S$13*D194+'Slider Control'!T$13</f>
        <v>0.874285714285715</v>
      </c>
      <c r="G194" s="72">
        <f t="shared" ref="G194:G257" si="24">E194-B$21</f>
        <v>0.78800000000000037</v>
      </c>
      <c r="H194" s="72">
        <f t="shared" ref="H194:H257" si="25">B$21-F194</f>
        <v>-0.77428571428571502</v>
      </c>
      <c r="I194" s="72">
        <f t="shared" ref="I194:I257" si="26">ABS(G194-H194)</f>
        <v>1.5622857142857154</v>
      </c>
      <c r="J194" s="72">
        <f t="shared" si="23"/>
        <v>0</v>
      </c>
      <c r="K194" s="72">
        <f t="shared" ref="K194:K257" si="27">$J194*D194</f>
        <v>0</v>
      </c>
      <c r="L194" s="72">
        <f t="shared" ref="L194:L257" si="28">$J194*E194</f>
        <v>0</v>
      </c>
      <c r="M194" s="72">
        <f t="shared" ref="M194:M257" si="29">$J194*F194</f>
        <v>0</v>
      </c>
    </row>
    <row r="195" spans="4:13" x14ac:dyDescent="0.25">
      <c r="D195" s="72">
        <f t="shared" ref="D195:D258" si="30">D194+0.001</f>
        <v>0.37100000000000016</v>
      </c>
      <c r="E195" s="72">
        <f>'Slider Control'!R$13*D195</f>
        <v>0.89040000000000041</v>
      </c>
      <c r="F195" s="72">
        <f>'Slider Control'!S$13*D195+'Slider Control'!T$13</f>
        <v>0.87942857142857211</v>
      </c>
      <c r="G195" s="72">
        <f t="shared" si="24"/>
        <v>0.79040000000000044</v>
      </c>
      <c r="H195" s="72">
        <f t="shared" si="25"/>
        <v>-0.77942857142857214</v>
      </c>
      <c r="I195" s="72">
        <f t="shared" si="26"/>
        <v>1.5698285714285727</v>
      </c>
      <c r="J195" s="72">
        <f t="shared" ref="J195:J258" si="31">IF(AND(I195=I$377,J194=0),1,0)</f>
        <v>0</v>
      </c>
      <c r="K195" s="72">
        <f t="shared" si="27"/>
        <v>0</v>
      </c>
      <c r="L195" s="72">
        <f t="shared" si="28"/>
        <v>0</v>
      </c>
      <c r="M195" s="72">
        <f t="shared" si="29"/>
        <v>0</v>
      </c>
    </row>
    <row r="196" spans="4:13" x14ac:dyDescent="0.25">
      <c r="D196" s="72">
        <f t="shared" si="30"/>
        <v>0.37200000000000016</v>
      </c>
      <c r="E196" s="72">
        <f>'Slider Control'!R$13*D196</f>
        <v>0.89280000000000037</v>
      </c>
      <c r="F196" s="72">
        <f>'Slider Control'!S$13*D196+'Slider Control'!T$13</f>
        <v>0.88457142857142923</v>
      </c>
      <c r="G196" s="72">
        <f t="shared" si="24"/>
        <v>0.79280000000000039</v>
      </c>
      <c r="H196" s="72">
        <f t="shared" si="25"/>
        <v>-0.78457142857142925</v>
      </c>
      <c r="I196" s="72">
        <f t="shared" si="26"/>
        <v>1.5773714285714298</v>
      </c>
      <c r="J196" s="72">
        <f t="shared" si="31"/>
        <v>0</v>
      </c>
      <c r="K196" s="72">
        <f t="shared" si="27"/>
        <v>0</v>
      </c>
      <c r="L196" s="72">
        <f t="shared" si="28"/>
        <v>0</v>
      </c>
      <c r="M196" s="72">
        <f t="shared" si="29"/>
        <v>0</v>
      </c>
    </row>
    <row r="197" spans="4:13" x14ac:dyDescent="0.25">
      <c r="D197" s="72">
        <f t="shared" si="30"/>
        <v>0.37300000000000016</v>
      </c>
      <c r="E197" s="72">
        <f>'Slider Control'!R$13*D197</f>
        <v>0.89520000000000033</v>
      </c>
      <c r="F197" s="72">
        <f>'Slider Control'!S$13*D197+'Slider Control'!T$13</f>
        <v>0.88971428571428657</v>
      </c>
      <c r="G197" s="72">
        <f t="shared" si="24"/>
        <v>0.79520000000000035</v>
      </c>
      <c r="H197" s="72">
        <f t="shared" si="25"/>
        <v>-0.78971428571428659</v>
      </c>
      <c r="I197" s="72">
        <f t="shared" si="26"/>
        <v>1.5849142857142868</v>
      </c>
      <c r="J197" s="72">
        <f t="shared" si="31"/>
        <v>0</v>
      </c>
      <c r="K197" s="72">
        <f t="shared" si="27"/>
        <v>0</v>
      </c>
      <c r="L197" s="72">
        <f t="shared" si="28"/>
        <v>0</v>
      </c>
      <c r="M197" s="72">
        <f t="shared" si="29"/>
        <v>0</v>
      </c>
    </row>
    <row r="198" spans="4:13" x14ac:dyDescent="0.25">
      <c r="D198" s="72">
        <f t="shared" si="30"/>
        <v>0.37400000000000017</v>
      </c>
      <c r="E198" s="72">
        <f>'Slider Control'!R$13*D198</f>
        <v>0.8976000000000004</v>
      </c>
      <c r="F198" s="72">
        <f>'Slider Control'!S$13*D198+'Slider Control'!T$13</f>
        <v>0.89485714285714368</v>
      </c>
      <c r="G198" s="72">
        <f t="shared" si="24"/>
        <v>0.79760000000000042</v>
      </c>
      <c r="H198" s="72">
        <f t="shared" si="25"/>
        <v>-0.79485714285714371</v>
      </c>
      <c r="I198" s="72">
        <f t="shared" si="26"/>
        <v>1.5924571428571441</v>
      </c>
      <c r="J198" s="72">
        <f t="shared" si="31"/>
        <v>0</v>
      </c>
      <c r="K198" s="72">
        <f t="shared" si="27"/>
        <v>0</v>
      </c>
      <c r="L198" s="72">
        <f t="shared" si="28"/>
        <v>0</v>
      </c>
      <c r="M198" s="72">
        <f t="shared" si="29"/>
        <v>0</v>
      </c>
    </row>
    <row r="199" spans="4:13" x14ac:dyDescent="0.25">
      <c r="D199" s="72">
        <f t="shared" si="30"/>
        <v>0.37500000000000017</v>
      </c>
      <c r="E199" s="72">
        <f>'Slider Control'!R$13*D199</f>
        <v>0.90000000000000036</v>
      </c>
      <c r="F199" s="72">
        <f>'Slider Control'!S$13*D199+'Slider Control'!T$13</f>
        <v>0.9000000000000008</v>
      </c>
      <c r="G199" s="72">
        <f t="shared" si="24"/>
        <v>0.80000000000000038</v>
      </c>
      <c r="H199" s="72">
        <f t="shared" si="25"/>
        <v>-0.80000000000000082</v>
      </c>
      <c r="I199" s="72">
        <f t="shared" si="26"/>
        <v>1.6000000000000012</v>
      </c>
      <c r="J199" s="72">
        <f t="shared" si="31"/>
        <v>0</v>
      </c>
      <c r="K199" s="72">
        <f t="shared" si="27"/>
        <v>0</v>
      </c>
      <c r="L199" s="72">
        <f t="shared" si="28"/>
        <v>0</v>
      </c>
      <c r="M199" s="72">
        <f t="shared" si="29"/>
        <v>0</v>
      </c>
    </row>
    <row r="200" spans="4:13" x14ac:dyDescent="0.25">
      <c r="D200" s="72">
        <f t="shared" si="30"/>
        <v>0.37600000000000017</v>
      </c>
      <c r="E200" s="72">
        <f>'Slider Control'!R$13*D200</f>
        <v>0.90240000000000031</v>
      </c>
      <c r="F200" s="72">
        <f>'Slider Control'!S$13*D200+'Slider Control'!T$13</f>
        <v>0.90514285714285792</v>
      </c>
      <c r="G200" s="72">
        <f t="shared" si="24"/>
        <v>0.80240000000000034</v>
      </c>
      <c r="H200" s="72">
        <f t="shared" si="25"/>
        <v>-0.80514285714285794</v>
      </c>
      <c r="I200" s="72">
        <f t="shared" si="26"/>
        <v>1.6075428571428583</v>
      </c>
      <c r="J200" s="72">
        <f t="shared" si="31"/>
        <v>0</v>
      </c>
      <c r="K200" s="72">
        <f t="shared" si="27"/>
        <v>0</v>
      </c>
      <c r="L200" s="72">
        <f t="shared" si="28"/>
        <v>0</v>
      </c>
      <c r="M200" s="72">
        <f t="shared" si="29"/>
        <v>0</v>
      </c>
    </row>
    <row r="201" spans="4:13" x14ac:dyDescent="0.25">
      <c r="D201" s="72">
        <f t="shared" si="30"/>
        <v>0.37700000000000017</v>
      </c>
      <c r="E201" s="72">
        <f>'Slider Control'!R$13*D201</f>
        <v>0.90480000000000038</v>
      </c>
      <c r="F201" s="72">
        <f>'Slider Control'!S$13*D201+'Slider Control'!T$13</f>
        <v>0.91028571428571503</v>
      </c>
      <c r="G201" s="72">
        <f t="shared" si="24"/>
        <v>0.8048000000000004</v>
      </c>
      <c r="H201" s="72">
        <f t="shared" si="25"/>
        <v>-0.81028571428571505</v>
      </c>
      <c r="I201" s="72">
        <f t="shared" si="26"/>
        <v>1.6150857142857156</v>
      </c>
      <c r="J201" s="72">
        <f t="shared" si="31"/>
        <v>0</v>
      </c>
      <c r="K201" s="72">
        <f t="shared" si="27"/>
        <v>0</v>
      </c>
      <c r="L201" s="72">
        <f t="shared" si="28"/>
        <v>0</v>
      </c>
      <c r="M201" s="72">
        <f t="shared" si="29"/>
        <v>0</v>
      </c>
    </row>
    <row r="202" spans="4:13" x14ac:dyDescent="0.25">
      <c r="D202" s="72">
        <f t="shared" si="30"/>
        <v>0.37800000000000017</v>
      </c>
      <c r="E202" s="72">
        <f>'Slider Control'!R$13*D202</f>
        <v>0.90720000000000034</v>
      </c>
      <c r="F202" s="72">
        <f>'Slider Control'!S$13*D202+'Slider Control'!T$13</f>
        <v>0.91542857142857215</v>
      </c>
      <c r="G202" s="72">
        <f t="shared" si="24"/>
        <v>0.80720000000000036</v>
      </c>
      <c r="H202" s="72">
        <f t="shared" si="25"/>
        <v>-0.81542857142857217</v>
      </c>
      <c r="I202" s="72">
        <f t="shared" si="26"/>
        <v>1.6226285714285726</v>
      </c>
      <c r="J202" s="72">
        <f t="shared" si="31"/>
        <v>0</v>
      </c>
      <c r="K202" s="72">
        <f t="shared" si="27"/>
        <v>0</v>
      </c>
      <c r="L202" s="72">
        <f t="shared" si="28"/>
        <v>0</v>
      </c>
      <c r="M202" s="72">
        <f t="shared" si="29"/>
        <v>0</v>
      </c>
    </row>
    <row r="203" spans="4:13" x14ac:dyDescent="0.25">
      <c r="D203" s="72">
        <f t="shared" si="30"/>
        <v>0.37900000000000017</v>
      </c>
      <c r="E203" s="72">
        <f>'Slider Control'!R$13*D203</f>
        <v>0.90960000000000041</v>
      </c>
      <c r="F203" s="72">
        <f>'Slider Control'!S$13*D203+'Slider Control'!T$13</f>
        <v>0.92057142857142926</v>
      </c>
      <c r="G203" s="72">
        <f t="shared" si="24"/>
        <v>0.80960000000000043</v>
      </c>
      <c r="H203" s="72">
        <f t="shared" si="25"/>
        <v>-0.82057142857142928</v>
      </c>
      <c r="I203" s="72">
        <f t="shared" si="26"/>
        <v>1.6301714285714297</v>
      </c>
      <c r="J203" s="72">
        <f t="shared" si="31"/>
        <v>0</v>
      </c>
      <c r="K203" s="72">
        <f t="shared" si="27"/>
        <v>0</v>
      </c>
      <c r="L203" s="72">
        <f t="shared" si="28"/>
        <v>0</v>
      </c>
      <c r="M203" s="72">
        <f t="shared" si="29"/>
        <v>0</v>
      </c>
    </row>
    <row r="204" spans="4:13" x14ac:dyDescent="0.25">
      <c r="D204" s="72">
        <f t="shared" si="30"/>
        <v>0.38000000000000017</v>
      </c>
      <c r="E204" s="72">
        <f>'Slider Control'!R$13*D204</f>
        <v>0.91200000000000037</v>
      </c>
      <c r="F204" s="72">
        <f>'Slider Control'!S$13*D204+'Slider Control'!T$13</f>
        <v>0.9257142857142866</v>
      </c>
      <c r="G204" s="72">
        <f t="shared" si="24"/>
        <v>0.81200000000000039</v>
      </c>
      <c r="H204" s="72">
        <f t="shared" si="25"/>
        <v>-0.82571428571428662</v>
      </c>
      <c r="I204" s="72">
        <f t="shared" si="26"/>
        <v>1.637714285714287</v>
      </c>
      <c r="J204" s="72">
        <f t="shared" si="31"/>
        <v>0</v>
      </c>
      <c r="K204" s="72">
        <f t="shared" si="27"/>
        <v>0</v>
      </c>
      <c r="L204" s="72">
        <f t="shared" si="28"/>
        <v>0</v>
      </c>
      <c r="M204" s="72">
        <f t="shared" si="29"/>
        <v>0</v>
      </c>
    </row>
    <row r="205" spans="4:13" x14ac:dyDescent="0.25">
      <c r="D205" s="72">
        <f t="shared" si="30"/>
        <v>0.38100000000000017</v>
      </c>
      <c r="E205" s="72">
        <f>'Slider Control'!R$13*D205</f>
        <v>0.91440000000000032</v>
      </c>
      <c r="F205" s="72">
        <f>'Slider Control'!S$13*D205+'Slider Control'!T$13</f>
        <v>0.93085714285714372</v>
      </c>
      <c r="G205" s="72">
        <f t="shared" si="24"/>
        <v>0.81440000000000035</v>
      </c>
      <c r="H205" s="72">
        <f t="shared" si="25"/>
        <v>-0.83085714285714374</v>
      </c>
      <c r="I205" s="72">
        <f t="shared" si="26"/>
        <v>1.6452571428571441</v>
      </c>
      <c r="J205" s="72">
        <f t="shared" si="31"/>
        <v>0</v>
      </c>
      <c r="K205" s="72">
        <f t="shared" si="27"/>
        <v>0</v>
      </c>
      <c r="L205" s="72">
        <f t="shared" si="28"/>
        <v>0</v>
      </c>
      <c r="M205" s="72">
        <f t="shared" si="29"/>
        <v>0</v>
      </c>
    </row>
    <row r="206" spans="4:13" x14ac:dyDescent="0.25">
      <c r="D206" s="72">
        <f t="shared" si="30"/>
        <v>0.38200000000000017</v>
      </c>
      <c r="E206" s="72">
        <f>'Slider Control'!R$13*D206</f>
        <v>0.91680000000000039</v>
      </c>
      <c r="F206" s="72">
        <f>'Slider Control'!S$13*D206+'Slider Control'!T$13</f>
        <v>0.93600000000000083</v>
      </c>
      <c r="G206" s="72">
        <f t="shared" si="24"/>
        <v>0.81680000000000041</v>
      </c>
      <c r="H206" s="72">
        <f t="shared" si="25"/>
        <v>-0.83600000000000085</v>
      </c>
      <c r="I206" s="72">
        <f t="shared" si="26"/>
        <v>1.6528000000000014</v>
      </c>
      <c r="J206" s="72">
        <f t="shared" si="31"/>
        <v>0</v>
      </c>
      <c r="K206" s="72">
        <f t="shared" si="27"/>
        <v>0</v>
      </c>
      <c r="L206" s="72">
        <f t="shared" si="28"/>
        <v>0</v>
      </c>
      <c r="M206" s="72">
        <f t="shared" si="29"/>
        <v>0</v>
      </c>
    </row>
    <row r="207" spans="4:13" x14ac:dyDescent="0.25">
      <c r="D207" s="72">
        <f t="shared" si="30"/>
        <v>0.38300000000000017</v>
      </c>
      <c r="E207" s="72">
        <f>'Slider Control'!R$13*D207</f>
        <v>0.91920000000000035</v>
      </c>
      <c r="F207" s="72">
        <f>'Slider Control'!S$13*D207+'Slider Control'!T$13</f>
        <v>0.94114285714285795</v>
      </c>
      <c r="G207" s="72">
        <f t="shared" si="24"/>
        <v>0.81920000000000037</v>
      </c>
      <c r="H207" s="72">
        <f t="shared" si="25"/>
        <v>-0.84114285714285797</v>
      </c>
      <c r="I207" s="72">
        <f t="shared" si="26"/>
        <v>1.6603428571428585</v>
      </c>
      <c r="J207" s="72">
        <f t="shared" si="31"/>
        <v>0</v>
      </c>
      <c r="K207" s="72">
        <f t="shared" si="27"/>
        <v>0</v>
      </c>
      <c r="L207" s="72">
        <f t="shared" si="28"/>
        <v>0</v>
      </c>
      <c r="M207" s="72">
        <f t="shared" si="29"/>
        <v>0</v>
      </c>
    </row>
    <row r="208" spans="4:13" x14ac:dyDescent="0.25">
      <c r="D208" s="72">
        <f t="shared" si="30"/>
        <v>0.38400000000000017</v>
      </c>
      <c r="E208" s="72">
        <f>'Slider Control'!R$13*D208</f>
        <v>0.92160000000000042</v>
      </c>
      <c r="F208" s="72">
        <f>'Slider Control'!S$13*D208+'Slider Control'!T$13</f>
        <v>0.94628571428571506</v>
      </c>
      <c r="G208" s="72">
        <f t="shared" si="24"/>
        <v>0.82160000000000044</v>
      </c>
      <c r="H208" s="72">
        <f t="shared" si="25"/>
        <v>-0.84628571428571508</v>
      </c>
      <c r="I208" s="72">
        <f t="shared" si="26"/>
        <v>1.6678857142857155</v>
      </c>
      <c r="J208" s="72">
        <f t="shared" si="31"/>
        <v>0</v>
      </c>
      <c r="K208" s="72">
        <f t="shared" si="27"/>
        <v>0</v>
      </c>
      <c r="L208" s="72">
        <f t="shared" si="28"/>
        <v>0</v>
      </c>
      <c r="M208" s="72">
        <f t="shared" si="29"/>
        <v>0</v>
      </c>
    </row>
    <row r="209" spans="4:13" x14ac:dyDescent="0.25">
      <c r="D209" s="72">
        <f t="shared" si="30"/>
        <v>0.38500000000000018</v>
      </c>
      <c r="E209" s="72">
        <f>'Slider Control'!R$13*D209</f>
        <v>0.92400000000000038</v>
      </c>
      <c r="F209" s="72">
        <f>'Slider Control'!S$13*D209+'Slider Control'!T$13</f>
        <v>0.95142857142857218</v>
      </c>
      <c r="G209" s="72">
        <f t="shared" si="24"/>
        <v>0.8240000000000004</v>
      </c>
      <c r="H209" s="72">
        <f t="shared" si="25"/>
        <v>-0.8514285714285722</v>
      </c>
      <c r="I209" s="72">
        <f t="shared" si="26"/>
        <v>1.6754285714285726</v>
      </c>
      <c r="J209" s="72">
        <f t="shared" si="31"/>
        <v>0</v>
      </c>
      <c r="K209" s="72">
        <f t="shared" si="27"/>
        <v>0</v>
      </c>
      <c r="L209" s="72">
        <f t="shared" si="28"/>
        <v>0</v>
      </c>
      <c r="M209" s="72">
        <f t="shared" si="29"/>
        <v>0</v>
      </c>
    </row>
    <row r="210" spans="4:13" x14ac:dyDescent="0.25">
      <c r="D210" s="72">
        <f t="shared" si="30"/>
        <v>0.38600000000000018</v>
      </c>
      <c r="E210" s="72">
        <f>'Slider Control'!R$13*D210</f>
        <v>0.92640000000000033</v>
      </c>
      <c r="F210" s="72">
        <f>'Slider Control'!S$13*D210+'Slider Control'!T$13</f>
        <v>0.95657142857142929</v>
      </c>
      <c r="G210" s="72">
        <f t="shared" si="24"/>
        <v>0.82640000000000036</v>
      </c>
      <c r="H210" s="72">
        <f t="shared" si="25"/>
        <v>-0.85657142857142932</v>
      </c>
      <c r="I210" s="72">
        <f t="shared" si="26"/>
        <v>1.6829714285714297</v>
      </c>
      <c r="J210" s="72">
        <f t="shared" si="31"/>
        <v>0</v>
      </c>
      <c r="K210" s="72">
        <f t="shared" si="27"/>
        <v>0</v>
      </c>
      <c r="L210" s="72">
        <f t="shared" si="28"/>
        <v>0</v>
      </c>
      <c r="M210" s="72">
        <f t="shared" si="29"/>
        <v>0</v>
      </c>
    </row>
    <row r="211" spans="4:13" x14ac:dyDescent="0.25">
      <c r="D211" s="72">
        <f t="shared" si="30"/>
        <v>0.38700000000000018</v>
      </c>
      <c r="E211" s="72">
        <f>'Slider Control'!R$13*D211</f>
        <v>0.9288000000000004</v>
      </c>
      <c r="F211" s="72">
        <f>'Slider Control'!S$13*D211+'Slider Control'!T$13</f>
        <v>0.96171428571428663</v>
      </c>
      <c r="G211" s="72">
        <f t="shared" si="24"/>
        <v>0.82880000000000043</v>
      </c>
      <c r="H211" s="72">
        <f t="shared" si="25"/>
        <v>-0.86171428571428665</v>
      </c>
      <c r="I211" s="72">
        <f t="shared" si="26"/>
        <v>1.6905142857142872</v>
      </c>
      <c r="J211" s="72">
        <f t="shared" si="31"/>
        <v>0</v>
      </c>
      <c r="K211" s="72">
        <f t="shared" si="27"/>
        <v>0</v>
      </c>
      <c r="L211" s="72">
        <f t="shared" si="28"/>
        <v>0</v>
      </c>
      <c r="M211" s="72">
        <f t="shared" si="29"/>
        <v>0</v>
      </c>
    </row>
    <row r="212" spans="4:13" x14ac:dyDescent="0.25">
      <c r="D212" s="72">
        <f t="shared" si="30"/>
        <v>0.38800000000000018</v>
      </c>
      <c r="E212" s="72">
        <f>'Slider Control'!R$13*D212</f>
        <v>0.93120000000000036</v>
      </c>
      <c r="F212" s="72">
        <f>'Slider Control'!S$13*D212+'Slider Control'!T$13</f>
        <v>0.96685714285714375</v>
      </c>
      <c r="G212" s="72">
        <f t="shared" si="24"/>
        <v>0.83120000000000038</v>
      </c>
      <c r="H212" s="72">
        <f t="shared" si="25"/>
        <v>-0.86685714285714377</v>
      </c>
      <c r="I212" s="72">
        <f t="shared" si="26"/>
        <v>1.6980571428571443</v>
      </c>
      <c r="J212" s="72">
        <f t="shared" si="31"/>
        <v>0</v>
      </c>
      <c r="K212" s="72">
        <f t="shared" si="27"/>
        <v>0</v>
      </c>
      <c r="L212" s="72">
        <f t="shared" si="28"/>
        <v>0</v>
      </c>
      <c r="M212" s="72">
        <f t="shared" si="29"/>
        <v>0</v>
      </c>
    </row>
    <row r="213" spans="4:13" x14ac:dyDescent="0.25">
      <c r="D213" s="72">
        <f t="shared" si="30"/>
        <v>0.38900000000000018</v>
      </c>
      <c r="E213" s="72">
        <f>'Slider Control'!R$13*D213</f>
        <v>0.93360000000000043</v>
      </c>
      <c r="F213" s="72">
        <f>'Slider Control'!S$13*D213+'Slider Control'!T$13</f>
        <v>0.97200000000000086</v>
      </c>
      <c r="G213" s="72">
        <f t="shared" si="24"/>
        <v>0.83360000000000045</v>
      </c>
      <c r="H213" s="72">
        <f t="shared" si="25"/>
        <v>-0.87200000000000089</v>
      </c>
      <c r="I213" s="72">
        <f t="shared" si="26"/>
        <v>1.7056000000000013</v>
      </c>
      <c r="J213" s="72">
        <f t="shared" si="31"/>
        <v>0</v>
      </c>
      <c r="K213" s="72">
        <f t="shared" si="27"/>
        <v>0</v>
      </c>
      <c r="L213" s="72">
        <f t="shared" si="28"/>
        <v>0</v>
      </c>
      <c r="M213" s="72">
        <f t="shared" si="29"/>
        <v>0</v>
      </c>
    </row>
    <row r="214" spans="4:13" x14ac:dyDescent="0.25">
      <c r="D214" s="72">
        <f t="shared" si="30"/>
        <v>0.39000000000000018</v>
      </c>
      <c r="E214" s="72">
        <f>'Slider Control'!R$13*D214</f>
        <v>0.93600000000000039</v>
      </c>
      <c r="F214" s="72">
        <f>'Slider Control'!S$13*D214+'Slider Control'!T$13</f>
        <v>0.97714285714285776</v>
      </c>
      <c r="G214" s="72">
        <f t="shared" si="24"/>
        <v>0.83600000000000041</v>
      </c>
      <c r="H214" s="72">
        <f t="shared" si="25"/>
        <v>-0.87714285714285778</v>
      </c>
      <c r="I214" s="72">
        <f t="shared" si="26"/>
        <v>1.7131428571428582</v>
      </c>
      <c r="J214" s="72">
        <f t="shared" si="31"/>
        <v>0</v>
      </c>
      <c r="K214" s="72">
        <f t="shared" si="27"/>
        <v>0</v>
      </c>
      <c r="L214" s="72">
        <f t="shared" si="28"/>
        <v>0</v>
      </c>
      <c r="M214" s="72">
        <f t="shared" si="29"/>
        <v>0</v>
      </c>
    </row>
    <row r="215" spans="4:13" x14ac:dyDescent="0.25">
      <c r="D215" s="72">
        <f t="shared" si="30"/>
        <v>0.39100000000000018</v>
      </c>
      <c r="E215" s="72">
        <f>'Slider Control'!R$13*D215</f>
        <v>0.93840000000000034</v>
      </c>
      <c r="F215" s="72">
        <f>'Slider Control'!S$13*D215+'Slider Control'!T$13</f>
        <v>0.98228571428571509</v>
      </c>
      <c r="G215" s="72">
        <f t="shared" si="24"/>
        <v>0.83840000000000037</v>
      </c>
      <c r="H215" s="72">
        <f t="shared" si="25"/>
        <v>-0.88228571428571512</v>
      </c>
      <c r="I215" s="72">
        <f t="shared" si="26"/>
        <v>1.7206857142857155</v>
      </c>
      <c r="J215" s="72">
        <f t="shared" si="31"/>
        <v>0</v>
      </c>
      <c r="K215" s="72">
        <f t="shared" si="27"/>
        <v>0</v>
      </c>
      <c r="L215" s="72">
        <f t="shared" si="28"/>
        <v>0</v>
      </c>
      <c r="M215" s="72">
        <f t="shared" si="29"/>
        <v>0</v>
      </c>
    </row>
    <row r="216" spans="4:13" x14ac:dyDescent="0.25">
      <c r="D216" s="72">
        <f t="shared" si="30"/>
        <v>0.39200000000000018</v>
      </c>
      <c r="E216" s="72">
        <f>'Slider Control'!R$13*D216</f>
        <v>0.94080000000000041</v>
      </c>
      <c r="F216" s="72">
        <f>'Slider Control'!S$13*D216+'Slider Control'!T$13</f>
        <v>0.98742857142857243</v>
      </c>
      <c r="G216" s="72">
        <f t="shared" si="24"/>
        <v>0.84080000000000044</v>
      </c>
      <c r="H216" s="72">
        <f t="shared" si="25"/>
        <v>-0.88742857142857245</v>
      </c>
      <c r="I216" s="72">
        <f t="shared" si="26"/>
        <v>1.728228571428573</v>
      </c>
      <c r="J216" s="72">
        <f t="shared" si="31"/>
        <v>0</v>
      </c>
      <c r="K216" s="72">
        <f t="shared" si="27"/>
        <v>0</v>
      </c>
      <c r="L216" s="72">
        <f t="shared" si="28"/>
        <v>0</v>
      </c>
      <c r="M216" s="72">
        <f t="shared" si="29"/>
        <v>0</v>
      </c>
    </row>
    <row r="217" spans="4:13" x14ac:dyDescent="0.25">
      <c r="D217" s="72">
        <f t="shared" si="30"/>
        <v>0.39300000000000018</v>
      </c>
      <c r="E217" s="72">
        <f>'Slider Control'!R$13*D217</f>
        <v>0.94320000000000037</v>
      </c>
      <c r="F217" s="72">
        <f>'Slider Control'!S$13*D217+'Slider Control'!T$13</f>
        <v>0.99257142857142933</v>
      </c>
      <c r="G217" s="72">
        <f t="shared" si="24"/>
        <v>0.84320000000000039</v>
      </c>
      <c r="H217" s="72">
        <f t="shared" si="25"/>
        <v>-0.89257142857142935</v>
      </c>
      <c r="I217" s="72">
        <f t="shared" si="26"/>
        <v>1.7357714285714296</v>
      </c>
      <c r="J217" s="72">
        <f t="shared" si="31"/>
        <v>0</v>
      </c>
      <c r="K217" s="72">
        <f t="shared" si="27"/>
        <v>0</v>
      </c>
      <c r="L217" s="72">
        <f t="shared" si="28"/>
        <v>0</v>
      </c>
      <c r="M217" s="72">
        <f t="shared" si="29"/>
        <v>0</v>
      </c>
    </row>
    <row r="218" spans="4:13" x14ac:dyDescent="0.25">
      <c r="D218" s="72">
        <f t="shared" si="30"/>
        <v>0.39400000000000018</v>
      </c>
      <c r="E218" s="72">
        <f>'Slider Control'!R$13*D218</f>
        <v>0.94560000000000044</v>
      </c>
      <c r="F218" s="72">
        <f>'Slider Control'!S$13*D218+'Slider Control'!T$13</f>
        <v>0.99771428571428666</v>
      </c>
      <c r="G218" s="72">
        <f t="shared" si="24"/>
        <v>0.84560000000000046</v>
      </c>
      <c r="H218" s="72">
        <f t="shared" si="25"/>
        <v>-0.89771428571428669</v>
      </c>
      <c r="I218" s="72">
        <f t="shared" si="26"/>
        <v>1.7433142857142871</v>
      </c>
      <c r="J218" s="72">
        <f t="shared" si="31"/>
        <v>0</v>
      </c>
      <c r="K218" s="72">
        <f t="shared" si="27"/>
        <v>0</v>
      </c>
      <c r="L218" s="72">
        <f t="shared" si="28"/>
        <v>0</v>
      </c>
      <c r="M218" s="72">
        <f t="shared" si="29"/>
        <v>0</v>
      </c>
    </row>
    <row r="219" spans="4:13" x14ac:dyDescent="0.25">
      <c r="D219" s="72">
        <f t="shared" si="30"/>
        <v>0.39500000000000018</v>
      </c>
      <c r="E219" s="72">
        <f>'Slider Control'!R$13*D219</f>
        <v>0.9480000000000004</v>
      </c>
      <c r="F219" s="72">
        <f>'Slider Control'!S$13*D219+'Slider Control'!T$13</f>
        <v>1.0028571428571436</v>
      </c>
      <c r="G219" s="72">
        <f t="shared" si="24"/>
        <v>0.84800000000000042</v>
      </c>
      <c r="H219" s="72">
        <f t="shared" si="25"/>
        <v>-0.90285714285714358</v>
      </c>
      <c r="I219" s="72">
        <f t="shared" si="26"/>
        <v>1.750857142857144</v>
      </c>
      <c r="J219" s="72">
        <f t="shared" si="31"/>
        <v>0</v>
      </c>
      <c r="K219" s="72">
        <f t="shared" si="27"/>
        <v>0</v>
      </c>
      <c r="L219" s="72">
        <f t="shared" si="28"/>
        <v>0</v>
      </c>
      <c r="M219" s="72">
        <f t="shared" si="29"/>
        <v>0</v>
      </c>
    </row>
    <row r="220" spans="4:13" x14ac:dyDescent="0.25">
      <c r="D220" s="72">
        <f t="shared" si="30"/>
        <v>0.39600000000000019</v>
      </c>
      <c r="E220" s="72">
        <f>'Slider Control'!R$13*D220</f>
        <v>0.95040000000000036</v>
      </c>
      <c r="F220" s="72">
        <f>'Slider Control'!S$13*D220+'Slider Control'!T$13</f>
        <v>1.0080000000000009</v>
      </c>
      <c r="G220" s="72">
        <f t="shared" si="24"/>
        <v>0.85040000000000038</v>
      </c>
      <c r="H220" s="72">
        <f t="shared" si="25"/>
        <v>-0.90800000000000092</v>
      </c>
      <c r="I220" s="72">
        <f t="shared" si="26"/>
        <v>1.7584000000000013</v>
      </c>
      <c r="J220" s="72">
        <f t="shared" si="31"/>
        <v>0</v>
      </c>
      <c r="K220" s="72">
        <f t="shared" si="27"/>
        <v>0</v>
      </c>
      <c r="L220" s="72">
        <f t="shared" si="28"/>
        <v>0</v>
      </c>
      <c r="M220" s="72">
        <f t="shared" si="29"/>
        <v>0</v>
      </c>
    </row>
    <row r="221" spans="4:13" x14ac:dyDescent="0.25">
      <c r="D221" s="72">
        <f t="shared" si="30"/>
        <v>0.39700000000000019</v>
      </c>
      <c r="E221" s="72">
        <f>'Slider Control'!R$13*D221</f>
        <v>0.95280000000000042</v>
      </c>
      <c r="F221" s="72">
        <f>'Slider Control'!S$13*D221+'Slider Control'!T$13</f>
        <v>1.0131428571428578</v>
      </c>
      <c r="G221" s="72">
        <f t="shared" si="24"/>
        <v>0.85280000000000045</v>
      </c>
      <c r="H221" s="72">
        <f t="shared" si="25"/>
        <v>-0.91314285714285781</v>
      </c>
      <c r="I221" s="72">
        <f t="shared" si="26"/>
        <v>1.7659428571428584</v>
      </c>
      <c r="J221" s="72">
        <f t="shared" si="31"/>
        <v>0</v>
      </c>
      <c r="K221" s="72">
        <f t="shared" si="27"/>
        <v>0</v>
      </c>
      <c r="L221" s="72">
        <f t="shared" si="28"/>
        <v>0</v>
      </c>
      <c r="M221" s="72">
        <f t="shared" si="29"/>
        <v>0</v>
      </c>
    </row>
    <row r="222" spans="4:13" x14ac:dyDescent="0.25">
      <c r="D222" s="72">
        <f t="shared" si="30"/>
        <v>0.39800000000000019</v>
      </c>
      <c r="E222" s="72">
        <f>'Slider Control'!R$13*D222</f>
        <v>0.95520000000000038</v>
      </c>
      <c r="F222" s="72">
        <f>'Slider Control'!S$13*D222+'Slider Control'!T$13</f>
        <v>1.0182857142857151</v>
      </c>
      <c r="G222" s="72">
        <f t="shared" si="24"/>
        <v>0.8552000000000004</v>
      </c>
      <c r="H222" s="72">
        <f t="shared" si="25"/>
        <v>-0.91828571428571515</v>
      </c>
      <c r="I222" s="72">
        <f t="shared" si="26"/>
        <v>1.7734857142857154</v>
      </c>
      <c r="J222" s="72">
        <f t="shared" si="31"/>
        <v>0</v>
      </c>
      <c r="K222" s="72">
        <f t="shared" si="27"/>
        <v>0</v>
      </c>
      <c r="L222" s="72">
        <f t="shared" si="28"/>
        <v>0</v>
      </c>
      <c r="M222" s="72">
        <f t="shared" si="29"/>
        <v>0</v>
      </c>
    </row>
    <row r="223" spans="4:13" x14ac:dyDescent="0.25">
      <c r="D223" s="72">
        <f t="shared" si="30"/>
        <v>0.39900000000000019</v>
      </c>
      <c r="E223" s="72">
        <f>'Slider Control'!R$13*D223</f>
        <v>0.95760000000000045</v>
      </c>
      <c r="F223" s="72">
        <f>'Slider Control'!S$13*D223+'Slider Control'!T$13</f>
        <v>1.0234285714285725</v>
      </c>
      <c r="G223" s="72">
        <f t="shared" si="24"/>
        <v>0.85760000000000047</v>
      </c>
      <c r="H223" s="72">
        <f t="shared" si="25"/>
        <v>-0.92342857142857249</v>
      </c>
      <c r="I223" s="72">
        <f t="shared" si="26"/>
        <v>1.781028571428573</v>
      </c>
      <c r="J223" s="72">
        <f t="shared" si="31"/>
        <v>0</v>
      </c>
      <c r="K223" s="72">
        <f t="shared" si="27"/>
        <v>0</v>
      </c>
      <c r="L223" s="72">
        <f t="shared" si="28"/>
        <v>0</v>
      </c>
      <c r="M223" s="72">
        <f t="shared" si="29"/>
        <v>0</v>
      </c>
    </row>
    <row r="224" spans="4:13" x14ac:dyDescent="0.25">
      <c r="D224" s="72">
        <f t="shared" si="30"/>
        <v>0.40000000000000019</v>
      </c>
      <c r="E224" s="72">
        <f>'Slider Control'!R$13*D224</f>
        <v>0.96000000000000041</v>
      </c>
      <c r="F224" s="72">
        <f>'Slider Control'!S$13*D224+'Slider Control'!T$13</f>
        <v>1.0285714285714294</v>
      </c>
      <c r="G224" s="72">
        <f t="shared" si="24"/>
        <v>0.86000000000000043</v>
      </c>
      <c r="H224" s="72">
        <f t="shared" si="25"/>
        <v>-0.92857142857142938</v>
      </c>
      <c r="I224" s="72">
        <f t="shared" si="26"/>
        <v>1.7885714285714298</v>
      </c>
      <c r="J224" s="72">
        <f t="shared" si="31"/>
        <v>0</v>
      </c>
      <c r="K224" s="72">
        <f t="shared" si="27"/>
        <v>0</v>
      </c>
      <c r="L224" s="72">
        <f t="shared" si="28"/>
        <v>0</v>
      </c>
      <c r="M224" s="72">
        <f t="shared" si="29"/>
        <v>0</v>
      </c>
    </row>
    <row r="225" spans="4:13" x14ac:dyDescent="0.25">
      <c r="D225" s="72">
        <f t="shared" si="30"/>
        <v>0.40100000000000019</v>
      </c>
      <c r="E225" s="72">
        <f>'Slider Control'!R$13*D225</f>
        <v>0.96240000000000037</v>
      </c>
      <c r="F225" s="72">
        <f>'Slider Control'!S$13*D225+'Slider Control'!T$13</f>
        <v>1.0337142857142867</v>
      </c>
      <c r="G225" s="72">
        <f t="shared" si="24"/>
        <v>0.86240000000000039</v>
      </c>
      <c r="H225" s="72">
        <f t="shared" si="25"/>
        <v>-0.93371428571428672</v>
      </c>
      <c r="I225" s="72">
        <f t="shared" si="26"/>
        <v>1.7961142857142871</v>
      </c>
      <c r="J225" s="72">
        <f t="shared" si="31"/>
        <v>0</v>
      </c>
      <c r="K225" s="72">
        <f t="shared" si="27"/>
        <v>0</v>
      </c>
      <c r="L225" s="72">
        <f t="shared" si="28"/>
        <v>0</v>
      </c>
      <c r="M225" s="72">
        <f t="shared" si="29"/>
        <v>0</v>
      </c>
    </row>
    <row r="226" spans="4:13" x14ac:dyDescent="0.25">
      <c r="D226" s="72">
        <f t="shared" si="30"/>
        <v>0.40200000000000019</v>
      </c>
      <c r="E226" s="72">
        <f>'Slider Control'!R$13*D226</f>
        <v>0.96480000000000044</v>
      </c>
      <c r="F226" s="72">
        <f>'Slider Control'!S$13*D226+'Slider Control'!T$13</f>
        <v>1.0388571428571436</v>
      </c>
      <c r="G226" s="72">
        <f t="shared" si="24"/>
        <v>0.86480000000000046</v>
      </c>
      <c r="H226" s="72">
        <f t="shared" si="25"/>
        <v>-0.93885714285714361</v>
      </c>
      <c r="I226" s="72">
        <f t="shared" si="26"/>
        <v>1.8036571428571442</v>
      </c>
      <c r="J226" s="72">
        <f t="shared" si="31"/>
        <v>0</v>
      </c>
      <c r="K226" s="72">
        <f t="shared" si="27"/>
        <v>0</v>
      </c>
      <c r="L226" s="72">
        <f t="shared" si="28"/>
        <v>0</v>
      </c>
      <c r="M226" s="72">
        <f t="shared" si="29"/>
        <v>0</v>
      </c>
    </row>
    <row r="227" spans="4:13" x14ac:dyDescent="0.25">
      <c r="D227" s="72">
        <f t="shared" si="30"/>
        <v>0.40300000000000019</v>
      </c>
      <c r="E227" s="72">
        <f>'Slider Control'!R$13*D227</f>
        <v>0.96720000000000039</v>
      </c>
      <c r="F227" s="72">
        <f>'Slider Control'!S$13*D227+'Slider Control'!T$13</f>
        <v>1.0440000000000009</v>
      </c>
      <c r="G227" s="72">
        <f t="shared" si="24"/>
        <v>0.86720000000000041</v>
      </c>
      <c r="H227" s="72">
        <f t="shared" si="25"/>
        <v>-0.94400000000000095</v>
      </c>
      <c r="I227" s="72">
        <f t="shared" si="26"/>
        <v>1.8112000000000013</v>
      </c>
      <c r="J227" s="72">
        <f t="shared" si="31"/>
        <v>0</v>
      </c>
      <c r="K227" s="72">
        <f t="shared" si="27"/>
        <v>0</v>
      </c>
      <c r="L227" s="72">
        <f t="shared" si="28"/>
        <v>0</v>
      </c>
      <c r="M227" s="72">
        <f t="shared" si="29"/>
        <v>0</v>
      </c>
    </row>
    <row r="228" spans="4:13" x14ac:dyDescent="0.25">
      <c r="D228" s="72">
        <f t="shared" si="30"/>
        <v>0.40400000000000019</v>
      </c>
      <c r="E228" s="72">
        <f>'Slider Control'!R$13*D228</f>
        <v>0.96960000000000046</v>
      </c>
      <c r="F228" s="72">
        <f>'Slider Control'!S$13*D228+'Slider Control'!T$13</f>
        <v>1.0491428571428578</v>
      </c>
      <c r="G228" s="72">
        <f t="shared" si="24"/>
        <v>0.86960000000000048</v>
      </c>
      <c r="H228" s="72">
        <f t="shared" si="25"/>
        <v>-0.94914285714285784</v>
      </c>
      <c r="I228" s="72">
        <f t="shared" si="26"/>
        <v>1.8187428571428583</v>
      </c>
      <c r="J228" s="72">
        <f t="shared" si="31"/>
        <v>0</v>
      </c>
      <c r="K228" s="72">
        <f t="shared" si="27"/>
        <v>0</v>
      </c>
      <c r="L228" s="72">
        <f t="shared" si="28"/>
        <v>0</v>
      </c>
      <c r="M228" s="72">
        <f t="shared" si="29"/>
        <v>0</v>
      </c>
    </row>
    <row r="229" spans="4:13" x14ac:dyDescent="0.25">
      <c r="D229" s="72">
        <f t="shared" si="30"/>
        <v>0.40500000000000019</v>
      </c>
      <c r="E229" s="72">
        <f>'Slider Control'!R$13*D229</f>
        <v>0.97200000000000042</v>
      </c>
      <c r="F229" s="72">
        <f>'Slider Control'!S$13*D229+'Slider Control'!T$13</f>
        <v>1.0542857142857152</v>
      </c>
      <c r="G229" s="72">
        <f t="shared" si="24"/>
        <v>0.87200000000000044</v>
      </c>
      <c r="H229" s="72">
        <f t="shared" si="25"/>
        <v>-0.95428571428571518</v>
      </c>
      <c r="I229" s="72">
        <f t="shared" si="26"/>
        <v>1.8262857142857156</v>
      </c>
      <c r="J229" s="72">
        <f t="shared" si="31"/>
        <v>0</v>
      </c>
      <c r="K229" s="72">
        <f t="shared" si="27"/>
        <v>0</v>
      </c>
      <c r="L229" s="72">
        <f t="shared" si="28"/>
        <v>0</v>
      </c>
      <c r="M229" s="72">
        <f t="shared" si="29"/>
        <v>0</v>
      </c>
    </row>
    <row r="230" spans="4:13" x14ac:dyDescent="0.25">
      <c r="D230" s="72">
        <f t="shared" si="30"/>
        <v>0.40600000000000019</v>
      </c>
      <c r="E230" s="72">
        <f>'Slider Control'!R$13*D230</f>
        <v>0.97440000000000038</v>
      </c>
      <c r="F230" s="72">
        <f>'Slider Control'!S$13*D230+'Slider Control'!T$13</f>
        <v>1.0594285714285725</v>
      </c>
      <c r="G230" s="72">
        <f t="shared" si="24"/>
        <v>0.8744000000000004</v>
      </c>
      <c r="H230" s="72">
        <f t="shared" si="25"/>
        <v>-0.95942857142857252</v>
      </c>
      <c r="I230" s="72">
        <f t="shared" si="26"/>
        <v>1.8338285714285729</v>
      </c>
      <c r="J230" s="72">
        <f t="shared" si="31"/>
        <v>0</v>
      </c>
      <c r="K230" s="72">
        <f t="shared" si="27"/>
        <v>0</v>
      </c>
      <c r="L230" s="72">
        <f t="shared" si="28"/>
        <v>0</v>
      </c>
      <c r="M230" s="72">
        <f t="shared" si="29"/>
        <v>0</v>
      </c>
    </row>
    <row r="231" spans="4:13" x14ac:dyDescent="0.25">
      <c r="D231" s="72">
        <f t="shared" si="30"/>
        <v>0.40700000000000019</v>
      </c>
      <c r="E231" s="72">
        <f>'Slider Control'!R$13*D231</f>
        <v>0.97680000000000045</v>
      </c>
      <c r="F231" s="72">
        <f>'Slider Control'!S$13*D231+'Slider Control'!T$13</f>
        <v>1.0645714285714294</v>
      </c>
      <c r="G231" s="72">
        <f t="shared" si="24"/>
        <v>0.87680000000000047</v>
      </c>
      <c r="H231" s="72">
        <f t="shared" si="25"/>
        <v>-0.96457142857142941</v>
      </c>
      <c r="I231" s="72">
        <f t="shared" si="26"/>
        <v>1.84137142857143</v>
      </c>
      <c r="J231" s="72">
        <f t="shared" si="31"/>
        <v>0</v>
      </c>
      <c r="K231" s="72">
        <f t="shared" si="27"/>
        <v>0</v>
      </c>
      <c r="L231" s="72">
        <f t="shared" si="28"/>
        <v>0</v>
      </c>
      <c r="M231" s="72">
        <f t="shared" si="29"/>
        <v>0</v>
      </c>
    </row>
    <row r="232" spans="4:13" x14ac:dyDescent="0.25">
      <c r="D232" s="72">
        <f t="shared" si="30"/>
        <v>0.4080000000000002</v>
      </c>
      <c r="E232" s="72">
        <f>'Slider Control'!R$13*D232</f>
        <v>0.9792000000000004</v>
      </c>
      <c r="F232" s="72">
        <f>'Slider Control'!S$13*D232+'Slider Control'!T$13</f>
        <v>1.0697142857142867</v>
      </c>
      <c r="G232" s="72">
        <f t="shared" si="24"/>
        <v>0.87920000000000043</v>
      </c>
      <c r="H232" s="72">
        <f t="shared" si="25"/>
        <v>-0.96971428571428675</v>
      </c>
      <c r="I232" s="72">
        <f t="shared" si="26"/>
        <v>1.8489142857142871</v>
      </c>
      <c r="J232" s="72">
        <f t="shared" si="31"/>
        <v>0</v>
      </c>
      <c r="K232" s="72">
        <f t="shared" si="27"/>
        <v>0</v>
      </c>
      <c r="L232" s="72">
        <f t="shared" si="28"/>
        <v>0</v>
      </c>
      <c r="M232" s="72">
        <f t="shared" si="29"/>
        <v>0</v>
      </c>
    </row>
    <row r="233" spans="4:13" x14ac:dyDescent="0.25">
      <c r="D233" s="72">
        <f t="shared" si="30"/>
        <v>0.4090000000000002</v>
      </c>
      <c r="E233" s="72">
        <f>'Slider Control'!R$13*D233</f>
        <v>0.98160000000000047</v>
      </c>
      <c r="F233" s="72">
        <f>'Slider Control'!S$13*D233+'Slider Control'!T$13</f>
        <v>1.0748571428571436</v>
      </c>
      <c r="G233" s="72">
        <f t="shared" si="24"/>
        <v>0.88160000000000049</v>
      </c>
      <c r="H233" s="72">
        <f t="shared" si="25"/>
        <v>-0.97485714285714364</v>
      </c>
      <c r="I233" s="72">
        <f t="shared" si="26"/>
        <v>1.8564571428571441</v>
      </c>
      <c r="J233" s="72">
        <f t="shared" si="31"/>
        <v>0</v>
      </c>
      <c r="K233" s="72">
        <f t="shared" si="27"/>
        <v>0</v>
      </c>
      <c r="L233" s="72">
        <f t="shared" si="28"/>
        <v>0</v>
      </c>
      <c r="M233" s="72">
        <f t="shared" si="29"/>
        <v>0</v>
      </c>
    </row>
    <row r="234" spans="4:13" x14ac:dyDescent="0.25">
      <c r="D234" s="72">
        <f t="shared" si="30"/>
        <v>0.4100000000000002</v>
      </c>
      <c r="E234" s="72">
        <f>'Slider Control'!R$13*D234</f>
        <v>0.98400000000000043</v>
      </c>
      <c r="F234" s="72">
        <f>'Slider Control'!S$13*D234+'Slider Control'!T$13</f>
        <v>1.080000000000001</v>
      </c>
      <c r="G234" s="72">
        <f t="shared" si="24"/>
        <v>0.88400000000000045</v>
      </c>
      <c r="H234" s="72">
        <f t="shared" si="25"/>
        <v>-0.98000000000000098</v>
      </c>
      <c r="I234" s="72">
        <f t="shared" si="26"/>
        <v>1.8640000000000014</v>
      </c>
      <c r="J234" s="72">
        <f t="shared" si="31"/>
        <v>0</v>
      </c>
      <c r="K234" s="72">
        <f t="shared" si="27"/>
        <v>0</v>
      </c>
      <c r="L234" s="72">
        <f t="shared" si="28"/>
        <v>0</v>
      </c>
      <c r="M234" s="72">
        <f t="shared" si="29"/>
        <v>0</v>
      </c>
    </row>
    <row r="235" spans="4:13" x14ac:dyDescent="0.25">
      <c r="D235" s="72">
        <f t="shared" si="30"/>
        <v>0.4110000000000002</v>
      </c>
      <c r="E235" s="72">
        <f>'Slider Control'!R$13*D235</f>
        <v>0.98640000000000039</v>
      </c>
      <c r="F235" s="72">
        <f>'Slider Control'!S$13*D235+'Slider Control'!T$13</f>
        <v>1.0851428571428579</v>
      </c>
      <c r="G235" s="72">
        <f t="shared" si="24"/>
        <v>0.88640000000000041</v>
      </c>
      <c r="H235" s="72">
        <f t="shared" si="25"/>
        <v>-0.98514285714285788</v>
      </c>
      <c r="I235" s="72">
        <f t="shared" si="26"/>
        <v>1.8715428571428583</v>
      </c>
      <c r="J235" s="72">
        <f t="shared" si="31"/>
        <v>0</v>
      </c>
      <c r="K235" s="72">
        <f t="shared" si="27"/>
        <v>0</v>
      </c>
      <c r="L235" s="72">
        <f t="shared" si="28"/>
        <v>0</v>
      </c>
      <c r="M235" s="72">
        <f t="shared" si="29"/>
        <v>0</v>
      </c>
    </row>
    <row r="236" spans="4:13" x14ac:dyDescent="0.25">
      <c r="D236" s="72">
        <f t="shared" si="30"/>
        <v>0.4120000000000002</v>
      </c>
      <c r="E236" s="72">
        <f>'Slider Control'!R$13*D236</f>
        <v>0.98880000000000046</v>
      </c>
      <c r="F236" s="72">
        <f>'Slider Control'!S$13*D236+'Slider Control'!T$13</f>
        <v>1.0902857142857152</v>
      </c>
      <c r="G236" s="72">
        <f t="shared" si="24"/>
        <v>0.88880000000000048</v>
      </c>
      <c r="H236" s="72">
        <f t="shared" si="25"/>
        <v>-0.99028571428571521</v>
      </c>
      <c r="I236" s="72">
        <f t="shared" si="26"/>
        <v>1.8790857142857158</v>
      </c>
      <c r="J236" s="72">
        <f t="shared" si="31"/>
        <v>0</v>
      </c>
      <c r="K236" s="72">
        <f t="shared" si="27"/>
        <v>0</v>
      </c>
      <c r="L236" s="72">
        <f t="shared" si="28"/>
        <v>0</v>
      </c>
      <c r="M236" s="72">
        <f t="shared" si="29"/>
        <v>0</v>
      </c>
    </row>
    <row r="237" spans="4:13" x14ac:dyDescent="0.25">
      <c r="D237" s="72">
        <f t="shared" si="30"/>
        <v>0.4130000000000002</v>
      </c>
      <c r="E237" s="72">
        <f>'Slider Control'!R$13*D237</f>
        <v>0.99120000000000041</v>
      </c>
      <c r="F237" s="72">
        <f>'Slider Control'!S$13*D237+'Slider Control'!T$13</f>
        <v>1.0954285714285725</v>
      </c>
      <c r="G237" s="72">
        <f t="shared" si="24"/>
        <v>0.89120000000000044</v>
      </c>
      <c r="H237" s="72">
        <f t="shared" si="25"/>
        <v>-0.99542857142857255</v>
      </c>
      <c r="I237" s="72">
        <f t="shared" si="26"/>
        <v>1.8866285714285729</v>
      </c>
      <c r="J237" s="72">
        <f t="shared" si="31"/>
        <v>0</v>
      </c>
      <c r="K237" s="72">
        <f t="shared" si="27"/>
        <v>0</v>
      </c>
      <c r="L237" s="72">
        <f t="shared" si="28"/>
        <v>0</v>
      </c>
      <c r="M237" s="72">
        <f t="shared" si="29"/>
        <v>0</v>
      </c>
    </row>
    <row r="238" spans="4:13" x14ac:dyDescent="0.25">
      <c r="D238" s="72">
        <f t="shared" si="30"/>
        <v>0.4140000000000002</v>
      </c>
      <c r="E238" s="72">
        <f>'Slider Control'!R$13*D238</f>
        <v>0.99360000000000048</v>
      </c>
      <c r="F238" s="72">
        <f>'Slider Control'!S$13*D238+'Slider Control'!T$13</f>
        <v>1.1005714285714294</v>
      </c>
      <c r="G238" s="72">
        <f t="shared" si="24"/>
        <v>0.89360000000000051</v>
      </c>
      <c r="H238" s="72">
        <f t="shared" si="25"/>
        <v>-1.0005714285714293</v>
      </c>
      <c r="I238" s="72">
        <f t="shared" si="26"/>
        <v>1.8941714285714299</v>
      </c>
      <c r="J238" s="72">
        <f t="shared" si="31"/>
        <v>0</v>
      </c>
      <c r="K238" s="72">
        <f t="shared" si="27"/>
        <v>0</v>
      </c>
      <c r="L238" s="72">
        <f t="shared" si="28"/>
        <v>0</v>
      </c>
      <c r="M238" s="72">
        <f t="shared" si="29"/>
        <v>0</v>
      </c>
    </row>
    <row r="239" spans="4:13" x14ac:dyDescent="0.25">
      <c r="D239" s="72">
        <f t="shared" si="30"/>
        <v>0.4150000000000002</v>
      </c>
      <c r="E239" s="72">
        <f>'Slider Control'!R$13*D239</f>
        <v>0.99600000000000044</v>
      </c>
      <c r="F239" s="72">
        <f>'Slider Control'!S$13*D239+'Slider Control'!T$13</f>
        <v>1.1057142857142868</v>
      </c>
      <c r="G239" s="72">
        <f t="shared" si="24"/>
        <v>0.89600000000000046</v>
      </c>
      <c r="H239" s="72">
        <f t="shared" si="25"/>
        <v>-1.0057142857142867</v>
      </c>
      <c r="I239" s="72">
        <f t="shared" si="26"/>
        <v>1.901714285714287</v>
      </c>
      <c r="J239" s="72">
        <f t="shared" si="31"/>
        <v>0</v>
      </c>
      <c r="K239" s="72">
        <f t="shared" si="27"/>
        <v>0</v>
      </c>
      <c r="L239" s="72">
        <f t="shared" si="28"/>
        <v>0</v>
      </c>
      <c r="M239" s="72">
        <f t="shared" si="29"/>
        <v>0</v>
      </c>
    </row>
    <row r="240" spans="4:13" x14ac:dyDescent="0.25">
      <c r="D240" s="72">
        <f t="shared" si="30"/>
        <v>0.4160000000000002</v>
      </c>
      <c r="E240" s="72">
        <f>'Slider Control'!R$13*D240</f>
        <v>0.9984000000000004</v>
      </c>
      <c r="F240" s="72">
        <f>'Slider Control'!S$13*D240+'Slider Control'!T$13</f>
        <v>1.1108571428571437</v>
      </c>
      <c r="G240" s="72">
        <f t="shared" si="24"/>
        <v>0.89840000000000042</v>
      </c>
      <c r="H240" s="72">
        <f t="shared" si="25"/>
        <v>-1.0108571428571436</v>
      </c>
      <c r="I240" s="72">
        <f t="shared" si="26"/>
        <v>1.9092571428571441</v>
      </c>
      <c r="J240" s="72">
        <f t="shared" si="31"/>
        <v>0</v>
      </c>
      <c r="K240" s="72">
        <f t="shared" si="27"/>
        <v>0</v>
      </c>
      <c r="L240" s="72">
        <f t="shared" si="28"/>
        <v>0</v>
      </c>
      <c r="M240" s="72">
        <f t="shared" si="29"/>
        <v>0</v>
      </c>
    </row>
    <row r="241" spans="4:13" x14ac:dyDescent="0.25">
      <c r="D241" s="72">
        <f t="shared" si="30"/>
        <v>0.4170000000000002</v>
      </c>
      <c r="E241" s="72">
        <f>'Slider Control'!R$13*D241</f>
        <v>1.0008000000000004</v>
      </c>
      <c r="F241" s="72">
        <f>'Slider Control'!S$13*D241+'Slider Control'!T$13</f>
        <v>1.116000000000001</v>
      </c>
      <c r="G241" s="72">
        <f t="shared" si="24"/>
        <v>0.90080000000000038</v>
      </c>
      <c r="H241" s="72">
        <f t="shared" si="25"/>
        <v>-1.0160000000000009</v>
      </c>
      <c r="I241" s="72">
        <f t="shared" si="26"/>
        <v>1.9168000000000012</v>
      </c>
      <c r="J241" s="72">
        <f t="shared" si="31"/>
        <v>0</v>
      </c>
      <c r="K241" s="72">
        <f t="shared" si="27"/>
        <v>0</v>
      </c>
      <c r="L241" s="72">
        <f t="shared" si="28"/>
        <v>0</v>
      </c>
      <c r="M241" s="72">
        <f t="shared" si="29"/>
        <v>0</v>
      </c>
    </row>
    <row r="242" spans="4:13" x14ac:dyDescent="0.25">
      <c r="D242" s="72">
        <f t="shared" si="30"/>
        <v>0.4180000000000002</v>
      </c>
      <c r="E242" s="72">
        <f>'Slider Control'!R$13*D242</f>
        <v>1.0032000000000005</v>
      </c>
      <c r="F242" s="72">
        <f>'Slider Control'!S$13*D242+'Slider Control'!T$13</f>
        <v>1.1211428571428579</v>
      </c>
      <c r="G242" s="72">
        <f t="shared" si="24"/>
        <v>0.90320000000000056</v>
      </c>
      <c r="H242" s="72">
        <f t="shared" si="25"/>
        <v>-1.0211428571428578</v>
      </c>
      <c r="I242" s="72">
        <f t="shared" si="26"/>
        <v>1.9243428571428582</v>
      </c>
      <c r="J242" s="72">
        <f t="shared" si="31"/>
        <v>0</v>
      </c>
      <c r="K242" s="72">
        <f t="shared" si="27"/>
        <v>0</v>
      </c>
      <c r="L242" s="72">
        <f t="shared" si="28"/>
        <v>0</v>
      </c>
      <c r="M242" s="72">
        <f t="shared" si="29"/>
        <v>0</v>
      </c>
    </row>
    <row r="243" spans="4:13" x14ac:dyDescent="0.25">
      <c r="D243" s="72">
        <f t="shared" si="30"/>
        <v>0.41900000000000021</v>
      </c>
      <c r="E243" s="72">
        <f>'Slider Control'!R$13*D243</f>
        <v>1.0056000000000005</v>
      </c>
      <c r="F243" s="72">
        <f>'Slider Control'!S$13*D243+'Slider Control'!T$13</f>
        <v>1.1262857142857152</v>
      </c>
      <c r="G243" s="72">
        <f t="shared" si="24"/>
        <v>0.90560000000000052</v>
      </c>
      <c r="H243" s="72">
        <f t="shared" si="25"/>
        <v>-1.0262857142857151</v>
      </c>
      <c r="I243" s="72">
        <f t="shared" si="26"/>
        <v>1.9318857142857158</v>
      </c>
      <c r="J243" s="72">
        <f t="shared" si="31"/>
        <v>0</v>
      </c>
      <c r="K243" s="72">
        <f t="shared" si="27"/>
        <v>0</v>
      </c>
      <c r="L243" s="72">
        <f t="shared" si="28"/>
        <v>0</v>
      </c>
      <c r="M243" s="72">
        <f t="shared" si="29"/>
        <v>0</v>
      </c>
    </row>
    <row r="244" spans="4:13" x14ac:dyDescent="0.25">
      <c r="D244" s="72">
        <f t="shared" si="30"/>
        <v>0.42000000000000021</v>
      </c>
      <c r="E244" s="72">
        <f>'Slider Control'!R$13*D244</f>
        <v>1.0080000000000005</v>
      </c>
      <c r="F244" s="72">
        <f>'Slider Control'!S$13*D244+'Slider Control'!T$13</f>
        <v>1.1314285714285726</v>
      </c>
      <c r="G244" s="72">
        <f t="shared" si="24"/>
        <v>0.90800000000000047</v>
      </c>
      <c r="H244" s="72">
        <f t="shared" si="25"/>
        <v>-1.0314285714285725</v>
      </c>
      <c r="I244" s="72">
        <f t="shared" si="26"/>
        <v>1.9394285714285728</v>
      </c>
      <c r="J244" s="72">
        <f t="shared" si="31"/>
        <v>0</v>
      </c>
      <c r="K244" s="72">
        <f t="shared" si="27"/>
        <v>0</v>
      </c>
      <c r="L244" s="72">
        <f t="shared" si="28"/>
        <v>0</v>
      </c>
      <c r="M244" s="72">
        <f t="shared" si="29"/>
        <v>0</v>
      </c>
    </row>
    <row r="245" spans="4:13" x14ac:dyDescent="0.25">
      <c r="D245" s="72">
        <f t="shared" si="30"/>
        <v>0.42100000000000021</v>
      </c>
      <c r="E245" s="72">
        <f>'Slider Control'!R$13*D245</f>
        <v>1.0104000000000004</v>
      </c>
      <c r="F245" s="72">
        <f>'Slider Control'!S$13*D245+'Slider Control'!T$13</f>
        <v>1.1365714285714295</v>
      </c>
      <c r="G245" s="72">
        <f t="shared" si="24"/>
        <v>0.91040000000000043</v>
      </c>
      <c r="H245" s="72">
        <f t="shared" si="25"/>
        <v>-1.0365714285714294</v>
      </c>
      <c r="I245" s="72">
        <f t="shared" si="26"/>
        <v>1.9469714285714299</v>
      </c>
      <c r="J245" s="72">
        <f t="shared" si="31"/>
        <v>0</v>
      </c>
      <c r="K245" s="72">
        <f t="shared" si="27"/>
        <v>0</v>
      </c>
      <c r="L245" s="72">
        <f t="shared" si="28"/>
        <v>0</v>
      </c>
      <c r="M245" s="72">
        <f t="shared" si="29"/>
        <v>0</v>
      </c>
    </row>
    <row r="246" spans="4:13" x14ac:dyDescent="0.25">
      <c r="D246" s="72">
        <f t="shared" si="30"/>
        <v>0.42200000000000021</v>
      </c>
      <c r="E246" s="72">
        <f>'Slider Control'!R$13*D246</f>
        <v>1.0128000000000004</v>
      </c>
      <c r="F246" s="72">
        <f>'Slider Control'!S$13*D246+'Slider Control'!T$13</f>
        <v>1.1417142857142868</v>
      </c>
      <c r="G246" s="72">
        <f t="shared" si="24"/>
        <v>0.91280000000000039</v>
      </c>
      <c r="H246" s="72">
        <f t="shared" si="25"/>
        <v>-1.0417142857142867</v>
      </c>
      <c r="I246" s="72">
        <f t="shared" si="26"/>
        <v>1.954514285714287</v>
      </c>
      <c r="J246" s="72">
        <f t="shared" si="31"/>
        <v>0</v>
      </c>
      <c r="K246" s="72">
        <f t="shared" si="27"/>
        <v>0</v>
      </c>
      <c r="L246" s="72">
        <f t="shared" si="28"/>
        <v>0</v>
      </c>
      <c r="M246" s="72">
        <f t="shared" si="29"/>
        <v>0</v>
      </c>
    </row>
    <row r="247" spans="4:13" x14ac:dyDescent="0.25">
      <c r="D247" s="72">
        <f t="shared" si="30"/>
        <v>0.42300000000000021</v>
      </c>
      <c r="E247" s="72">
        <f>'Slider Control'!R$13*D247</f>
        <v>1.0152000000000005</v>
      </c>
      <c r="F247" s="72">
        <f>'Slider Control'!S$13*D247+'Slider Control'!T$13</f>
        <v>1.1468571428571437</v>
      </c>
      <c r="G247" s="72">
        <f t="shared" si="24"/>
        <v>0.91520000000000057</v>
      </c>
      <c r="H247" s="72">
        <f t="shared" si="25"/>
        <v>-1.0468571428571436</v>
      </c>
      <c r="I247" s="72">
        <f t="shared" si="26"/>
        <v>1.9620571428571441</v>
      </c>
      <c r="J247" s="72">
        <f t="shared" si="31"/>
        <v>0</v>
      </c>
      <c r="K247" s="72">
        <f t="shared" si="27"/>
        <v>0</v>
      </c>
      <c r="L247" s="72">
        <f t="shared" si="28"/>
        <v>0</v>
      </c>
      <c r="M247" s="72">
        <f t="shared" si="29"/>
        <v>0</v>
      </c>
    </row>
    <row r="248" spans="4:13" x14ac:dyDescent="0.25">
      <c r="D248" s="72">
        <f t="shared" si="30"/>
        <v>0.42400000000000021</v>
      </c>
      <c r="E248" s="72">
        <f>'Slider Control'!R$13*D248</f>
        <v>1.0176000000000005</v>
      </c>
      <c r="F248" s="72">
        <f>'Slider Control'!S$13*D248+'Slider Control'!T$13</f>
        <v>1.152000000000001</v>
      </c>
      <c r="G248" s="72">
        <f t="shared" si="24"/>
        <v>0.91760000000000053</v>
      </c>
      <c r="H248" s="72">
        <f t="shared" si="25"/>
        <v>-1.0520000000000009</v>
      </c>
      <c r="I248" s="72">
        <f t="shared" si="26"/>
        <v>1.9696000000000016</v>
      </c>
      <c r="J248" s="72">
        <f t="shared" si="31"/>
        <v>0</v>
      </c>
      <c r="K248" s="72">
        <f t="shared" si="27"/>
        <v>0</v>
      </c>
      <c r="L248" s="72">
        <f t="shared" si="28"/>
        <v>0</v>
      </c>
      <c r="M248" s="72">
        <f t="shared" si="29"/>
        <v>0</v>
      </c>
    </row>
    <row r="249" spans="4:13" x14ac:dyDescent="0.25">
      <c r="D249" s="72">
        <f t="shared" si="30"/>
        <v>0.42500000000000021</v>
      </c>
      <c r="E249" s="72">
        <f>'Slider Control'!R$13*D249</f>
        <v>1.0200000000000005</v>
      </c>
      <c r="F249" s="72">
        <f>'Slider Control'!S$13*D249+'Slider Control'!T$13</f>
        <v>1.1571428571428579</v>
      </c>
      <c r="G249" s="72">
        <f t="shared" si="24"/>
        <v>0.92000000000000048</v>
      </c>
      <c r="H249" s="72">
        <f t="shared" si="25"/>
        <v>-1.0571428571428578</v>
      </c>
      <c r="I249" s="72">
        <f t="shared" si="26"/>
        <v>1.9771428571428582</v>
      </c>
      <c r="J249" s="72">
        <f t="shared" si="31"/>
        <v>0</v>
      </c>
      <c r="K249" s="72">
        <f t="shared" si="27"/>
        <v>0</v>
      </c>
      <c r="L249" s="72">
        <f t="shared" si="28"/>
        <v>0</v>
      </c>
      <c r="M249" s="72">
        <f t="shared" si="29"/>
        <v>0</v>
      </c>
    </row>
    <row r="250" spans="4:13" x14ac:dyDescent="0.25">
      <c r="D250" s="72">
        <f t="shared" si="30"/>
        <v>0.42600000000000021</v>
      </c>
      <c r="E250" s="72">
        <f>'Slider Control'!R$13*D250</f>
        <v>1.0224000000000004</v>
      </c>
      <c r="F250" s="72">
        <f>'Slider Control'!S$13*D250+'Slider Control'!T$13</f>
        <v>1.1622857142857153</v>
      </c>
      <c r="G250" s="72">
        <f t="shared" si="24"/>
        <v>0.92240000000000044</v>
      </c>
      <c r="H250" s="72">
        <f t="shared" si="25"/>
        <v>-1.0622857142857152</v>
      </c>
      <c r="I250" s="72">
        <f t="shared" si="26"/>
        <v>1.9846857142857157</v>
      </c>
      <c r="J250" s="72">
        <f t="shared" si="31"/>
        <v>0</v>
      </c>
      <c r="K250" s="72">
        <f t="shared" si="27"/>
        <v>0</v>
      </c>
      <c r="L250" s="72">
        <f t="shared" si="28"/>
        <v>0</v>
      </c>
      <c r="M250" s="72">
        <f t="shared" si="29"/>
        <v>0</v>
      </c>
    </row>
    <row r="251" spans="4:13" x14ac:dyDescent="0.25">
      <c r="D251" s="72">
        <f t="shared" si="30"/>
        <v>0.42700000000000021</v>
      </c>
      <c r="E251" s="72">
        <f>'Slider Control'!R$13*D251</f>
        <v>1.0248000000000004</v>
      </c>
      <c r="F251" s="72">
        <f>'Slider Control'!S$13*D251+'Slider Control'!T$13</f>
        <v>1.1674285714285726</v>
      </c>
      <c r="G251" s="72">
        <f t="shared" si="24"/>
        <v>0.9248000000000004</v>
      </c>
      <c r="H251" s="72">
        <f t="shared" si="25"/>
        <v>-1.0674285714285725</v>
      </c>
      <c r="I251" s="72">
        <f t="shared" si="26"/>
        <v>1.9922285714285728</v>
      </c>
      <c r="J251" s="72">
        <f t="shared" si="31"/>
        <v>0</v>
      </c>
      <c r="K251" s="72">
        <f t="shared" si="27"/>
        <v>0</v>
      </c>
      <c r="L251" s="72">
        <f t="shared" si="28"/>
        <v>0</v>
      </c>
      <c r="M251" s="72">
        <f t="shared" si="29"/>
        <v>0</v>
      </c>
    </row>
    <row r="252" spans="4:13" x14ac:dyDescent="0.25">
      <c r="D252" s="72">
        <f t="shared" si="30"/>
        <v>0.42800000000000021</v>
      </c>
      <c r="E252" s="72">
        <f>'Slider Control'!R$13*D252</f>
        <v>1.0272000000000006</v>
      </c>
      <c r="F252" s="72">
        <f>'Slider Control'!S$13*D252+'Slider Control'!T$13</f>
        <v>1.1725714285714295</v>
      </c>
      <c r="G252" s="72">
        <f t="shared" si="24"/>
        <v>0.92720000000000058</v>
      </c>
      <c r="H252" s="72">
        <f t="shared" si="25"/>
        <v>-1.0725714285714294</v>
      </c>
      <c r="I252" s="72">
        <f t="shared" si="26"/>
        <v>1.9997714285714299</v>
      </c>
      <c r="J252" s="72">
        <f t="shared" si="31"/>
        <v>0</v>
      </c>
      <c r="K252" s="72">
        <f t="shared" si="27"/>
        <v>0</v>
      </c>
      <c r="L252" s="72">
        <f t="shared" si="28"/>
        <v>0</v>
      </c>
      <c r="M252" s="72">
        <f t="shared" si="29"/>
        <v>0</v>
      </c>
    </row>
    <row r="253" spans="4:13" x14ac:dyDescent="0.25">
      <c r="D253" s="72">
        <f t="shared" si="30"/>
        <v>0.42900000000000021</v>
      </c>
      <c r="E253" s="72">
        <f>'Slider Control'!R$13*D253</f>
        <v>1.0296000000000005</v>
      </c>
      <c r="F253" s="72">
        <f>'Slider Control'!S$13*D253+'Slider Control'!T$13</f>
        <v>1.1777142857142868</v>
      </c>
      <c r="G253" s="72">
        <f t="shared" si="24"/>
        <v>0.92960000000000054</v>
      </c>
      <c r="H253" s="72">
        <f t="shared" si="25"/>
        <v>-1.0777142857142867</v>
      </c>
      <c r="I253" s="72">
        <f t="shared" si="26"/>
        <v>2.0073142857142874</v>
      </c>
      <c r="J253" s="72">
        <f t="shared" si="31"/>
        <v>0</v>
      </c>
      <c r="K253" s="72">
        <f t="shared" si="27"/>
        <v>0</v>
      </c>
      <c r="L253" s="72">
        <f t="shared" si="28"/>
        <v>0</v>
      </c>
      <c r="M253" s="72">
        <f t="shared" si="29"/>
        <v>0</v>
      </c>
    </row>
    <row r="254" spans="4:13" x14ac:dyDescent="0.25">
      <c r="D254" s="72">
        <f t="shared" si="30"/>
        <v>0.43000000000000022</v>
      </c>
      <c r="E254" s="72">
        <f>'Slider Control'!R$13*D254</f>
        <v>1.0320000000000005</v>
      </c>
      <c r="F254" s="72">
        <f>'Slider Control'!S$13*D254+'Slider Control'!T$13</f>
        <v>1.1828571428571437</v>
      </c>
      <c r="G254" s="72">
        <f t="shared" si="24"/>
        <v>0.93200000000000049</v>
      </c>
      <c r="H254" s="72">
        <f t="shared" si="25"/>
        <v>-1.0828571428571436</v>
      </c>
      <c r="I254" s="72">
        <f t="shared" si="26"/>
        <v>2.014857142857144</v>
      </c>
      <c r="J254" s="72">
        <f t="shared" si="31"/>
        <v>0</v>
      </c>
      <c r="K254" s="72">
        <f t="shared" si="27"/>
        <v>0</v>
      </c>
      <c r="L254" s="72">
        <f t="shared" si="28"/>
        <v>0</v>
      </c>
      <c r="M254" s="72">
        <f t="shared" si="29"/>
        <v>0</v>
      </c>
    </row>
    <row r="255" spans="4:13" x14ac:dyDescent="0.25">
      <c r="D255" s="72">
        <f t="shared" si="30"/>
        <v>0.43100000000000022</v>
      </c>
      <c r="E255" s="72">
        <f>'Slider Control'!R$13*D255</f>
        <v>1.0344000000000004</v>
      </c>
      <c r="F255" s="72">
        <f>'Slider Control'!S$13*D255+'Slider Control'!T$13</f>
        <v>1.1880000000000011</v>
      </c>
      <c r="G255" s="72">
        <f t="shared" si="24"/>
        <v>0.93440000000000045</v>
      </c>
      <c r="H255" s="72">
        <f t="shared" si="25"/>
        <v>-1.088000000000001</v>
      </c>
      <c r="I255" s="72">
        <f t="shared" si="26"/>
        <v>2.0224000000000015</v>
      </c>
      <c r="J255" s="72">
        <f t="shared" si="31"/>
        <v>0</v>
      </c>
      <c r="K255" s="72">
        <f t="shared" si="27"/>
        <v>0</v>
      </c>
      <c r="L255" s="72">
        <f t="shared" si="28"/>
        <v>0</v>
      </c>
      <c r="M255" s="72">
        <f t="shared" si="29"/>
        <v>0</v>
      </c>
    </row>
    <row r="256" spans="4:13" x14ac:dyDescent="0.25">
      <c r="D256" s="72">
        <f t="shared" si="30"/>
        <v>0.43200000000000022</v>
      </c>
      <c r="E256" s="72">
        <f>'Slider Control'!R$13*D256</f>
        <v>1.0368000000000004</v>
      </c>
      <c r="F256" s="72">
        <f>'Slider Control'!S$13*D256+'Slider Control'!T$13</f>
        <v>1.1931428571428579</v>
      </c>
      <c r="G256" s="72">
        <f t="shared" si="24"/>
        <v>0.93680000000000041</v>
      </c>
      <c r="H256" s="72">
        <f t="shared" si="25"/>
        <v>-1.0931428571428579</v>
      </c>
      <c r="I256" s="72">
        <f t="shared" si="26"/>
        <v>2.0299428571428582</v>
      </c>
      <c r="J256" s="72">
        <f t="shared" si="31"/>
        <v>0</v>
      </c>
      <c r="K256" s="72">
        <f t="shared" si="27"/>
        <v>0</v>
      </c>
      <c r="L256" s="72">
        <f t="shared" si="28"/>
        <v>0</v>
      </c>
      <c r="M256" s="72">
        <f t="shared" si="29"/>
        <v>0</v>
      </c>
    </row>
    <row r="257" spans="4:13" x14ac:dyDescent="0.25">
      <c r="D257" s="72">
        <f t="shared" si="30"/>
        <v>0.43300000000000022</v>
      </c>
      <c r="E257" s="72">
        <f>'Slider Control'!R$13*D257</f>
        <v>1.0392000000000006</v>
      </c>
      <c r="F257" s="72">
        <f>'Slider Control'!S$13*D257+'Slider Control'!T$13</f>
        <v>1.1982857142857153</v>
      </c>
      <c r="G257" s="72">
        <f t="shared" si="24"/>
        <v>0.93920000000000059</v>
      </c>
      <c r="H257" s="72">
        <f t="shared" si="25"/>
        <v>-1.0982857142857152</v>
      </c>
      <c r="I257" s="72">
        <f t="shared" si="26"/>
        <v>2.0374857142857157</v>
      </c>
      <c r="J257" s="72">
        <f t="shared" si="31"/>
        <v>0</v>
      </c>
      <c r="K257" s="72">
        <f t="shared" si="27"/>
        <v>0</v>
      </c>
      <c r="L257" s="72">
        <f t="shared" si="28"/>
        <v>0</v>
      </c>
      <c r="M257" s="72">
        <f t="shared" si="29"/>
        <v>0</v>
      </c>
    </row>
    <row r="258" spans="4:13" x14ac:dyDescent="0.25">
      <c r="D258" s="72">
        <f t="shared" si="30"/>
        <v>0.43400000000000022</v>
      </c>
      <c r="E258" s="72">
        <f>'Slider Control'!R$13*D258</f>
        <v>1.0416000000000005</v>
      </c>
      <c r="F258" s="72">
        <f>'Slider Control'!S$13*D258+'Slider Control'!T$13</f>
        <v>1.2034285714285726</v>
      </c>
      <c r="G258" s="72">
        <f t="shared" ref="G258:G321" si="32">E258-B$21</f>
        <v>0.94160000000000055</v>
      </c>
      <c r="H258" s="72">
        <f t="shared" ref="H258:H321" si="33">B$21-F258</f>
        <v>-1.1034285714285725</v>
      </c>
      <c r="I258" s="72">
        <f t="shared" ref="I258:I321" si="34">ABS(G258-H258)</f>
        <v>2.0450285714285732</v>
      </c>
      <c r="J258" s="72">
        <f t="shared" si="31"/>
        <v>0</v>
      </c>
      <c r="K258" s="72">
        <f t="shared" ref="K258:K321" si="35">$J258*D258</f>
        <v>0</v>
      </c>
      <c r="L258" s="72">
        <f t="shared" ref="L258:L321" si="36">$J258*E258</f>
        <v>0</v>
      </c>
      <c r="M258" s="72">
        <f t="shared" ref="M258:M321" si="37">$J258*F258</f>
        <v>0</v>
      </c>
    </row>
    <row r="259" spans="4:13" x14ac:dyDescent="0.25">
      <c r="D259" s="72">
        <f t="shared" ref="D259:D322" si="38">D258+0.001</f>
        <v>0.43500000000000022</v>
      </c>
      <c r="E259" s="72">
        <f>'Slider Control'!R$13*D259</f>
        <v>1.0440000000000005</v>
      </c>
      <c r="F259" s="72">
        <f>'Slider Control'!S$13*D259+'Slider Control'!T$13</f>
        <v>1.2085714285714295</v>
      </c>
      <c r="G259" s="72">
        <f t="shared" si="32"/>
        <v>0.94400000000000051</v>
      </c>
      <c r="H259" s="72">
        <f t="shared" si="33"/>
        <v>-1.1085714285714294</v>
      </c>
      <c r="I259" s="72">
        <f t="shared" si="34"/>
        <v>2.0525714285714298</v>
      </c>
      <c r="J259" s="72">
        <f t="shared" ref="J259:J322" si="39">IF(AND(I259=I$377,J258=0),1,0)</f>
        <v>0</v>
      </c>
      <c r="K259" s="72">
        <f t="shared" si="35"/>
        <v>0</v>
      </c>
      <c r="L259" s="72">
        <f t="shared" si="36"/>
        <v>0</v>
      </c>
      <c r="M259" s="72">
        <f t="shared" si="37"/>
        <v>0</v>
      </c>
    </row>
    <row r="260" spans="4:13" x14ac:dyDescent="0.25">
      <c r="D260" s="72">
        <f t="shared" si="38"/>
        <v>0.43600000000000022</v>
      </c>
      <c r="E260" s="72">
        <f>'Slider Control'!R$13*D260</f>
        <v>1.0464000000000004</v>
      </c>
      <c r="F260" s="72">
        <f>'Slider Control'!S$13*D260+'Slider Control'!T$13</f>
        <v>1.2137142857142869</v>
      </c>
      <c r="G260" s="72">
        <f t="shared" si="32"/>
        <v>0.94640000000000046</v>
      </c>
      <c r="H260" s="72">
        <f t="shared" si="33"/>
        <v>-1.1137142857142868</v>
      </c>
      <c r="I260" s="72">
        <f t="shared" si="34"/>
        <v>2.0601142857142873</v>
      </c>
      <c r="J260" s="72">
        <f t="shared" si="39"/>
        <v>0</v>
      </c>
      <c r="K260" s="72">
        <f t="shared" si="35"/>
        <v>0</v>
      </c>
      <c r="L260" s="72">
        <f t="shared" si="36"/>
        <v>0</v>
      </c>
      <c r="M260" s="72">
        <f t="shared" si="37"/>
        <v>0</v>
      </c>
    </row>
    <row r="261" spans="4:13" x14ac:dyDescent="0.25">
      <c r="D261" s="72">
        <f t="shared" si="38"/>
        <v>0.43700000000000022</v>
      </c>
      <c r="E261" s="72">
        <f>'Slider Control'!R$13*D261</f>
        <v>1.0488000000000004</v>
      </c>
      <c r="F261" s="72">
        <f>'Slider Control'!S$13*D261+'Slider Control'!T$13</f>
        <v>1.2188571428571437</v>
      </c>
      <c r="G261" s="72">
        <f t="shared" si="32"/>
        <v>0.94880000000000042</v>
      </c>
      <c r="H261" s="72">
        <f t="shared" si="33"/>
        <v>-1.1188571428571437</v>
      </c>
      <c r="I261" s="72">
        <f t="shared" si="34"/>
        <v>2.067657142857144</v>
      </c>
      <c r="J261" s="72">
        <f t="shared" si="39"/>
        <v>0</v>
      </c>
      <c r="K261" s="72">
        <f t="shared" si="35"/>
        <v>0</v>
      </c>
      <c r="L261" s="72">
        <f t="shared" si="36"/>
        <v>0</v>
      </c>
      <c r="M261" s="72">
        <f t="shared" si="37"/>
        <v>0</v>
      </c>
    </row>
    <row r="262" spans="4:13" x14ac:dyDescent="0.25">
      <c r="D262" s="72">
        <f t="shared" si="38"/>
        <v>0.43800000000000022</v>
      </c>
      <c r="E262" s="72">
        <f>'Slider Control'!R$13*D262</f>
        <v>1.0512000000000006</v>
      </c>
      <c r="F262" s="72">
        <f>'Slider Control'!S$13*D262+'Slider Control'!T$13</f>
        <v>1.2240000000000011</v>
      </c>
      <c r="G262" s="72">
        <f t="shared" si="32"/>
        <v>0.9512000000000006</v>
      </c>
      <c r="H262" s="72">
        <f t="shared" si="33"/>
        <v>-1.124000000000001</v>
      </c>
      <c r="I262" s="72">
        <f t="shared" si="34"/>
        <v>2.0752000000000015</v>
      </c>
      <c r="J262" s="72">
        <f t="shared" si="39"/>
        <v>0</v>
      </c>
      <c r="K262" s="72">
        <f t="shared" si="35"/>
        <v>0</v>
      </c>
      <c r="L262" s="72">
        <f t="shared" si="36"/>
        <v>0</v>
      </c>
      <c r="M262" s="72">
        <f t="shared" si="37"/>
        <v>0</v>
      </c>
    </row>
    <row r="263" spans="4:13" x14ac:dyDescent="0.25">
      <c r="D263" s="72">
        <f t="shared" si="38"/>
        <v>0.43900000000000022</v>
      </c>
      <c r="E263" s="72">
        <f>'Slider Control'!R$13*D263</f>
        <v>1.0536000000000005</v>
      </c>
      <c r="F263" s="72">
        <f>'Slider Control'!S$13*D263+'Slider Control'!T$13</f>
        <v>1.229142857142858</v>
      </c>
      <c r="G263" s="72">
        <f t="shared" si="32"/>
        <v>0.95360000000000056</v>
      </c>
      <c r="H263" s="72">
        <f t="shared" si="33"/>
        <v>-1.1291428571428579</v>
      </c>
      <c r="I263" s="72">
        <f t="shared" si="34"/>
        <v>2.0827428571428586</v>
      </c>
      <c r="J263" s="72">
        <f t="shared" si="39"/>
        <v>0</v>
      </c>
      <c r="K263" s="72">
        <f t="shared" si="35"/>
        <v>0</v>
      </c>
      <c r="L263" s="72">
        <f t="shared" si="36"/>
        <v>0</v>
      </c>
      <c r="M263" s="72">
        <f t="shared" si="37"/>
        <v>0</v>
      </c>
    </row>
    <row r="264" spans="4:13" x14ac:dyDescent="0.25">
      <c r="D264" s="72">
        <f t="shared" si="38"/>
        <v>0.44000000000000022</v>
      </c>
      <c r="E264" s="72">
        <f>'Slider Control'!R$13*D264</f>
        <v>1.0560000000000005</v>
      </c>
      <c r="F264" s="72">
        <f>'Slider Control'!S$13*D264+'Slider Control'!T$13</f>
        <v>1.2342857142857153</v>
      </c>
      <c r="G264" s="72">
        <f t="shared" si="32"/>
        <v>0.95600000000000052</v>
      </c>
      <c r="H264" s="72">
        <f t="shared" si="33"/>
        <v>-1.1342857142857152</v>
      </c>
      <c r="I264" s="72">
        <f t="shared" si="34"/>
        <v>2.0902857142857156</v>
      </c>
      <c r="J264" s="72">
        <f t="shared" si="39"/>
        <v>0</v>
      </c>
      <c r="K264" s="72">
        <f t="shared" si="35"/>
        <v>0</v>
      </c>
      <c r="L264" s="72">
        <f t="shared" si="36"/>
        <v>0</v>
      </c>
      <c r="M264" s="72">
        <f t="shared" si="37"/>
        <v>0</v>
      </c>
    </row>
    <row r="265" spans="4:13" x14ac:dyDescent="0.25">
      <c r="D265" s="72">
        <f t="shared" si="38"/>
        <v>0.44100000000000023</v>
      </c>
      <c r="E265" s="72">
        <f>'Slider Control'!R$13*D265</f>
        <v>1.0584000000000005</v>
      </c>
      <c r="F265" s="72">
        <f>'Slider Control'!S$13*D265+'Slider Control'!T$13</f>
        <v>1.2394285714285727</v>
      </c>
      <c r="G265" s="72">
        <f t="shared" si="32"/>
        <v>0.95840000000000047</v>
      </c>
      <c r="H265" s="72">
        <f t="shared" si="33"/>
        <v>-1.1394285714285726</v>
      </c>
      <c r="I265" s="72">
        <f t="shared" si="34"/>
        <v>2.0978285714285732</v>
      </c>
      <c r="J265" s="72">
        <f t="shared" si="39"/>
        <v>0</v>
      </c>
      <c r="K265" s="72">
        <f t="shared" si="35"/>
        <v>0</v>
      </c>
      <c r="L265" s="72">
        <f t="shared" si="36"/>
        <v>0</v>
      </c>
      <c r="M265" s="72">
        <f t="shared" si="37"/>
        <v>0</v>
      </c>
    </row>
    <row r="266" spans="4:13" x14ac:dyDescent="0.25">
      <c r="D266" s="72">
        <f t="shared" si="38"/>
        <v>0.44200000000000023</v>
      </c>
      <c r="E266" s="72">
        <f>'Slider Control'!R$13*D266</f>
        <v>1.0608000000000004</v>
      </c>
      <c r="F266" s="72">
        <f>'Slider Control'!S$13*D266+'Slider Control'!T$13</f>
        <v>1.2445714285714295</v>
      </c>
      <c r="G266" s="72">
        <f t="shared" si="32"/>
        <v>0.96080000000000043</v>
      </c>
      <c r="H266" s="72">
        <f t="shared" si="33"/>
        <v>-1.1445714285714295</v>
      </c>
      <c r="I266" s="72">
        <f t="shared" si="34"/>
        <v>2.1053714285714298</v>
      </c>
      <c r="J266" s="72">
        <f t="shared" si="39"/>
        <v>0</v>
      </c>
      <c r="K266" s="72">
        <f t="shared" si="35"/>
        <v>0</v>
      </c>
      <c r="L266" s="72">
        <f t="shared" si="36"/>
        <v>0</v>
      </c>
      <c r="M266" s="72">
        <f t="shared" si="37"/>
        <v>0</v>
      </c>
    </row>
    <row r="267" spans="4:13" x14ac:dyDescent="0.25">
      <c r="D267" s="72">
        <f t="shared" si="38"/>
        <v>0.44300000000000023</v>
      </c>
      <c r="E267" s="72">
        <f>'Slider Control'!R$13*D267</f>
        <v>1.0632000000000006</v>
      </c>
      <c r="F267" s="72">
        <f>'Slider Control'!S$13*D267+'Slider Control'!T$13</f>
        <v>1.2497142857142869</v>
      </c>
      <c r="G267" s="72">
        <f t="shared" si="32"/>
        <v>0.96320000000000061</v>
      </c>
      <c r="H267" s="72">
        <f t="shared" si="33"/>
        <v>-1.1497142857142868</v>
      </c>
      <c r="I267" s="72">
        <f t="shared" si="34"/>
        <v>2.1129142857142873</v>
      </c>
      <c r="J267" s="72">
        <f t="shared" si="39"/>
        <v>0</v>
      </c>
      <c r="K267" s="72">
        <f t="shared" si="35"/>
        <v>0</v>
      </c>
      <c r="L267" s="72">
        <f t="shared" si="36"/>
        <v>0</v>
      </c>
      <c r="M267" s="72">
        <f t="shared" si="37"/>
        <v>0</v>
      </c>
    </row>
    <row r="268" spans="4:13" x14ac:dyDescent="0.25">
      <c r="D268" s="72">
        <f t="shared" si="38"/>
        <v>0.44400000000000023</v>
      </c>
      <c r="E268" s="72">
        <f>'Slider Control'!R$13*D268</f>
        <v>1.0656000000000005</v>
      </c>
      <c r="F268" s="72">
        <f>'Slider Control'!S$13*D268+'Slider Control'!T$13</f>
        <v>1.2548571428571438</v>
      </c>
      <c r="G268" s="72">
        <f t="shared" si="32"/>
        <v>0.96560000000000057</v>
      </c>
      <c r="H268" s="72">
        <f t="shared" si="33"/>
        <v>-1.1548571428571437</v>
      </c>
      <c r="I268" s="72">
        <f t="shared" si="34"/>
        <v>2.1204571428571444</v>
      </c>
      <c r="J268" s="72">
        <f t="shared" si="39"/>
        <v>0</v>
      </c>
      <c r="K268" s="72">
        <f t="shared" si="35"/>
        <v>0</v>
      </c>
      <c r="L268" s="72">
        <f t="shared" si="36"/>
        <v>0</v>
      </c>
      <c r="M268" s="72">
        <f t="shared" si="37"/>
        <v>0</v>
      </c>
    </row>
    <row r="269" spans="4:13" x14ac:dyDescent="0.25">
      <c r="D269" s="72">
        <f t="shared" si="38"/>
        <v>0.44500000000000023</v>
      </c>
      <c r="E269" s="72">
        <f>'Slider Control'!R$13*D269</f>
        <v>1.0680000000000005</v>
      </c>
      <c r="F269" s="72">
        <f>'Slider Control'!S$13*D269+'Slider Control'!T$13</f>
        <v>1.2600000000000011</v>
      </c>
      <c r="G269" s="72">
        <f t="shared" si="32"/>
        <v>0.96800000000000053</v>
      </c>
      <c r="H269" s="72">
        <f t="shared" si="33"/>
        <v>-1.160000000000001</v>
      </c>
      <c r="I269" s="72">
        <f t="shared" si="34"/>
        <v>2.1280000000000014</v>
      </c>
      <c r="J269" s="72">
        <f t="shared" si="39"/>
        <v>0</v>
      </c>
      <c r="K269" s="72">
        <f t="shared" si="35"/>
        <v>0</v>
      </c>
      <c r="L269" s="72">
        <f t="shared" si="36"/>
        <v>0</v>
      </c>
      <c r="M269" s="72">
        <f t="shared" si="37"/>
        <v>0</v>
      </c>
    </row>
    <row r="270" spans="4:13" x14ac:dyDescent="0.25">
      <c r="D270" s="72">
        <f t="shared" si="38"/>
        <v>0.44600000000000023</v>
      </c>
      <c r="E270" s="72">
        <f>'Slider Control'!R$13*D270</f>
        <v>1.0704000000000005</v>
      </c>
      <c r="F270" s="72">
        <f>'Slider Control'!S$13*D270+'Slider Control'!T$13</f>
        <v>1.265142857142858</v>
      </c>
      <c r="G270" s="72">
        <f t="shared" si="32"/>
        <v>0.97040000000000048</v>
      </c>
      <c r="H270" s="72">
        <f t="shared" si="33"/>
        <v>-1.1651428571428579</v>
      </c>
      <c r="I270" s="72">
        <f t="shared" si="34"/>
        <v>2.1355428571428585</v>
      </c>
      <c r="J270" s="72">
        <f t="shared" si="39"/>
        <v>0</v>
      </c>
      <c r="K270" s="72">
        <f t="shared" si="35"/>
        <v>0</v>
      </c>
      <c r="L270" s="72">
        <f t="shared" si="36"/>
        <v>0</v>
      </c>
      <c r="M270" s="72">
        <f t="shared" si="37"/>
        <v>0</v>
      </c>
    </row>
    <row r="271" spans="4:13" x14ac:dyDescent="0.25">
      <c r="D271" s="72">
        <f t="shared" si="38"/>
        <v>0.44700000000000023</v>
      </c>
      <c r="E271" s="72">
        <f>'Slider Control'!R$13*D271</f>
        <v>1.0728000000000004</v>
      </c>
      <c r="F271" s="72">
        <f>'Slider Control'!S$13*D271+'Slider Control'!T$13</f>
        <v>1.2702857142857154</v>
      </c>
      <c r="G271" s="72">
        <f t="shared" si="32"/>
        <v>0.97280000000000044</v>
      </c>
      <c r="H271" s="72">
        <f t="shared" si="33"/>
        <v>-1.1702857142857153</v>
      </c>
      <c r="I271" s="72">
        <f t="shared" si="34"/>
        <v>2.1430857142857156</v>
      </c>
      <c r="J271" s="72">
        <f t="shared" si="39"/>
        <v>0</v>
      </c>
      <c r="K271" s="72">
        <f t="shared" si="35"/>
        <v>0</v>
      </c>
      <c r="L271" s="72">
        <f t="shared" si="36"/>
        <v>0</v>
      </c>
      <c r="M271" s="72">
        <f t="shared" si="37"/>
        <v>0</v>
      </c>
    </row>
    <row r="272" spans="4:13" x14ac:dyDescent="0.25">
      <c r="D272" s="72">
        <f t="shared" si="38"/>
        <v>0.44800000000000023</v>
      </c>
      <c r="E272" s="72">
        <f>'Slider Control'!R$13*D272</f>
        <v>1.0752000000000006</v>
      </c>
      <c r="F272" s="72">
        <f>'Slider Control'!S$13*D272+'Slider Control'!T$13</f>
        <v>1.2754285714285727</v>
      </c>
      <c r="G272" s="72">
        <f t="shared" si="32"/>
        <v>0.97520000000000062</v>
      </c>
      <c r="H272" s="72">
        <f t="shared" si="33"/>
        <v>-1.1754285714285726</v>
      </c>
      <c r="I272" s="72">
        <f t="shared" si="34"/>
        <v>2.1506285714285731</v>
      </c>
      <c r="J272" s="72">
        <f t="shared" si="39"/>
        <v>0</v>
      </c>
      <c r="K272" s="72">
        <f t="shared" si="35"/>
        <v>0</v>
      </c>
      <c r="L272" s="72">
        <f t="shared" si="36"/>
        <v>0</v>
      </c>
      <c r="M272" s="72">
        <f t="shared" si="37"/>
        <v>0</v>
      </c>
    </row>
    <row r="273" spans="4:13" x14ac:dyDescent="0.25">
      <c r="D273" s="72">
        <f t="shared" si="38"/>
        <v>0.44900000000000023</v>
      </c>
      <c r="E273" s="72">
        <f>'Slider Control'!R$13*D273</f>
        <v>1.0776000000000006</v>
      </c>
      <c r="F273" s="72">
        <f>'Slider Control'!S$13*D273+'Slider Control'!T$13</f>
        <v>1.2805714285714296</v>
      </c>
      <c r="G273" s="72">
        <f t="shared" si="32"/>
        <v>0.97760000000000058</v>
      </c>
      <c r="H273" s="72">
        <f t="shared" si="33"/>
        <v>-1.1805714285714295</v>
      </c>
      <c r="I273" s="72">
        <f t="shared" si="34"/>
        <v>2.1581714285714302</v>
      </c>
      <c r="J273" s="72">
        <f t="shared" si="39"/>
        <v>0</v>
      </c>
      <c r="K273" s="72">
        <f t="shared" si="35"/>
        <v>0</v>
      </c>
      <c r="L273" s="72">
        <f t="shared" si="36"/>
        <v>0</v>
      </c>
      <c r="M273" s="72">
        <f t="shared" si="37"/>
        <v>0</v>
      </c>
    </row>
    <row r="274" spans="4:13" x14ac:dyDescent="0.25">
      <c r="D274" s="72">
        <f t="shared" si="38"/>
        <v>0.45000000000000023</v>
      </c>
      <c r="E274" s="72">
        <f>'Slider Control'!R$13*D274</f>
        <v>1.0800000000000005</v>
      </c>
      <c r="F274" s="72">
        <f>'Slider Control'!S$13*D274+'Slider Control'!T$13</f>
        <v>1.2857142857142869</v>
      </c>
      <c r="G274" s="72">
        <f t="shared" si="32"/>
        <v>0.98000000000000054</v>
      </c>
      <c r="H274" s="72">
        <f t="shared" si="33"/>
        <v>-1.1857142857142868</v>
      </c>
      <c r="I274" s="72">
        <f t="shared" si="34"/>
        <v>2.1657142857142873</v>
      </c>
      <c r="J274" s="72">
        <f t="shared" si="39"/>
        <v>0</v>
      </c>
      <c r="K274" s="72">
        <f t="shared" si="35"/>
        <v>0</v>
      </c>
      <c r="L274" s="72">
        <f t="shared" si="36"/>
        <v>0</v>
      </c>
      <c r="M274" s="72">
        <f t="shared" si="37"/>
        <v>0</v>
      </c>
    </row>
    <row r="275" spans="4:13" x14ac:dyDescent="0.25">
      <c r="D275" s="72">
        <f t="shared" si="38"/>
        <v>0.45100000000000023</v>
      </c>
      <c r="E275" s="72">
        <f>'Slider Control'!R$13*D275</f>
        <v>1.0824000000000005</v>
      </c>
      <c r="F275" s="72">
        <f>'Slider Control'!S$13*D275+'Slider Control'!T$13</f>
        <v>1.2908571428571438</v>
      </c>
      <c r="G275" s="72">
        <f t="shared" si="32"/>
        <v>0.9824000000000005</v>
      </c>
      <c r="H275" s="72">
        <f t="shared" si="33"/>
        <v>-1.1908571428571437</v>
      </c>
      <c r="I275" s="72">
        <f t="shared" si="34"/>
        <v>2.1732571428571443</v>
      </c>
      <c r="J275" s="72">
        <f t="shared" si="39"/>
        <v>0</v>
      </c>
      <c r="K275" s="72">
        <f t="shared" si="35"/>
        <v>0</v>
      </c>
      <c r="L275" s="72">
        <f t="shared" si="36"/>
        <v>0</v>
      </c>
      <c r="M275" s="72">
        <f t="shared" si="37"/>
        <v>0</v>
      </c>
    </row>
    <row r="276" spans="4:13" x14ac:dyDescent="0.25">
      <c r="D276" s="72">
        <f t="shared" si="38"/>
        <v>0.45200000000000023</v>
      </c>
      <c r="E276" s="72">
        <f>'Slider Control'!R$13*D276</f>
        <v>1.0848000000000004</v>
      </c>
      <c r="F276" s="72">
        <f>'Slider Control'!S$13*D276+'Slider Control'!T$13</f>
        <v>1.2960000000000012</v>
      </c>
      <c r="G276" s="72">
        <f t="shared" si="32"/>
        <v>0.98480000000000045</v>
      </c>
      <c r="H276" s="72">
        <f t="shared" si="33"/>
        <v>-1.1960000000000011</v>
      </c>
      <c r="I276" s="72">
        <f t="shared" si="34"/>
        <v>2.1808000000000014</v>
      </c>
      <c r="J276" s="72">
        <f t="shared" si="39"/>
        <v>0</v>
      </c>
      <c r="K276" s="72">
        <f t="shared" si="35"/>
        <v>0</v>
      </c>
      <c r="L276" s="72">
        <f t="shared" si="36"/>
        <v>0</v>
      </c>
      <c r="M276" s="72">
        <f t="shared" si="37"/>
        <v>0</v>
      </c>
    </row>
    <row r="277" spans="4:13" x14ac:dyDescent="0.25">
      <c r="D277" s="72">
        <f t="shared" si="38"/>
        <v>0.45300000000000024</v>
      </c>
      <c r="E277" s="72">
        <f>'Slider Control'!R$13*D277</f>
        <v>1.0872000000000006</v>
      </c>
      <c r="F277" s="72">
        <f>'Slider Control'!S$13*D277+'Slider Control'!T$13</f>
        <v>1.301142857142858</v>
      </c>
      <c r="G277" s="72">
        <f t="shared" si="32"/>
        <v>0.98720000000000063</v>
      </c>
      <c r="H277" s="72">
        <f t="shared" si="33"/>
        <v>-1.201142857142858</v>
      </c>
      <c r="I277" s="72">
        <f t="shared" si="34"/>
        <v>2.1883428571428585</v>
      </c>
      <c r="J277" s="72">
        <f t="shared" si="39"/>
        <v>0</v>
      </c>
      <c r="K277" s="72">
        <f t="shared" si="35"/>
        <v>0</v>
      </c>
      <c r="L277" s="72">
        <f t="shared" si="36"/>
        <v>0</v>
      </c>
      <c r="M277" s="72">
        <f t="shared" si="37"/>
        <v>0</v>
      </c>
    </row>
    <row r="278" spans="4:13" x14ac:dyDescent="0.25">
      <c r="D278" s="72">
        <f t="shared" si="38"/>
        <v>0.45400000000000024</v>
      </c>
      <c r="E278" s="72">
        <f>'Slider Control'!R$13*D278</f>
        <v>1.0896000000000006</v>
      </c>
      <c r="F278" s="72">
        <f>'Slider Control'!S$13*D278+'Slider Control'!T$13</f>
        <v>1.3062857142857154</v>
      </c>
      <c r="G278" s="72">
        <f t="shared" si="32"/>
        <v>0.98960000000000059</v>
      </c>
      <c r="H278" s="72">
        <f t="shared" si="33"/>
        <v>-1.2062857142857153</v>
      </c>
      <c r="I278" s="72">
        <f t="shared" si="34"/>
        <v>2.195885714285716</v>
      </c>
      <c r="J278" s="72">
        <f t="shared" si="39"/>
        <v>0</v>
      </c>
      <c r="K278" s="72">
        <f t="shared" si="35"/>
        <v>0</v>
      </c>
      <c r="L278" s="72">
        <f t="shared" si="36"/>
        <v>0</v>
      </c>
      <c r="M278" s="72">
        <f t="shared" si="37"/>
        <v>0</v>
      </c>
    </row>
    <row r="279" spans="4:13" x14ac:dyDescent="0.25">
      <c r="D279" s="72">
        <f t="shared" si="38"/>
        <v>0.45500000000000024</v>
      </c>
      <c r="E279" s="72">
        <f>'Slider Control'!R$13*D279</f>
        <v>1.0920000000000005</v>
      </c>
      <c r="F279" s="72">
        <f>'Slider Control'!S$13*D279+'Slider Control'!T$13</f>
        <v>1.3114285714285727</v>
      </c>
      <c r="G279" s="72">
        <f t="shared" si="32"/>
        <v>0.99200000000000055</v>
      </c>
      <c r="H279" s="72">
        <f t="shared" si="33"/>
        <v>-1.2114285714285726</v>
      </c>
      <c r="I279" s="72">
        <f t="shared" si="34"/>
        <v>2.2034285714285731</v>
      </c>
      <c r="J279" s="72">
        <f t="shared" si="39"/>
        <v>0</v>
      </c>
      <c r="K279" s="72">
        <f t="shared" si="35"/>
        <v>0</v>
      </c>
      <c r="L279" s="72">
        <f t="shared" si="36"/>
        <v>0</v>
      </c>
      <c r="M279" s="72">
        <f t="shared" si="37"/>
        <v>0</v>
      </c>
    </row>
    <row r="280" spans="4:13" x14ac:dyDescent="0.25">
      <c r="D280" s="72">
        <f t="shared" si="38"/>
        <v>0.45600000000000024</v>
      </c>
      <c r="E280" s="72">
        <f>'Slider Control'!R$13*D280</f>
        <v>1.0944000000000005</v>
      </c>
      <c r="F280" s="72">
        <f>'Slider Control'!S$13*D280+'Slider Control'!T$13</f>
        <v>1.3165714285714296</v>
      </c>
      <c r="G280" s="72">
        <f t="shared" si="32"/>
        <v>0.99440000000000051</v>
      </c>
      <c r="H280" s="72">
        <f t="shared" si="33"/>
        <v>-1.2165714285714295</v>
      </c>
      <c r="I280" s="72">
        <f t="shared" si="34"/>
        <v>2.2109714285714301</v>
      </c>
      <c r="J280" s="72">
        <f t="shared" si="39"/>
        <v>0</v>
      </c>
      <c r="K280" s="72">
        <f t="shared" si="35"/>
        <v>0</v>
      </c>
      <c r="L280" s="72">
        <f t="shared" si="36"/>
        <v>0</v>
      </c>
      <c r="M280" s="72">
        <f t="shared" si="37"/>
        <v>0</v>
      </c>
    </row>
    <row r="281" spans="4:13" x14ac:dyDescent="0.25">
      <c r="D281" s="72">
        <f t="shared" si="38"/>
        <v>0.45700000000000024</v>
      </c>
      <c r="E281" s="72">
        <f>'Slider Control'!R$13*D281</f>
        <v>1.0968000000000004</v>
      </c>
      <c r="F281" s="72">
        <f>'Slider Control'!S$13*D281+'Slider Control'!T$13</f>
        <v>1.321714285714287</v>
      </c>
      <c r="G281" s="72">
        <f t="shared" si="32"/>
        <v>0.99680000000000046</v>
      </c>
      <c r="H281" s="72">
        <f t="shared" si="33"/>
        <v>-1.2217142857142869</v>
      </c>
      <c r="I281" s="72">
        <f t="shared" si="34"/>
        <v>2.2185142857142872</v>
      </c>
      <c r="J281" s="72">
        <f t="shared" si="39"/>
        <v>0</v>
      </c>
      <c r="K281" s="72">
        <f t="shared" si="35"/>
        <v>0</v>
      </c>
      <c r="L281" s="72">
        <f t="shared" si="36"/>
        <v>0</v>
      </c>
      <c r="M281" s="72">
        <f t="shared" si="37"/>
        <v>0</v>
      </c>
    </row>
    <row r="282" spans="4:13" x14ac:dyDescent="0.25">
      <c r="D282" s="72">
        <f t="shared" si="38"/>
        <v>0.45800000000000024</v>
      </c>
      <c r="E282" s="72">
        <f>'Slider Control'!R$13*D282</f>
        <v>1.0992000000000006</v>
      </c>
      <c r="F282" s="72">
        <f>'Slider Control'!S$13*D282+'Slider Control'!T$13</f>
        <v>1.3268571428571438</v>
      </c>
      <c r="G282" s="72">
        <f t="shared" si="32"/>
        <v>0.99920000000000064</v>
      </c>
      <c r="H282" s="72">
        <f t="shared" si="33"/>
        <v>-1.2268571428571438</v>
      </c>
      <c r="I282" s="72">
        <f t="shared" si="34"/>
        <v>2.2260571428571443</v>
      </c>
      <c r="J282" s="72">
        <f t="shared" si="39"/>
        <v>0</v>
      </c>
      <c r="K282" s="72">
        <f t="shared" si="35"/>
        <v>0</v>
      </c>
      <c r="L282" s="72">
        <f t="shared" si="36"/>
        <v>0</v>
      </c>
      <c r="M282" s="72">
        <f t="shared" si="37"/>
        <v>0</v>
      </c>
    </row>
    <row r="283" spans="4:13" x14ac:dyDescent="0.25">
      <c r="D283" s="72">
        <f t="shared" si="38"/>
        <v>0.45900000000000024</v>
      </c>
      <c r="E283" s="72">
        <f>'Slider Control'!R$13*D283</f>
        <v>1.1016000000000006</v>
      </c>
      <c r="F283" s="72">
        <f>'Slider Control'!S$13*D283+'Slider Control'!T$13</f>
        <v>1.3320000000000012</v>
      </c>
      <c r="G283" s="72">
        <f t="shared" si="32"/>
        <v>1.0016000000000005</v>
      </c>
      <c r="H283" s="72">
        <f t="shared" si="33"/>
        <v>-1.2320000000000011</v>
      </c>
      <c r="I283" s="72">
        <f t="shared" si="34"/>
        <v>2.2336000000000018</v>
      </c>
      <c r="J283" s="72">
        <f t="shared" si="39"/>
        <v>0</v>
      </c>
      <c r="K283" s="72">
        <f t="shared" si="35"/>
        <v>0</v>
      </c>
      <c r="L283" s="72">
        <f t="shared" si="36"/>
        <v>0</v>
      </c>
      <c r="M283" s="72">
        <f t="shared" si="37"/>
        <v>0</v>
      </c>
    </row>
    <row r="284" spans="4:13" x14ac:dyDescent="0.25">
      <c r="D284" s="72">
        <f t="shared" si="38"/>
        <v>0.46000000000000024</v>
      </c>
      <c r="E284" s="72">
        <f>'Slider Control'!R$13*D284</f>
        <v>1.1040000000000005</v>
      </c>
      <c r="F284" s="72">
        <f>'Slider Control'!S$13*D284+'Slider Control'!T$13</f>
        <v>1.3371428571428581</v>
      </c>
      <c r="G284" s="72">
        <f t="shared" si="32"/>
        <v>1.0040000000000004</v>
      </c>
      <c r="H284" s="72">
        <f t="shared" si="33"/>
        <v>-1.237142857142858</v>
      </c>
      <c r="I284" s="72">
        <f t="shared" si="34"/>
        <v>2.2411428571428584</v>
      </c>
      <c r="J284" s="72">
        <f t="shared" si="39"/>
        <v>0</v>
      </c>
      <c r="K284" s="72">
        <f t="shared" si="35"/>
        <v>0</v>
      </c>
      <c r="L284" s="72">
        <f t="shared" si="36"/>
        <v>0</v>
      </c>
      <c r="M284" s="72">
        <f t="shared" si="37"/>
        <v>0</v>
      </c>
    </row>
    <row r="285" spans="4:13" x14ac:dyDescent="0.25">
      <c r="D285" s="72">
        <f t="shared" si="38"/>
        <v>0.46100000000000024</v>
      </c>
      <c r="E285" s="72">
        <f>'Slider Control'!R$13*D285</f>
        <v>1.1064000000000005</v>
      </c>
      <c r="F285" s="72">
        <f>'Slider Control'!S$13*D285+'Slider Control'!T$13</f>
        <v>1.3422857142857154</v>
      </c>
      <c r="G285" s="72">
        <f t="shared" si="32"/>
        <v>1.0064000000000004</v>
      </c>
      <c r="H285" s="72">
        <f t="shared" si="33"/>
        <v>-1.2422857142857153</v>
      </c>
      <c r="I285" s="72">
        <f t="shared" si="34"/>
        <v>2.248685714285716</v>
      </c>
      <c r="J285" s="72">
        <f t="shared" si="39"/>
        <v>0</v>
      </c>
      <c r="K285" s="72">
        <f t="shared" si="35"/>
        <v>0</v>
      </c>
      <c r="L285" s="72">
        <f t="shared" si="36"/>
        <v>0</v>
      </c>
      <c r="M285" s="72">
        <f t="shared" si="37"/>
        <v>0</v>
      </c>
    </row>
    <row r="286" spans="4:13" x14ac:dyDescent="0.25">
      <c r="D286" s="72">
        <f t="shared" si="38"/>
        <v>0.46200000000000024</v>
      </c>
      <c r="E286" s="72">
        <f>'Slider Control'!R$13*D286</f>
        <v>1.1088000000000005</v>
      </c>
      <c r="F286" s="72">
        <f>'Slider Control'!S$13*D286+'Slider Control'!T$13</f>
        <v>1.3474285714285728</v>
      </c>
      <c r="G286" s="72">
        <f t="shared" si="32"/>
        <v>1.0088000000000004</v>
      </c>
      <c r="H286" s="72">
        <f t="shared" si="33"/>
        <v>-1.2474285714285727</v>
      </c>
      <c r="I286" s="72">
        <f t="shared" si="34"/>
        <v>2.256228571428573</v>
      </c>
      <c r="J286" s="72">
        <f t="shared" si="39"/>
        <v>0</v>
      </c>
      <c r="K286" s="72">
        <f t="shared" si="35"/>
        <v>0</v>
      </c>
      <c r="L286" s="72">
        <f t="shared" si="36"/>
        <v>0</v>
      </c>
      <c r="M286" s="72">
        <f t="shared" si="37"/>
        <v>0</v>
      </c>
    </row>
    <row r="287" spans="4:13" x14ac:dyDescent="0.25">
      <c r="D287" s="72">
        <f t="shared" si="38"/>
        <v>0.46300000000000024</v>
      </c>
      <c r="E287" s="72">
        <f>'Slider Control'!R$13*D287</f>
        <v>1.1112000000000006</v>
      </c>
      <c r="F287" s="72">
        <f>'Slider Control'!S$13*D287+'Slider Control'!T$13</f>
        <v>1.3525714285714296</v>
      </c>
      <c r="G287" s="72">
        <f t="shared" si="32"/>
        <v>1.0112000000000005</v>
      </c>
      <c r="H287" s="72">
        <f t="shared" si="33"/>
        <v>-1.2525714285714296</v>
      </c>
      <c r="I287" s="72">
        <f t="shared" si="34"/>
        <v>2.2637714285714301</v>
      </c>
      <c r="J287" s="72">
        <f t="shared" si="39"/>
        <v>0</v>
      </c>
      <c r="K287" s="72">
        <f t="shared" si="35"/>
        <v>0</v>
      </c>
      <c r="L287" s="72">
        <f t="shared" si="36"/>
        <v>0</v>
      </c>
      <c r="M287" s="72">
        <f t="shared" si="37"/>
        <v>0</v>
      </c>
    </row>
    <row r="288" spans="4:13" x14ac:dyDescent="0.25">
      <c r="D288" s="72">
        <f t="shared" si="38"/>
        <v>0.46400000000000025</v>
      </c>
      <c r="E288" s="72">
        <f>'Slider Control'!R$13*D288</f>
        <v>1.1136000000000006</v>
      </c>
      <c r="F288" s="72">
        <f>'Slider Control'!S$13*D288+'Slider Control'!T$13</f>
        <v>1.357714285714287</v>
      </c>
      <c r="G288" s="72">
        <f t="shared" si="32"/>
        <v>1.0136000000000005</v>
      </c>
      <c r="H288" s="72">
        <f t="shared" si="33"/>
        <v>-1.2577142857142869</v>
      </c>
      <c r="I288" s="72">
        <f t="shared" si="34"/>
        <v>2.2713142857142872</v>
      </c>
      <c r="J288" s="72">
        <f t="shared" si="39"/>
        <v>0</v>
      </c>
      <c r="K288" s="72">
        <f t="shared" si="35"/>
        <v>0</v>
      </c>
      <c r="L288" s="72">
        <f t="shared" si="36"/>
        <v>0</v>
      </c>
      <c r="M288" s="72">
        <f t="shared" si="37"/>
        <v>0</v>
      </c>
    </row>
    <row r="289" spans="4:13" x14ac:dyDescent="0.25">
      <c r="D289" s="72">
        <f t="shared" si="38"/>
        <v>0.46500000000000025</v>
      </c>
      <c r="E289" s="72">
        <f>'Slider Control'!R$13*D289</f>
        <v>1.1160000000000005</v>
      </c>
      <c r="F289" s="72">
        <f>'Slider Control'!S$13*D289+'Slider Control'!T$13</f>
        <v>1.3628571428571439</v>
      </c>
      <c r="G289" s="72">
        <f t="shared" si="32"/>
        <v>1.0160000000000005</v>
      </c>
      <c r="H289" s="72">
        <f t="shared" si="33"/>
        <v>-1.2628571428571438</v>
      </c>
      <c r="I289" s="72">
        <f t="shared" si="34"/>
        <v>2.2788571428571442</v>
      </c>
      <c r="J289" s="72">
        <f t="shared" si="39"/>
        <v>0</v>
      </c>
      <c r="K289" s="72">
        <f t="shared" si="35"/>
        <v>0</v>
      </c>
      <c r="L289" s="72">
        <f t="shared" si="36"/>
        <v>0</v>
      </c>
      <c r="M289" s="72">
        <f t="shared" si="37"/>
        <v>0</v>
      </c>
    </row>
    <row r="290" spans="4:13" x14ac:dyDescent="0.25">
      <c r="D290" s="72">
        <f t="shared" si="38"/>
        <v>0.46600000000000025</v>
      </c>
      <c r="E290" s="72">
        <f>'Slider Control'!R$13*D290</f>
        <v>1.1184000000000005</v>
      </c>
      <c r="F290" s="72">
        <f>'Slider Control'!S$13*D290+'Slider Control'!T$13</f>
        <v>1.3680000000000012</v>
      </c>
      <c r="G290" s="72">
        <f t="shared" si="32"/>
        <v>1.0184000000000004</v>
      </c>
      <c r="H290" s="72">
        <f t="shared" si="33"/>
        <v>-1.2680000000000011</v>
      </c>
      <c r="I290" s="72">
        <f t="shared" si="34"/>
        <v>2.2864000000000013</v>
      </c>
      <c r="J290" s="72">
        <f t="shared" si="39"/>
        <v>0</v>
      </c>
      <c r="K290" s="72">
        <f t="shared" si="35"/>
        <v>0</v>
      </c>
      <c r="L290" s="72">
        <f t="shared" si="36"/>
        <v>0</v>
      </c>
      <c r="M290" s="72">
        <f t="shared" si="37"/>
        <v>0</v>
      </c>
    </row>
    <row r="291" spans="4:13" x14ac:dyDescent="0.25">
      <c r="D291" s="72">
        <f t="shared" si="38"/>
        <v>0.46700000000000025</v>
      </c>
      <c r="E291" s="72">
        <f>'Slider Control'!R$13*D291</f>
        <v>1.1208000000000005</v>
      </c>
      <c r="F291" s="72">
        <f>'Slider Control'!S$13*D291+'Slider Control'!T$13</f>
        <v>1.3731428571428581</v>
      </c>
      <c r="G291" s="72">
        <f t="shared" si="32"/>
        <v>1.0208000000000004</v>
      </c>
      <c r="H291" s="72">
        <f t="shared" si="33"/>
        <v>-1.273142857142858</v>
      </c>
      <c r="I291" s="72">
        <f t="shared" si="34"/>
        <v>2.2939428571428584</v>
      </c>
      <c r="J291" s="72">
        <f t="shared" si="39"/>
        <v>0</v>
      </c>
      <c r="K291" s="72">
        <f t="shared" si="35"/>
        <v>0</v>
      </c>
      <c r="L291" s="72">
        <f t="shared" si="36"/>
        <v>0</v>
      </c>
      <c r="M291" s="72">
        <f t="shared" si="37"/>
        <v>0</v>
      </c>
    </row>
    <row r="292" spans="4:13" x14ac:dyDescent="0.25">
      <c r="D292" s="72">
        <f t="shared" si="38"/>
        <v>0.46800000000000025</v>
      </c>
      <c r="E292" s="72">
        <f>'Slider Control'!R$13*D292</f>
        <v>1.1232000000000006</v>
      </c>
      <c r="F292" s="72">
        <f>'Slider Control'!S$13*D292+'Slider Control'!T$13</f>
        <v>1.3782857142857154</v>
      </c>
      <c r="G292" s="72">
        <f t="shared" si="32"/>
        <v>1.0232000000000006</v>
      </c>
      <c r="H292" s="72">
        <f t="shared" si="33"/>
        <v>-1.2782857142857154</v>
      </c>
      <c r="I292" s="72">
        <f t="shared" si="34"/>
        <v>2.3014857142857159</v>
      </c>
      <c r="J292" s="72">
        <f t="shared" si="39"/>
        <v>0</v>
      </c>
      <c r="K292" s="72">
        <f t="shared" si="35"/>
        <v>0</v>
      </c>
      <c r="L292" s="72">
        <f t="shared" si="36"/>
        <v>0</v>
      </c>
      <c r="M292" s="72">
        <f t="shared" si="37"/>
        <v>0</v>
      </c>
    </row>
    <row r="293" spans="4:13" x14ac:dyDescent="0.25">
      <c r="D293" s="72">
        <f t="shared" si="38"/>
        <v>0.46900000000000025</v>
      </c>
      <c r="E293" s="72">
        <f>'Slider Control'!R$13*D293</f>
        <v>1.1256000000000006</v>
      </c>
      <c r="F293" s="72">
        <f>'Slider Control'!S$13*D293+'Slider Control'!T$13</f>
        <v>1.3834285714285728</v>
      </c>
      <c r="G293" s="72">
        <f t="shared" si="32"/>
        <v>1.0256000000000005</v>
      </c>
      <c r="H293" s="72">
        <f t="shared" si="33"/>
        <v>-1.2834285714285727</v>
      </c>
      <c r="I293" s="72">
        <f t="shared" si="34"/>
        <v>2.3090285714285734</v>
      </c>
      <c r="J293" s="72">
        <f t="shared" si="39"/>
        <v>0</v>
      </c>
      <c r="K293" s="72">
        <f t="shared" si="35"/>
        <v>0</v>
      </c>
      <c r="L293" s="72">
        <f t="shared" si="36"/>
        <v>0</v>
      </c>
      <c r="M293" s="72">
        <f t="shared" si="37"/>
        <v>0</v>
      </c>
    </row>
    <row r="294" spans="4:13" x14ac:dyDescent="0.25">
      <c r="D294" s="72">
        <f t="shared" si="38"/>
        <v>0.47000000000000025</v>
      </c>
      <c r="E294" s="72">
        <f>'Slider Control'!R$13*D294</f>
        <v>1.1280000000000006</v>
      </c>
      <c r="F294" s="72">
        <f>'Slider Control'!S$13*D294+'Slider Control'!T$13</f>
        <v>1.3885714285714297</v>
      </c>
      <c r="G294" s="72">
        <f t="shared" si="32"/>
        <v>1.0280000000000005</v>
      </c>
      <c r="H294" s="72">
        <f t="shared" si="33"/>
        <v>-1.2885714285714296</v>
      </c>
      <c r="I294" s="72">
        <f t="shared" si="34"/>
        <v>2.3165714285714301</v>
      </c>
      <c r="J294" s="72">
        <f t="shared" si="39"/>
        <v>0</v>
      </c>
      <c r="K294" s="72">
        <f t="shared" si="35"/>
        <v>0</v>
      </c>
      <c r="L294" s="72">
        <f t="shared" si="36"/>
        <v>0</v>
      </c>
      <c r="M294" s="72">
        <f t="shared" si="37"/>
        <v>0</v>
      </c>
    </row>
    <row r="295" spans="4:13" x14ac:dyDescent="0.25">
      <c r="D295" s="72">
        <f t="shared" si="38"/>
        <v>0.47100000000000025</v>
      </c>
      <c r="E295" s="72">
        <f>'Slider Control'!R$13*D295</f>
        <v>1.1304000000000005</v>
      </c>
      <c r="F295" s="72">
        <f>'Slider Control'!S$13*D295+'Slider Control'!T$13</f>
        <v>1.393714285714287</v>
      </c>
      <c r="G295" s="72">
        <f t="shared" si="32"/>
        <v>1.0304000000000004</v>
      </c>
      <c r="H295" s="72">
        <f t="shared" si="33"/>
        <v>-1.2937142857142869</v>
      </c>
      <c r="I295" s="72">
        <f t="shared" si="34"/>
        <v>2.3241142857142876</v>
      </c>
      <c r="J295" s="72">
        <f t="shared" si="39"/>
        <v>0</v>
      </c>
      <c r="K295" s="72">
        <f t="shared" si="35"/>
        <v>0</v>
      </c>
      <c r="L295" s="72">
        <f t="shared" si="36"/>
        <v>0</v>
      </c>
      <c r="M295" s="72">
        <f t="shared" si="37"/>
        <v>0</v>
      </c>
    </row>
    <row r="296" spans="4:13" x14ac:dyDescent="0.25">
      <c r="D296" s="72">
        <f t="shared" si="38"/>
        <v>0.47200000000000025</v>
      </c>
      <c r="E296" s="72">
        <f>'Slider Control'!R$13*D296</f>
        <v>1.1328000000000005</v>
      </c>
      <c r="F296" s="72">
        <f>'Slider Control'!S$13*D296+'Slider Control'!T$13</f>
        <v>1.3988571428571439</v>
      </c>
      <c r="G296" s="72">
        <f t="shared" si="32"/>
        <v>1.0328000000000004</v>
      </c>
      <c r="H296" s="72">
        <f t="shared" si="33"/>
        <v>-1.2988571428571438</v>
      </c>
      <c r="I296" s="72">
        <f t="shared" si="34"/>
        <v>2.3316571428571442</v>
      </c>
      <c r="J296" s="72">
        <f t="shared" si="39"/>
        <v>0</v>
      </c>
      <c r="K296" s="72">
        <f t="shared" si="35"/>
        <v>0</v>
      </c>
      <c r="L296" s="72">
        <f t="shared" si="36"/>
        <v>0</v>
      </c>
      <c r="M296" s="72">
        <f t="shared" si="37"/>
        <v>0</v>
      </c>
    </row>
    <row r="297" spans="4:13" x14ac:dyDescent="0.25">
      <c r="D297" s="72">
        <f t="shared" si="38"/>
        <v>0.47300000000000025</v>
      </c>
      <c r="E297" s="72">
        <f>'Slider Control'!R$13*D297</f>
        <v>1.1352000000000007</v>
      </c>
      <c r="F297" s="72">
        <f>'Slider Control'!S$13*D297+'Slider Control'!T$13</f>
        <v>1.4040000000000012</v>
      </c>
      <c r="G297" s="72">
        <f t="shared" si="32"/>
        <v>1.0352000000000006</v>
      </c>
      <c r="H297" s="72">
        <f t="shared" si="33"/>
        <v>-1.3040000000000012</v>
      </c>
      <c r="I297" s="72">
        <f t="shared" si="34"/>
        <v>2.3392000000000017</v>
      </c>
      <c r="J297" s="72">
        <f t="shared" si="39"/>
        <v>0</v>
      </c>
      <c r="K297" s="72">
        <f t="shared" si="35"/>
        <v>0</v>
      </c>
      <c r="L297" s="72">
        <f t="shared" si="36"/>
        <v>0</v>
      </c>
      <c r="M297" s="72">
        <f t="shared" si="37"/>
        <v>0</v>
      </c>
    </row>
    <row r="298" spans="4:13" x14ac:dyDescent="0.25">
      <c r="D298" s="72">
        <f t="shared" si="38"/>
        <v>0.47400000000000025</v>
      </c>
      <c r="E298" s="72">
        <f>'Slider Control'!R$13*D298</f>
        <v>1.1376000000000006</v>
      </c>
      <c r="F298" s="72">
        <f>'Slider Control'!S$13*D298+'Slider Control'!T$13</f>
        <v>1.4091428571428581</v>
      </c>
      <c r="G298" s="72">
        <f t="shared" si="32"/>
        <v>1.0376000000000005</v>
      </c>
      <c r="H298" s="72">
        <f t="shared" si="33"/>
        <v>-1.3091428571428581</v>
      </c>
      <c r="I298" s="72">
        <f t="shared" si="34"/>
        <v>2.3467428571428588</v>
      </c>
      <c r="J298" s="72">
        <f t="shared" si="39"/>
        <v>0</v>
      </c>
      <c r="K298" s="72">
        <f t="shared" si="35"/>
        <v>0</v>
      </c>
      <c r="L298" s="72">
        <f t="shared" si="36"/>
        <v>0</v>
      </c>
      <c r="M298" s="72">
        <f t="shared" si="37"/>
        <v>0</v>
      </c>
    </row>
    <row r="299" spans="4:13" x14ac:dyDescent="0.25">
      <c r="D299" s="72">
        <f t="shared" si="38"/>
        <v>0.47500000000000026</v>
      </c>
      <c r="E299" s="72">
        <f>'Slider Control'!R$13*D299</f>
        <v>1.1400000000000006</v>
      </c>
      <c r="F299" s="72">
        <f>'Slider Control'!S$13*D299+'Slider Control'!T$13</f>
        <v>1.4142857142857155</v>
      </c>
      <c r="G299" s="72">
        <f t="shared" si="32"/>
        <v>1.0400000000000005</v>
      </c>
      <c r="H299" s="72">
        <f t="shared" si="33"/>
        <v>-1.3142857142857154</v>
      </c>
      <c r="I299" s="72">
        <f t="shared" si="34"/>
        <v>2.3542857142857159</v>
      </c>
      <c r="J299" s="72">
        <f t="shared" si="39"/>
        <v>0</v>
      </c>
      <c r="K299" s="72">
        <f t="shared" si="35"/>
        <v>0</v>
      </c>
      <c r="L299" s="72">
        <f t="shared" si="36"/>
        <v>0</v>
      </c>
      <c r="M299" s="72">
        <f t="shared" si="37"/>
        <v>0</v>
      </c>
    </row>
    <row r="300" spans="4:13" x14ac:dyDescent="0.25">
      <c r="D300" s="72">
        <f t="shared" si="38"/>
        <v>0.47600000000000026</v>
      </c>
      <c r="E300" s="72">
        <f>'Slider Control'!R$13*D300</f>
        <v>1.1424000000000005</v>
      </c>
      <c r="F300" s="72">
        <f>'Slider Control'!S$13*D300+'Slider Control'!T$13</f>
        <v>1.4194285714285728</v>
      </c>
      <c r="G300" s="72">
        <f t="shared" si="32"/>
        <v>1.0424000000000004</v>
      </c>
      <c r="H300" s="72">
        <f t="shared" si="33"/>
        <v>-1.3194285714285727</v>
      </c>
      <c r="I300" s="72">
        <f t="shared" si="34"/>
        <v>2.3618285714285729</v>
      </c>
      <c r="J300" s="72">
        <f t="shared" si="39"/>
        <v>0</v>
      </c>
      <c r="K300" s="72">
        <f t="shared" si="35"/>
        <v>0</v>
      </c>
      <c r="L300" s="72">
        <f t="shared" si="36"/>
        <v>0</v>
      </c>
      <c r="M300" s="72">
        <f t="shared" si="37"/>
        <v>0</v>
      </c>
    </row>
    <row r="301" spans="4:13" x14ac:dyDescent="0.25">
      <c r="D301" s="72">
        <f t="shared" si="38"/>
        <v>0.47700000000000026</v>
      </c>
      <c r="E301" s="72">
        <f>'Slider Control'!R$13*D301</f>
        <v>1.1448000000000005</v>
      </c>
      <c r="F301" s="72">
        <f>'Slider Control'!S$13*D301+'Slider Control'!T$13</f>
        <v>1.4245714285714297</v>
      </c>
      <c r="G301" s="72">
        <f t="shared" si="32"/>
        <v>1.0448000000000004</v>
      </c>
      <c r="H301" s="72">
        <f t="shared" si="33"/>
        <v>-1.3245714285714296</v>
      </c>
      <c r="I301" s="72">
        <f t="shared" si="34"/>
        <v>2.36937142857143</v>
      </c>
      <c r="J301" s="72">
        <f t="shared" si="39"/>
        <v>0</v>
      </c>
      <c r="K301" s="72">
        <f t="shared" si="35"/>
        <v>0</v>
      </c>
      <c r="L301" s="72">
        <f t="shared" si="36"/>
        <v>0</v>
      </c>
      <c r="M301" s="72">
        <f t="shared" si="37"/>
        <v>0</v>
      </c>
    </row>
    <row r="302" spans="4:13" x14ac:dyDescent="0.25">
      <c r="D302" s="72">
        <f t="shared" si="38"/>
        <v>0.47800000000000026</v>
      </c>
      <c r="E302" s="72">
        <f>'Slider Control'!R$13*D302</f>
        <v>1.1472000000000007</v>
      </c>
      <c r="F302" s="72">
        <f>'Slider Control'!S$13*D302+'Slider Control'!T$13</f>
        <v>1.429714285714287</v>
      </c>
      <c r="G302" s="72">
        <f t="shared" si="32"/>
        <v>1.0472000000000006</v>
      </c>
      <c r="H302" s="72">
        <f t="shared" si="33"/>
        <v>-1.329714285714287</v>
      </c>
      <c r="I302" s="72">
        <f t="shared" si="34"/>
        <v>2.3769142857142875</v>
      </c>
      <c r="J302" s="72">
        <f t="shared" si="39"/>
        <v>0</v>
      </c>
      <c r="K302" s="72">
        <f t="shared" si="35"/>
        <v>0</v>
      </c>
      <c r="L302" s="72">
        <f t="shared" si="36"/>
        <v>0</v>
      </c>
      <c r="M302" s="72">
        <f t="shared" si="37"/>
        <v>0</v>
      </c>
    </row>
    <row r="303" spans="4:13" x14ac:dyDescent="0.25">
      <c r="D303" s="72">
        <f t="shared" si="38"/>
        <v>0.47900000000000026</v>
      </c>
      <c r="E303" s="72">
        <f>'Slider Control'!R$13*D303</f>
        <v>1.1496000000000006</v>
      </c>
      <c r="F303" s="72">
        <f>'Slider Control'!S$13*D303+'Slider Control'!T$13</f>
        <v>1.4348571428571439</v>
      </c>
      <c r="G303" s="72">
        <f t="shared" si="32"/>
        <v>1.0496000000000005</v>
      </c>
      <c r="H303" s="72">
        <f t="shared" si="33"/>
        <v>-1.3348571428571439</v>
      </c>
      <c r="I303" s="72">
        <f t="shared" si="34"/>
        <v>2.3844571428571442</v>
      </c>
      <c r="J303" s="72">
        <f t="shared" si="39"/>
        <v>0</v>
      </c>
      <c r="K303" s="72">
        <f t="shared" si="35"/>
        <v>0</v>
      </c>
      <c r="L303" s="72">
        <f t="shared" si="36"/>
        <v>0</v>
      </c>
      <c r="M303" s="72">
        <f t="shared" si="37"/>
        <v>0</v>
      </c>
    </row>
    <row r="304" spans="4:13" x14ac:dyDescent="0.25">
      <c r="D304" s="72">
        <f t="shared" si="38"/>
        <v>0.48000000000000026</v>
      </c>
      <c r="E304" s="72">
        <f>'Slider Control'!R$13*D304</f>
        <v>1.1520000000000006</v>
      </c>
      <c r="F304" s="72">
        <f>'Slider Control'!S$13*D304+'Slider Control'!T$13</f>
        <v>1.4400000000000013</v>
      </c>
      <c r="G304" s="72">
        <f t="shared" si="32"/>
        <v>1.0520000000000005</v>
      </c>
      <c r="H304" s="72">
        <f t="shared" si="33"/>
        <v>-1.3400000000000012</v>
      </c>
      <c r="I304" s="72">
        <f t="shared" si="34"/>
        <v>2.3920000000000017</v>
      </c>
      <c r="J304" s="72">
        <f t="shared" si="39"/>
        <v>0</v>
      </c>
      <c r="K304" s="72">
        <f t="shared" si="35"/>
        <v>0</v>
      </c>
      <c r="L304" s="72">
        <f t="shared" si="36"/>
        <v>0</v>
      </c>
      <c r="M304" s="72">
        <f t="shared" si="37"/>
        <v>0</v>
      </c>
    </row>
    <row r="305" spans="4:13" x14ac:dyDescent="0.25">
      <c r="D305" s="72">
        <f t="shared" si="38"/>
        <v>0.48100000000000026</v>
      </c>
      <c r="E305" s="72">
        <f>'Slider Control'!R$13*D305</f>
        <v>1.1544000000000005</v>
      </c>
      <c r="F305" s="72">
        <f>'Slider Control'!S$13*D305+'Slider Control'!T$13</f>
        <v>1.4451428571428582</v>
      </c>
      <c r="G305" s="72">
        <f t="shared" si="32"/>
        <v>1.0544000000000004</v>
      </c>
      <c r="H305" s="72">
        <f t="shared" si="33"/>
        <v>-1.3451428571428581</v>
      </c>
      <c r="I305" s="72">
        <f t="shared" si="34"/>
        <v>2.3995428571428583</v>
      </c>
      <c r="J305" s="72">
        <f t="shared" si="39"/>
        <v>0</v>
      </c>
      <c r="K305" s="72">
        <f t="shared" si="35"/>
        <v>0</v>
      </c>
      <c r="L305" s="72">
        <f t="shared" si="36"/>
        <v>0</v>
      </c>
      <c r="M305" s="72">
        <f t="shared" si="37"/>
        <v>0</v>
      </c>
    </row>
    <row r="306" spans="4:13" x14ac:dyDescent="0.25">
      <c r="D306" s="72">
        <f t="shared" si="38"/>
        <v>0.48200000000000026</v>
      </c>
      <c r="E306" s="72">
        <f>'Slider Control'!R$13*D306</f>
        <v>1.1568000000000005</v>
      </c>
      <c r="F306" s="72">
        <f>'Slider Control'!S$13*D306+'Slider Control'!T$13</f>
        <v>1.4502857142857155</v>
      </c>
      <c r="G306" s="72">
        <f t="shared" si="32"/>
        <v>1.0568000000000004</v>
      </c>
      <c r="H306" s="72">
        <f t="shared" si="33"/>
        <v>-1.3502857142857154</v>
      </c>
      <c r="I306" s="72">
        <f t="shared" si="34"/>
        <v>2.4070857142857158</v>
      </c>
      <c r="J306" s="72">
        <f t="shared" si="39"/>
        <v>0</v>
      </c>
      <c r="K306" s="72">
        <f t="shared" si="35"/>
        <v>0</v>
      </c>
      <c r="L306" s="72">
        <f t="shared" si="36"/>
        <v>0</v>
      </c>
      <c r="M306" s="72">
        <f t="shared" si="37"/>
        <v>0</v>
      </c>
    </row>
    <row r="307" spans="4:13" x14ac:dyDescent="0.25">
      <c r="D307" s="72">
        <f t="shared" si="38"/>
        <v>0.48300000000000026</v>
      </c>
      <c r="E307" s="72">
        <f>'Slider Control'!R$13*D307</f>
        <v>1.1592000000000007</v>
      </c>
      <c r="F307" s="72">
        <f>'Slider Control'!S$13*D307+'Slider Control'!T$13</f>
        <v>1.4554285714285728</v>
      </c>
      <c r="G307" s="72">
        <f t="shared" si="32"/>
        <v>1.0592000000000006</v>
      </c>
      <c r="H307" s="72">
        <f t="shared" si="33"/>
        <v>-1.3554285714285728</v>
      </c>
      <c r="I307" s="72">
        <f t="shared" si="34"/>
        <v>2.4146285714285733</v>
      </c>
      <c r="J307" s="72">
        <f t="shared" si="39"/>
        <v>0</v>
      </c>
      <c r="K307" s="72">
        <f t="shared" si="35"/>
        <v>0</v>
      </c>
      <c r="L307" s="72">
        <f t="shared" si="36"/>
        <v>0</v>
      </c>
      <c r="M307" s="72">
        <f t="shared" si="37"/>
        <v>0</v>
      </c>
    </row>
    <row r="308" spans="4:13" x14ac:dyDescent="0.25">
      <c r="D308" s="72">
        <f t="shared" si="38"/>
        <v>0.48400000000000026</v>
      </c>
      <c r="E308" s="72">
        <f>'Slider Control'!R$13*D308</f>
        <v>1.1616000000000006</v>
      </c>
      <c r="F308" s="72">
        <f>'Slider Control'!S$13*D308+'Slider Control'!T$13</f>
        <v>1.4605714285714297</v>
      </c>
      <c r="G308" s="72">
        <f t="shared" si="32"/>
        <v>1.0616000000000005</v>
      </c>
      <c r="H308" s="72">
        <f t="shared" si="33"/>
        <v>-1.3605714285714297</v>
      </c>
      <c r="I308" s="72">
        <f t="shared" si="34"/>
        <v>2.4221714285714304</v>
      </c>
      <c r="J308" s="72">
        <f t="shared" si="39"/>
        <v>0</v>
      </c>
      <c r="K308" s="72">
        <f t="shared" si="35"/>
        <v>0</v>
      </c>
      <c r="L308" s="72">
        <f t="shared" si="36"/>
        <v>0</v>
      </c>
      <c r="M308" s="72">
        <f t="shared" si="37"/>
        <v>0</v>
      </c>
    </row>
    <row r="309" spans="4:13" x14ac:dyDescent="0.25">
      <c r="D309" s="72">
        <f t="shared" si="38"/>
        <v>0.48500000000000026</v>
      </c>
      <c r="E309" s="72">
        <f>'Slider Control'!R$13*D309</f>
        <v>1.1640000000000006</v>
      </c>
      <c r="F309" s="72">
        <f>'Slider Control'!S$13*D309+'Slider Control'!T$13</f>
        <v>1.4657142857142871</v>
      </c>
      <c r="G309" s="72">
        <f t="shared" si="32"/>
        <v>1.0640000000000005</v>
      </c>
      <c r="H309" s="72">
        <f t="shared" si="33"/>
        <v>-1.365714285714287</v>
      </c>
      <c r="I309" s="72">
        <f t="shared" si="34"/>
        <v>2.4297142857142875</v>
      </c>
      <c r="J309" s="72">
        <f t="shared" si="39"/>
        <v>0</v>
      </c>
      <c r="K309" s="72">
        <f t="shared" si="35"/>
        <v>0</v>
      </c>
      <c r="L309" s="72">
        <f t="shared" si="36"/>
        <v>0</v>
      </c>
      <c r="M309" s="72">
        <f t="shared" si="37"/>
        <v>0</v>
      </c>
    </row>
    <row r="310" spans="4:13" x14ac:dyDescent="0.25">
      <c r="D310" s="72">
        <f t="shared" si="38"/>
        <v>0.48600000000000027</v>
      </c>
      <c r="E310" s="72">
        <f>'Slider Control'!R$13*D310</f>
        <v>1.1664000000000005</v>
      </c>
      <c r="F310" s="72">
        <f>'Slider Control'!S$13*D310+'Slider Control'!T$13</f>
        <v>1.470857142857144</v>
      </c>
      <c r="G310" s="72">
        <f t="shared" si="32"/>
        <v>1.0664000000000005</v>
      </c>
      <c r="H310" s="72">
        <f t="shared" si="33"/>
        <v>-1.3708571428571439</v>
      </c>
      <c r="I310" s="72">
        <f t="shared" si="34"/>
        <v>2.4372571428571446</v>
      </c>
      <c r="J310" s="72">
        <f t="shared" si="39"/>
        <v>0</v>
      </c>
      <c r="K310" s="72">
        <f t="shared" si="35"/>
        <v>0</v>
      </c>
      <c r="L310" s="72">
        <f t="shared" si="36"/>
        <v>0</v>
      </c>
      <c r="M310" s="72">
        <f t="shared" si="37"/>
        <v>0</v>
      </c>
    </row>
    <row r="311" spans="4:13" x14ac:dyDescent="0.25">
      <c r="D311" s="72">
        <f t="shared" si="38"/>
        <v>0.48700000000000027</v>
      </c>
      <c r="E311" s="72">
        <f>'Slider Control'!R$13*D311</f>
        <v>1.1688000000000005</v>
      </c>
      <c r="F311" s="72">
        <f>'Slider Control'!S$13*D311+'Slider Control'!T$13</f>
        <v>1.4760000000000013</v>
      </c>
      <c r="G311" s="72">
        <f t="shared" si="32"/>
        <v>1.0688000000000004</v>
      </c>
      <c r="H311" s="72">
        <f t="shared" si="33"/>
        <v>-1.3760000000000012</v>
      </c>
      <c r="I311" s="72">
        <f t="shared" si="34"/>
        <v>2.4448000000000016</v>
      </c>
      <c r="J311" s="72">
        <f t="shared" si="39"/>
        <v>0</v>
      </c>
      <c r="K311" s="72">
        <f t="shared" si="35"/>
        <v>0</v>
      </c>
      <c r="L311" s="72">
        <f t="shared" si="36"/>
        <v>0</v>
      </c>
      <c r="M311" s="72">
        <f t="shared" si="37"/>
        <v>0</v>
      </c>
    </row>
    <row r="312" spans="4:13" x14ac:dyDescent="0.25">
      <c r="D312" s="72">
        <f t="shared" si="38"/>
        <v>0.48800000000000027</v>
      </c>
      <c r="E312" s="72">
        <f>'Slider Control'!R$13*D312</f>
        <v>1.1712000000000007</v>
      </c>
      <c r="F312" s="72">
        <f>'Slider Control'!S$13*D312+'Slider Control'!T$13</f>
        <v>1.4811428571428582</v>
      </c>
      <c r="G312" s="72">
        <f t="shared" si="32"/>
        <v>1.0712000000000006</v>
      </c>
      <c r="H312" s="72">
        <f t="shared" si="33"/>
        <v>-1.3811428571428581</v>
      </c>
      <c r="I312" s="72">
        <f t="shared" si="34"/>
        <v>2.4523428571428587</v>
      </c>
      <c r="J312" s="72">
        <f t="shared" si="39"/>
        <v>0</v>
      </c>
      <c r="K312" s="72">
        <f t="shared" si="35"/>
        <v>0</v>
      </c>
      <c r="L312" s="72">
        <f t="shared" si="36"/>
        <v>0</v>
      </c>
      <c r="M312" s="72">
        <f t="shared" si="37"/>
        <v>0</v>
      </c>
    </row>
    <row r="313" spans="4:13" x14ac:dyDescent="0.25">
      <c r="D313" s="72">
        <f t="shared" si="38"/>
        <v>0.48900000000000027</v>
      </c>
      <c r="E313" s="72">
        <f>'Slider Control'!R$13*D313</f>
        <v>1.1736000000000006</v>
      </c>
      <c r="F313" s="72">
        <f>'Slider Control'!S$13*D313+'Slider Control'!T$13</f>
        <v>1.4862857142857155</v>
      </c>
      <c r="G313" s="72">
        <f t="shared" si="32"/>
        <v>1.0736000000000006</v>
      </c>
      <c r="H313" s="72">
        <f t="shared" si="33"/>
        <v>-1.3862857142857155</v>
      </c>
      <c r="I313" s="72">
        <f t="shared" si="34"/>
        <v>2.4598857142857158</v>
      </c>
      <c r="J313" s="72">
        <f t="shared" si="39"/>
        <v>0</v>
      </c>
      <c r="K313" s="72">
        <f t="shared" si="35"/>
        <v>0</v>
      </c>
      <c r="L313" s="72">
        <f t="shared" si="36"/>
        <v>0</v>
      </c>
      <c r="M313" s="72">
        <f t="shared" si="37"/>
        <v>0</v>
      </c>
    </row>
    <row r="314" spans="4:13" x14ac:dyDescent="0.25">
      <c r="D314" s="72">
        <f t="shared" si="38"/>
        <v>0.49000000000000027</v>
      </c>
      <c r="E314" s="72">
        <f>'Slider Control'!R$13*D314</f>
        <v>1.1760000000000006</v>
      </c>
      <c r="F314" s="72">
        <f>'Slider Control'!S$13*D314+'Slider Control'!T$13</f>
        <v>1.4914285714285729</v>
      </c>
      <c r="G314" s="72">
        <f t="shared" si="32"/>
        <v>1.0760000000000005</v>
      </c>
      <c r="H314" s="72">
        <f t="shared" si="33"/>
        <v>-1.3914285714285728</v>
      </c>
      <c r="I314" s="72">
        <f t="shared" si="34"/>
        <v>2.4674285714285733</v>
      </c>
      <c r="J314" s="72">
        <f t="shared" si="39"/>
        <v>0</v>
      </c>
      <c r="K314" s="72">
        <f t="shared" si="35"/>
        <v>0</v>
      </c>
      <c r="L314" s="72">
        <f t="shared" si="36"/>
        <v>0</v>
      </c>
      <c r="M314" s="72">
        <f t="shared" si="37"/>
        <v>0</v>
      </c>
    </row>
    <row r="315" spans="4:13" x14ac:dyDescent="0.25">
      <c r="D315" s="72">
        <f t="shared" si="38"/>
        <v>0.49100000000000027</v>
      </c>
      <c r="E315" s="72">
        <f>'Slider Control'!R$13*D315</f>
        <v>1.1784000000000006</v>
      </c>
      <c r="F315" s="72">
        <f>'Slider Control'!S$13*D315+'Slider Control'!T$13</f>
        <v>1.4965714285714298</v>
      </c>
      <c r="G315" s="72">
        <f t="shared" si="32"/>
        <v>1.0784000000000005</v>
      </c>
      <c r="H315" s="72">
        <f t="shared" si="33"/>
        <v>-1.3965714285714297</v>
      </c>
      <c r="I315" s="72">
        <f t="shared" si="34"/>
        <v>2.4749714285714299</v>
      </c>
      <c r="J315" s="72">
        <f t="shared" si="39"/>
        <v>0</v>
      </c>
      <c r="K315" s="72">
        <f t="shared" si="35"/>
        <v>0</v>
      </c>
      <c r="L315" s="72">
        <f t="shared" si="36"/>
        <v>0</v>
      </c>
      <c r="M315" s="72">
        <f t="shared" si="37"/>
        <v>0</v>
      </c>
    </row>
    <row r="316" spans="4:13" x14ac:dyDescent="0.25">
      <c r="D316" s="72">
        <f t="shared" si="38"/>
        <v>0.49200000000000027</v>
      </c>
      <c r="E316" s="72">
        <f>'Slider Control'!R$13*D316</f>
        <v>1.1808000000000005</v>
      </c>
      <c r="F316" s="72">
        <f>'Slider Control'!S$13*D316+'Slider Control'!T$13</f>
        <v>1.5017142857142871</v>
      </c>
      <c r="G316" s="72">
        <f t="shared" si="32"/>
        <v>1.0808000000000004</v>
      </c>
      <c r="H316" s="72">
        <f t="shared" si="33"/>
        <v>-1.401714285714287</v>
      </c>
      <c r="I316" s="72">
        <f t="shared" si="34"/>
        <v>2.4825142857142874</v>
      </c>
      <c r="J316" s="72">
        <f t="shared" si="39"/>
        <v>0</v>
      </c>
      <c r="K316" s="72">
        <f t="shared" si="35"/>
        <v>0</v>
      </c>
      <c r="L316" s="72">
        <f t="shared" si="36"/>
        <v>0</v>
      </c>
      <c r="M316" s="72">
        <f t="shared" si="37"/>
        <v>0</v>
      </c>
    </row>
    <row r="317" spans="4:13" x14ac:dyDescent="0.25">
      <c r="D317" s="72">
        <f t="shared" si="38"/>
        <v>0.49300000000000027</v>
      </c>
      <c r="E317" s="72">
        <f>'Slider Control'!R$13*D317</f>
        <v>1.1832000000000007</v>
      </c>
      <c r="F317" s="72">
        <f>'Slider Control'!S$13*D317+'Slider Control'!T$13</f>
        <v>1.506857142857144</v>
      </c>
      <c r="G317" s="72">
        <f t="shared" si="32"/>
        <v>1.0832000000000006</v>
      </c>
      <c r="H317" s="72">
        <f t="shared" si="33"/>
        <v>-1.4068571428571439</v>
      </c>
      <c r="I317" s="72">
        <f t="shared" si="34"/>
        <v>2.4900571428571445</v>
      </c>
      <c r="J317" s="72">
        <f t="shared" si="39"/>
        <v>0</v>
      </c>
      <c r="K317" s="72">
        <f t="shared" si="35"/>
        <v>0</v>
      </c>
      <c r="L317" s="72">
        <f t="shared" si="36"/>
        <v>0</v>
      </c>
      <c r="M317" s="72">
        <f t="shared" si="37"/>
        <v>0</v>
      </c>
    </row>
    <row r="318" spans="4:13" x14ac:dyDescent="0.25">
      <c r="D318" s="72">
        <f t="shared" si="38"/>
        <v>0.49400000000000027</v>
      </c>
      <c r="E318" s="72">
        <f>'Slider Control'!R$13*D318</f>
        <v>1.1856000000000007</v>
      </c>
      <c r="F318" s="72">
        <f>'Slider Control'!S$13*D318+'Slider Control'!T$13</f>
        <v>1.5120000000000013</v>
      </c>
      <c r="G318" s="72">
        <f t="shared" si="32"/>
        <v>1.0856000000000006</v>
      </c>
      <c r="H318" s="72">
        <f t="shared" si="33"/>
        <v>-1.4120000000000013</v>
      </c>
      <c r="I318" s="72">
        <f t="shared" si="34"/>
        <v>2.497600000000002</v>
      </c>
      <c r="J318" s="72">
        <f t="shared" si="39"/>
        <v>0</v>
      </c>
      <c r="K318" s="72">
        <f t="shared" si="35"/>
        <v>0</v>
      </c>
      <c r="L318" s="72">
        <f t="shared" si="36"/>
        <v>0</v>
      </c>
      <c r="M318" s="72">
        <f t="shared" si="37"/>
        <v>0</v>
      </c>
    </row>
    <row r="319" spans="4:13" x14ac:dyDescent="0.25">
      <c r="D319" s="72">
        <f t="shared" si="38"/>
        <v>0.49500000000000027</v>
      </c>
      <c r="E319" s="72">
        <f>'Slider Control'!R$13*D319</f>
        <v>1.1880000000000006</v>
      </c>
      <c r="F319" s="72">
        <f>'Slider Control'!S$13*D319+'Slider Control'!T$13</f>
        <v>1.5171428571428582</v>
      </c>
      <c r="G319" s="72">
        <f t="shared" si="32"/>
        <v>1.0880000000000005</v>
      </c>
      <c r="H319" s="72">
        <f t="shared" si="33"/>
        <v>-1.4171428571428581</v>
      </c>
      <c r="I319" s="72">
        <f t="shared" si="34"/>
        <v>2.5051428571428587</v>
      </c>
      <c r="J319" s="72">
        <f t="shared" si="39"/>
        <v>0</v>
      </c>
      <c r="K319" s="72">
        <f t="shared" si="35"/>
        <v>0</v>
      </c>
      <c r="L319" s="72">
        <f t="shared" si="36"/>
        <v>0</v>
      </c>
      <c r="M319" s="72">
        <f t="shared" si="37"/>
        <v>0</v>
      </c>
    </row>
    <row r="320" spans="4:13" x14ac:dyDescent="0.25">
      <c r="D320" s="72">
        <f t="shared" si="38"/>
        <v>0.49600000000000027</v>
      </c>
      <c r="E320" s="72">
        <f>'Slider Control'!R$13*D320</f>
        <v>1.1904000000000006</v>
      </c>
      <c r="F320" s="72">
        <f>'Slider Control'!S$13*D320+'Slider Control'!T$13</f>
        <v>1.5222857142857156</v>
      </c>
      <c r="G320" s="72">
        <f t="shared" si="32"/>
        <v>1.0904000000000005</v>
      </c>
      <c r="H320" s="72">
        <f t="shared" si="33"/>
        <v>-1.4222857142857155</v>
      </c>
      <c r="I320" s="72">
        <f t="shared" si="34"/>
        <v>2.5126857142857162</v>
      </c>
      <c r="J320" s="72">
        <f t="shared" si="39"/>
        <v>0</v>
      </c>
      <c r="K320" s="72">
        <f t="shared" si="35"/>
        <v>0</v>
      </c>
      <c r="L320" s="72">
        <f t="shared" si="36"/>
        <v>0</v>
      </c>
      <c r="M320" s="72">
        <f t="shared" si="37"/>
        <v>0</v>
      </c>
    </row>
    <row r="321" spans="4:13" x14ac:dyDescent="0.25">
      <c r="D321" s="72">
        <f t="shared" si="38"/>
        <v>0.49700000000000027</v>
      </c>
      <c r="E321" s="72">
        <f>'Slider Control'!R$13*D321</f>
        <v>1.1928000000000005</v>
      </c>
      <c r="F321" s="72">
        <f>'Slider Control'!S$13*D321+'Slider Control'!T$13</f>
        <v>1.5274285714285729</v>
      </c>
      <c r="G321" s="72">
        <f t="shared" si="32"/>
        <v>1.0928000000000004</v>
      </c>
      <c r="H321" s="72">
        <f t="shared" si="33"/>
        <v>-1.4274285714285728</v>
      </c>
      <c r="I321" s="72">
        <f t="shared" si="34"/>
        <v>2.5202285714285733</v>
      </c>
      <c r="J321" s="72">
        <f t="shared" si="39"/>
        <v>0</v>
      </c>
      <c r="K321" s="72">
        <f t="shared" si="35"/>
        <v>0</v>
      </c>
      <c r="L321" s="72">
        <f t="shared" si="36"/>
        <v>0</v>
      </c>
      <c r="M321" s="72">
        <f t="shared" si="37"/>
        <v>0</v>
      </c>
    </row>
    <row r="322" spans="4:13" x14ac:dyDescent="0.25">
      <c r="D322" s="72">
        <f t="shared" si="38"/>
        <v>0.49800000000000028</v>
      </c>
      <c r="E322" s="72">
        <f>'Slider Control'!R$13*D322</f>
        <v>1.1952000000000007</v>
      </c>
      <c r="F322" s="72">
        <f>'Slider Control'!S$13*D322+'Slider Control'!T$13</f>
        <v>1.5325714285714298</v>
      </c>
      <c r="G322" s="72">
        <f t="shared" ref="G322:G362" si="40">E322-B$21</f>
        <v>1.0952000000000006</v>
      </c>
      <c r="H322" s="72">
        <f t="shared" ref="H322:H362" si="41">B$21-F322</f>
        <v>-1.4325714285714297</v>
      </c>
      <c r="I322" s="72">
        <f t="shared" ref="I322:I362" si="42">ABS(G322-H322)</f>
        <v>2.5277714285714303</v>
      </c>
      <c r="J322" s="72">
        <f t="shared" si="39"/>
        <v>0</v>
      </c>
      <c r="K322" s="72">
        <f t="shared" ref="K322:K362" si="43">$J322*D322</f>
        <v>0</v>
      </c>
      <c r="L322" s="72">
        <f t="shared" ref="L322:L362" si="44">$J322*E322</f>
        <v>0</v>
      </c>
      <c r="M322" s="72">
        <f t="shared" ref="M322:M362" si="45">$J322*F322</f>
        <v>0</v>
      </c>
    </row>
    <row r="323" spans="4:13" x14ac:dyDescent="0.25">
      <c r="D323" s="72">
        <f t="shared" ref="D323:D375" si="46">D322+0.001</f>
        <v>0.49900000000000028</v>
      </c>
      <c r="E323" s="72">
        <f>'Slider Control'!R$13*D323</f>
        <v>1.1976000000000007</v>
      </c>
      <c r="F323" s="72">
        <f>'Slider Control'!S$13*D323+'Slider Control'!T$13</f>
        <v>1.5377142857142871</v>
      </c>
      <c r="G323" s="72">
        <f t="shared" si="40"/>
        <v>1.0976000000000006</v>
      </c>
      <c r="H323" s="72">
        <f t="shared" si="41"/>
        <v>-1.4377142857142871</v>
      </c>
      <c r="I323" s="72">
        <f t="shared" si="42"/>
        <v>2.5353142857142874</v>
      </c>
      <c r="J323" s="72">
        <f t="shared" ref="J323:J362" si="47">IF(AND(I323=I$377,J322=0),1,0)</f>
        <v>0</v>
      </c>
      <c r="K323" s="72">
        <f t="shared" si="43"/>
        <v>0</v>
      </c>
      <c r="L323" s="72">
        <f t="shared" si="44"/>
        <v>0</v>
      </c>
      <c r="M323" s="72">
        <f t="shared" si="45"/>
        <v>0</v>
      </c>
    </row>
    <row r="324" spans="4:13" x14ac:dyDescent="0.25">
      <c r="D324" s="72">
        <f t="shared" si="46"/>
        <v>0.50000000000000022</v>
      </c>
      <c r="E324" s="72">
        <f>'Slider Control'!R$13*D324</f>
        <v>1.2000000000000004</v>
      </c>
      <c r="F324" s="72">
        <f>'Slider Control'!S$13*D324+'Slider Control'!T$13</f>
        <v>1.542857142857144</v>
      </c>
      <c r="G324" s="72">
        <f t="shared" si="40"/>
        <v>1.1000000000000003</v>
      </c>
      <c r="H324" s="72">
        <f t="shared" si="41"/>
        <v>-1.4428571428571439</v>
      </c>
      <c r="I324" s="72">
        <f t="shared" si="42"/>
        <v>2.5428571428571445</v>
      </c>
      <c r="J324" s="72">
        <f t="shared" si="47"/>
        <v>0</v>
      </c>
      <c r="K324" s="72">
        <f t="shared" si="43"/>
        <v>0</v>
      </c>
      <c r="L324" s="72">
        <f t="shared" si="44"/>
        <v>0</v>
      </c>
      <c r="M324" s="72">
        <f t="shared" si="45"/>
        <v>0</v>
      </c>
    </row>
    <row r="325" spans="4:13" x14ac:dyDescent="0.25">
      <c r="D325" s="72">
        <f t="shared" si="46"/>
        <v>0.50100000000000022</v>
      </c>
      <c r="E325" s="72">
        <f>'Slider Control'!R$13*D325</f>
        <v>1.2024000000000006</v>
      </c>
      <c r="F325" s="72">
        <f>'Slider Control'!S$13*D325+'Slider Control'!T$13</f>
        <v>1.5480000000000009</v>
      </c>
      <c r="G325" s="72">
        <f t="shared" si="40"/>
        <v>1.1024000000000005</v>
      </c>
      <c r="H325" s="72">
        <f t="shared" si="41"/>
        <v>-1.4480000000000008</v>
      </c>
      <c r="I325" s="72">
        <f t="shared" si="42"/>
        <v>2.5504000000000016</v>
      </c>
      <c r="J325" s="72">
        <f t="shared" si="47"/>
        <v>0</v>
      </c>
      <c r="K325" s="72">
        <f t="shared" si="43"/>
        <v>0</v>
      </c>
      <c r="L325" s="72">
        <f t="shared" si="44"/>
        <v>0</v>
      </c>
      <c r="M325" s="72">
        <f t="shared" si="45"/>
        <v>0</v>
      </c>
    </row>
    <row r="326" spans="4:13" x14ac:dyDescent="0.25">
      <c r="D326" s="72">
        <f t="shared" si="46"/>
        <v>0.50200000000000022</v>
      </c>
      <c r="E326" s="72">
        <f>'Slider Control'!R$13*D326</f>
        <v>1.2048000000000005</v>
      </c>
      <c r="F326" s="72">
        <f>'Slider Control'!S$13*D326+'Slider Control'!T$13</f>
        <v>1.5531428571428583</v>
      </c>
      <c r="G326" s="72">
        <f t="shared" si="40"/>
        <v>1.1048000000000004</v>
      </c>
      <c r="H326" s="72">
        <f t="shared" si="41"/>
        <v>-1.4531428571428582</v>
      </c>
      <c r="I326" s="72">
        <f t="shared" si="42"/>
        <v>2.5579428571428586</v>
      </c>
      <c r="J326" s="72">
        <f t="shared" si="47"/>
        <v>0</v>
      </c>
      <c r="K326" s="72">
        <f t="shared" si="43"/>
        <v>0</v>
      </c>
      <c r="L326" s="72">
        <f t="shared" si="44"/>
        <v>0</v>
      </c>
      <c r="M326" s="72">
        <f t="shared" si="45"/>
        <v>0</v>
      </c>
    </row>
    <row r="327" spans="4:13" x14ac:dyDescent="0.25">
      <c r="D327" s="72">
        <f t="shared" si="46"/>
        <v>0.50300000000000022</v>
      </c>
      <c r="E327" s="72">
        <f>'Slider Control'!R$13*D327</f>
        <v>1.2072000000000005</v>
      </c>
      <c r="F327" s="72">
        <f>'Slider Control'!S$13*D327+'Slider Control'!T$13</f>
        <v>1.5582857142857152</v>
      </c>
      <c r="G327" s="72">
        <f t="shared" si="40"/>
        <v>1.1072000000000004</v>
      </c>
      <c r="H327" s="72">
        <f t="shared" si="41"/>
        <v>-1.4582857142857151</v>
      </c>
      <c r="I327" s="72">
        <f t="shared" si="42"/>
        <v>2.5654857142857157</v>
      </c>
      <c r="J327" s="72">
        <f t="shared" si="47"/>
        <v>0</v>
      </c>
      <c r="K327" s="72">
        <f t="shared" si="43"/>
        <v>0</v>
      </c>
      <c r="L327" s="72">
        <f t="shared" si="44"/>
        <v>0</v>
      </c>
      <c r="M327" s="72">
        <f t="shared" si="45"/>
        <v>0</v>
      </c>
    </row>
    <row r="328" spans="4:13" x14ac:dyDescent="0.25">
      <c r="D328" s="72">
        <f t="shared" si="46"/>
        <v>0.50400000000000023</v>
      </c>
      <c r="E328" s="72">
        <f>'Slider Control'!R$13*D328</f>
        <v>1.2096000000000005</v>
      </c>
      <c r="F328" s="72">
        <f>'Slider Control'!S$13*D328+'Slider Control'!T$13</f>
        <v>1.5634285714285725</v>
      </c>
      <c r="G328" s="72">
        <f t="shared" si="40"/>
        <v>1.1096000000000004</v>
      </c>
      <c r="H328" s="72">
        <f t="shared" si="41"/>
        <v>-1.4634285714285724</v>
      </c>
      <c r="I328" s="72">
        <f t="shared" si="42"/>
        <v>2.5730285714285728</v>
      </c>
      <c r="J328" s="72">
        <f t="shared" si="47"/>
        <v>0</v>
      </c>
      <c r="K328" s="72">
        <f t="shared" si="43"/>
        <v>0</v>
      </c>
      <c r="L328" s="72">
        <f t="shared" si="44"/>
        <v>0</v>
      </c>
      <c r="M328" s="72">
        <f t="shared" si="45"/>
        <v>0</v>
      </c>
    </row>
    <row r="329" spans="4:13" x14ac:dyDescent="0.25">
      <c r="D329" s="72">
        <f t="shared" si="46"/>
        <v>0.50500000000000023</v>
      </c>
      <c r="E329" s="72">
        <f>'Slider Control'!R$13*D329</f>
        <v>1.2120000000000004</v>
      </c>
      <c r="F329" s="72">
        <f>'Slider Control'!S$13*D329+'Slider Control'!T$13</f>
        <v>1.5685714285714294</v>
      </c>
      <c r="G329" s="72">
        <f t="shared" si="40"/>
        <v>1.1120000000000003</v>
      </c>
      <c r="H329" s="72">
        <f t="shared" si="41"/>
        <v>-1.4685714285714293</v>
      </c>
      <c r="I329" s="72">
        <f t="shared" si="42"/>
        <v>2.5805714285714298</v>
      </c>
      <c r="J329" s="72">
        <f t="shared" si="47"/>
        <v>0</v>
      </c>
      <c r="K329" s="72">
        <f t="shared" si="43"/>
        <v>0</v>
      </c>
      <c r="L329" s="72">
        <f t="shared" si="44"/>
        <v>0</v>
      </c>
      <c r="M329" s="72">
        <f t="shared" si="45"/>
        <v>0</v>
      </c>
    </row>
    <row r="330" spans="4:13" x14ac:dyDescent="0.25">
      <c r="D330" s="72">
        <f t="shared" si="46"/>
        <v>0.50600000000000023</v>
      </c>
      <c r="E330" s="72">
        <f>'Slider Control'!R$13*D330</f>
        <v>1.2144000000000006</v>
      </c>
      <c r="F330" s="72">
        <f>'Slider Control'!S$13*D330+'Slider Control'!T$13</f>
        <v>1.5737142857142867</v>
      </c>
      <c r="G330" s="72">
        <f t="shared" si="40"/>
        <v>1.1144000000000005</v>
      </c>
      <c r="H330" s="72">
        <f t="shared" si="41"/>
        <v>-1.4737142857142866</v>
      </c>
      <c r="I330" s="72">
        <f t="shared" si="42"/>
        <v>2.5881142857142869</v>
      </c>
      <c r="J330" s="72">
        <f t="shared" si="47"/>
        <v>0</v>
      </c>
      <c r="K330" s="72">
        <f t="shared" si="43"/>
        <v>0</v>
      </c>
      <c r="L330" s="72">
        <f t="shared" si="44"/>
        <v>0</v>
      </c>
      <c r="M330" s="72">
        <f t="shared" si="45"/>
        <v>0</v>
      </c>
    </row>
    <row r="331" spans="4:13" x14ac:dyDescent="0.25">
      <c r="D331" s="72">
        <f t="shared" si="46"/>
        <v>0.50700000000000023</v>
      </c>
      <c r="E331" s="72">
        <f>'Slider Control'!R$13*D331</f>
        <v>1.2168000000000005</v>
      </c>
      <c r="F331" s="72">
        <f>'Slider Control'!S$13*D331+'Slider Control'!T$13</f>
        <v>1.5788571428571441</v>
      </c>
      <c r="G331" s="72">
        <f t="shared" si="40"/>
        <v>1.1168000000000005</v>
      </c>
      <c r="H331" s="72">
        <f t="shared" si="41"/>
        <v>-1.478857142857144</v>
      </c>
      <c r="I331" s="72">
        <f t="shared" si="42"/>
        <v>2.5956571428571444</v>
      </c>
      <c r="J331" s="72">
        <f t="shared" si="47"/>
        <v>0</v>
      </c>
      <c r="K331" s="72">
        <f t="shared" si="43"/>
        <v>0</v>
      </c>
      <c r="L331" s="72">
        <f t="shared" si="44"/>
        <v>0</v>
      </c>
      <c r="M331" s="72">
        <f t="shared" si="45"/>
        <v>0</v>
      </c>
    </row>
    <row r="332" spans="4:13" x14ac:dyDescent="0.25">
      <c r="D332" s="72">
        <f t="shared" si="46"/>
        <v>0.50800000000000023</v>
      </c>
      <c r="E332" s="72">
        <f>'Slider Control'!R$13*D332</f>
        <v>1.2192000000000005</v>
      </c>
      <c r="F332" s="72">
        <f>'Slider Control'!S$13*D332+'Slider Control'!T$13</f>
        <v>1.584000000000001</v>
      </c>
      <c r="G332" s="72">
        <f t="shared" si="40"/>
        <v>1.1192000000000004</v>
      </c>
      <c r="H332" s="72">
        <f t="shared" si="41"/>
        <v>-1.4840000000000009</v>
      </c>
      <c r="I332" s="72">
        <f t="shared" si="42"/>
        <v>2.6032000000000011</v>
      </c>
      <c r="J332" s="72">
        <f t="shared" si="47"/>
        <v>0</v>
      </c>
      <c r="K332" s="72">
        <f t="shared" si="43"/>
        <v>0</v>
      </c>
      <c r="L332" s="72">
        <f t="shared" si="44"/>
        <v>0</v>
      </c>
      <c r="M332" s="72">
        <f t="shared" si="45"/>
        <v>0</v>
      </c>
    </row>
    <row r="333" spans="4:13" x14ac:dyDescent="0.25">
      <c r="D333" s="72">
        <f t="shared" si="46"/>
        <v>0.50900000000000023</v>
      </c>
      <c r="E333" s="72">
        <f>'Slider Control'!R$13*D333</f>
        <v>1.2216000000000005</v>
      </c>
      <c r="F333" s="72">
        <f>'Slider Control'!S$13*D333+'Slider Control'!T$13</f>
        <v>1.5891428571428583</v>
      </c>
      <c r="G333" s="72">
        <f t="shared" si="40"/>
        <v>1.1216000000000004</v>
      </c>
      <c r="H333" s="72">
        <f t="shared" si="41"/>
        <v>-1.4891428571428582</v>
      </c>
      <c r="I333" s="72">
        <f t="shared" si="42"/>
        <v>2.6107428571428586</v>
      </c>
      <c r="J333" s="72">
        <f t="shared" si="47"/>
        <v>0</v>
      </c>
      <c r="K333" s="72">
        <f t="shared" si="43"/>
        <v>0</v>
      </c>
      <c r="L333" s="72">
        <f t="shared" si="44"/>
        <v>0</v>
      </c>
      <c r="M333" s="72">
        <f t="shared" si="45"/>
        <v>0</v>
      </c>
    </row>
    <row r="334" spans="4:13" x14ac:dyDescent="0.25">
      <c r="D334" s="72">
        <f t="shared" si="46"/>
        <v>0.51000000000000023</v>
      </c>
      <c r="E334" s="72">
        <f>'Slider Control'!R$13*D334</f>
        <v>1.2240000000000004</v>
      </c>
      <c r="F334" s="72">
        <f>'Slider Control'!S$13*D334+'Slider Control'!T$13</f>
        <v>1.5942857142857152</v>
      </c>
      <c r="G334" s="72">
        <f t="shared" si="40"/>
        <v>1.1240000000000003</v>
      </c>
      <c r="H334" s="72">
        <f t="shared" si="41"/>
        <v>-1.4942857142857151</v>
      </c>
      <c r="I334" s="72">
        <f t="shared" si="42"/>
        <v>2.6182857142857152</v>
      </c>
      <c r="J334" s="72">
        <f t="shared" si="47"/>
        <v>0</v>
      </c>
      <c r="K334" s="72">
        <f t="shared" si="43"/>
        <v>0</v>
      </c>
      <c r="L334" s="72">
        <f t="shared" si="44"/>
        <v>0</v>
      </c>
      <c r="M334" s="72">
        <f t="shared" si="45"/>
        <v>0</v>
      </c>
    </row>
    <row r="335" spans="4:13" x14ac:dyDescent="0.25">
      <c r="D335" s="72">
        <f t="shared" si="46"/>
        <v>0.51100000000000023</v>
      </c>
      <c r="E335" s="72">
        <f>'Slider Control'!R$13*D335</f>
        <v>1.2264000000000006</v>
      </c>
      <c r="F335" s="72">
        <f>'Slider Control'!S$13*D335+'Slider Control'!T$13</f>
        <v>1.5994285714285725</v>
      </c>
      <c r="G335" s="72">
        <f t="shared" si="40"/>
        <v>1.1264000000000005</v>
      </c>
      <c r="H335" s="72">
        <f t="shared" si="41"/>
        <v>-1.4994285714285724</v>
      </c>
      <c r="I335" s="72">
        <f t="shared" si="42"/>
        <v>2.6258285714285732</v>
      </c>
      <c r="J335" s="72">
        <f t="shared" si="47"/>
        <v>0</v>
      </c>
      <c r="K335" s="72">
        <f t="shared" si="43"/>
        <v>0</v>
      </c>
      <c r="L335" s="72">
        <f t="shared" si="44"/>
        <v>0</v>
      </c>
      <c r="M335" s="72">
        <f t="shared" si="45"/>
        <v>0</v>
      </c>
    </row>
    <row r="336" spans="4:13" x14ac:dyDescent="0.25">
      <c r="D336" s="72">
        <f t="shared" si="46"/>
        <v>0.51200000000000023</v>
      </c>
      <c r="E336" s="72">
        <f>'Slider Control'!R$13*D336</f>
        <v>1.2288000000000006</v>
      </c>
      <c r="F336" s="72">
        <f>'Slider Control'!S$13*D336+'Slider Control'!T$13</f>
        <v>1.6045714285714294</v>
      </c>
      <c r="G336" s="72">
        <f t="shared" si="40"/>
        <v>1.1288000000000005</v>
      </c>
      <c r="H336" s="72">
        <f t="shared" si="41"/>
        <v>-1.5045714285714293</v>
      </c>
      <c r="I336" s="72">
        <f t="shared" si="42"/>
        <v>2.6333714285714298</v>
      </c>
      <c r="J336" s="72">
        <f t="shared" si="47"/>
        <v>0</v>
      </c>
      <c r="K336" s="72">
        <f t="shared" si="43"/>
        <v>0</v>
      </c>
      <c r="L336" s="72">
        <f t="shared" si="44"/>
        <v>0</v>
      </c>
      <c r="M336" s="72">
        <f t="shared" si="45"/>
        <v>0</v>
      </c>
    </row>
    <row r="337" spans="4:13" x14ac:dyDescent="0.25">
      <c r="D337" s="72">
        <f t="shared" si="46"/>
        <v>0.51300000000000023</v>
      </c>
      <c r="E337" s="72">
        <f>'Slider Control'!R$13*D337</f>
        <v>1.2312000000000005</v>
      </c>
      <c r="F337" s="72">
        <f>'Slider Control'!S$13*D337+'Slider Control'!T$13</f>
        <v>1.6097142857142868</v>
      </c>
      <c r="G337" s="72">
        <f t="shared" si="40"/>
        <v>1.1312000000000004</v>
      </c>
      <c r="H337" s="72">
        <f t="shared" si="41"/>
        <v>-1.5097142857142867</v>
      </c>
      <c r="I337" s="72">
        <f t="shared" si="42"/>
        <v>2.6409142857142873</v>
      </c>
      <c r="J337" s="72">
        <f t="shared" si="47"/>
        <v>0</v>
      </c>
      <c r="K337" s="72">
        <f t="shared" si="43"/>
        <v>0</v>
      </c>
      <c r="L337" s="72">
        <f t="shared" si="44"/>
        <v>0</v>
      </c>
      <c r="M337" s="72">
        <f t="shared" si="45"/>
        <v>0</v>
      </c>
    </row>
    <row r="338" spans="4:13" x14ac:dyDescent="0.25">
      <c r="D338" s="72">
        <f t="shared" si="46"/>
        <v>0.51400000000000023</v>
      </c>
      <c r="E338" s="72">
        <f>'Slider Control'!R$13*D338</f>
        <v>1.2336000000000005</v>
      </c>
      <c r="F338" s="72">
        <f>'Slider Control'!S$13*D338+'Slider Control'!T$13</f>
        <v>1.6148571428571441</v>
      </c>
      <c r="G338" s="72">
        <f t="shared" si="40"/>
        <v>1.1336000000000004</v>
      </c>
      <c r="H338" s="72">
        <f t="shared" si="41"/>
        <v>-1.514857142857144</v>
      </c>
      <c r="I338" s="72">
        <f t="shared" si="42"/>
        <v>2.6484571428571444</v>
      </c>
      <c r="J338" s="72">
        <f t="shared" si="47"/>
        <v>0</v>
      </c>
      <c r="K338" s="72">
        <f t="shared" si="43"/>
        <v>0</v>
      </c>
      <c r="L338" s="72">
        <f t="shared" si="44"/>
        <v>0</v>
      </c>
      <c r="M338" s="72">
        <f t="shared" si="45"/>
        <v>0</v>
      </c>
    </row>
    <row r="339" spans="4:13" x14ac:dyDescent="0.25">
      <c r="D339" s="72">
        <f t="shared" si="46"/>
        <v>0.51500000000000024</v>
      </c>
      <c r="E339" s="72">
        <f>'Slider Control'!R$13*D339</f>
        <v>1.2360000000000004</v>
      </c>
      <c r="F339" s="72">
        <f>'Slider Control'!S$13*D339+'Slider Control'!T$13</f>
        <v>1.620000000000001</v>
      </c>
      <c r="G339" s="72">
        <f t="shared" si="40"/>
        <v>1.1360000000000003</v>
      </c>
      <c r="H339" s="72">
        <f t="shared" si="41"/>
        <v>-1.5200000000000009</v>
      </c>
      <c r="I339" s="72">
        <f t="shared" si="42"/>
        <v>2.6560000000000015</v>
      </c>
      <c r="J339" s="72">
        <f t="shared" si="47"/>
        <v>0</v>
      </c>
      <c r="K339" s="72">
        <f t="shared" si="43"/>
        <v>0</v>
      </c>
      <c r="L339" s="72">
        <f t="shared" si="44"/>
        <v>0</v>
      </c>
      <c r="M339" s="72">
        <f t="shared" si="45"/>
        <v>0</v>
      </c>
    </row>
    <row r="340" spans="4:13" x14ac:dyDescent="0.25">
      <c r="D340" s="72">
        <f t="shared" si="46"/>
        <v>0.51600000000000024</v>
      </c>
      <c r="E340" s="72">
        <f>'Slider Control'!R$13*D340</f>
        <v>1.2384000000000006</v>
      </c>
      <c r="F340" s="72">
        <f>'Slider Control'!S$13*D340+'Slider Control'!T$13</f>
        <v>1.6251428571428583</v>
      </c>
      <c r="G340" s="72">
        <f t="shared" si="40"/>
        <v>1.1384000000000005</v>
      </c>
      <c r="H340" s="72">
        <f t="shared" si="41"/>
        <v>-1.5251428571428582</v>
      </c>
      <c r="I340" s="72">
        <f t="shared" si="42"/>
        <v>2.6635428571428585</v>
      </c>
      <c r="J340" s="72">
        <f t="shared" si="47"/>
        <v>0</v>
      </c>
      <c r="K340" s="72">
        <f t="shared" si="43"/>
        <v>0</v>
      </c>
      <c r="L340" s="72">
        <f t="shared" si="44"/>
        <v>0</v>
      </c>
      <c r="M340" s="72">
        <f t="shared" si="45"/>
        <v>0</v>
      </c>
    </row>
    <row r="341" spans="4:13" x14ac:dyDescent="0.25">
      <c r="D341" s="72">
        <f t="shared" si="46"/>
        <v>0.51700000000000024</v>
      </c>
      <c r="E341" s="72">
        <f>'Slider Control'!R$13*D341</f>
        <v>1.2408000000000006</v>
      </c>
      <c r="F341" s="72">
        <f>'Slider Control'!S$13*D341+'Slider Control'!T$13</f>
        <v>1.6302857142857152</v>
      </c>
      <c r="G341" s="72">
        <f t="shared" si="40"/>
        <v>1.1408000000000005</v>
      </c>
      <c r="H341" s="72">
        <f t="shared" si="41"/>
        <v>-1.5302857142857151</v>
      </c>
      <c r="I341" s="72">
        <f t="shared" si="42"/>
        <v>2.6710857142857156</v>
      </c>
      <c r="J341" s="72">
        <f t="shared" si="47"/>
        <v>0</v>
      </c>
      <c r="K341" s="72">
        <f t="shared" si="43"/>
        <v>0</v>
      </c>
      <c r="L341" s="72">
        <f t="shared" si="44"/>
        <v>0</v>
      </c>
      <c r="M341" s="72">
        <f t="shared" si="45"/>
        <v>0</v>
      </c>
    </row>
    <row r="342" spans="4:13" x14ac:dyDescent="0.25">
      <c r="D342" s="72">
        <f t="shared" si="46"/>
        <v>0.51800000000000024</v>
      </c>
      <c r="E342" s="72">
        <f>'Slider Control'!R$13*D342</f>
        <v>1.2432000000000005</v>
      </c>
      <c r="F342" s="72">
        <f>'Slider Control'!S$13*D342+'Slider Control'!T$13</f>
        <v>1.6354285714285726</v>
      </c>
      <c r="G342" s="72">
        <f t="shared" si="40"/>
        <v>1.1432000000000004</v>
      </c>
      <c r="H342" s="72">
        <f t="shared" si="41"/>
        <v>-1.5354285714285725</v>
      </c>
      <c r="I342" s="72">
        <f t="shared" si="42"/>
        <v>2.6786285714285727</v>
      </c>
      <c r="J342" s="72">
        <f t="shared" si="47"/>
        <v>0</v>
      </c>
      <c r="K342" s="72">
        <f t="shared" si="43"/>
        <v>0</v>
      </c>
      <c r="L342" s="72">
        <f t="shared" si="44"/>
        <v>0</v>
      </c>
      <c r="M342" s="72">
        <f t="shared" si="45"/>
        <v>0</v>
      </c>
    </row>
    <row r="343" spans="4:13" x14ac:dyDescent="0.25">
      <c r="D343" s="72">
        <f t="shared" si="46"/>
        <v>0.51900000000000024</v>
      </c>
      <c r="E343" s="72">
        <f>'Slider Control'!R$13*D343</f>
        <v>1.2456000000000005</v>
      </c>
      <c r="F343" s="72">
        <f>'Slider Control'!S$13*D343+'Slider Control'!T$13</f>
        <v>1.6405714285714295</v>
      </c>
      <c r="G343" s="72">
        <f t="shared" si="40"/>
        <v>1.1456000000000004</v>
      </c>
      <c r="H343" s="72">
        <f t="shared" si="41"/>
        <v>-1.5405714285714294</v>
      </c>
      <c r="I343" s="72">
        <f t="shared" si="42"/>
        <v>2.6861714285714298</v>
      </c>
      <c r="J343" s="72">
        <f t="shared" si="47"/>
        <v>0</v>
      </c>
      <c r="K343" s="72">
        <f t="shared" si="43"/>
        <v>0</v>
      </c>
      <c r="L343" s="72">
        <f t="shared" si="44"/>
        <v>0</v>
      </c>
      <c r="M343" s="72">
        <f t="shared" si="45"/>
        <v>0</v>
      </c>
    </row>
    <row r="344" spans="4:13" x14ac:dyDescent="0.25">
      <c r="D344" s="72">
        <f t="shared" si="46"/>
        <v>0.52000000000000024</v>
      </c>
      <c r="E344" s="72">
        <f>'Slider Control'!R$13*D344</f>
        <v>1.2480000000000004</v>
      </c>
      <c r="F344" s="72">
        <f>'Slider Control'!S$13*D344+'Slider Control'!T$13</f>
        <v>1.6457142857142868</v>
      </c>
      <c r="G344" s="72">
        <f t="shared" si="40"/>
        <v>1.1480000000000004</v>
      </c>
      <c r="H344" s="72">
        <f t="shared" si="41"/>
        <v>-1.5457142857142867</v>
      </c>
      <c r="I344" s="72">
        <f t="shared" si="42"/>
        <v>2.6937142857142868</v>
      </c>
      <c r="J344" s="72">
        <f t="shared" si="47"/>
        <v>0</v>
      </c>
      <c r="K344" s="72">
        <f t="shared" si="43"/>
        <v>0</v>
      </c>
      <c r="L344" s="72">
        <f t="shared" si="44"/>
        <v>0</v>
      </c>
      <c r="M344" s="72">
        <f t="shared" si="45"/>
        <v>0</v>
      </c>
    </row>
    <row r="345" spans="4:13" x14ac:dyDescent="0.25">
      <c r="D345" s="72">
        <f t="shared" si="46"/>
        <v>0.52100000000000024</v>
      </c>
      <c r="E345" s="72">
        <f>'Slider Control'!R$13*D345</f>
        <v>1.2504000000000006</v>
      </c>
      <c r="F345" s="72">
        <f>'Slider Control'!S$13*D345+'Slider Control'!T$13</f>
        <v>1.6508571428571441</v>
      </c>
      <c r="G345" s="72">
        <f t="shared" si="40"/>
        <v>1.1504000000000005</v>
      </c>
      <c r="H345" s="72">
        <f t="shared" si="41"/>
        <v>-1.550857142857144</v>
      </c>
      <c r="I345" s="72">
        <f t="shared" si="42"/>
        <v>2.7012571428571448</v>
      </c>
      <c r="J345" s="72">
        <f t="shared" si="47"/>
        <v>0</v>
      </c>
      <c r="K345" s="72">
        <f t="shared" si="43"/>
        <v>0</v>
      </c>
      <c r="L345" s="72">
        <f t="shared" si="44"/>
        <v>0</v>
      </c>
      <c r="M345" s="72">
        <f t="shared" si="45"/>
        <v>0</v>
      </c>
    </row>
    <row r="346" spans="4:13" x14ac:dyDescent="0.25">
      <c r="D346" s="72">
        <f t="shared" si="46"/>
        <v>0.52200000000000024</v>
      </c>
      <c r="E346" s="72">
        <f>'Slider Control'!R$13*D346</f>
        <v>1.2528000000000006</v>
      </c>
      <c r="F346" s="72">
        <f>'Slider Control'!S$13*D346+'Slider Control'!T$13</f>
        <v>1.656000000000001</v>
      </c>
      <c r="G346" s="72">
        <f t="shared" si="40"/>
        <v>1.1528000000000005</v>
      </c>
      <c r="H346" s="72">
        <f t="shared" si="41"/>
        <v>-1.5560000000000009</v>
      </c>
      <c r="I346" s="72">
        <f t="shared" si="42"/>
        <v>2.7088000000000014</v>
      </c>
      <c r="J346" s="72">
        <f t="shared" si="47"/>
        <v>0</v>
      </c>
      <c r="K346" s="72">
        <f t="shared" si="43"/>
        <v>0</v>
      </c>
      <c r="L346" s="72">
        <f t="shared" si="44"/>
        <v>0</v>
      </c>
      <c r="M346" s="72">
        <f t="shared" si="45"/>
        <v>0</v>
      </c>
    </row>
    <row r="347" spans="4:13" x14ac:dyDescent="0.25">
      <c r="D347" s="72">
        <f t="shared" si="46"/>
        <v>0.52300000000000024</v>
      </c>
      <c r="E347" s="72">
        <f>'Slider Control'!R$13*D347</f>
        <v>1.2552000000000005</v>
      </c>
      <c r="F347" s="72">
        <f>'Slider Control'!S$13*D347+'Slider Control'!T$13</f>
        <v>1.6611428571428584</v>
      </c>
      <c r="G347" s="72">
        <f t="shared" si="40"/>
        <v>1.1552000000000004</v>
      </c>
      <c r="H347" s="72">
        <f t="shared" si="41"/>
        <v>-1.5611428571428583</v>
      </c>
      <c r="I347" s="72">
        <f t="shared" si="42"/>
        <v>2.7163428571428589</v>
      </c>
      <c r="J347" s="72">
        <f t="shared" si="47"/>
        <v>0</v>
      </c>
      <c r="K347" s="72">
        <f t="shared" si="43"/>
        <v>0</v>
      </c>
      <c r="L347" s="72">
        <f t="shared" si="44"/>
        <v>0</v>
      </c>
      <c r="M347" s="72">
        <f t="shared" si="45"/>
        <v>0</v>
      </c>
    </row>
    <row r="348" spans="4:13" x14ac:dyDescent="0.25">
      <c r="D348" s="72">
        <f t="shared" si="46"/>
        <v>0.52400000000000024</v>
      </c>
      <c r="E348" s="72">
        <f>'Slider Control'!R$13*D348</f>
        <v>1.2576000000000005</v>
      </c>
      <c r="F348" s="72">
        <f>'Slider Control'!S$13*D348+'Slider Control'!T$13</f>
        <v>1.6662857142857153</v>
      </c>
      <c r="G348" s="72">
        <f t="shared" si="40"/>
        <v>1.1576000000000004</v>
      </c>
      <c r="H348" s="72">
        <f t="shared" si="41"/>
        <v>-1.5662857142857152</v>
      </c>
      <c r="I348" s="72">
        <f t="shared" si="42"/>
        <v>2.7238857142857156</v>
      </c>
      <c r="J348" s="72">
        <f t="shared" si="47"/>
        <v>0</v>
      </c>
      <c r="K348" s="72">
        <f t="shared" si="43"/>
        <v>0</v>
      </c>
      <c r="L348" s="72">
        <f t="shared" si="44"/>
        <v>0</v>
      </c>
      <c r="M348" s="72">
        <f t="shared" si="45"/>
        <v>0</v>
      </c>
    </row>
    <row r="349" spans="4:13" x14ac:dyDescent="0.25">
      <c r="D349" s="72">
        <f t="shared" si="46"/>
        <v>0.52500000000000024</v>
      </c>
      <c r="E349" s="72">
        <f>'Slider Control'!R$13*D349</f>
        <v>1.2600000000000005</v>
      </c>
      <c r="F349" s="72">
        <f>'Slider Control'!S$13*D349+'Slider Control'!T$13</f>
        <v>1.6714285714285726</v>
      </c>
      <c r="G349" s="72">
        <f t="shared" si="40"/>
        <v>1.1600000000000004</v>
      </c>
      <c r="H349" s="72">
        <f t="shared" si="41"/>
        <v>-1.5714285714285725</v>
      </c>
      <c r="I349" s="72">
        <f t="shared" si="42"/>
        <v>2.7314285714285731</v>
      </c>
      <c r="J349" s="72">
        <f t="shared" si="47"/>
        <v>0</v>
      </c>
      <c r="K349" s="72">
        <f t="shared" si="43"/>
        <v>0</v>
      </c>
      <c r="L349" s="72">
        <f t="shared" si="44"/>
        <v>0</v>
      </c>
      <c r="M349" s="72">
        <f t="shared" si="45"/>
        <v>0</v>
      </c>
    </row>
    <row r="350" spans="4:13" x14ac:dyDescent="0.25">
      <c r="D350" s="72">
        <f t="shared" si="46"/>
        <v>0.52600000000000025</v>
      </c>
      <c r="E350" s="72">
        <f>'Slider Control'!R$13*D350</f>
        <v>1.2624000000000006</v>
      </c>
      <c r="F350" s="72">
        <f>'Slider Control'!S$13*D350+'Slider Control'!T$13</f>
        <v>1.6765714285714295</v>
      </c>
      <c r="G350" s="72">
        <f t="shared" si="40"/>
        <v>1.1624000000000005</v>
      </c>
      <c r="H350" s="72">
        <f t="shared" si="41"/>
        <v>-1.5765714285714294</v>
      </c>
      <c r="I350" s="72">
        <f t="shared" si="42"/>
        <v>2.7389714285714302</v>
      </c>
      <c r="J350" s="72">
        <f t="shared" si="47"/>
        <v>0</v>
      </c>
      <c r="K350" s="72">
        <f t="shared" si="43"/>
        <v>0</v>
      </c>
      <c r="L350" s="72">
        <f t="shared" si="44"/>
        <v>0</v>
      </c>
      <c r="M350" s="72">
        <f t="shared" si="45"/>
        <v>0</v>
      </c>
    </row>
    <row r="351" spans="4:13" x14ac:dyDescent="0.25">
      <c r="D351" s="72">
        <f t="shared" si="46"/>
        <v>0.52700000000000025</v>
      </c>
      <c r="E351" s="72">
        <f>'Slider Control'!R$13*D351</f>
        <v>1.2648000000000006</v>
      </c>
      <c r="F351" s="72">
        <f>'Slider Control'!S$13*D351+'Slider Control'!T$13</f>
        <v>1.6817142857142868</v>
      </c>
      <c r="G351" s="72">
        <f t="shared" si="40"/>
        <v>1.1648000000000005</v>
      </c>
      <c r="H351" s="72">
        <f t="shared" si="41"/>
        <v>-1.5817142857142867</v>
      </c>
      <c r="I351" s="72">
        <f t="shared" si="42"/>
        <v>2.7465142857142872</v>
      </c>
      <c r="J351" s="72">
        <f t="shared" si="47"/>
        <v>0</v>
      </c>
      <c r="K351" s="72">
        <f t="shared" si="43"/>
        <v>0</v>
      </c>
      <c r="L351" s="72">
        <f t="shared" si="44"/>
        <v>0</v>
      </c>
      <c r="M351" s="72">
        <f t="shared" si="45"/>
        <v>0</v>
      </c>
    </row>
    <row r="352" spans="4:13" x14ac:dyDescent="0.25">
      <c r="D352" s="72">
        <f t="shared" si="46"/>
        <v>0.52800000000000025</v>
      </c>
      <c r="E352" s="72">
        <f>'Slider Control'!R$13*D352</f>
        <v>1.2672000000000005</v>
      </c>
      <c r="F352" s="72">
        <f>'Slider Control'!S$13*D352+'Slider Control'!T$13</f>
        <v>1.6868571428571442</v>
      </c>
      <c r="G352" s="72">
        <f t="shared" si="40"/>
        <v>1.1672000000000005</v>
      </c>
      <c r="H352" s="72">
        <f t="shared" si="41"/>
        <v>-1.5868571428571441</v>
      </c>
      <c r="I352" s="72">
        <f t="shared" si="42"/>
        <v>2.7540571428571443</v>
      </c>
      <c r="J352" s="72">
        <f t="shared" si="47"/>
        <v>0</v>
      </c>
      <c r="K352" s="72">
        <f t="shared" si="43"/>
        <v>0</v>
      </c>
      <c r="L352" s="72">
        <f t="shared" si="44"/>
        <v>0</v>
      </c>
      <c r="M352" s="72">
        <f t="shared" si="45"/>
        <v>0</v>
      </c>
    </row>
    <row r="353" spans="4:13" x14ac:dyDescent="0.25">
      <c r="D353" s="72">
        <f t="shared" si="46"/>
        <v>0.52900000000000025</v>
      </c>
      <c r="E353" s="72">
        <f>'Slider Control'!R$13*D353</f>
        <v>1.2696000000000005</v>
      </c>
      <c r="F353" s="72">
        <f>'Slider Control'!S$13*D353+'Slider Control'!T$13</f>
        <v>1.6920000000000011</v>
      </c>
      <c r="G353" s="72">
        <f t="shared" si="40"/>
        <v>1.1696000000000004</v>
      </c>
      <c r="H353" s="72">
        <f t="shared" si="41"/>
        <v>-1.592000000000001</v>
      </c>
      <c r="I353" s="72">
        <f t="shared" si="42"/>
        <v>2.7616000000000014</v>
      </c>
      <c r="J353" s="72">
        <f t="shared" si="47"/>
        <v>0</v>
      </c>
      <c r="K353" s="72">
        <f t="shared" si="43"/>
        <v>0</v>
      </c>
      <c r="L353" s="72">
        <f t="shared" si="44"/>
        <v>0</v>
      </c>
      <c r="M353" s="72">
        <f t="shared" si="45"/>
        <v>0</v>
      </c>
    </row>
    <row r="354" spans="4:13" x14ac:dyDescent="0.25">
      <c r="D354" s="72">
        <f t="shared" si="46"/>
        <v>0.53000000000000025</v>
      </c>
      <c r="E354" s="72">
        <f>'Slider Control'!R$13*D354</f>
        <v>1.2720000000000005</v>
      </c>
      <c r="F354" s="72">
        <f>'Slider Control'!S$13*D354+'Slider Control'!T$13</f>
        <v>1.6971428571428584</v>
      </c>
      <c r="G354" s="72">
        <f t="shared" si="40"/>
        <v>1.1720000000000004</v>
      </c>
      <c r="H354" s="72">
        <f t="shared" si="41"/>
        <v>-1.5971428571428583</v>
      </c>
      <c r="I354" s="72">
        <f t="shared" si="42"/>
        <v>2.7691428571428585</v>
      </c>
      <c r="J354" s="72">
        <f t="shared" si="47"/>
        <v>0</v>
      </c>
      <c r="K354" s="72">
        <f t="shared" si="43"/>
        <v>0</v>
      </c>
      <c r="L354" s="72">
        <f t="shared" si="44"/>
        <v>0</v>
      </c>
      <c r="M354" s="72">
        <f t="shared" si="45"/>
        <v>0</v>
      </c>
    </row>
    <row r="355" spans="4:13" x14ac:dyDescent="0.25">
      <c r="D355" s="72">
        <f t="shared" si="46"/>
        <v>0.53100000000000025</v>
      </c>
      <c r="E355" s="72">
        <f>'Slider Control'!R$13*D355</f>
        <v>1.2744000000000006</v>
      </c>
      <c r="F355" s="72">
        <f>'Slider Control'!S$13*D355+'Slider Control'!T$13</f>
        <v>1.7022857142857153</v>
      </c>
      <c r="G355" s="72">
        <f t="shared" si="40"/>
        <v>1.1744000000000006</v>
      </c>
      <c r="H355" s="72">
        <f t="shared" si="41"/>
        <v>-1.6022857142857152</v>
      </c>
      <c r="I355" s="72">
        <f t="shared" si="42"/>
        <v>2.7766857142857155</v>
      </c>
      <c r="J355" s="72">
        <f t="shared" si="47"/>
        <v>0</v>
      </c>
      <c r="K355" s="72">
        <f t="shared" si="43"/>
        <v>0</v>
      </c>
      <c r="L355" s="72">
        <f t="shared" si="44"/>
        <v>0</v>
      </c>
      <c r="M355" s="72">
        <f t="shared" si="45"/>
        <v>0</v>
      </c>
    </row>
    <row r="356" spans="4:13" x14ac:dyDescent="0.25">
      <c r="D356" s="72">
        <f t="shared" si="46"/>
        <v>0.53200000000000025</v>
      </c>
      <c r="E356" s="72">
        <f>'Slider Control'!R$13*D356</f>
        <v>1.2768000000000006</v>
      </c>
      <c r="F356" s="72">
        <f>'Slider Control'!S$13*D356+'Slider Control'!T$13</f>
        <v>1.7074285714285726</v>
      </c>
      <c r="G356" s="72">
        <f t="shared" si="40"/>
        <v>1.1768000000000005</v>
      </c>
      <c r="H356" s="72">
        <f t="shared" si="41"/>
        <v>-1.6074285714285725</v>
      </c>
      <c r="I356" s="72">
        <f t="shared" si="42"/>
        <v>2.7842285714285731</v>
      </c>
      <c r="J356" s="72">
        <f t="shared" si="47"/>
        <v>0</v>
      </c>
      <c r="K356" s="72">
        <f t="shared" si="43"/>
        <v>0</v>
      </c>
      <c r="L356" s="72">
        <f t="shared" si="44"/>
        <v>0</v>
      </c>
      <c r="M356" s="72">
        <f t="shared" si="45"/>
        <v>0</v>
      </c>
    </row>
    <row r="357" spans="4:13" x14ac:dyDescent="0.25">
      <c r="D357" s="72">
        <f t="shared" si="46"/>
        <v>0.53300000000000025</v>
      </c>
      <c r="E357" s="72">
        <f>'Slider Control'!R$13*D357</f>
        <v>1.2792000000000006</v>
      </c>
      <c r="F357" s="72">
        <f>'Slider Control'!S$13*D357+'Slider Control'!T$13</f>
        <v>1.7125714285714295</v>
      </c>
      <c r="G357" s="72">
        <f t="shared" si="40"/>
        <v>1.1792000000000005</v>
      </c>
      <c r="H357" s="72">
        <f t="shared" si="41"/>
        <v>-1.6125714285714294</v>
      </c>
      <c r="I357" s="72">
        <f t="shared" si="42"/>
        <v>2.7917714285714297</v>
      </c>
      <c r="J357" s="72">
        <f t="shared" si="47"/>
        <v>0</v>
      </c>
      <c r="K357" s="72">
        <f t="shared" si="43"/>
        <v>0</v>
      </c>
      <c r="L357" s="72">
        <f t="shared" si="44"/>
        <v>0</v>
      </c>
      <c r="M357" s="72">
        <f t="shared" si="45"/>
        <v>0</v>
      </c>
    </row>
    <row r="358" spans="4:13" x14ac:dyDescent="0.25">
      <c r="D358" s="72">
        <f t="shared" si="46"/>
        <v>0.53400000000000025</v>
      </c>
      <c r="E358" s="72">
        <f>'Slider Control'!R$13*D358</f>
        <v>1.2816000000000005</v>
      </c>
      <c r="F358" s="72">
        <f>'Slider Control'!S$13*D358+'Slider Control'!T$13</f>
        <v>1.7177142857142869</v>
      </c>
      <c r="G358" s="72">
        <f t="shared" si="40"/>
        <v>1.1816000000000004</v>
      </c>
      <c r="H358" s="72">
        <f t="shared" si="41"/>
        <v>-1.6177142857142868</v>
      </c>
      <c r="I358" s="72">
        <f t="shared" si="42"/>
        <v>2.7993142857142872</v>
      </c>
      <c r="J358" s="72">
        <f t="shared" si="47"/>
        <v>0</v>
      </c>
      <c r="K358" s="72">
        <f t="shared" si="43"/>
        <v>0</v>
      </c>
      <c r="L358" s="72">
        <f t="shared" si="44"/>
        <v>0</v>
      </c>
      <c r="M358" s="72">
        <f t="shared" si="45"/>
        <v>0</v>
      </c>
    </row>
    <row r="359" spans="4:13" x14ac:dyDescent="0.25">
      <c r="D359" s="72">
        <f t="shared" si="46"/>
        <v>0.53500000000000025</v>
      </c>
      <c r="E359" s="72">
        <f>'Slider Control'!R$13*D359</f>
        <v>1.2840000000000005</v>
      </c>
      <c r="F359" s="72">
        <f>'Slider Control'!S$13*D359+'Slider Control'!T$13</f>
        <v>1.7228571428571442</v>
      </c>
      <c r="G359" s="72">
        <f t="shared" si="40"/>
        <v>1.1840000000000004</v>
      </c>
      <c r="H359" s="72">
        <f t="shared" si="41"/>
        <v>-1.6228571428571441</v>
      </c>
      <c r="I359" s="72">
        <f t="shared" si="42"/>
        <v>2.8068571428571447</v>
      </c>
      <c r="J359" s="72">
        <f t="shared" si="47"/>
        <v>0</v>
      </c>
      <c r="K359" s="72">
        <f t="shared" si="43"/>
        <v>0</v>
      </c>
      <c r="L359" s="72">
        <f t="shared" si="44"/>
        <v>0</v>
      </c>
      <c r="M359" s="72">
        <f t="shared" si="45"/>
        <v>0</v>
      </c>
    </row>
    <row r="360" spans="4:13" x14ac:dyDescent="0.25">
      <c r="D360" s="72">
        <f t="shared" si="46"/>
        <v>0.53600000000000025</v>
      </c>
      <c r="E360" s="72">
        <f>'Slider Control'!R$13*D360</f>
        <v>1.2864000000000007</v>
      </c>
      <c r="F360" s="72">
        <f>'Slider Control'!S$13*D360+'Slider Control'!T$13</f>
        <v>1.7280000000000011</v>
      </c>
      <c r="G360" s="72">
        <f t="shared" si="40"/>
        <v>1.1864000000000006</v>
      </c>
      <c r="H360" s="72">
        <f t="shared" si="41"/>
        <v>-1.628000000000001</v>
      </c>
      <c r="I360" s="72">
        <f t="shared" si="42"/>
        <v>2.8144000000000018</v>
      </c>
      <c r="J360" s="72">
        <f t="shared" si="47"/>
        <v>0</v>
      </c>
      <c r="K360" s="72">
        <f t="shared" si="43"/>
        <v>0</v>
      </c>
      <c r="L360" s="72">
        <f t="shared" si="44"/>
        <v>0</v>
      </c>
      <c r="M360" s="72">
        <f t="shared" si="45"/>
        <v>0</v>
      </c>
    </row>
    <row r="361" spans="4:13" x14ac:dyDescent="0.25">
      <c r="D361" s="72">
        <f t="shared" si="46"/>
        <v>0.53700000000000025</v>
      </c>
      <c r="E361" s="72">
        <f>'Slider Control'!R$13*D361</f>
        <v>1.2888000000000006</v>
      </c>
      <c r="F361" s="72">
        <f>'Slider Control'!S$13*D361+'Slider Control'!T$13</f>
        <v>1.7331428571428584</v>
      </c>
      <c r="G361" s="72">
        <f t="shared" si="40"/>
        <v>1.1888000000000005</v>
      </c>
      <c r="H361" s="72">
        <f t="shared" si="41"/>
        <v>-1.6331428571428583</v>
      </c>
      <c r="I361" s="72">
        <f t="shared" si="42"/>
        <v>2.8219428571428589</v>
      </c>
      <c r="J361" s="72">
        <f t="shared" si="47"/>
        <v>0</v>
      </c>
      <c r="K361" s="72">
        <f t="shared" si="43"/>
        <v>0</v>
      </c>
      <c r="L361" s="72">
        <f t="shared" si="44"/>
        <v>0</v>
      </c>
      <c r="M361" s="72">
        <f t="shared" si="45"/>
        <v>0</v>
      </c>
    </row>
    <row r="362" spans="4:13" x14ac:dyDescent="0.25">
      <c r="D362" s="72">
        <f t="shared" si="46"/>
        <v>0.53800000000000026</v>
      </c>
      <c r="E362" s="72">
        <f>'Slider Control'!R$13*D362</f>
        <v>1.2912000000000006</v>
      </c>
      <c r="F362" s="72">
        <f>'Slider Control'!S$13*D362+'Slider Control'!T$13</f>
        <v>1.7382857142857153</v>
      </c>
      <c r="G362" s="72">
        <f t="shared" si="40"/>
        <v>1.1912000000000005</v>
      </c>
      <c r="H362" s="72">
        <f t="shared" si="41"/>
        <v>-1.6382857142857152</v>
      </c>
      <c r="I362" s="72">
        <f t="shared" si="42"/>
        <v>2.8294857142857159</v>
      </c>
      <c r="J362" s="72">
        <f t="shared" si="47"/>
        <v>0</v>
      </c>
      <c r="K362" s="72">
        <f t="shared" si="43"/>
        <v>0</v>
      </c>
      <c r="L362" s="72">
        <f t="shared" si="44"/>
        <v>0</v>
      </c>
      <c r="M362" s="72">
        <f t="shared" si="45"/>
        <v>0</v>
      </c>
    </row>
    <row r="363" spans="4:13" x14ac:dyDescent="0.25">
      <c r="D363" s="72">
        <f t="shared" si="46"/>
        <v>0.53900000000000026</v>
      </c>
      <c r="E363" s="72">
        <f>'Slider Control'!R$13*D363</f>
        <v>1.2936000000000005</v>
      </c>
      <c r="F363" s="72">
        <f>'Slider Control'!S$13*D363+'Slider Control'!T$13</f>
        <v>1.7434285714285727</v>
      </c>
      <c r="G363" s="72">
        <f t="shared" ref="G363:G375" si="48">E363-B$21</f>
        <v>1.1936000000000004</v>
      </c>
      <c r="H363" s="72">
        <f t="shared" ref="H363:H375" si="49">B$21-F363</f>
        <v>-1.6434285714285726</v>
      </c>
      <c r="I363" s="72">
        <f t="shared" ref="I363:I375" si="50">ABS(G363-H363)</f>
        <v>2.837028571428573</v>
      </c>
      <c r="J363" s="72">
        <f t="shared" ref="J363:J375" si="51">IF(AND(I363=I$377,J362=0),1,0)</f>
        <v>0</v>
      </c>
      <c r="K363" s="72">
        <f t="shared" ref="K363:K375" si="52">$J363*D363</f>
        <v>0</v>
      </c>
      <c r="L363" s="72">
        <f t="shared" ref="L363:L375" si="53">$J363*E363</f>
        <v>0</v>
      </c>
      <c r="M363" s="72">
        <f t="shared" ref="M363:M375" si="54">$J363*F363</f>
        <v>0</v>
      </c>
    </row>
    <row r="364" spans="4:13" x14ac:dyDescent="0.25">
      <c r="D364" s="72">
        <f t="shared" si="46"/>
        <v>0.54000000000000026</v>
      </c>
      <c r="E364" s="72">
        <f>'Slider Control'!R$13*D364</f>
        <v>1.2960000000000005</v>
      </c>
      <c r="F364" s="72">
        <f>'Slider Control'!S$13*D364+'Slider Control'!T$13</f>
        <v>1.7485714285714296</v>
      </c>
      <c r="G364" s="72">
        <f t="shared" si="48"/>
        <v>1.1960000000000004</v>
      </c>
      <c r="H364" s="72">
        <f t="shared" si="49"/>
        <v>-1.6485714285714295</v>
      </c>
      <c r="I364" s="72">
        <f t="shared" si="50"/>
        <v>2.8445714285714301</v>
      </c>
      <c r="J364" s="72">
        <f t="shared" si="51"/>
        <v>0</v>
      </c>
      <c r="K364" s="72">
        <f t="shared" si="52"/>
        <v>0</v>
      </c>
      <c r="L364" s="72">
        <f t="shared" si="53"/>
        <v>0</v>
      </c>
      <c r="M364" s="72">
        <f t="shared" si="54"/>
        <v>0</v>
      </c>
    </row>
    <row r="365" spans="4:13" x14ac:dyDescent="0.25">
      <c r="D365" s="72">
        <f t="shared" si="46"/>
        <v>0.54100000000000026</v>
      </c>
      <c r="E365" s="72">
        <f>'Slider Control'!R$13*D365</f>
        <v>1.2984000000000007</v>
      </c>
      <c r="F365" s="72">
        <f>'Slider Control'!S$13*D365+'Slider Control'!T$13</f>
        <v>1.7537142857142869</v>
      </c>
      <c r="G365" s="72">
        <f t="shared" si="48"/>
        <v>1.1984000000000006</v>
      </c>
      <c r="H365" s="72">
        <f t="shared" si="49"/>
        <v>-1.6537142857142868</v>
      </c>
      <c r="I365" s="72">
        <f t="shared" si="50"/>
        <v>2.8521142857142872</v>
      </c>
      <c r="J365" s="72">
        <f t="shared" si="51"/>
        <v>0</v>
      </c>
      <c r="K365" s="72">
        <f t="shared" si="52"/>
        <v>0</v>
      </c>
      <c r="L365" s="72">
        <f t="shared" si="53"/>
        <v>0</v>
      </c>
      <c r="M365" s="72">
        <f t="shared" si="54"/>
        <v>0</v>
      </c>
    </row>
    <row r="366" spans="4:13" x14ac:dyDescent="0.25">
      <c r="D366" s="72">
        <f t="shared" si="46"/>
        <v>0.54200000000000026</v>
      </c>
      <c r="E366" s="72">
        <f>'Slider Control'!R$13*D366</f>
        <v>1.3008000000000006</v>
      </c>
      <c r="F366" s="72">
        <f>'Slider Control'!S$13*D366+'Slider Control'!T$13</f>
        <v>1.7588571428571442</v>
      </c>
      <c r="G366" s="72">
        <f t="shared" si="48"/>
        <v>1.2008000000000005</v>
      </c>
      <c r="H366" s="72">
        <f t="shared" si="49"/>
        <v>-1.6588571428571441</v>
      </c>
      <c r="I366" s="72">
        <f t="shared" si="50"/>
        <v>2.8596571428571447</v>
      </c>
      <c r="J366" s="72">
        <f t="shared" si="51"/>
        <v>0</v>
      </c>
      <c r="K366" s="72">
        <f t="shared" si="52"/>
        <v>0</v>
      </c>
      <c r="L366" s="72">
        <f t="shared" si="53"/>
        <v>0</v>
      </c>
      <c r="M366" s="72">
        <f t="shared" si="54"/>
        <v>0</v>
      </c>
    </row>
    <row r="367" spans="4:13" x14ac:dyDescent="0.25">
      <c r="D367" s="72">
        <f t="shared" si="46"/>
        <v>0.54300000000000026</v>
      </c>
      <c r="E367" s="72">
        <f>'Slider Control'!R$13*D367</f>
        <v>1.3032000000000006</v>
      </c>
      <c r="F367" s="72">
        <f>'Slider Control'!S$13*D367+'Slider Control'!T$13</f>
        <v>1.7640000000000011</v>
      </c>
      <c r="G367" s="72">
        <f t="shared" si="48"/>
        <v>1.2032000000000005</v>
      </c>
      <c r="H367" s="72">
        <f t="shared" si="49"/>
        <v>-1.664000000000001</v>
      </c>
      <c r="I367" s="72">
        <f t="shared" si="50"/>
        <v>2.8672000000000013</v>
      </c>
      <c r="J367" s="72">
        <f t="shared" si="51"/>
        <v>0</v>
      </c>
      <c r="K367" s="72">
        <f t="shared" si="52"/>
        <v>0</v>
      </c>
      <c r="L367" s="72">
        <f t="shared" si="53"/>
        <v>0</v>
      </c>
      <c r="M367" s="72">
        <f t="shared" si="54"/>
        <v>0</v>
      </c>
    </row>
    <row r="368" spans="4:13" x14ac:dyDescent="0.25">
      <c r="D368" s="72">
        <f t="shared" si="46"/>
        <v>0.54400000000000026</v>
      </c>
      <c r="E368" s="72">
        <f>'Slider Control'!R$13*D368</f>
        <v>1.3056000000000005</v>
      </c>
      <c r="F368" s="72">
        <f>'Slider Control'!S$13*D368+'Slider Control'!T$13</f>
        <v>1.7691428571428585</v>
      </c>
      <c r="G368" s="72">
        <f t="shared" si="48"/>
        <v>1.2056000000000004</v>
      </c>
      <c r="H368" s="72">
        <f t="shared" si="49"/>
        <v>-1.6691428571428584</v>
      </c>
      <c r="I368" s="72">
        <f t="shared" si="50"/>
        <v>2.8747428571428588</v>
      </c>
      <c r="J368" s="72">
        <f t="shared" si="51"/>
        <v>0</v>
      </c>
      <c r="K368" s="72">
        <f t="shared" si="52"/>
        <v>0</v>
      </c>
      <c r="L368" s="72">
        <f t="shared" si="53"/>
        <v>0</v>
      </c>
      <c r="M368" s="72">
        <f t="shared" si="54"/>
        <v>0</v>
      </c>
    </row>
    <row r="369" spans="4:13" x14ac:dyDescent="0.25">
      <c r="D369" s="72">
        <f t="shared" si="46"/>
        <v>0.54500000000000026</v>
      </c>
      <c r="E369" s="72">
        <f>'Slider Control'!R$13*D369</f>
        <v>1.3080000000000005</v>
      </c>
      <c r="F369" s="72">
        <f>'Slider Control'!S$13*D369+'Slider Control'!T$13</f>
        <v>1.7742857142857154</v>
      </c>
      <c r="G369" s="72">
        <f t="shared" si="48"/>
        <v>1.2080000000000004</v>
      </c>
      <c r="H369" s="72">
        <f t="shared" si="49"/>
        <v>-1.6742857142857153</v>
      </c>
      <c r="I369" s="72">
        <f t="shared" si="50"/>
        <v>2.8822857142857154</v>
      </c>
      <c r="J369" s="72">
        <f t="shared" si="51"/>
        <v>0</v>
      </c>
      <c r="K369" s="72">
        <f t="shared" si="52"/>
        <v>0</v>
      </c>
      <c r="L369" s="72">
        <f t="shared" si="53"/>
        <v>0</v>
      </c>
      <c r="M369" s="72">
        <f t="shared" si="54"/>
        <v>0</v>
      </c>
    </row>
    <row r="370" spans="4:13" x14ac:dyDescent="0.25">
      <c r="D370" s="72">
        <f t="shared" si="46"/>
        <v>0.54600000000000026</v>
      </c>
      <c r="E370" s="72">
        <f>'Slider Control'!R$13*D370</f>
        <v>1.3104000000000007</v>
      </c>
      <c r="F370" s="72">
        <f>'Slider Control'!S$13*D370+'Slider Control'!T$13</f>
        <v>1.7794285714285727</v>
      </c>
      <c r="G370" s="72">
        <f t="shared" si="48"/>
        <v>1.2104000000000006</v>
      </c>
      <c r="H370" s="72">
        <f t="shared" si="49"/>
        <v>-1.6794285714285726</v>
      </c>
      <c r="I370" s="72">
        <f t="shared" si="50"/>
        <v>2.8898285714285734</v>
      </c>
      <c r="J370" s="72">
        <f t="shared" si="51"/>
        <v>0</v>
      </c>
      <c r="K370" s="72">
        <f t="shared" si="52"/>
        <v>0</v>
      </c>
      <c r="L370" s="72">
        <f t="shared" si="53"/>
        <v>0</v>
      </c>
      <c r="M370" s="72">
        <f t="shared" si="54"/>
        <v>0</v>
      </c>
    </row>
    <row r="371" spans="4:13" x14ac:dyDescent="0.25">
      <c r="D371" s="72">
        <f t="shared" si="46"/>
        <v>0.54700000000000026</v>
      </c>
      <c r="E371" s="72">
        <f>'Slider Control'!R$13*D371</f>
        <v>1.3128000000000006</v>
      </c>
      <c r="F371" s="72">
        <f>'Slider Control'!S$13*D371+'Slider Control'!T$13</f>
        <v>1.7845714285714296</v>
      </c>
      <c r="G371" s="72">
        <f t="shared" si="48"/>
        <v>1.2128000000000005</v>
      </c>
      <c r="H371" s="72">
        <f t="shared" si="49"/>
        <v>-1.6845714285714295</v>
      </c>
      <c r="I371" s="72">
        <f t="shared" si="50"/>
        <v>2.89737142857143</v>
      </c>
      <c r="J371" s="72">
        <f t="shared" si="51"/>
        <v>0</v>
      </c>
      <c r="K371" s="72">
        <f t="shared" si="52"/>
        <v>0</v>
      </c>
      <c r="L371" s="72">
        <f t="shared" si="53"/>
        <v>0</v>
      </c>
      <c r="M371" s="72">
        <f t="shared" si="54"/>
        <v>0</v>
      </c>
    </row>
    <row r="372" spans="4:13" x14ac:dyDescent="0.25">
      <c r="D372" s="72">
        <f t="shared" si="46"/>
        <v>0.54800000000000026</v>
      </c>
      <c r="E372" s="72">
        <f>'Slider Control'!R$13*D372</f>
        <v>1.3152000000000006</v>
      </c>
      <c r="F372" s="72">
        <f>'Slider Control'!S$13*D372+'Slider Control'!T$13</f>
        <v>1.7897142857142869</v>
      </c>
      <c r="G372" s="72">
        <f t="shared" si="48"/>
        <v>1.2152000000000005</v>
      </c>
      <c r="H372" s="72">
        <f t="shared" si="49"/>
        <v>-1.6897142857142868</v>
      </c>
      <c r="I372" s="72">
        <f t="shared" si="50"/>
        <v>2.9049142857142876</v>
      </c>
      <c r="J372" s="72">
        <f t="shared" si="51"/>
        <v>0</v>
      </c>
      <c r="K372" s="72">
        <f t="shared" si="52"/>
        <v>0</v>
      </c>
      <c r="L372" s="72">
        <f t="shared" si="53"/>
        <v>0</v>
      </c>
      <c r="M372" s="72">
        <f t="shared" si="54"/>
        <v>0</v>
      </c>
    </row>
    <row r="373" spans="4:13" x14ac:dyDescent="0.25">
      <c r="D373" s="72">
        <f t="shared" si="46"/>
        <v>0.54900000000000027</v>
      </c>
      <c r="E373" s="72">
        <f>'Slider Control'!R$13*D373</f>
        <v>1.3176000000000005</v>
      </c>
      <c r="F373" s="72">
        <f>'Slider Control'!S$13*D373+'Slider Control'!T$13</f>
        <v>1.7948571428571443</v>
      </c>
      <c r="G373" s="72">
        <f t="shared" si="48"/>
        <v>1.2176000000000005</v>
      </c>
      <c r="H373" s="72">
        <f t="shared" si="49"/>
        <v>-1.6948571428571442</v>
      </c>
      <c r="I373" s="72">
        <f t="shared" si="50"/>
        <v>2.9124571428571446</v>
      </c>
      <c r="J373" s="72">
        <f t="shared" si="51"/>
        <v>0</v>
      </c>
      <c r="K373" s="72">
        <f t="shared" si="52"/>
        <v>0</v>
      </c>
      <c r="L373" s="72">
        <f t="shared" si="53"/>
        <v>0</v>
      </c>
      <c r="M373" s="72">
        <f t="shared" si="54"/>
        <v>0</v>
      </c>
    </row>
    <row r="374" spans="4:13" x14ac:dyDescent="0.25">
      <c r="D374" s="72">
        <f t="shared" si="46"/>
        <v>0.55000000000000027</v>
      </c>
      <c r="E374" s="72">
        <f>'Slider Control'!R$13*D374</f>
        <v>1.3200000000000005</v>
      </c>
      <c r="F374" s="72">
        <f>'Slider Control'!S$13*D374+'Slider Control'!T$13</f>
        <v>1.8000000000000012</v>
      </c>
      <c r="G374" s="72">
        <f t="shared" si="48"/>
        <v>1.2200000000000004</v>
      </c>
      <c r="H374" s="72">
        <f t="shared" si="49"/>
        <v>-1.7000000000000011</v>
      </c>
      <c r="I374" s="72">
        <f t="shared" si="50"/>
        <v>2.9200000000000017</v>
      </c>
      <c r="J374" s="72">
        <f t="shared" si="51"/>
        <v>0</v>
      </c>
      <c r="K374" s="72">
        <f t="shared" si="52"/>
        <v>0</v>
      </c>
      <c r="L374" s="72">
        <f t="shared" si="53"/>
        <v>0</v>
      </c>
      <c r="M374" s="72">
        <f t="shared" si="54"/>
        <v>0</v>
      </c>
    </row>
    <row r="375" spans="4:13" x14ac:dyDescent="0.25">
      <c r="D375" s="72">
        <f t="shared" si="46"/>
        <v>0.55100000000000027</v>
      </c>
      <c r="E375" s="72">
        <f>'Slider Control'!R$13*D375</f>
        <v>1.3224000000000007</v>
      </c>
      <c r="F375" s="72">
        <f>'Slider Control'!S$13*D375+'Slider Control'!T$13</f>
        <v>1.8051428571428585</v>
      </c>
      <c r="G375" s="72">
        <f t="shared" si="48"/>
        <v>1.2224000000000006</v>
      </c>
      <c r="H375" s="72">
        <f t="shared" si="49"/>
        <v>-1.7051428571428584</v>
      </c>
      <c r="I375" s="72">
        <f t="shared" si="50"/>
        <v>2.9275428571428588</v>
      </c>
      <c r="J375" s="72">
        <f t="shared" si="51"/>
        <v>0</v>
      </c>
      <c r="K375" s="72">
        <f t="shared" si="52"/>
        <v>0</v>
      </c>
      <c r="L375" s="72">
        <f t="shared" si="53"/>
        <v>0</v>
      </c>
      <c r="M375" s="72">
        <f t="shared" si="54"/>
        <v>0</v>
      </c>
    </row>
    <row r="377" spans="4:13" x14ac:dyDescent="0.25">
      <c r="I377" s="72">
        <f>MIN(I2:I375)</f>
        <v>0.11405714285714272</v>
      </c>
    </row>
  </sheetData>
  <sheetProtection password="CCEB" sheet="1" objects="1" scenarios="1"/>
  <mergeCells count="1">
    <mergeCell ref="A1:C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364"/>
  <sheetViews>
    <sheetView workbookViewId="0">
      <pane ySplit="1" topLeftCell="A2" activePane="bottomLeft" state="frozen"/>
      <selection pane="bottomLeft" activeCell="H9" sqref="H9"/>
    </sheetView>
  </sheetViews>
  <sheetFormatPr defaultColWidth="8.85546875" defaultRowHeight="15" x14ac:dyDescent="0.25"/>
  <cols>
    <col min="1" max="1" width="8.85546875" style="72"/>
    <col min="2" max="2" width="12" style="72" customWidth="1"/>
    <col min="3" max="3" width="17.85546875" style="72" customWidth="1"/>
    <col min="4" max="16384" width="8.85546875" style="72"/>
  </cols>
  <sheetData>
    <row r="1" spans="1:13" x14ac:dyDescent="0.25">
      <c r="A1" s="169" t="s">
        <v>112</v>
      </c>
      <c r="B1" s="169"/>
      <c r="C1" s="169"/>
      <c r="D1" s="72" t="s">
        <v>65</v>
      </c>
      <c r="E1" s="72" t="s">
        <v>76</v>
      </c>
      <c r="F1" s="72" t="s">
        <v>77</v>
      </c>
      <c r="G1" s="72" t="s">
        <v>78</v>
      </c>
      <c r="H1" s="72" t="s">
        <v>79</v>
      </c>
      <c r="I1" s="72" t="s">
        <v>62</v>
      </c>
      <c r="J1" s="72" t="s">
        <v>63</v>
      </c>
      <c r="K1" s="72" t="s">
        <v>64</v>
      </c>
      <c r="L1" s="72" t="s">
        <v>76</v>
      </c>
      <c r="M1" s="72" t="s">
        <v>77</v>
      </c>
    </row>
    <row r="2" spans="1:13" x14ac:dyDescent="0.25">
      <c r="A2" s="169"/>
      <c r="B2" s="169"/>
      <c r="C2" s="169"/>
      <c r="D2" s="72">
        <v>0.69</v>
      </c>
      <c r="E2" s="72">
        <f>'Slider Control'!R$13*D2</f>
        <v>1.6559999999999999</v>
      </c>
      <c r="F2" s="72">
        <f>'Slider Control'!Q$13</f>
        <v>1.8</v>
      </c>
      <c r="G2" s="72">
        <f t="shared" ref="G2:G65" si="0">E2-B$21</f>
        <v>1.5559999999999998</v>
      </c>
      <c r="H2" s="72">
        <f t="shared" ref="H2:H65" si="1">B$21-F2</f>
        <v>-1.7</v>
      </c>
      <c r="I2" s="72">
        <f t="shared" ref="I2:I65" si="2">ABS(G2-H2)</f>
        <v>3.2559999999999998</v>
      </c>
      <c r="J2" s="72">
        <f>IF(I2=I$364,1,0)</f>
        <v>1</v>
      </c>
      <c r="K2" s="72">
        <f t="shared" ref="K2:K65" si="3">$J2*D2</f>
        <v>0.69</v>
      </c>
      <c r="L2" s="72">
        <f t="shared" ref="L2:L65" si="4">$J2*E2</f>
        <v>1.6559999999999999</v>
      </c>
      <c r="M2" s="72">
        <f t="shared" ref="M2:M65" si="5">$J2*F2</f>
        <v>1.8</v>
      </c>
    </row>
    <row r="3" spans="1:13" ht="14.45" x14ac:dyDescent="0.3">
      <c r="D3" s="72">
        <f t="shared" ref="D3:D66" si="6">D2+0.001</f>
        <v>0.69099999999999995</v>
      </c>
      <c r="E3" s="72">
        <f>'Slider Control'!R$13*D3</f>
        <v>1.6583999999999999</v>
      </c>
      <c r="F3" s="72">
        <f>'Slider Control'!Q$13</f>
        <v>1.8</v>
      </c>
      <c r="G3" s="72">
        <f t="shared" si="0"/>
        <v>1.5583999999999998</v>
      </c>
      <c r="H3" s="72">
        <f t="shared" si="1"/>
        <v>-1.7</v>
      </c>
      <c r="I3" s="72">
        <f t="shared" si="2"/>
        <v>3.2584</v>
      </c>
      <c r="J3" s="72">
        <f>IF(AND(I3=I$364,J2=0),1,0)</f>
        <v>0</v>
      </c>
      <c r="K3" s="72">
        <f t="shared" si="3"/>
        <v>0</v>
      </c>
      <c r="L3" s="72">
        <f t="shared" si="4"/>
        <v>0</v>
      </c>
      <c r="M3" s="72">
        <f t="shared" si="5"/>
        <v>0</v>
      </c>
    </row>
    <row r="4" spans="1:13" ht="14.45" x14ac:dyDescent="0.3">
      <c r="D4" s="72">
        <f t="shared" si="6"/>
        <v>0.69199999999999995</v>
      </c>
      <c r="E4" s="72">
        <f>'Slider Control'!R$13*D4</f>
        <v>1.6607999999999998</v>
      </c>
      <c r="F4" s="72">
        <f>'Slider Control'!Q$13</f>
        <v>1.8</v>
      </c>
      <c r="G4" s="72">
        <f t="shared" si="0"/>
        <v>1.5607999999999997</v>
      </c>
      <c r="H4" s="72">
        <f t="shared" si="1"/>
        <v>-1.7</v>
      </c>
      <c r="I4" s="72">
        <f t="shared" si="2"/>
        <v>3.2607999999999997</v>
      </c>
      <c r="J4" s="72">
        <f t="shared" ref="J4:J67" si="7">IF(AND(I4=I$364,J3=0),1,0)</f>
        <v>0</v>
      </c>
      <c r="K4" s="72">
        <f t="shared" si="3"/>
        <v>0</v>
      </c>
      <c r="L4" s="72">
        <f t="shared" si="4"/>
        <v>0</v>
      </c>
      <c r="M4" s="72">
        <f t="shared" si="5"/>
        <v>0</v>
      </c>
    </row>
    <row r="5" spans="1:13" ht="14.45" x14ac:dyDescent="0.3">
      <c r="D5" s="72">
        <f t="shared" si="6"/>
        <v>0.69299999999999995</v>
      </c>
      <c r="E5" s="72">
        <f>'Slider Control'!R$13*D5</f>
        <v>1.6631999999999998</v>
      </c>
      <c r="F5" s="72">
        <f>'Slider Control'!Q$13</f>
        <v>1.8</v>
      </c>
      <c r="G5" s="72">
        <f t="shared" si="0"/>
        <v>1.5631999999999997</v>
      </c>
      <c r="H5" s="72">
        <f t="shared" si="1"/>
        <v>-1.7</v>
      </c>
      <c r="I5" s="72">
        <f t="shared" si="2"/>
        <v>3.2631999999999994</v>
      </c>
      <c r="J5" s="72">
        <f t="shared" si="7"/>
        <v>0</v>
      </c>
      <c r="K5" s="72">
        <f t="shared" si="3"/>
        <v>0</v>
      </c>
      <c r="L5" s="72">
        <f t="shared" si="4"/>
        <v>0</v>
      </c>
      <c r="M5" s="72">
        <f t="shared" si="5"/>
        <v>0</v>
      </c>
    </row>
    <row r="6" spans="1:13" ht="14.45" x14ac:dyDescent="0.3">
      <c r="D6" s="72">
        <f t="shared" si="6"/>
        <v>0.69399999999999995</v>
      </c>
      <c r="E6" s="72">
        <f>'Slider Control'!R$13*D6</f>
        <v>1.6655999999999997</v>
      </c>
      <c r="F6" s="72">
        <f>'Slider Control'!Q$13</f>
        <v>1.8</v>
      </c>
      <c r="G6" s="72">
        <f t="shared" si="0"/>
        <v>1.5655999999999997</v>
      </c>
      <c r="H6" s="72">
        <f t="shared" si="1"/>
        <v>-1.7</v>
      </c>
      <c r="I6" s="72">
        <f t="shared" si="2"/>
        <v>3.2655999999999996</v>
      </c>
      <c r="J6" s="72">
        <f t="shared" si="7"/>
        <v>0</v>
      </c>
      <c r="K6" s="72">
        <f t="shared" si="3"/>
        <v>0</v>
      </c>
      <c r="L6" s="72">
        <f t="shared" si="4"/>
        <v>0</v>
      </c>
      <c r="M6" s="72">
        <f t="shared" si="5"/>
        <v>0</v>
      </c>
    </row>
    <row r="7" spans="1:13" ht="14.45" x14ac:dyDescent="0.3">
      <c r="D7" s="72">
        <f t="shared" si="6"/>
        <v>0.69499999999999995</v>
      </c>
      <c r="E7" s="72">
        <f>'Slider Control'!R$13*D7</f>
        <v>1.6679999999999999</v>
      </c>
      <c r="F7" s="72">
        <f>'Slider Control'!Q$13</f>
        <v>1.8</v>
      </c>
      <c r="G7" s="72">
        <f t="shared" si="0"/>
        <v>1.5679999999999998</v>
      </c>
      <c r="H7" s="72">
        <f t="shared" si="1"/>
        <v>-1.7</v>
      </c>
      <c r="I7" s="72">
        <f t="shared" si="2"/>
        <v>3.2679999999999998</v>
      </c>
      <c r="J7" s="72">
        <f t="shared" si="7"/>
        <v>0</v>
      </c>
      <c r="K7" s="72">
        <f t="shared" si="3"/>
        <v>0</v>
      </c>
      <c r="L7" s="72">
        <f t="shared" si="4"/>
        <v>0</v>
      </c>
      <c r="M7" s="72">
        <f t="shared" si="5"/>
        <v>0</v>
      </c>
    </row>
    <row r="8" spans="1:13" ht="14.45" x14ac:dyDescent="0.3">
      <c r="D8" s="72">
        <f t="shared" si="6"/>
        <v>0.69599999999999995</v>
      </c>
      <c r="E8" s="72">
        <f>'Slider Control'!R$13*D8</f>
        <v>1.6703999999999999</v>
      </c>
      <c r="F8" s="72">
        <f>'Slider Control'!Q$13</f>
        <v>1.8</v>
      </c>
      <c r="G8" s="72">
        <f t="shared" si="0"/>
        <v>1.5703999999999998</v>
      </c>
      <c r="H8" s="72">
        <f t="shared" si="1"/>
        <v>-1.7</v>
      </c>
      <c r="I8" s="72">
        <f t="shared" si="2"/>
        <v>3.2703999999999995</v>
      </c>
      <c r="J8" s="72">
        <f t="shared" si="7"/>
        <v>0</v>
      </c>
      <c r="K8" s="72">
        <f t="shared" si="3"/>
        <v>0</v>
      </c>
      <c r="L8" s="72">
        <f t="shared" si="4"/>
        <v>0</v>
      </c>
      <c r="M8" s="72">
        <f t="shared" si="5"/>
        <v>0</v>
      </c>
    </row>
    <row r="9" spans="1:13" ht="14.45" x14ac:dyDescent="0.3">
      <c r="D9" s="72">
        <f t="shared" si="6"/>
        <v>0.69699999999999995</v>
      </c>
      <c r="E9" s="72">
        <f>'Slider Control'!R$13*D9</f>
        <v>1.6727999999999998</v>
      </c>
      <c r="F9" s="72">
        <f>'Slider Control'!Q$13</f>
        <v>1.8</v>
      </c>
      <c r="G9" s="72">
        <f t="shared" si="0"/>
        <v>1.5727999999999998</v>
      </c>
      <c r="H9" s="72">
        <f t="shared" si="1"/>
        <v>-1.7</v>
      </c>
      <c r="I9" s="72">
        <f t="shared" si="2"/>
        <v>3.2727999999999997</v>
      </c>
      <c r="J9" s="72">
        <f t="shared" si="7"/>
        <v>0</v>
      </c>
      <c r="K9" s="72">
        <f t="shared" si="3"/>
        <v>0</v>
      </c>
      <c r="L9" s="72">
        <f t="shared" si="4"/>
        <v>0</v>
      </c>
      <c r="M9" s="72">
        <f t="shared" si="5"/>
        <v>0</v>
      </c>
    </row>
    <row r="10" spans="1:13" ht="14.45" x14ac:dyDescent="0.3">
      <c r="D10" s="72">
        <f t="shared" si="6"/>
        <v>0.69799999999999995</v>
      </c>
      <c r="E10" s="72">
        <f>'Slider Control'!R$13*D10</f>
        <v>1.6751999999999998</v>
      </c>
      <c r="F10" s="72">
        <f>'Slider Control'!Q$13</f>
        <v>1.8</v>
      </c>
      <c r="G10" s="72">
        <f t="shared" si="0"/>
        <v>1.5751999999999997</v>
      </c>
      <c r="H10" s="72">
        <f t="shared" si="1"/>
        <v>-1.7</v>
      </c>
      <c r="I10" s="72">
        <f t="shared" si="2"/>
        <v>3.2751999999999999</v>
      </c>
      <c r="J10" s="72">
        <f t="shared" si="7"/>
        <v>0</v>
      </c>
      <c r="K10" s="72">
        <f t="shared" si="3"/>
        <v>0</v>
      </c>
      <c r="L10" s="72">
        <f t="shared" si="4"/>
        <v>0</v>
      </c>
      <c r="M10" s="72">
        <f t="shared" si="5"/>
        <v>0</v>
      </c>
    </row>
    <row r="11" spans="1:13" ht="14.45" x14ac:dyDescent="0.3">
      <c r="D11" s="72">
        <f t="shared" si="6"/>
        <v>0.69899999999999995</v>
      </c>
      <c r="E11" s="72">
        <f>'Slider Control'!R$13*D11</f>
        <v>1.6775999999999998</v>
      </c>
      <c r="F11" s="72">
        <f>'Slider Control'!Q$13</f>
        <v>1.8</v>
      </c>
      <c r="G11" s="72">
        <f t="shared" si="0"/>
        <v>1.5775999999999997</v>
      </c>
      <c r="H11" s="72">
        <f t="shared" si="1"/>
        <v>-1.7</v>
      </c>
      <c r="I11" s="72">
        <f t="shared" si="2"/>
        <v>3.2775999999999996</v>
      </c>
      <c r="J11" s="72">
        <f t="shared" si="7"/>
        <v>0</v>
      </c>
      <c r="K11" s="72">
        <f t="shared" si="3"/>
        <v>0</v>
      </c>
      <c r="L11" s="72">
        <f t="shared" si="4"/>
        <v>0</v>
      </c>
      <c r="M11" s="72">
        <f t="shared" si="5"/>
        <v>0</v>
      </c>
    </row>
    <row r="12" spans="1:13" ht="14.45" x14ac:dyDescent="0.3">
      <c r="D12" s="72">
        <f t="shared" si="6"/>
        <v>0.7</v>
      </c>
      <c r="E12" s="72">
        <f>'Slider Control'!R$13*D12</f>
        <v>1.68</v>
      </c>
      <c r="F12" s="72">
        <f>'Slider Control'!Q$13</f>
        <v>1.8</v>
      </c>
      <c r="G12" s="72">
        <f t="shared" si="0"/>
        <v>1.5799999999999998</v>
      </c>
      <c r="H12" s="72">
        <f t="shared" si="1"/>
        <v>-1.7</v>
      </c>
      <c r="I12" s="72">
        <f t="shared" si="2"/>
        <v>3.28</v>
      </c>
      <c r="J12" s="72">
        <f t="shared" si="7"/>
        <v>0</v>
      </c>
      <c r="K12" s="72">
        <f t="shared" si="3"/>
        <v>0</v>
      </c>
      <c r="L12" s="72">
        <f t="shared" si="4"/>
        <v>0</v>
      </c>
      <c r="M12" s="72">
        <f t="shared" si="5"/>
        <v>0</v>
      </c>
    </row>
    <row r="13" spans="1:13" ht="14.45" x14ac:dyDescent="0.3">
      <c r="D13" s="72">
        <f t="shared" si="6"/>
        <v>0.70099999999999996</v>
      </c>
      <c r="E13" s="72">
        <f>'Slider Control'!R$13*D13</f>
        <v>1.6823999999999999</v>
      </c>
      <c r="F13" s="72">
        <f>'Slider Control'!Q$13</f>
        <v>1.8</v>
      </c>
      <c r="G13" s="72">
        <f t="shared" si="0"/>
        <v>1.5823999999999998</v>
      </c>
      <c r="H13" s="72">
        <f t="shared" si="1"/>
        <v>-1.7</v>
      </c>
      <c r="I13" s="72">
        <f t="shared" si="2"/>
        <v>3.2824</v>
      </c>
      <c r="J13" s="72">
        <f t="shared" si="7"/>
        <v>0</v>
      </c>
      <c r="K13" s="72">
        <f t="shared" si="3"/>
        <v>0</v>
      </c>
      <c r="L13" s="72">
        <f t="shared" si="4"/>
        <v>0</v>
      </c>
      <c r="M13" s="72">
        <f t="shared" si="5"/>
        <v>0</v>
      </c>
    </row>
    <row r="14" spans="1:13" ht="14.45" x14ac:dyDescent="0.3">
      <c r="D14" s="72">
        <f t="shared" si="6"/>
        <v>0.70199999999999996</v>
      </c>
      <c r="E14" s="72">
        <f>'Slider Control'!R$13*D14</f>
        <v>1.6847999999999999</v>
      </c>
      <c r="F14" s="72">
        <f>'Slider Control'!Q$13</f>
        <v>1.8</v>
      </c>
      <c r="G14" s="72">
        <f t="shared" si="0"/>
        <v>1.5847999999999998</v>
      </c>
      <c r="H14" s="72">
        <f t="shared" si="1"/>
        <v>-1.7</v>
      </c>
      <c r="I14" s="72">
        <f t="shared" si="2"/>
        <v>3.2847999999999997</v>
      </c>
      <c r="J14" s="72">
        <f t="shared" si="7"/>
        <v>0</v>
      </c>
      <c r="K14" s="72">
        <f t="shared" si="3"/>
        <v>0</v>
      </c>
      <c r="L14" s="72">
        <f t="shared" si="4"/>
        <v>0</v>
      </c>
      <c r="M14" s="72">
        <f t="shared" si="5"/>
        <v>0</v>
      </c>
    </row>
    <row r="15" spans="1:13" ht="14.45" x14ac:dyDescent="0.3">
      <c r="D15" s="72">
        <f t="shared" si="6"/>
        <v>0.70299999999999996</v>
      </c>
      <c r="E15" s="72">
        <f>'Slider Control'!R$13*D15</f>
        <v>1.6871999999999998</v>
      </c>
      <c r="F15" s="72">
        <f>'Slider Control'!Q$13</f>
        <v>1.8</v>
      </c>
      <c r="G15" s="72">
        <f t="shared" si="0"/>
        <v>1.5871999999999997</v>
      </c>
      <c r="H15" s="72">
        <f t="shared" si="1"/>
        <v>-1.7</v>
      </c>
      <c r="I15" s="72">
        <f t="shared" si="2"/>
        <v>3.2871999999999995</v>
      </c>
      <c r="J15" s="72">
        <f t="shared" si="7"/>
        <v>0</v>
      </c>
      <c r="K15" s="72">
        <f t="shared" si="3"/>
        <v>0</v>
      </c>
      <c r="L15" s="72">
        <f t="shared" si="4"/>
        <v>0</v>
      </c>
      <c r="M15" s="72">
        <f t="shared" si="5"/>
        <v>0</v>
      </c>
    </row>
    <row r="16" spans="1:13" ht="14.45" x14ac:dyDescent="0.3">
      <c r="D16" s="72">
        <f t="shared" si="6"/>
        <v>0.70399999999999996</v>
      </c>
      <c r="E16" s="72">
        <f>'Slider Control'!R$13*D16</f>
        <v>1.6895999999999998</v>
      </c>
      <c r="F16" s="72">
        <f>'Slider Control'!Q$13</f>
        <v>1.8</v>
      </c>
      <c r="G16" s="72">
        <f t="shared" si="0"/>
        <v>1.5895999999999997</v>
      </c>
      <c r="H16" s="72">
        <f t="shared" si="1"/>
        <v>-1.7</v>
      </c>
      <c r="I16" s="72">
        <f t="shared" si="2"/>
        <v>3.2895999999999996</v>
      </c>
      <c r="J16" s="72">
        <f t="shared" si="7"/>
        <v>0</v>
      </c>
      <c r="K16" s="72">
        <f t="shared" si="3"/>
        <v>0</v>
      </c>
      <c r="L16" s="72">
        <f t="shared" si="4"/>
        <v>0</v>
      </c>
      <c r="M16" s="72">
        <f t="shared" si="5"/>
        <v>0</v>
      </c>
    </row>
    <row r="17" spans="1:13" ht="14.45" x14ac:dyDescent="0.3">
      <c r="D17" s="72">
        <f t="shared" si="6"/>
        <v>0.70499999999999996</v>
      </c>
      <c r="E17" s="72">
        <f>'Slider Control'!R$13*D17</f>
        <v>1.6919999999999999</v>
      </c>
      <c r="F17" s="72">
        <f>'Slider Control'!Q$13</f>
        <v>1.8</v>
      </c>
      <c r="G17" s="72">
        <f t="shared" si="0"/>
        <v>1.5919999999999999</v>
      </c>
      <c r="H17" s="72">
        <f t="shared" si="1"/>
        <v>-1.7</v>
      </c>
      <c r="I17" s="72">
        <f t="shared" si="2"/>
        <v>3.2919999999999998</v>
      </c>
      <c r="J17" s="72">
        <f t="shared" si="7"/>
        <v>0</v>
      </c>
      <c r="K17" s="72">
        <f t="shared" si="3"/>
        <v>0</v>
      </c>
      <c r="L17" s="72">
        <f t="shared" si="4"/>
        <v>0</v>
      </c>
      <c r="M17" s="72">
        <f t="shared" si="5"/>
        <v>0</v>
      </c>
    </row>
    <row r="18" spans="1:13" ht="14.45" x14ac:dyDescent="0.3">
      <c r="A18" s="72" t="s">
        <v>76</v>
      </c>
      <c r="B18" s="72" t="s">
        <v>60</v>
      </c>
      <c r="D18" s="72">
        <f t="shared" si="6"/>
        <v>0.70599999999999996</v>
      </c>
      <c r="E18" s="72">
        <f>'Slider Control'!R$13*D18</f>
        <v>1.6943999999999999</v>
      </c>
      <c r="F18" s="72">
        <f>'Slider Control'!Q$13</f>
        <v>1.8</v>
      </c>
      <c r="G18" s="72">
        <f t="shared" si="0"/>
        <v>1.5943999999999998</v>
      </c>
      <c r="H18" s="72">
        <f t="shared" si="1"/>
        <v>-1.7</v>
      </c>
      <c r="I18" s="72">
        <f t="shared" si="2"/>
        <v>3.2943999999999996</v>
      </c>
      <c r="J18" s="72">
        <f t="shared" si="7"/>
        <v>0</v>
      </c>
      <c r="K18" s="72">
        <f t="shared" si="3"/>
        <v>0</v>
      </c>
      <c r="L18" s="72">
        <f t="shared" si="4"/>
        <v>0</v>
      </c>
      <c r="M18" s="72">
        <f t="shared" si="5"/>
        <v>0</v>
      </c>
    </row>
    <row r="19" spans="1:13" ht="14.45" x14ac:dyDescent="0.3">
      <c r="A19" s="72" t="s">
        <v>77</v>
      </c>
      <c r="B19" s="72" t="s">
        <v>61</v>
      </c>
      <c r="D19" s="72">
        <f t="shared" si="6"/>
        <v>0.70699999999999996</v>
      </c>
      <c r="E19" s="72">
        <f>'Slider Control'!R$13*D19</f>
        <v>1.6967999999999999</v>
      </c>
      <c r="F19" s="72">
        <f>'Slider Control'!Q$13</f>
        <v>1.8</v>
      </c>
      <c r="G19" s="72">
        <f t="shared" si="0"/>
        <v>1.5967999999999998</v>
      </c>
      <c r="H19" s="72">
        <f t="shared" si="1"/>
        <v>-1.7</v>
      </c>
      <c r="I19" s="72">
        <f t="shared" si="2"/>
        <v>3.2967999999999997</v>
      </c>
      <c r="J19" s="72">
        <f t="shared" si="7"/>
        <v>0</v>
      </c>
      <c r="K19" s="72">
        <f t="shared" si="3"/>
        <v>0</v>
      </c>
      <c r="L19" s="72">
        <f t="shared" si="4"/>
        <v>0</v>
      </c>
      <c r="M19" s="72">
        <f t="shared" si="5"/>
        <v>0</v>
      </c>
    </row>
    <row r="20" spans="1:13" ht="14.45" x14ac:dyDescent="0.3">
      <c r="D20" s="72">
        <f t="shared" si="6"/>
        <v>0.70799999999999996</v>
      </c>
      <c r="E20" s="72">
        <f>'Slider Control'!R$13*D20</f>
        <v>1.6991999999999998</v>
      </c>
      <c r="F20" s="72">
        <f>'Slider Control'!Q$13</f>
        <v>1.8</v>
      </c>
      <c r="G20" s="72">
        <f t="shared" si="0"/>
        <v>1.5991999999999997</v>
      </c>
      <c r="H20" s="72">
        <f t="shared" si="1"/>
        <v>-1.7</v>
      </c>
      <c r="I20" s="72">
        <f t="shared" si="2"/>
        <v>3.2991999999999999</v>
      </c>
      <c r="J20" s="72">
        <f t="shared" si="7"/>
        <v>0</v>
      </c>
      <c r="K20" s="72">
        <f t="shared" si="3"/>
        <v>0</v>
      </c>
      <c r="L20" s="72">
        <f t="shared" si="4"/>
        <v>0</v>
      </c>
      <c r="M20" s="72">
        <f t="shared" si="5"/>
        <v>0</v>
      </c>
    </row>
    <row r="21" spans="1:13" ht="14.45" x14ac:dyDescent="0.3">
      <c r="A21" s="72" t="s">
        <v>2</v>
      </c>
      <c r="B21" s="72">
        <f>'Back-End'!B31</f>
        <v>0.1</v>
      </c>
      <c r="C21" s="72" t="s">
        <v>21</v>
      </c>
      <c r="D21" s="72">
        <f t="shared" si="6"/>
        <v>0.70899999999999996</v>
      </c>
      <c r="E21" s="72">
        <f>'Slider Control'!R$13*D21</f>
        <v>1.7015999999999998</v>
      </c>
      <c r="F21" s="72">
        <f>'Slider Control'!Q$13</f>
        <v>1.8</v>
      </c>
      <c r="G21" s="72">
        <f t="shared" si="0"/>
        <v>1.6015999999999997</v>
      </c>
      <c r="H21" s="72">
        <f t="shared" si="1"/>
        <v>-1.7</v>
      </c>
      <c r="I21" s="72">
        <f t="shared" si="2"/>
        <v>3.3015999999999996</v>
      </c>
      <c r="J21" s="72">
        <f t="shared" si="7"/>
        <v>0</v>
      </c>
      <c r="K21" s="72">
        <f t="shared" si="3"/>
        <v>0</v>
      </c>
      <c r="L21" s="72">
        <f t="shared" si="4"/>
        <v>0</v>
      </c>
      <c r="M21" s="72">
        <f t="shared" si="5"/>
        <v>0</v>
      </c>
    </row>
    <row r="22" spans="1:13" ht="14.45" x14ac:dyDescent="0.3">
      <c r="A22" s="72" t="s">
        <v>66</v>
      </c>
      <c r="B22" s="72">
        <f>MIN(I2:I362)</f>
        <v>3.2559999999999998</v>
      </c>
      <c r="C22" s="72" t="s">
        <v>29</v>
      </c>
      <c r="D22" s="72">
        <f t="shared" si="6"/>
        <v>0.71</v>
      </c>
      <c r="E22" s="72">
        <f>'Slider Control'!R$13*D22</f>
        <v>1.704</v>
      </c>
      <c r="F22" s="72">
        <f>'Slider Control'!Q$13</f>
        <v>1.8</v>
      </c>
      <c r="G22" s="72">
        <f t="shared" si="0"/>
        <v>1.6039999999999999</v>
      </c>
      <c r="H22" s="72">
        <f t="shared" si="1"/>
        <v>-1.7</v>
      </c>
      <c r="I22" s="72">
        <f t="shared" si="2"/>
        <v>3.3039999999999998</v>
      </c>
      <c r="J22" s="72">
        <f t="shared" si="7"/>
        <v>0</v>
      </c>
      <c r="K22" s="72">
        <f t="shared" si="3"/>
        <v>0</v>
      </c>
      <c r="L22" s="72">
        <f t="shared" si="4"/>
        <v>0</v>
      </c>
      <c r="M22" s="72">
        <f t="shared" si="5"/>
        <v>0</v>
      </c>
    </row>
    <row r="23" spans="1:13" ht="14.45" x14ac:dyDescent="0.3">
      <c r="A23" s="72" t="s">
        <v>65</v>
      </c>
      <c r="B23" s="72">
        <f>SUM(K2:K362)</f>
        <v>0.69</v>
      </c>
      <c r="C23" s="72" t="s">
        <v>22</v>
      </c>
      <c r="D23" s="72">
        <f t="shared" si="6"/>
        <v>0.71099999999999997</v>
      </c>
      <c r="E23" s="72">
        <f>'Slider Control'!R$13*D23</f>
        <v>1.7063999999999999</v>
      </c>
      <c r="F23" s="72">
        <f>'Slider Control'!Q$13</f>
        <v>1.8</v>
      </c>
      <c r="G23" s="72">
        <f t="shared" si="0"/>
        <v>1.6063999999999998</v>
      </c>
      <c r="H23" s="72">
        <f t="shared" si="1"/>
        <v>-1.7</v>
      </c>
      <c r="I23" s="72">
        <f t="shared" si="2"/>
        <v>3.3064</v>
      </c>
      <c r="J23" s="72">
        <f t="shared" si="7"/>
        <v>0</v>
      </c>
      <c r="K23" s="72">
        <f t="shared" si="3"/>
        <v>0</v>
      </c>
      <c r="L23" s="72">
        <f t="shared" si="4"/>
        <v>0</v>
      </c>
      <c r="M23" s="72">
        <f t="shared" si="5"/>
        <v>0</v>
      </c>
    </row>
    <row r="24" spans="1:13" ht="14.45" x14ac:dyDescent="0.3">
      <c r="A24" s="72" t="s">
        <v>76</v>
      </c>
      <c r="B24" s="72">
        <f>SUM(L2:L362)</f>
        <v>1.6559999999999999</v>
      </c>
      <c r="C24" s="72" t="s">
        <v>21</v>
      </c>
      <c r="D24" s="72">
        <f t="shared" si="6"/>
        <v>0.71199999999999997</v>
      </c>
      <c r="E24" s="72">
        <f>'Slider Control'!R$13*D24</f>
        <v>1.7087999999999999</v>
      </c>
      <c r="F24" s="72">
        <f>'Slider Control'!Q$13</f>
        <v>1.8</v>
      </c>
      <c r="G24" s="72">
        <f t="shared" si="0"/>
        <v>1.6087999999999998</v>
      </c>
      <c r="H24" s="72">
        <f t="shared" si="1"/>
        <v>-1.7</v>
      </c>
      <c r="I24" s="72">
        <f t="shared" si="2"/>
        <v>3.3087999999999997</v>
      </c>
      <c r="J24" s="72">
        <f t="shared" si="7"/>
        <v>0</v>
      </c>
      <c r="K24" s="72">
        <f t="shared" si="3"/>
        <v>0</v>
      </c>
      <c r="L24" s="72">
        <f t="shared" si="4"/>
        <v>0</v>
      </c>
      <c r="M24" s="72">
        <f t="shared" si="5"/>
        <v>0</v>
      </c>
    </row>
    <row r="25" spans="1:13" ht="14.45" x14ac:dyDescent="0.3">
      <c r="A25" s="72" t="s">
        <v>77</v>
      </c>
      <c r="B25" s="72">
        <f>SUM(M2:M362)</f>
        <v>1.8</v>
      </c>
      <c r="C25" s="72" t="s">
        <v>21</v>
      </c>
      <c r="D25" s="72">
        <f t="shared" si="6"/>
        <v>0.71299999999999997</v>
      </c>
      <c r="E25" s="72">
        <f>'Slider Control'!R$13*D25</f>
        <v>1.7111999999999998</v>
      </c>
      <c r="F25" s="72">
        <f>'Slider Control'!Q$13</f>
        <v>1.8</v>
      </c>
      <c r="G25" s="72">
        <f t="shared" si="0"/>
        <v>1.6111999999999997</v>
      </c>
      <c r="H25" s="72">
        <f t="shared" si="1"/>
        <v>-1.7</v>
      </c>
      <c r="I25" s="72">
        <f t="shared" si="2"/>
        <v>3.3111999999999995</v>
      </c>
      <c r="J25" s="72">
        <f t="shared" si="7"/>
        <v>0</v>
      </c>
      <c r="K25" s="72">
        <f t="shared" si="3"/>
        <v>0</v>
      </c>
      <c r="L25" s="72">
        <f t="shared" si="4"/>
        <v>0</v>
      </c>
      <c r="M25" s="72">
        <f t="shared" si="5"/>
        <v>0</v>
      </c>
    </row>
    <row r="26" spans="1:13" ht="14.45" x14ac:dyDescent="0.3">
      <c r="D26" s="72">
        <f t="shared" si="6"/>
        <v>0.71399999999999997</v>
      </c>
      <c r="E26" s="72">
        <f>'Slider Control'!R$13*D26</f>
        <v>1.7135999999999998</v>
      </c>
      <c r="F26" s="72">
        <f>'Slider Control'!Q$13</f>
        <v>1.8</v>
      </c>
      <c r="G26" s="72">
        <f t="shared" si="0"/>
        <v>1.6135999999999997</v>
      </c>
      <c r="H26" s="72">
        <f t="shared" si="1"/>
        <v>-1.7</v>
      </c>
      <c r="I26" s="72">
        <f t="shared" si="2"/>
        <v>3.3135999999999997</v>
      </c>
      <c r="J26" s="72">
        <f t="shared" si="7"/>
        <v>0</v>
      </c>
      <c r="K26" s="72">
        <f t="shared" si="3"/>
        <v>0</v>
      </c>
      <c r="L26" s="72">
        <f t="shared" si="4"/>
        <v>0</v>
      </c>
      <c r="M26" s="72">
        <f t="shared" si="5"/>
        <v>0</v>
      </c>
    </row>
    <row r="27" spans="1:13" ht="14.45" x14ac:dyDescent="0.3">
      <c r="D27" s="72">
        <f t="shared" si="6"/>
        <v>0.71499999999999997</v>
      </c>
      <c r="E27" s="72">
        <f>'Slider Control'!R$13*D27</f>
        <v>1.716</v>
      </c>
      <c r="F27" s="72">
        <f>'Slider Control'!Q$13</f>
        <v>1.8</v>
      </c>
      <c r="G27" s="72">
        <f t="shared" si="0"/>
        <v>1.6159999999999999</v>
      </c>
      <c r="H27" s="72">
        <f t="shared" si="1"/>
        <v>-1.7</v>
      </c>
      <c r="I27" s="72">
        <f t="shared" si="2"/>
        <v>3.3159999999999998</v>
      </c>
      <c r="J27" s="72">
        <f t="shared" si="7"/>
        <v>0</v>
      </c>
      <c r="K27" s="72">
        <f t="shared" si="3"/>
        <v>0</v>
      </c>
      <c r="L27" s="72">
        <f t="shared" si="4"/>
        <v>0</v>
      </c>
      <c r="M27" s="72">
        <f t="shared" si="5"/>
        <v>0</v>
      </c>
    </row>
    <row r="28" spans="1:13" ht="14.45" x14ac:dyDescent="0.3">
      <c r="D28" s="72">
        <f t="shared" si="6"/>
        <v>0.71599999999999997</v>
      </c>
      <c r="E28" s="72">
        <f>'Slider Control'!R$13*D28</f>
        <v>1.7183999999999999</v>
      </c>
      <c r="F28" s="72">
        <f>'Slider Control'!Q$13</f>
        <v>1.8</v>
      </c>
      <c r="G28" s="72">
        <f t="shared" si="0"/>
        <v>1.6183999999999998</v>
      </c>
      <c r="H28" s="72">
        <f t="shared" si="1"/>
        <v>-1.7</v>
      </c>
      <c r="I28" s="72">
        <f t="shared" si="2"/>
        <v>3.3183999999999996</v>
      </c>
      <c r="J28" s="72">
        <f t="shared" si="7"/>
        <v>0</v>
      </c>
      <c r="K28" s="72">
        <f t="shared" si="3"/>
        <v>0</v>
      </c>
      <c r="L28" s="72">
        <f t="shared" si="4"/>
        <v>0</v>
      </c>
      <c r="M28" s="72">
        <f t="shared" si="5"/>
        <v>0</v>
      </c>
    </row>
    <row r="29" spans="1:13" ht="14.45" x14ac:dyDescent="0.3">
      <c r="D29" s="72">
        <f t="shared" si="6"/>
        <v>0.71699999999999997</v>
      </c>
      <c r="E29" s="72">
        <f>'Slider Control'!R$13*D29</f>
        <v>1.7207999999999999</v>
      </c>
      <c r="F29" s="72">
        <f>'Slider Control'!Q$13</f>
        <v>1.8</v>
      </c>
      <c r="G29" s="72">
        <f t="shared" si="0"/>
        <v>1.6207999999999998</v>
      </c>
      <c r="H29" s="72">
        <f t="shared" si="1"/>
        <v>-1.7</v>
      </c>
      <c r="I29" s="72">
        <f t="shared" si="2"/>
        <v>3.3207999999999998</v>
      </c>
      <c r="J29" s="72">
        <f t="shared" si="7"/>
        <v>0</v>
      </c>
      <c r="K29" s="72">
        <f t="shared" si="3"/>
        <v>0</v>
      </c>
      <c r="L29" s="72">
        <f t="shared" si="4"/>
        <v>0</v>
      </c>
      <c r="M29" s="72">
        <f t="shared" si="5"/>
        <v>0</v>
      </c>
    </row>
    <row r="30" spans="1:13" ht="14.45" x14ac:dyDescent="0.3">
      <c r="D30" s="72">
        <f t="shared" si="6"/>
        <v>0.71799999999999997</v>
      </c>
      <c r="E30" s="72">
        <f>'Slider Control'!R$13*D30</f>
        <v>1.7231999999999998</v>
      </c>
      <c r="F30" s="72">
        <f>'Slider Control'!Q$13</f>
        <v>1.8</v>
      </c>
      <c r="G30" s="72">
        <f t="shared" si="0"/>
        <v>1.6231999999999998</v>
      </c>
      <c r="H30" s="72">
        <f t="shared" si="1"/>
        <v>-1.7</v>
      </c>
      <c r="I30" s="72">
        <f t="shared" si="2"/>
        <v>3.3231999999999999</v>
      </c>
      <c r="J30" s="72">
        <f t="shared" si="7"/>
        <v>0</v>
      </c>
      <c r="K30" s="72">
        <f t="shared" si="3"/>
        <v>0</v>
      </c>
      <c r="L30" s="72">
        <f t="shared" si="4"/>
        <v>0</v>
      </c>
      <c r="M30" s="72">
        <f t="shared" si="5"/>
        <v>0</v>
      </c>
    </row>
    <row r="31" spans="1:13" ht="14.45" x14ac:dyDescent="0.3">
      <c r="D31" s="72">
        <f t="shared" si="6"/>
        <v>0.71899999999999997</v>
      </c>
      <c r="E31" s="72">
        <f>'Slider Control'!R$13*D31</f>
        <v>1.7255999999999998</v>
      </c>
      <c r="F31" s="72">
        <f>'Slider Control'!Q$13</f>
        <v>1.8</v>
      </c>
      <c r="G31" s="72">
        <f t="shared" si="0"/>
        <v>1.6255999999999997</v>
      </c>
      <c r="H31" s="72">
        <f t="shared" si="1"/>
        <v>-1.7</v>
      </c>
      <c r="I31" s="72">
        <f t="shared" si="2"/>
        <v>3.3255999999999997</v>
      </c>
      <c r="J31" s="72">
        <f t="shared" si="7"/>
        <v>0</v>
      </c>
      <c r="K31" s="72">
        <f t="shared" si="3"/>
        <v>0</v>
      </c>
      <c r="L31" s="72">
        <f t="shared" si="4"/>
        <v>0</v>
      </c>
      <c r="M31" s="72">
        <f t="shared" si="5"/>
        <v>0</v>
      </c>
    </row>
    <row r="32" spans="1:13" ht="14.45" x14ac:dyDescent="0.3">
      <c r="D32" s="72">
        <f t="shared" si="6"/>
        <v>0.72</v>
      </c>
      <c r="E32" s="72">
        <f>'Slider Control'!R$13*D32</f>
        <v>1.728</v>
      </c>
      <c r="F32" s="72">
        <f>'Slider Control'!Q$13</f>
        <v>1.8</v>
      </c>
      <c r="G32" s="72">
        <f t="shared" si="0"/>
        <v>1.6279999999999999</v>
      </c>
      <c r="H32" s="72">
        <f t="shared" si="1"/>
        <v>-1.7</v>
      </c>
      <c r="I32" s="72">
        <f t="shared" si="2"/>
        <v>3.3279999999999998</v>
      </c>
      <c r="J32" s="72">
        <f t="shared" si="7"/>
        <v>0</v>
      </c>
      <c r="K32" s="72">
        <f t="shared" si="3"/>
        <v>0</v>
      </c>
      <c r="L32" s="72">
        <f t="shared" si="4"/>
        <v>0</v>
      </c>
      <c r="M32" s="72">
        <f t="shared" si="5"/>
        <v>0</v>
      </c>
    </row>
    <row r="33" spans="4:13" ht="14.45" x14ac:dyDescent="0.3">
      <c r="D33" s="72">
        <f t="shared" si="6"/>
        <v>0.72099999999999997</v>
      </c>
      <c r="E33" s="72">
        <f>'Slider Control'!R$13*D33</f>
        <v>1.7303999999999999</v>
      </c>
      <c r="F33" s="72">
        <f>'Slider Control'!Q$13</f>
        <v>1.8</v>
      </c>
      <c r="G33" s="72">
        <f t="shared" si="0"/>
        <v>1.6303999999999998</v>
      </c>
      <c r="H33" s="72">
        <f t="shared" si="1"/>
        <v>-1.7</v>
      </c>
      <c r="I33" s="72">
        <f t="shared" si="2"/>
        <v>3.3304</v>
      </c>
      <c r="J33" s="72">
        <f t="shared" si="7"/>
        <v>0</v>
      </c>
      <c r="K33" s="72">
        <f t="shared" si="3"/>
        <v>0</v>
      </c>
      <c r="L33" s="72">
        <f t="shared" si="4"/>
        <v>0</v>
      </c>
      <c r="M33" s="72">
        <f t="shared" si="5"/>
        <v>0</v>
      </c>
    </row>
    <row r="34" spans="4:13" ht="14.45" x14ac:dyDescent="0.3">
      <c r="D34" s="72">
        <f t="shared" si="6"/>
        <v>0.72199999999999998</v>
      </c>
      <c r="E34" s="72">
        <f>'Slider Control'!R$13*D34</f>
        <v>1.7327999999999999</v>
      </c>
      <c r="F34" s="72">
        <f>'Slider Control'!Q$13</f>
        <v>1.8</v>
      </c>
      <c r="G34" s="72">
        <f t="shared" si="0"/>
        <v>1.6327999999999998</v>
      </c>
      <c r="H34" s="72">
        <f t="shared" si="1"/>
        <v>-1.7</v>
      </c>
      <c r="I34" s="72">
        <f t="shared" si="2"/>
        <v>3.3327999999999998</v>
      </c>
      <c r="J34" s="72">
        <f t="shared" si="7"/>
        <v>0</v>
      </c>
      <c r="K34" s="72">
        <f t="shared" si="3"/>
        <v>0</v>
      </c>
      <c r="L34" s="72">
        <f t="shared" si="4"/>
        <v>0</v>
      </c>
      <c r="M34" s="72">
        <f t="shared" si="5"/>
        <v>0</v>
      </c>
    </row>
    <row r="35" spans="4:13" ht="14.45" x14ac:dyDescent="0.3">
      <c r="D35" s="72">
        <f t="shared" si="6"/>
        <v>0.72299999999999998</v>
      </c>
      <c r="E35" s="72">
        <f>'Slider Control'!R$13*D35</f>
        <v>1.7351999999999999</v>
      </c>
      <c r="F35" s="72">
        <f>'Slider Control'!Q$13</f>
        <v>1.8</v>
      </c>
      <c r="G35" s="72">
        <f t="shared" si="0"/>
        <v>1.6351999999999998</v>
      </c>
      <c r="H35" s="72">
        <f t="shared" si="1"/>
        <v>-1.7</v>
      </c>
      <c r="I35" s="72">
        <f t="shared" si="2"/>
        <v>3.3351999999999995</v>
      </c>
      <c r="J35" s="72">
        <f t="shared" si="7"/>
        <v>0</v>
      </c>
      <c r="K35" s="72">
        <f t="shared" si="3"/>
        <v>0</v>
      </c>
      <c r="L35" s="72">
        <f t="shared" si="4"/>
        <v>0</v>
      </c>
      <c r="M35" s="72">
        <f t="shared" si="5"/>
        <v>0</v>
      </c>
    </row>
    <row r="36" spans="4:13" ht="14.45" x14ac:dyDescent="0.3">
      <c r="D36" s="72">
        <f t="shared" si="6"/>
        <v>0.72399999999999998</v>
      </c>
      <c r="E36" s="72">
        <f>'Slider Control'!R$13*D36</f>
        <v>1.7375999999999998</v>
      </c>
      <c r="F36" s="72">
        <f>'Slider Control'!Q$13</f>
        <v>1.8</v>
      </c>
      <c r="G36" s="72">
        <f t="shared" si="0"/>
        <v>1.6375999999999997</v>
      </c>
      <c r="H36" s="72">
        <f t="shared" si="1"/>
        <v>-1.7</v>
      </c>
      <c r="I36" s="72">
        <f t="shared" si="2"/>
        <v>3.3375999999999997</v>
      </c>
      <c r="J36" s="72">
        <f t="shared" si="7"/>
        <v>0</v>
      </c>
      <c r="K36" s="72">
        <f t="shared" si="3"/>
        <v>0</v>
      </c>
      <c r="L36" s="72">
        <f t="shared" si="4"/>
        <v>0</v>
      </c>
      <c r="M36" s="72">
        <f t="shared" si="5"/>
        <v>0</v>
      </c>
    </row>
    <row r="37" spans="4:13" ht="14.45" x14ac:dyDescent="0.3">
      <c r="D37" s="72">
        <f t="shared" si="6"/>
        <v>0.72499999999999998</v>
      </c>
      <c r="E37" s="72">
        <f>'Slider Control'!R$13*D37</f>
        <v>1.74</v>
      </c>
      <c r="F37" s="72">
        <f>'Slider Control'!Q$13</f>
        <v>1.8</v>
      </c>
      <c r="G37" s="72">
        <f t="shared" si="0"/>
        <v>1.64</v>
      </c>
      <c r="H37" s="72">
        <f t="shared" si="1"/>
        <v>-1.7</v>
      </c>
      <c r="I37" s="72">
        <f t="shared" si="2"/>
        <v>3.34</v>
      </c>
      <c r="J37" s="72">
        <f t="shared" si="7"/>
        <v>0</v>
      </c>
      <c r="K37" s="72">
        <f t="shared" si="3"/>
        <v>0</v>
      </c>
      <c r="L37" s="72">
        <f t="shared" si="4"/>
        <v>0</v>
      </c>
      <c r="M37" s="72">
        <f t="shared" si="5"/>
        <v>0</v>
      </c>
    </row>
    <row r="38" spans="4:13" ht="14.45" x14ac:dyDescent="0.3">
      <c r="D38" s="72">
        <f t="shared" si="6"/>
        <v>0.72599999999999998</v>
      </c>
      <c r="E38" s="72">
        <f>'Slider Control'!R$13*D38</f>
        <v>1.7423999999999999</v>
      </c>
      <c r="F38" s="72">
        <f>'Slider Control'!Q$13</f>
        <v>1.8</v>
      </c>
      <c r="G38" s="72">
        <f t="shared" si="0"/>
        <v>1.6423999999999999</v>
      </c>
      <c r="H38" s="72">
        <f t="shared" si="1"/>
        <v>-1.7</v>
      </c>
      <c r="I38" s="72">
        <f t="shared" si="2"/>
        <v>3.3423999999999996</v>
      </c>
      <c r="J38" s="72">
        <f t="shared" si="7"/>
        <v>0</v>
      </c>
      <c r="K38" s="72">
        <f t="shared" si="3"/>
        <v>0</v>
      </c>
      <c r="L38" s="72">
        <f t="shared" si="4"/>
        <v>0</v>
      </c>
      <c r="M38" s="72">
        <f t="shared" si="5"/>
        <v>0</v>
      </c>
    </row>
    <row r="39" spans="4:13" ht="14.45" x14ac:dyDescent="0.3">
      <c r="D39" s="72">
        <f t="shared" si="6"/>
        <v>0.72699999999999998</v>
      </c>
      <c r="E39" s="72">
        <f>'Slider Control'!R$13*D39</f>
        <v>1.7447999999999999</v>
      </c>
      <c r="F39" s="72">
        <f>'Slider Control'!Q$13</f>
        <v>1.8</v>
      </c>
      <c r="G39" s="72">
        <f t="shared" si="0"/>
        <v>1.6447999999999998</v>
      </c>
      <c r="H39" s="72">
        <f t="shared" si="1"/>
        <v>-1.7</v>
      </c>
      <c r="I39" s="72">
        <f t="shared" si="2"/>
        <v>3.3447999999999998</v>
      </c>
      <c r="J39" s="72">
        <f t="shared" si="7"/>
        <v>0</v>
      </c>
      <c r="K39" s="72">
        <f t="shared" si="3"/>
        <v>0</v>
      </c>
      <c r="L39" s="72">
        <f t="shared" si="4"/>
        <v>0</v>
      </c>
      <c r="M39" s="72">
        <f t="shared" si="5"/>
        <v>0</v>
      </c>
    </row>
    <row r="40" spans="4:13" ht="14.45" x14ac:dyDescent="0.3">
      <c r="D40" s="72">
        <f t="shared" si="6"/>
        <v>0.72799999999999998</v>
      </c>
      <c r="E40" s="72">
        <f>'Slider Control'!R$13*D40</f>
        <v>1.7471999999999999</v>
      </c>
      <c r="F40" s="72">
        <f>'Slider Control'!Q$13</f>
        <v>1.8</v>
      </c>
      <c r="G40" s="72">
        <f t="shared" si="0"/>
        <v>1.6471999999999998</v>
      </c>
      <c r="H40" s="72">
        <f t="shared" si="1"/>
        <v>-1.7</v>
      </c>
      <c r="I40" s="72">
        <f t="shared" si="2"/>
        <v>3.3472</v>
      </c>
      <c r="J40" s="72">
        <f t="shared" si="7"/>
        <v>0</v>
      </c>
      <c r="K40" s="72">
        <f t="shared" si="3"/>
        <v>0</v>
      </c>
      <c r="L40" s="72">
        <f t="shared" si="4"/>
        <v>0</v>
      </c>
      <c r="M40" s="72">
        <f t="shared" si="5"/>
        <v>0</v>
      </c>
    </row>
    <row r="41" spans="4:13" ht="14.45" x14ac:dyDescent="0.3">
      <c r="D41" s="72">
        <f t="shared" si="6"/>
        <v>0.72899999999999998</v>
      </c>
      <c r="E41" s="72">
        <f>'Slider Control'!R$13*D41</f>
        <v>1.7495999999999998</v>
      </c>
      <c r="F41" s="72">
        <f>'Slider Control'!Q$13</f>
        <v>1.8</v>
      </c>
      <c r="G41" s="72">
        <f t="shared" si="0"/>
        <v>1.6495999999999997</v>
      </c>
      <c r="H41" s="72">
        <f t="shared" si="1"/>
        <v>-1.7</v>
      </c>
      <c r="I41" s="72">
        <f t="shared" si="2"/>
        <v>3.3495999999999997</v>
      </c>
      <c r="J41" s="72">
        <f t="shared" si="7"/>
        <v>0</v>
      </c>
      <c r="K41" s="72">
        <f t="shared" si="3"/>
        <v>0</v>
      </c>
      <c r="L41" s="72">
        <f t="shared" si="4"/>
        <v>0</v>
      </c>
      <c r="M41" s="72">
        <f t="shared" si="5"/>
        <v>0</v>
      </c>
    </row>
    <row r="42" spans="4:13" x14ac:dyDescent="0.25">
      <c r="D42" s="72">
        <f t="shared" si="6"/>
        <v>0.73</v>
      </c>
      <c r="E42" s="72">
        <f>'Slider Control'!R$13*D42</f>
        <v>1.752</v>
      </c>
      <c r="F42" s="72">
        <f>'Slider Control'!Q$13</f>
        <v>1.8</v>
      </c>
      <c r="G42" s="72">
        <f t="shared" si="0"/>
        <v>1.6519999999999999</v>
      </c>
      <c r="H42" s="72">
        <f t="shared" si="1"/>
        <v>-1.7</v>
      </c>
      <c r="I42" s="72">
        <f t="shared" si="2"/>
        <v>3.3519999999999999</v>
      </c>
      <c r="J42" s="72">
        <f t="shared" si="7"/>
        <v>0</v>
      </c>
      <c r="K42" s="72">
        <f t="shared" si="3"/>
        <v>0</v>
      </c>
      <c r="L42" s="72">
        <f t="shared" si="4"/>
        <v>0</v>
      </c>
      <c r="M42" s="72">
        <f t="shared" si="5"/>
        <v>0</v>
      </c>
    </row>
    <row r="43" spans="4:13" x14ac:dyDescent="0.25">
      <c r="D43" s="72">
        <f t="shared" si="6"/>
        <v>0.73099999999999998</v>
      </c>
      <c r="E43" s="72">
        <f>'Slider Control'!R$13*D43</f>
        <v>1.7544</v>
      </c>
      <c r="F43" s="72">
        <f>'Slider Control'!Q$13</f>
        <v>1.8</v>
      </c>
      <c r="G43" s="72">
        <f t="shared" si="0"/>
        <v>1.6543999999999999</v>
      </c>
      <c r="H43" s="72">
        <f t="shared" si="1"/>
        <v>-1.7</v>
      </c>
      <c r="I43" s="72">
        <f t="shared" si="2"/>
        <v>3.3544</v>
      </c>
      <c r="J43" s="72">
        <f t="shared" si="7"/>
        <v>0</v>
      </c>
      <c r="K43" s="72">
        <f t="shared" si="3"/>
        <v>0</v>
      </c>
      <c r="L43" s="72">
        <f t="shared" si="4"/>
        <v>0</v>
      </c>
      <c r="M43" s="72">
        <f t="shared" si="5"/>
        <v>0</v>
      </c>
    </row>
    <row r="44" spans="4:13" x14ac:dyDescent="0.25">
      <c r="D44" s="72">
        <f t="shared" si="6"/>
        <v>0.73199999999999998</v>
      </c>
      <c r="E44" s="72">
        <f>'Slider Control'!R$13*D44</f>
        <v>1.7567999999999999</v>
      </c>
      <c r="F44" s="72">
        <f>'Slider Control'!Q$13</f>
        <v>1.8</v>
      </c>
      <c r="G44" s="72">
        <f t="shared" si="0"/>
        <v>1.6567999999999998</v>
      </c>
      <c r="H44" s="72">
        <f t="shared" si="1"/>
        <v>-1.7</v>
      </c>
      <c r="I44" s="72">
        <f t="shared" si="2"/>
        <v>3.3567999999999998</v>
      </c>
      <c r="J44" s="72">
        <f t="shared" si="7"/>
        <v>0</v>
      </c>
      <c r="K44" s="72">
        <f t="shared" si="3"/>
        <v>0</v>
      </c>
      <c r="L44" s="72">
        <f t="shared" si="4"/>
        <v>0</v>
      </c>
      <c r="M44" s="72">
        <f t="shared" si="5"/>
        <v>0</v>
      </c>
    </row>
    <row r="45" spans="4:13" x14ac:dyDescent="0.25">
      <c r="D45" s="72">
        <f t="shared" si="6"/>
        <v>0.73299999999999998</v>
      </c>
      <c r="E45" s="72">
        <f>'Slider Control'!R$13*D45</f>
        <v>1.7591999999999999</v>
      </c>
      <c r="F45" s="72">
        <f>'Slider Control'!Q$13</f>
        <v>1.8</v>
      </c>
      <c r="G45" s="72">
        <f t="shared" si="0"/>
        <v>1.6591999999999998</v>
      </c>
      <c r="H45" s="72">
        <f t="shared" si="1"/>
        <v>-1.7</v>
      </c>
      <c r="I45" s="72">
        <f t="shared" si="2"/>
        <v>3.3591999999999995</v>
      </c>
      <c r="J45" s="72">
        <f t="shared" si="7"/>
        <v>0</v>
      </c>
      <c r="K45" s="72">
        <f t="shared" si="3"/>
        <v>0</v>
      </c>
      <c r="L45" s="72">
        <f t="shared" si="4"/>
        <v>0</v>
      </c>
      <c r="M45" s="72">
        <f t="shared" si="5"/>
        <v>0</v>
      </c>
    </row>
    <row r="46" spans="4:13" x14ac:dyDescent="0.25">
      <c r="D46" s="72">
        <f t="shared" si="6"/>
        <v>0.73399999999999999</v>
      </c>
      <c r="E46" s="72">
        <f>'Slider Control'!R$13*D46</f>
        <v>1.7615999999999998</v>
      </c>
      <c r="F46" s="72">
        <f>'Slider Control'!Q$13</f>
        <v>1.8</v>
      </c>
      <c r="G46" s="72">
        <f t="shared" si="0"/>
        <v>1.6615999999999997</v>
      </c>
      <c r="H46" s="72">
        <f t="shared" si="1"/>
        <v>-1.7</v>
      </c>
      <c r="I46" s="72">
        <f t="shared" si="2"/>
        <v>3.3615999999999997</v>
      </c>
      <c r="J46" s="72">
        <f t="shared" si="7"/>
        <v>0</v>
      </c>
      <c r="K46" s="72">
        <f t="shared" si="3"/>
        <v>0</v>
      </c>
      <c r="L46" s="72">
        <f t="shared" si="4"/>
        <v>0</v>
      </c>
      <c r="M46" s="72">
        <f t="shared" si="5"/>
        <v>0</v>
      </c>
    </row>
    <row r="47" spans="4:13" x14ac:dyDescent="0.25">
      <c r="D47" s="72">
        <f t="shared" si="6"/>
        <v>0.73499999999999999</v>
      </c>
      <c r="E47" s="72">
        <f>'Slider Control'!R$13*D47</f>
        <v>1.764</v>
      </c>
      <c r="F47" s="72">
        <f>'Slider Control'!Q$13</f>
        <v>1.8</v>
      </c>
      <c r="G47" s="72">
        <f t="shared" si="0"/>
        <v>1.6639999999999999</v>
      </c>
      <c r="H47" s="72">
        <f t="shared" si="1"/>
        <v>-1.7</v>
      </c>
      <c r="I47" s="72">
        <f t="shared" si="2"/>
        <v>3.3639999999999999</v>
      </c>
      <c r="J47" s="72">
        <f t="shared" si="7"/>
        <v>0</v>
      </c>
      <c r="K47" s="72">
        <f t="shared" si="3"/>
        <v>0</v>
      </c>
      <c r="L47" s="72">
        <f t="shared" si="4"/>
        <v>0</v>
      </c>
      <c r="M47" s="72">
        <f t="shared" si="5"/>
        <v>0</v>
      </c>
    </row>
    <row r="48" spans="4:13" x14ac:dyDescent="0.25">
      <c r="D48" s="72">
        <f t="shared" si="6"/>
        <v>0.73599999999999999</v>
      </c>
      <c r="E48" s="72">
        <f>'Slider Control'!R$13*D48</f>
        <v>1.7664</v>
      </c>
      <c r="F48" s="72">
        <f>'Slider Control'!Q$13</f>
        <v>1.8</v>
      </c>
      <c r="G48" s="72">
        <f t="shared" si="0"/>
        <v>1.6663999999999999</v>
      </c>
      <c r="H48" s="72">
        <f t="shared" si="1"/>
        <v>-1.7</v>
      </c>
      <c r="I48" s="72">
        <f t="shared" si="2"/>
        <v>3.3663999999999996</v>
      </c>
      <c r="J48" s="72">
        <f t="shared" si="7"/>
        <v>0</v>
      </c>
      <c r="K48" s="72">
        <f t="shared" si="3"/>
        <v>0</v>
      </c>
      <c r="L48" s="72">
        <f t="shared" si="4"/>
        <v>0</v>
      </c>
      <c r="M48" s="72">
        <f t="shared" si="5"/>
        <v>0</v>
      </c>
    </row>
    <row r="49" spans="4:13" x14ac:dyDescent="0.25">
      <c r="D49" s="72">
        <f t="shared" si="6"/>
        <v>0.73699999999999999</v>
      </c>
      <c r="E49" s="72">
        <f>'Slider Control'!R$13*D49</f>
        <v>1.7687999999999999</v>
      </c>
      <c r="F49" s="72">
        <f>'Slider Control'!Q$13</f>
        <v>1.8</v>
      </c>
      <c r="G49" s="72">
        <f t="shared" si="0"/>
        <v>1.6687999999999998</v>
      </c>
      <c r="H49" s="72">
        <f t="shared" si="1"/>
        <v>-1.7</v>
      </c>
      <c r="I49" s="72">
        <f t="shared" si="2"/>
        <v>3.3687999999999998</v>
      </c>
      <c r="J49" s="72">
        <f t="shared" si="7"/>
        <v>0</v>
      </c>
      <c r="K49" s="72">
        <f t="shared" si="3"/>
        <v>0</v>
      </c>
      <c r="L49" s="72">
        <f t="shared" si="4"/>
        <v>0</v>
      </c>
      <c r="M49" s="72">
        <f t="shared" si="5"/>
        <v>0</v>
      </c>
    </row>
    <row r="50" spans="4:13" x14ac:dyDescent="0.25">
      <c r="D50" s="72">
        <f t="shared" si="6"/>
        <v>0.73799999999999999</v>
      </c>
      <c r="E50" s="72">
        <f>'Slider Control'!R$13*D50</f>
        <v>1.7711999999999999</v>
      </c>
      <c r="F50" s="72">
        <f>'Slider Control'!Q$13</f>
        <v>1.8</v>
      </c>
      <c r="G50" s="72">
        <f t="shared" si="0"/>
        <v>1.6711999999999998</v>
      </c>
      <c r="H50" s="72">
        <f t="shared" si="1"/>
        <v>-1.7</v>
      </c>
      <c r="I50" s="72">
        <f t="shared" si="2"/>
        <v>3.3712</v>
      </c>
      <c r="J50" s="72">
        <f t="shared" si="7"/>
        <v>0</v>
      </c>
      <c r="K50" s="72">
        <f t="shared" si="3"/>
        <v>0</v>
      </c>
      <c r="L50" s="72">
        <f t="shared" si="4"/>
        <v>0</v>
      </c>
      <c r="M50" s="72">
        <f t="shared" si="5"/>
        <v>0</v>
      </c>
    </row>
    <row r="51" spans="4:13" x14ac:dyDescent="0.25">
      <c r="D51" s="72">
        <f t="shared" si="6"/>
        <v>0.73899999999999999</v>
      </c>
      <c r="E51" s="72">
        <f>'Slider Control'!R$13*D51</f>
        <v>1.7735999999999998</v>
      </c>
      <c r="F51" s="72">
        <f>'Slider Control'!Q$13</f>
        <v>1.8</v>
      </c>
      <c r="G51" s="72">
        <f t="shared" si="0"/>
        <v>1.6735999999999998</v>
      </c>
      <c r="H51" s="72">
        <f t="shared" si="1"/>
        <v>-1.7</v>
      </c>
      <c r="I51" s="72">
        <f t="shared" si="2"/>
        <v>3.3735999999999997</v>
      </c>
      <c r="J51" s="72">
        <f t="shared" si="7"/>
        <v>0</v>
      </c>
      <c r="K51" s="72">
        <f t="shared" si="3"/>
        <v>0</v>
      </c>
      <c r="L51" s="72">
        <f t="shared" si="4"/>
        <v>0</v>
      </c>
      <c r="M51" s="72">
        <f t="shared" si="5"/>
        <v>0</v>
      </c>
    </row>
    <row r="52" spans="4:13" x14ac:dyDescent="0.25">
      <c r="D52" s="72">
        <f t="shared" si="6"/>
        <v>0.74</v>
      </c>
      <c r="E52" s="72">
        <f>'Slider Control'!R$13*D52</f>
        <v>1.776</v>
      </c>
      <c r="F52" s="72">
        <f>'Slider Control'!Q$13</f>
        <v>1.8</v>
      </c>
      <c r="G52" s="72">
        <f t="shared" si="0"/>
        <v>1.6759999999999999</v>
      </c>
      <c r="H52" s="72">
        <f t="shared" si="1"/>
        <v>-1.7</v>
      </c>
      <c r="I52" s="72">
        <f t="shared" si="2"/>
        <v>3.3759999999999999</v>
      </c>
      <c r="J52" s="72">
        <f t="shared" si="7"/>
        <v>0</v>
      </c>
      <c r="K52" s="72">
        <f t="shared" si="3"/>
        <v>0</v>
      </c>
      <c r="L52" s="72">
        <f t="shared" si="4"/>
        <v>0</v>
      </c>
      <c r="M52" s="72">
        <f t="shared" si="5"/>
        <v>0</v>
      </c>
    </row>
    <row r="53" spans="4:13" x14ac:dyDescent="0.25">
      <c r="D53" s="72">
        <f t="shared" si="6"/>
        <v>0.74099999999999999</v>
      </c>
      <c r="E53" s="72">
        <f>'Slider Control'!R$13*D53</f>
        <v>1.7784</v>
      </c>
      <c r="F53" s="72">
        <f>'Slider Control'!Q$13</f>
        <v>1.8</v>
      </c>
      <c r="G53" s="72">
        <f t="shared" si="0"/>
        <v>1.6783999999999999</v>
      </c>
      <c r="H53" s="72">
        <f t="shared" si="1"/>
        <v>-1.7</v>
      </c>
      <c r="I53" s="72">
        <f t="shared" si="2"/>
        <v>3.3784000000000001</v>
      </c>
      <c r="J53" s="72">
        <f t="shared" si="7"/>
        <v>0</v>
      </c>
      <c r="K53" s="72">
        <f t="shared" si="3"/>
        <v>0</v>
      </c>
      <c r="L53" s="72">
        <f t="shared" si="4"/>
        <v>0</v>
      </c>
      <c r="M53" s="72">
        <f t="shared" si="5"/>
        <v>0</v>
      </c>
    </row>
    <row r="54" spans="4:13" x14ac:dyDescent="0.25">
      <c r="D54" s="72">
        <f t="shared" si="6"/>
        <v>0.74199999999999999</v>
      </c>
      <c r="E54" s="72">
        <f>'Slider Control'!R$13*D54</f>
        <v>1.7807999999999999</v>
      </c>
      <c r="F54" s="72">
        <f>'Slider Control'!Q$13</f>
        <v>1.8</v>
      </c>
      <c r="G54" s="72">
        <f t="shared" si="0"/>
        <v>1.6807999999999998</v>
      </c>
      <c r="H54" s="72">
        <f t="shared" si="1"/>
        <v>-1.7</v>
      </c>
      <c r="I54" s="72">
        <f t="shared" si="2"/>
        <v>3.3807999999999998</v>
      </c>
      <c r="J54" s="72">
        <f t="shared" si="7"/>
        <v>0</v>
      </c>
      <c r="K54" s="72">
        <f t="shared" si="3"/>
        <v>0</v>
      </c>
      <c r="L54" s="72">
        <f t="shared" si="4"/>
        <v>0</v>
      </c>
      <c r="M54" s="72">
        <f t="shared" si="5"/>
        <v>0</v>
      </c>
    </row>
    <row r="55" spans="4:13" x14ac:dyDescent="0.25">
      <c r="D55" s="72">
        <f t="shared" si="6"/>
        <v>0.74299999999999999</v>
      </c>
      <c r="E55" s="72">
        <f>'Slider Control'!R$13*D55</f>
        <v>1.7831999999999999</v>
      </c>
      <c r="F55" s="72">
        <f>'Slider Control'!Q$13</f>
        <v>1.8</v>
      </c>
      <c r="G55" s="72">
        <f t="shared" si="0"/>
        <v>1.6831999999999998</v>
      </c>
      <c r="H55" s="72">
        <f t="shared" si="1"/>
        <v>-1.7</v>
      </c>
      <c r="I55" s="72">
        <f t="shared" si="2"/>
        <v>3.3831999999999995</v>
      </c>
      <c r="J55" s="72">
        <f t="shared" si="7"/>
        <v>0</v>
      </c>
      <c r="K55" s="72">
        <f t="shared" si="3"/>
        <v>0</v>
      </c>
      <c r="L55" s="72">
        <f t="shared" si="4"/>
        <v>0</v>
      </c>
      <c r="M55" s="72">
        <f t="shared" si="5"/>
        <v>0</v>
      </c>
    </row>
    <row r="56" spans="4:13" x14ac:dyDescent="0.25">
      <c r="D56" s="72">
        <f t="shared" si="6"/>
        <v>0.74399999999999999</v>
      </c>
      <c r="E56" s="72">
        <f>'Slider Control'!R$13*D56</f>
        <v>1.7855999999999999</v>
      </c>
      <c r="F56" s="72">
        <f>'Slider Control'!Q$13</f>
        <v>1.8</v>
      </c>
      <c r="G56" s="72">
        <f t="shared" si="0"/>
        <v>1.6855999999999998</v>
      </c>
      <c r="H56" s="72">
        <f t="shared" si="1"/>
        <v>-1.7</v>
      </c>
      <c r="I56" s="72">
        <f t="shared" si="2"/>
        <v>3.3855999999999997</v>
      </c>
      <c r="J56" s="72">
        <f t="shared" si="7"/>
        <v>0</v>
      </c>
      <c r="K56" s="72">
        <f t="shared" si="3"/>
        <v>0</v>
      </c>
      <c r="L56" s="72">
        <f t="shared" si="4"/>
        <v>0</v>
      </c>
      <c r="M56" s="72">
        <f t="shared" si="5"/>
        <v>0</v>
      </c>
    </row>
    <row r="57" spans="4:13" x14ac:dyDescent="0.25">
      <c r="D57" s="72">
        <f t="shared" si="6"/>
        <v>0.745</v>
      </c>
      <c r="E57" s="72">
        <f>'Slider Control'!R$13*D57</f>
        <v>1.788</v>
      </c>
      <c r="F57" s="72">
        <f>'Slider Control'!Q$13</f>
        <v>1.8</v>
      </c>
      <c r="G57" s="72">
        <f t="shared" si="0"/>
        <v>1.6879999999999999</v>
      </c>
      <c r="H57" s="72">
        <f t="shared" si="1"/>
        <v>-1.7</v>
      </c>
      <c r="I57" s="72">
        <f t="shared" si="2"/>
        <v>3.3879999999999999</v>
      </c>
      <c r="J57" s="72">
        <f t="shared" si="7"/>
        <v>0</v>
      </c>
      <c r="K57" s="72">
        <f t="shared" si="3"/>
        <v>0</v>
      </c>
      <c r="L57" s="72">
        <f t="shared" si="4"/>
        <v>0</v>
      </c>
      <c r="M57" s="72">
        <f t="shared" si="5"/>
        <v>0</v>
      </c>
    </row>
    <row r="58" spans="4:13" x14ac:dyDescent="0.25">
      <c r="D58" s="72">
        <f t="shared" si="6"/>
        <v>0.746</v>
      </c>
      <c r="E58" s="72">
        <f>'Slider Control'!R$13*D58</f>
        <v>1.7904</v>
      </c>
      <c r="F58" s="72">
        <f>'Slider Control'!Q$13</f>
        <v>1.8</v>
      </c>
      <c r="G58" s="72">
        <f t="shared" si="0"/>
        <v>1.6903999999999999</v>
      </c>
      <c r="H58" s="72">
        <f t="shared" si="1"/>
        <v>-1.7</v>
      </c>
      <c r="I58" s="72">
        <f t="shared" si="2"/>
        <v>3.3903999999999996</v>
      </c>
      <c r="J58" s="72">
        <f t="shared" si="7"/>
        <v>0</v>
      </c>
      <c r="K58" s="72">
        <f t="shared" si="3"/>
        <v>0</v>
      </c>
      <c r="L58" s="72">
        <f t="shared" si="4"/>
        <v>0</v>
      </c>
      <c r="M58" s="72">
        <f t="shared" si="5"/>
        <v>0</v>
      </c>
    </row>
    <row r="59" spans="4:13" x14ac:dyDescent="0.25">
      <c r="D59" s="72">
        <f t="shared" si="6"/>
        <v>0.747</v>
      </c>
      <c r="E59" s="72">
        <f>'Slider Control'!R$13*D59</f>
        <v>1.7927999999999999</v>
      </c>
      <c r="F59" s="72">
        <f>'Slider Control'!Q$13</f>
        <v>1.8</v>
      </c>
      <c r="G59" s="72">
        <f t="shared" si="0"/>
        <v>1.6927999999999999</v>
      </c>
      <c r="H59" s="72">
        <f t="shared" si="1"/>
        <v>-1.7</v>
      </c>
      <c r="I59" s="72">
        <f t="shared" si="2"/>
        <v>3.3927999999999998</v>
      </c>
      <c r="J59" s="72">
        <f t="shared" si="7"/>
        <v>0</v>
      </c>
      <c r="K59" s="72">
        <f t="shared" si="3"/>
        <v>0</v>
      </c>
      <c r="L59" s="72">
        <f t="shared" si="4"/>
        <v>0</v>
      </c>
      <c r="M59" s="72">
        <f t="shared" si="5"/>
        <v>0</v>
      </c>
    </row>
    <row r="60" spans="4:13" x14ac:dyDescent="0.25">
      <c r="D60" s="72">
        <f t="shared" si="6"/>
        <v>0.748</v>
      </c>
      <c r="E60" s="72">
        <f>'Slider Control'!R$13*D60</f>
        <v>1.7951999999999999</v>
      </c>
      <c r="F60" s="72">
        <f>'Slider Control'!Q$13</f>
        <v>1.8</v>
      </c>
      <c r="G60" s="72">
        <f t="shared" si="0"/>
        <v>1.6951999999999998</v>
      </c>
      <c r="H60" s="72">
        <f t="shared" si="1"/>
        <v>-1.7</v>
      </c>
      <c r="I60" s="72">
        <f t="shared" si="2"/>
        <v>3.3952</v>
      </c>
      <c r="J60" s="72">
        <f t="shared" si="7"/>
        <v>0</v>
      </c>
      <c r="K60" s="72">
        <f t="shared" si="3"/>
        <v>0</v>
      </c>
      <c r="L60" s="72">
        <f t="shared" si="4"/>
        <v>0</v>
      </c>
      <c r="M60" s="72">
        <f t="shared" si="5"/>
        <v>0</v>
      </c>
    </row>
    <row r="61" spans="4:13" x14ac:dyDescent="0.25">
      <c r="D61" s="72">
        <f t="shared" si="6"/>
        <v>0.749</v>
      </c>
      <c r="E61" s="72">
        <f>'Slider Control'!R$13*D61</f>
        <v>1.7975999999999999</v>
      </c>
      <c r="F61" s="72">
        <f>'Slider Control'!Q$13</f>
        <v>1.8</v>
      </c>
      <c r="G61" s="72">
        <f t="shared" si="0"/>
        <v>1.6975999999999998</v>
      </c>
      <c r="H61" s="72">
        <f t="shared" si="1"/>
        <v>-1.7</v>
      </c>
      <c r="I61" s="72">
        <f t="shared" si="2"/>
        <v>3.3975999999999997</v>
      </c>
      <c r="J61" s="72">
        <f t="shared" si="7"/>
        <v>0</v>
      </c>
      <c r="K61" s="72">
        <f t="shared" si="3"/>
        <v>0</v>
      </c>
      <c r="L61" s="72">
        <f t="shared" si="4"/>
        <v>0</v>
      </c>
      <c r="M61" s="72">
        <f t="shared" si="5"/>
        <v>0</v>
      </c>
    </row>
    <row r="62" spans="4:13" x14ac:dyDescent="0.25">
      <c r="D62" s="72">
        <f t="shared" si="6"/>
        <v>0.75</v>
      </c>
      <c r="E62" s="72">
        <f>'Slider Control'!R$13*D62</f>
        <v>1.7999999999999998</v>
      </c>
      <c r="F62" s="72">
        <f>'Slider Control'!Q$13</f>
        <v>1.8</v>
      </c>
      <c r="G62" s="72">
        <f t="shared" si="0"/>
        <v>1.6999999999999997</v>
      </c>
      <c r="H62" s="72">
        <f t="shared" si="1"/>
        <v>-1.7</v>
      </c>
      <c r="I62" s="72">
        <f t="shared" si="2"/>
        <v>3.3999999999999995</v>
      </c>
      <c r="J62" s="72">
        <f t="shared" si="7"/>
        <v>0</v>
      </c>
      <c r="K62" s="72">
        <f t="shared" si="3"/>
        <v>0</v>
      </c>
      <c r="L62" s="72">
        <f t="shared" si="4"/>
        <v>0</v>
      </c>
      <c r="M62" s="72">
        <f t="shared" si="5"/>
        <v>0</v>
      </c>
    </row>
    <row r="63" spans="4:13" x14ac:dyDescent="0.25">
      <c r="D63" s="72">
        <f t="shared" si="6"/>
        <v>0.751</v>
      </c>
      <c r="E63" s="72">
        <f>'Slider Control'!R$13*D63</f>
        <v>1.8024</v>
      </c>
      <c r="F63" s="72">
        <f>'Slider Control'!Q$13</f>
        <v>1.8</v>
      </c>
      <c r="G63" s="72">
        <f t="shared" si="0"/>
        <v>1.7023999999999999</v>
      </c>
      <c r="H63" s="72">
        <f t="shared" si="1"/>
        <v>-1.7</v>
      </c>
      <c r="I63" s="72">
        <f t="shared" si="2"/>
        <v>3.4024000000000001</v>
      </c>
      <c r="J63" s="72">
        <f t="shared" si="7"/>
        <v>0</v>
      </c>
      <c r="K63" s="72">
        <f t="shared" si="3"/>
        <v>0</v>
      </c>
      <c r="L63" s="72">
        <f t="shared" si="4"/>
        <v>0</v>
      </c>
      <c r="M63" s="72">
        <f t="shared" si="5"/>
        <v>0</v>
      </c>
    </row>
    <row r="64" spans="4:13" x14ac:dyDescent="0.25">
      <c r="D64" s="72">
        <f t="shared" si="6"/>
        <v>0.752</v>
      </c>
      <c r="E64" s="72">
        <f>'Slider Control'!R$13*D64</f>
        <v>1.8048</v>
      </c>
      <c r="F64" s="72">
        <f>'Slider Control'!Q$13</f>
        <v>1.8</v>
      </c>
      <c r="G64" s="72">
        <f t="shared" si="0"/>
        <v>1.7047999999999999</v>
      </c>
      <c r="H64" s="72">
        <f t="shared" si="1"/>
        <v>-1.7</v>
      </c>
      <c r="I64" s="72">
        <f t="shared" si="2"/>
        <v>3.4047999999999998</v>
      </c>
      <c r="J64" s="72">
        <f t="shared" si="7"/>
        <v>0</v>
      </c>
      <c r="K64" s="72">
        <f t="shared" si="3"/>
        <v>0</v>
      </c>
      <c r="L64" s="72">
        <f t="shared" si="4"/>
        <v>0</v>
      </c>
      <c r="M64" s="72">
        <f t="shared" si="5"/>
        <v>0</v>
      </c>
    </row>
    <row r="65" spans="4:13" x14ac:dyDescent="0.25">
      <c r="D65" s="72">
        <f t="shared" si="6"/>
        <v>0.753</v>
      </c>
      <c r="E65" s="72">
        <f>'Slider Control'!R$13*D65</f>
        <v>1.8071999999999999</v>
      </c>
      <c r="F65" s="72">
        <f>'Slider Control'!Q$13</f>
        <v>1.8</v>
      </c>
      <c r="G65" s="72">
        <f t="shared" si="0"/>
        <v>1.7071999999999998</v>
      </c>
      <c r="H65" s="72">
        <f t="shared" si="1"/>
        <v>-1.7</v>
      </c>
      <c r="I65" s="72">
        <f t="shared" si="2"/>
        <v>3.4071999999999996</v>
      </c>
      <c r="J65" s="72">
        <f t="shared" si="7"/>
        <v>0</v>
      </c>
      <c r="K65" s="72">
        <f t="shared" si="3"/>
        <v>0</v>
      </c>
      <c r="L65" s="72">
        <f t="shared" si="4"/>
        <v>0</v>
      </c>
      <c r="M65" s="72">
        <f t="shared" si="5"/>
        <v>0</v>
      </c>
    </row>
    <row r="66" spans="4:13" x14ac:dyDescent="0.25">
      <c r="D66" s="72">
        <f t="shared" si="6"/>
        <v>0.754</v>
      </c>
      <c r="E66" s="72">
        <f>'Slider Control'!R$13*D66</f>
        <v>1.8095999999999999</v>
      </c>
      <c r="F66" s="72">
        <f>'Slider Control'!Q$13</f>
        <v>1.8</v>
      </c>
      <c r="G66" s="72">
        <f t="shared" ref="G66:G129" si="8">E66-B$21</f>
        <v>1.7095999999999998</v>
      </c>
      <c r="H66" s="72">
        <f t="shared" ref="H66:H129" si="9">B$21-F66</f>
        <v>-1.7</v>
      </c>
      <c r="I66" s="72">
        <f t="shared" ref="I66:I129" si="10">ABS(G66-H66)</f>
        <v>3.4095999999999997</v>
      </c>
      <c r="J66" s="72">
        <f t="shared" si="7"/>
        <v>0</v>
      </c>
      <c r="K66" s="72">
        <f t="shared" ref="K66:K129" si="11">$J66*D66</f>
        <v>0</v>
      </c>
      <c r="L66" s="72">
        <f t="shared" ref="L66:L129" si="12">$J66*E66</f>
        <v>0</v>
      </c>
      <c r="M66" s="72">
        <f t="shared" ref="M66:M129" si="13">$J66*F66</f>
        <v>0</v>
      </c>
    </row>
    <row r="67" spans="4:13" x14ac:dyDescent="0.25">
      <c r="D67" s="72">
        <f t="shared" ref="D67:D130" si="14">D66+0.001</f>
        <v>0.755</v>
      </c>
      <c r="E67" s="72">
        <f>'Slider Control'!R$13*D67</f>
        <v>1.8119999999999998</v>
      </c>
      <c r="F67" s="72">
        <f>'Slider Control'!Q$13</f>
        <v>1.8</v>
      </c>
      <c r="G67" s="72">
        <f t="shared" si="8"/>
        <v>1.7119999999999997</v>
      </c>
      <c r="H67" s="72">
        <f t="shared" si="9"/>
        <v>-1.7</v>
      </c>
      <c r="I67" s="72">
        <f t="shared" si="10"/>
        <v>3.4119999999999999</v>
      </c>
      <c r="J67" s="72">
        <f t="shared" si="7"/>
        <v>0</v>
      </c>
      <c r="K67" s="72">
        <f t="shared" si="11"/>
        <v>0</v>
      </c>
      <c r="L67" s="72">
        <f t="shared" si="12"/>
        <v>0</v>
      </c>
      <c r="M67" s="72">
        <f t="shared" si="13"/>
        <v>0</v>
      </c>
    </row>
    <row r="68" spans="4:13" x14ac:dyDescent="0.25">
      <c r="D68" s="72">
        <f t="shared" si="14"/>
        <v>0.75600000000000001</v>
      </c>
      <c r="E68" s="72">
        <f>'Slider Control'!R$13*D68</f>
        <v>1.8144</v>
      </c>
      <c r="F68" s="72">
        <f>'Slider Control'!Q$13</f>
        <v>1.8</v>
      </c>
      <c r="G68" s="72">
        <f t="shared" si="8"/>
        <v>1.7143999999999999</v>
      </c>
      <c r="H68" s="72">
        <f t="shared" si="9"/>
        <v>-1.7</v>
      </c>
      <c r="I68" s="72">
        <f t="shared" si="10"/>
        <v>3.4143999999999997</v>
      </c>
      <c r="J68" s="72">
        <f t="shared" ref="J68:J131" si="15">IF(AND(I68=I$364,J67=0),1,0)</f>
        <v>0</v>
      </c>
      <c r="K68" s="72">
        <f t="shared" si="11"/>
        <v>0</v>
      </c>
      <c r="L68" s="72">
        <f t="shared" si="12"/>
        <v>0</v>
      </c>
      <c r="M68" s="72">
        <f t="shared" si="13"/>
        <v>0</v>
      </c>
    </row>
    <row r="69" spans="4:13" x14ac:dyDescent="0.25">
      <c r="D69" s="72">
        <f t="shared" si="14"/>
        <v>0.75700000000000001</v>
      </c>
      <c r="E69" s="72">
        <f>'Slider Control'!R$13*D69</f>
        <v>1.8168</v>
      </c>
      <c r="F69" s="72">
        <f>'Slider Control'!Q$13</f>
        <v>1.8</v>
      </c>
      <c r="G69" s="72">
        <f t="shared" si="8"/>
        <v>1.7167999999999999</v>
      </c>
      <c r="H69" s="72">
        <f t="shared" si="9"/>
        <v>-1.7</v>
      </c>
      <c r="I69" s="72">
        <f t="shared" si="10"/>
        <v>3.4167999999999998</v>
      </c>
      <c r="J69" s="72">
        <f t="shared" si="15"/>
        <v>0</v>
      </c>
      <c r="K69" s="72">
        <f t="shared" si="11"/>
        <v>0</v>
      </c>
      <c r="L69" s="72">
        <f t="shared" si="12"/>
        <v>0</v>
      </c>
      <c r="M69" s="72">
        <f t="shared" si="13"/>
        <v>0</v>
      </c>
    </row>
    <row r="70" spans="4:13" x14ac:dyDescent="0.25">
      <c r="D70" s="72">
        <f t="shared" si="14"/>
        <v>0.75800000000000001</v>
      </c>
      <c r="E70" s="72">
        <f>'Slider Control'!R$13*D70</f>
        <v>1.8191999999999999</v>
      </c>
      <c r="F70" s="72">
        <f>'Slider Control'!Q$13</f>
        <v>1.8</v>
      </c>
      <c r="G70" s="72">
        <f t="shared" si="8"/>
        <v>1.7191999999999998</v>
      </c>
      <c r="H70" s="72">
        <f t="shared" si="9"/>
        <v>-1.7</v>
      </c>
      <c r="I70" s="72">
        <f t="shared" si="10"/>
        <v>3.4192</v>
      </c>
      <c r="J70" s="72">
        <f t="shared" si="15"/>
        <v>0</v>
      </c>
      <c r="K70" s="72">
        <f t="shared" si="11"/>
        <v>0</v>
      </c>
      <c r="L70" s="72">
        <f t="shared" si="12"/>
        <v>0</v>
      </c>
      <c r="M70" s="72">
        <f t="shared" si="13"/>
        <v>0</v>
      </c>
    </row>
    <row r="71" spans="4:13" x14ac:dyDescent="0.25">
      <c r="D71" s="72">
        <f t="shared" si="14"/>
        <v>0.75900000000000001</v>
      </c>
      <c r="E71" s="72">
        <f>'Slider Control'!R$13*D71</f>
        <v>1.8215999999999999</v>
      </c>
      <c r="F71" s="72">
        <f>'Slider Control'!Q$13</f>
        <v>1.8</v>
      </c>
      <c r="G71" s="72">
        <f t="shared" si="8"/>
        <v>1.7215999999999998</v>
      </c>
      <c r="H71" s="72">
        <f t="shared" si="9"/>
        <v>-1.7</v>
      </c>
      <c r="I71" s="72">
        <f t="shared" si="10"/>
        <v>3.4215999999999998</v>
      </c>
      <c r="J71" s="72">
        <f t="shared" si="15"/>
        <v>0</v>
      </c>
      <c r="K71" s="72">
        <f t="shared" si="11"/>
        <v>0</v>
      </c>
      <c r="L71" s="72">
        <f t="shared" si="12"/>
        <v>0</v>
      </c>
      <c r="M71" s="72">
        <f t="shared" si="13"/>
        <v>0</v>
      </c>
    </row>
    <row r="72" spans="4:13" x14ac:dyDescent="0.25">
      <c r="D72" s="72">
        <f t="shared" si="14"/>
        <v>0.76</v>
      </c>
      <c r="E72" s="72">
        <f>'Slider Control'!R$13*D72</f>
        <v>1.8239999999999998</v>
      </c>
      <c r="F72" s="72">
        <f>'Slider Control'!Q$13</f>
        <v>1.8</v>
      </c>
      <c r="G72" s="72">
        <f t="shared" si="8"/>
        <v>1.7239999999999998</v>
      </c>
      <c r="H72" s="72">
        <f t="shared" si="9"/>
        <v>-1.7</v>
      </c>
      <c r="I72" s="72">
        <f t="shared" si="10"/>
        <v>3.4239999999999995</v>
      </c>
      <c r="J72" s="72">
        <f t="shared" si="15"/>
        <v>0</v>
      </c>
      <c r="K72" s="72">
        <f t="shared" si="11"/>
        <v>0</v>
      </c>
      <c r="L72" s="72">
        <f t="shared" si="12"/>
        <v>0</v>
      </c>
      <c r="M72" s="72">
        <f t="shared" si="13"/>
        <v>0</v>
      </c>
    </row>
    <row r="73" spans="4:13" x14ac:dyDescent="0.25">
      <c r="D73" s="72">
        <f t="shared" si="14"/>
        <v>0.76100000000000001</v>
      </c>
      <c r="E73" s="72">
        <f>'Slider Control'!R$13*D73</f>
        <v>1.8264</v>
      </c>
      <c r="F73" s="72">
        <f>'Slider Control'!Q$13</f>
        <v>1.8</v>
      </c>
      <c r="G73" s="72">
        <f t="shared" si="8"/>
        <v>1.7263999999999999</v>
      </c>
      <c r="H73" s="72">
        <f t="shared" si="9"/>
        <v>-1.7</v>
      </c>
      <c r="I73" s="72">
        <f t="shared" si="10"/>
        <v>3.4264000000000001</v>
      </c>
      <c r="J73" s="72">
        <f t="shared" si="15"/>
        <v>0</v>
      </c>
      <c r="K73" s="72">
        <f t="shared" si="11"/>
        <v>0</v>
      </c>
      <c r="L73" s="72">
        <f t="shared" si="12"/>
        <v>0</v>
      </c>
      <c r="M73" s="72">
        <f t="shared" si="13"/>
        <v>0</v>
      </c>
    </row>
    <row r="74" spans="4:13" x14ac:dyDescent="0.25">
      <c r="D74" s="72">
        <f t="shared" si="14"/>
        <v>0.76200000000000001</v>
      </c>
      <c r="E74" s="72">
        <f>'Slider Control'!R$13*D74</f>
        <v>1.8288</v>
      </c>
      <c r="F74" s="72">
        <f>'Slider Control'!Q$13</f>
        <v>1.8</v>
      </c>
      <c r="G74" s="72">
        <f t="shared" si="8"/>
        <v>1.7287999999999999</v>
      </c>
      <c r="H74" s="72">
        <f t="shared" si="9"/>
        <v>-1.7</v>
      </c>
      <c r="I74" s="72">
        <f t="shared" si="10"/>
        <v>3.4287999999999998</v>
      </c>
      <c r="J74" s="72">
        <f t="shared" si="15"/>
        <v>0</v>
      </c>
      <c r="K74" s="72">
        <f t="shared" si="11"/>
        <v>0</v>
      </c>
      <c r="L74" s="72">
        <f t="shared" si="12"/>
        <v>0</v>
      </c>
      <c r="M74" s="72">
        <f t="shared" si="13"/>
        <v>0</v>
      </c>
    </row>
    <row r="75" spans="4:13" x14ac:dyDescent="0.25">
      <c r="D75" s="72">
        <f t="shared" si="14"/>
        <v>0.76300000000000001</v>
      </c>
      <c r="E75" s="72">
        <f>'Slider Control'!R$13*D75</f>
        <v>1.8311999999999999</v>
      </c>
      <c r="F75" s="72">
        <f>'Slider Control'!Q$13</f>
        <v>1.8</v>
      </c>
      <c r="G75" s="72">
        <f t="shared" si="8"/>
        <v>1.7311999999999999</v>
      </c>
      <c r="H75" s="72">
        <f t="shared" si="9"/>
        <v>-1.7</v>
      </c>
      <c r="I75" s="72">
        <f t="shared" si="10"/>
        <v>3.4311999999999996</v>
      </c>
      <c r="J75" s="72">
        <f t="shared" si="15"/>
        <v>0</v>
      </c>
      <c r="K75" s="72">
        <f t="shared" si="11"/>
        <v>0</v>
      </c>
      <c r="L75" s="72">
        <f t="shared" si="12"/>
        <v>0</v>
      </c>
      <c r="M75" s="72">
        <f t="shared" si="13"/>
        <v>0</v>
      </c>
    </row>
    <row r="76" spans="4:13" x14ac:dyDescent="0.25">
      <c r="D76" s="72">
        <f t="shared" si="14"/>
        <v>0.76400000000000001</v>
      </c>
      <c r="E76" s="72">
        <f>'Slider Control'!R$13*D76</f>
        <v>1.8335999999999999</v>
      </c>
      <c r="F76" s="72">
        <f>'Slider Control'!Q$13</f>
        <v>1.8</v>
      </c>
      <c r="G76" s="72">
        <f t="shared" si="8"/>
        <v>1.7335999999999998</v>
      </c>
      <c r="H76" s="72">
        <f t="shared" si="9"/>
        <v>-1.7</v>
      </c>
      <c r="I76" s="72">
        <f t="shared" si="10"/>
        <v>3.4335999999999998</v>
      </c>
      <c r="J76" s="72">
        <f t="shared" si="15"/>
        <v>0</v>
      </c>
      <c r="K76" s="72">
        <f t="shared" si="11"/>
        <v>0</v>
      </c>
      <c r="L76" s="72">
        <f t="shared" si="12"/>
        <v>0</v>
      </c>
      <c r="M76" s="72">
        <f t="shared" si="13"/>
        <v>0</v>
      </c>
    </row>
    <row r="77" spans="4:13" x14ac:dyDescent="0.25">
      <c r="D77" s="72">
        <f t="shared" si="14"/>
        <v>0.76500000000000001</v>
      </c>
      <c r="E77" s="72">
        <f>'Slider Control'!R$13*D77</f>
        <v>1.8359999999999999</v>
      </c>
      <c r="F77" s="72">
        <f>'Slider Control'!Q$13</f>
        <v>1.8</v>
      </c>
      <c r="G77" s="72">
        <f t="shared" si="8"/>
        <v>1.7359999999999998</v>
      </c>
      <c r="H77" s="72">
        <f t="shared" si="9"/>
        <v>-1.7</v>
      </c>
      <c r="I77" s="72">
        <f t="shared" si="10"/>
        <v>3.4359999999999999</v>
      </c>
      <c r="J77" s="72">
        <f t="shared" si="15"/>
        <v>0</v>
      </c>
      <c r="K77" s="72">
        <f t="shared" si="11"/>
        <v>0</v>
      </c>
      <c r="L77" s="72">
        <f t="shared" si="12"/>
        <v>0</v>
      </c>
      <c r="M77" s="72">
        <f t="shared" si="13"/>
        <v>0</v>
      </c>
    </row>
    <row r="78" spans="4:13" x14ac:dyDescent="0.25">
      <c r="D78" s="72">
        <f t="shared" si="14"/>
        <v>0.76600000000000001</v>
      </c>
      <c r="E78" s="72">
        <f>'Slider Control'!R$13*D78</f>
        <v>1.8384</v>
      </c>
      <c r="F78" s="72">
        <f>'Slider Control'!Q$13</f>
        <v>1.8</v>
      </c>
      <c r="G78" s="72">
        <f t="shared" si="8"/>
        <v>1.7383999999999999</v>
      </c>
      <c r="H78" s="72">
        <f t="shared" si="9"/>
        <v>-1.7</v>
      </c>
      <c r="I78" s="72">
        <f t="shared" si="10"/>
        <v>3.4383999999999997</v>
      </c>
      <c r="J78" s="72">
        <f t="shared" si="15"/>
        <v>0</v>
      </c>
      <c r="K78" s="72">
        <f t="shared" si="11"/>
        <v>0</v>
      </c>
      <c r="L78" s="72">
        <f t="shared" si="12"/>
        <v>0</v>
      </c>
      <c r="M78" s="72">
        <f t="shared" si="13"/>
        <v>0</v>
      </c>
    </row>
    <row r="79" spans="4:13" x14ac:dyDescent="0.25">
      <c r="D79" s="72">
        <f t="shared" si="14"/>
        <v>0.76700000000000002</v>
      </c>
      <c r="E79" s="72">
        <f>'Slider Control'!R$13*D79</f>
        <v>1.8408</v>
      </c>
      <c r="F79" s="72">
        <f>'Slider Control'!Q$13</f>
        <v>1.8</v>
      </c>
      <c r="G79" s="72">
        <f t="shared" si="8"/>
        <v>1.7407999999999999</v>
      </c>
      <c r="H79" s="72">
        <f t="shared" si="9"/>
        <v>-1.7</v>
      </c>
      <c r="I79" s="72">
        <f t="shared" si="10"/>
        <v>3.4407999999999999</v>
      </c>
      <c r="J79" s="72">
        <f t="shared" si="15"/>
        <v>0</v>
      </c>
      <c r="K79" s="72">
        <f t="shared" si="11"/>
        <v>0</v>
      </c>
      <c r="L79" s="72">
        <f t="shared" si="12"/>
        <v>0</v>
      </c>
      <c r="M79" s="72">
        <f t="shared" si="13"/>
        <v>0</v>
      </c>
    </row>
    <row r="80" spans="4:13" x14ac:dyDescent="0.25">
      <c r="D80" s="72">
        <f t="shared" si="14"/>
        <v>0.76800000000000002</v>
      </c>
      <c r="E80" s="72">
        <f>'Slider Control'!R$13*D80</f>
        <v>1.8431999999999999</v>
      </c>
      <c r="F80" s="72">
        <f>'Slider Control'!Q$13</f>
        <v>1.8</v>
      </c>
      <c r="G80" s="72">
        <f t="shared" si="8"/>
        <v>1.7431999999999999</v>
      </c>
      <c r="H80" s="72">
        <f t="shared" si="9"/>
        <v>-1.7</v>
      </c>
      <c r="I80" s="72">
        <f t="shared" si="10"/>
        <v>3.4432</v>
      </c>
      <c r="J80" s="72">
        <f t="shared" si="15"/>
        <v>0</v>
      </c>
      <c r="K80" s="72">
        <f t="shared" si="11"/>
        <v>0</v>
      </c>
      <c r="L80" s="72">
        <f t="shared" si="12"/>
        <v>0</v>
      </c>
      <c r="M80" s="72">
        <f t="shared" si="13"/>
        <v>0</v>
      </c>
    </row>
    <row r="81" spans="4:13" x14ac:dyDescent="0.25">
      <c r="D81" s="72">
        <f t="shared" si="14"/>
        <v>0.76900000000000002</v>
      </c>
      <c r="E81" s="72">
        <f>'Slider Control'!R$13*D81</f>
        <v>1.8455999999999999</v>
      </c>
      <c r="F81" s="72">
        <f>'Slider Control'!Q$13</f>
        <v>1.8</v>
      </c>
      <c r="G81" s="72">
        <f t="shared" si="8"/>
        <v>1.7455999999999998</v>
      </c>
      <c r="H81" s="72">
        <f t="shared" si="9"/>
        <v>-1.7</v>
      </c>
      <c r="I81" s="72">
        <f t="shared" si="10"/>
        <v>3.4455999999999998</v>
      </c>
      <c r="J81" s="72">
        <f t="shared" si="15"/>
        <v>0</v>
      </c>
      <c r="K81" s="72">
        <f t="shared" si="11"/>
        <v>0</v>
      </c>
      <c r="L81" s="72">
        <f t="shared" si="12"/>
        <v>0</v>
      </c>
      <c r="M81" s="72">
        <f t="shared" si="13"/>
        <v>0</v>
      </c>
    </row>
    <row r="82" spans="4:13" x14ac:dyDescent="0.25">
      <c r="D82" s="72">
        <f t="shared" si="14"/>
        <v>0.77</v>
      </c>
      <c r="E82" s="72">
        <f>'Slider Control'!R$13*D82</f>
        <v>1.8479999999999999</v>
      </c>
      <c r="F82" s="72">
        <f>'Slider Control'!Q$13</f>
        <v>1.8</v>
      </c>
      <c r="G82" s="72">
        <f t="shared" si="8"/>
        <v>1.7479999999999998</v>
      </c>
      <c r="H82" s="72">
        <f t="shared" si="9"/>
        <v>-1.7</v>
      </c>
      <c r="I82" s="72">
        <f t="shared" si="10"/>
        <v>3.4479999999999995</v>
      </c>
      <c r="J82" s="72">
        <f t="shared" si="15"/>
        <v>0</v>
      </c>
      <c r="K82" s="72">
        <f t="shared" si="11"/>
        <v>0</v>
      </c>
      <c r="L82" s="72">
        <f t="shared" si="12"/>
        <v>0</v>
      </c>
      <c r="M82" s="72">
        <f t="shared" si="13"/>
        <v>0</v>
      </c>
    </row>
    <row r="83" spans="4:13" x14ac:dyDescent="0.25">
      <c r="D83" s="72">
        <f t="shared" si="14"/>
        <v>0.77100000000000002</v>
      </c>
      <c r="E83" s="72">
        <f>'Slider Control'!R$13*D83</f>
        <v>1.8504</v>
      </c>
      <c r="F83" s="72">
        <f>'Slider Control'!Q$13</f>
        <v>1.8</v>
      </c>
      <c r="G83" s="72">
        <f t="shared" si="8"/>
        <v>1.7504</v>
      </c>
      <c r="H83" s="72">
        <f t="shared" si="9"/>
        <v>-1.7</v>
      </c>
      <c r="I83" s="72">
        <f t="shared" si="10"/>
        <v>3.4504000000000001</v>
      </c>
      <c r="J83" s="72">
        <f t="shared" si="15"/>
        <v>0</v>
      </c>
      <c r="K83" s="72">
        <f t="shared" si="11"/>
        <v>0</v>
      </c>
      <c r="L83" s="72">
        <f t="shared" si="12"/>
        <v>0</v>
      </c>
      <c r="M83" s="72">
        <f t="shared" si="13"/>
        <v>0</v>
      </c>
    </row>
    <row r="84" spans="4:13" x14ac:dyDescent="0.25">
      <c r="D84" s="72">
        <f t="shared" si="14"/>
        <v>0.77200000000000002</v>
      </c>
      <c r="E84" s="72">
        <f>'Slider Control'!R$13*D84</f>
        <v>1.8528</v>
      </c>
      <c r="F84" s="72">
        <f>'Slider Control'!Q$13</f>
        <v>1.8</v>
      </c>
      <c r="G84" s="72">
        <f t="shared" si="8"/>
        <v>1.7527999999999999</v>
      </c>
      <c r="H84" s="72">
        <f t="shared" si="9"/>
        <v>-1.7</v>
      </c>
      <c r="I84" s="72">
        <f t="shared" si="10"/>
        <v>3.4527999999999999</v>
      </c>
      <c r="J84" s="72">
        <f t="shared" si="15"/>
        <v>0</v>
      </c>
      <c r="K84" s="72">
        <f t="shared" si="11"/>
        <v>0</v>
      </c>
      <c r="L84" s="72">
        <f t="shared" si="12"/>
        <v>0</v>
      </c>
      <c r="M84" s="72">
        <f t="shared" si="13"/>
        <v>0</v>
      </c>
    </row>
    <row r="85" spans="4:13" x14ac:dyDescent="0.25">
      <c r="D85" s="72">
        <f t="shared" si="14"/>
        <v>0.77300000000000002</v>
      </c>
      <c r="E85" s="72">
        <f>'Slider Control'!R$13*D85</f>
        <v>1.8552</v>
      </c>
      <c r="F85" s="72">
        <f>'Slider Control'!Q$13</f>
        <v>1.8</v>
      </c>
      <c r="G85" s="72">
        <f t="shared" si="8"/>
        <v>1.7551999999999999</v>
      </c>
      <c r="H85" s="72">
        <f t="shared" si="9"/>
        <v>-1.7</v>
      </c>
      <c r="I85" s="72">
        <f t="shared" si="10"/>
        <v>3.4551999999999996</v>
      </c>
      <c r="J85" s="72">
        <f t="shared" si="15"/>
        <v>0</v>
      </c>
      <c r="K85" s="72">
        <f t="shared" si="11"/>
        <v>0</v>
      </c>
      <c r="L85" s="72">
        <f t="shared" si="12"/>
        <v>0</v>
      </c>
      <c r="M85" s="72">
        <f t="shared" si="13"/>
        <v>0</v>
      </c>
    </row>
    <row r="86" spans="4:13" x14ac:dyDescent="0.25">
      <c r="D86" s="72">
        <f t="shared" si="14"/>
        <v>0.77400000000000002</v>
      </c>
      <c r="E86" s="72">
        <f>'Slider Control'!R$13*D86</f>
        <v>1.8575999999999999</v>
      </c>
      <c r="F86" s="72">
        <f>'Slider Control'!Q$13</f>
        <v>1.8</v>
      </c>
      <c r="G86" s="72">
        <f t="shared" si="8"/>
        <v>1.7575999999999998</v>
      </c>
      <c r="H86" s="72">
        <f t="shared" si="9"/>
        <v>-1.7</v>
      </c>
      <c r="I86" s="72">
        <f t="shared" si="10"/>
        <v>3.4575999999999998</v>
      </c>
      <c r="J86" s="72">
        <f t="shared" si="15"/>
        <v>0</v>
      </c>
      <c r="K86" s="72">
        <f t="shared" si="11"/>
        <v>0</v>
      </c>
      <c r="L86" s="72">
        <f t="shared" si="12"/>
        <v>0</v>
      </c>
      <c r="M86" s="72">
        <f t="shared" si="13"/>
        <v>0</v>
      </c>
    </row>
    <row r="87" spans="4:13" x14ac:dyDescent="0.25">
      <c r="D87" s="72">
        <f t="shared" si="14"/>
        <v>0.77500000000000002</v>
      </c>
      <c r="E87" s="72">
        <f>'Slider Control'!R$13*D87</f>
        <v>1.8599999999999999</v>
      </c>
      <c r="F87" s="72">
        <f>'Slider Control'!Q$13</f>
        <v>1.8</v>
      </c>
      <c r="G87" s="72">
        <f t="shared" si="8"/>
        <v>1.7599999999999998</v>
      </c>
      <c r="H87" s="72">
        <f t="shared" si="9"/>
        <v>-1.7</v>
      </c>
      <c r="I87" s="72">
        <f t="shared" si="10"/>
        <v>3.46</v>
      </c>
      <c r="J87" s="72">
        <f t="shared" si="15"/>
        <v>0</v>
      </c>
      <c r="K87" s="72">
        <f t="shared" si="11"/>
        <v>0</v>
      </c>
      <c r="L87" s="72">
        <f t="shared" si="12"/>
        <v>0</v>
      </c>
      <c r="M87" s="72">
        <f t="shared" si="13"/>
        <v>0</v>
      </c>
    </row>
    <row r="88" spans="4:13" x14ac:dyDescent="0.25">
      <c r="D88" s="72">
        <f t="shared" si="14"/>
        <v>0.77600000000000002</v>
      </c>
      <c r="E88" s="72">
        <f>'Slider Control'!R$13*D88</f>
        <v>1.8624000000000001</v>
      </c>
      <c r="F88" s="72">
        <f>'Slider Control'!Q$13</f>
        <v>1.8</v>
      </c>
      <c r="G88" s="72">
        <f t="shared" si="8"/>
        <v>1.7624</v>
      </c>
      <c r="H88" s="72">
        <f t="shared" si="9"/>
        <v>-1.7</v>
      </c>
      <c r="I88" s="72">
        <f t="shared" si="10"/>
        <v>3.4623999999999997</v>
      </c>
      <c r="J88" s="72">
        <f t="shared" si="15"/>
        <v>0</v>
      </c>
      <c r="K88" s="72">
        <f t="shared" si="11"/>
        <v>0</v>
      </c>
      <c r="L88" s="72">
        <f t="shared" si="12"/>
        <v>0</v>
      </c>
      <c r="M88" s="72">
        <f t="shared" si="13"/>
        <v>0</v>
      </c>
    </row>
    <row r="89" spans="4:13" x14ac:dyDescent="0.25">
      <c r="D89" s="72">
        <f t="shared" si="14"/>
        <v>0.77700000000000002</v>
      </c>
      <c r="E89" s="72">
        <f>'Slider Control'!R$13*D89</f>
        <v>1.8648</v>
      </c>
      <c r="F89" s="72">
        <f>'Slider Control'!Q$13</f>
        <v>1.8</v>
      </c>
      <c r="G89" s="72">
        <f t="shared" si="8"/>
        <v>1.7647999999999999</v>
      </c>
      <c r="H89" s="72">
        <f t="shared" si="9"/>
        <v>-1.7</v>
      </c>
      <c r="I89" s="72">
        <f t="shared" si="10"/>
        <v>3.4647999999999999</v>
      </c>
      <c r="J89" s="72">
        <f t="shared" si="15"/>
        <v>0</v>
      </c>
      <c r="K89" s="72">
        <f t="shared" si="11"/>
        <v>0</v>
      </c>
      <c r="L89" s="72">
        <f t="shared" si="12"/>
        <v>0</v>
      </c>
      <c r="M89" s="72">
        <f t="shared" si="13"/>
        <v>0</v>
      </c>
    </row>
    <row r="90" spans="4:13" x14ac:dyDescent="0.25">
      <c r="D90" s="72">
        <f t="shared" si="14"/>
        <v>0.77800000000000002</v>
      </c>
      <c r="E90" s="72">
        <f>'Slider Control'!R$13*D90</f>
        <v>1.8672</v>
      </c>
      <c r="F90" s="72">
        <f>'Slider Control'!Q$13</f>
        <v>1.8</v>
      </c>
      <c r="G90" s="72">
        <f t="shared" si="8"/>
        <v>1.7671999999999999</v>
      </c>
      <c r="H90" s="72">
        <f t="shared" si="9"/>
        <v>-1.7</v>
      </c>
      <c r="I90" s="72">
        <f t="shared" si="10"/>
        <v>3.4672000000000001</v>
      </c>
      <c r="J90" s="72">
        <f t="shared" si="15"/>
        <v>0</v>
      </c>
      <c r="K90" s="72">
        <f t="shared" si="11"/>
        <v>0</v>
      </c>
      <c r="L90" s="72">
        <f t="shared" si="12"/>
        <v>0</v>
      </c>
      <c r="M90" s="72">
        <f t="shared" si="13"/>
        <v>0</v>
      </c>
    </row>
    <row r="91" spans="4:13" x14ac:dyDescent="0.25">
      <c r="D91" s="72">
        <f t="shared" si="14"/>
        <v>0.77900000000000003</v>
      </c>
      <c r="E91" s="72">
        <f>'Slider Control'!R$13*D91</f>
        <v>1.8695999999999999</v>
      </c>
      <c r="F91" s="72">
        <f>'Slider Control'!Q$13</f>
        <v>1.8</v>
      </c>
      <c r="G91" s="72">
        <f t="shared" si="8"/>
        <v>1.7695999999999998</v>
      </c>
      <c r="H91" s="72">
        <f t="shared" si="9"/>
        <v>-1.7</v>
      </c>
      <c r="I91" s="72">
        <f t="shared" si="10"/>
        <v>3.4695999999999998</v>
      </c>
      <c r="J91" s="72">
        <f t="shared" si="15"/>
        <v>0</v>
      </c>
      <c r="K91" s="72">
        <f t="shared" si="11"/>
        <v>0</v>
      </c>
      <c r="L91" s="72">
        <f t="shared" si="12"/>
        <v>0</v>
      </c>
      <c r="M91" s="72">
        <f t="shared" si="13"/>
        <v>0</v>
      </c>
    </row>
    <row r="92" spans="4:13" x14ac:dyDescent="0.25">
      <c r="D92" s="72">
        <f t="shared" si="14"/>
        <v>0.78</v>
      </c>
      <c r="E92" s="72">
        <f>'Slider Control'!R$13*D92</f>
        <v>1.8719999999999999</v>
      </c>
      <c r="F92" s="72">
        <f>'Slider Control'!Q$13</f>
        <v>1.8</v>
      </c>
      <c r="G92" s="72">
        <f t="shared" si="8"/>
        <v>1.7719999999999998</v>
      </c>
      <c r="H92" s="72">
        <f t="shared" si="9"/>
        <v>-1.7</v>
      </c>
      <c r="I92" s="72">
        <f t="shared" si="10"/>
        <v>3.4719999999999995</v>
      </c>
      <c r="J92" s="72">
        <f t="shared" si="15"/>
        <v>0</v>
      </c>
      <c r="K92" s="72">
        <f t="shared" si="11"/>
        <v>0</v>
      </c>
      <c r="L92" s="72">
        <f t="shared" si="12"/>
        <v>0</v>
      </c>
      <c r="M92" s="72">
        <f t="shared" si="13"/>
        <v>0</v>
      </c>
    </row>
    <row r="93" spans="4:13" x14ac:dyDescent="0.25">
      <c r="D93" s="72">
        <f t="shared" si="14"/>
        <v>0.78100000000000003</v>
      </c>
      <c r="E93" s="72">
        <f>'Slider Control'!R$13*D93</f>
        <v>1.8744000000000001</v>
      </c>
      <c r="F93" s="72">
        <f>'Slider Control'!Q$13</f>
        <v>1.8</v>
      </c>
      <c r="G93" s="72">
        <f t="shared" si="8"/>
        <v>1.7744</v>
      </c>
      <c r="H93" s="72">
        <f t="shared" si="9"/>
        <v>-1.7</v>
      </c>
      <c r="I93" s="72">
        <f t="shared" si="10"/>
        <v>3.4744000000000002</v>
      </c>
      <c r="J93" s="72">
        <f t="shared" si="15"/>
        <v>0</v>
      </c>
      <c r="K93" s="72">
        <f t="shared" si="11"/>
        <v>0</v>
      </c>
      <c r="L93" s="72">
        <f t="shared" si="12"/>
        <v>0</v>
      </c>
      <c r="M93" s="72">
        <f t="shared" si="13"/>
        <v>0</v>
      </c>
    </row>
    <row r="94" spans="4:13" x14ac:dyDescent="0.25">
      <c r="D94" s="72">
        <f t="shared" si="14"/>
        <v>0.78200000000000003</v>
      </c>
      <c r="E94" s="72">
        <f>'Slider Control'!R$13*D94</f>
        <v>1.8768</v>
      </c>
      <c r="F94" s="72">
        <f>'Slider Control'!Q$13</f>
        <v>1.8</v>
      </c>
      <c r="G94" s="72">
        <f t="shared" si="8"/>
        <v>1.7767999999999999</v>
      </c>
      <c r="H94" s="72">
        <f t="shared" si="9"/>
        <v>-1.7</v>
      </c>
      <c r="I94" s="72">
        <f t="shared" si="10"/>
        <v>3.4767999999999999</v>
      </c>
      <c r="J94" s="72">
        <f t="shared" si="15"/>
        <v>0</v>
      </c>
      <c r="K94" s="72">
        <f t="shared" si="11"/>
        <v>0</v>
      </c>
      <c r="L94" s="72">
        <f t="shared" si="12"/>
        <v>0</v>
      </c>
      <c r="M94" s="72">
        <f t="shared" si="13"/>
        <v>0</v>
      </c>
    </row>
    <row r="95" spans="4:13" x14ac:dyDescent="0.25">
      <c r="D95" s="72">
        <f t="shared" si="14"/>
        <v>0.78300000000000003</v>
      </c>
      <c r="E95" s="72">
        <f>'Slider Control'!R$13*D95</f>
        <v>1.8792</v>
      </c>
      <c r="F95" s="72">
        <f>'Slider Control'!Q$13</f>
        <v>1.8</v>
      </c>
      <c r="G95" s="72">
        <f t="shared" si="8"/>
        <v>1.7791999999999999</v>
      </c>
      <c r="H95" s="72">
        <f t="shared" si="9"/>
        <v>-1.7</v>
      </c>
      <c r="I95" s="72">
        <f t="shared" si="10"/>
        <v>3.4791999999999996</v>
      </c>
      <c r="J95" s="72">
        <f t="shared" si="15"/>
        <v>0</v>
      </c>
      <c r="K95" s="72">
        <f t="shared" si="11"/>
        <v>0</v>
      </c>
      <c r="L95" s="72">
        <f t="shared" si="12"/>
        <v>0</v>
      </c>
      <c r="M95" s="72">
        <f t="shared" si="13"/>
        <v>0</v>
      </c>
    </row>
    <row r="96" spans="4:13" x14ac:dyDescent="0.25">
      <c r="D96" s="72">
        <f t="shared" si="14"/>
        <v>0.78400000000000003</v>
      </c>
      <c r="E96" s="72">
        <f>'Slider Control'!R$13*D96</f>
        <v>1.8815999999999999</v>
      </c>
      <c r="F96" s="72">
        <f>'Slider Control'!Q$13</f>
        <v>1.8</v>
      </c>
      <c r="G96" s="72">
        <f t="shared" si="8"/>
        <v>1.7815999999999999</v>
      </c>
      <c r="H96" s="72">
        <f t="shared" si="9"/>
        <v>-1.7</v>
      </c>
      <c r="I96" s="72">
        <f t="shared" si="10"/>
        <v>3.4815999999999998</v>
      </c>
      <c r="J96" s="72">
        <f t="shared" si="15"/>
        <v>0</v>
      </c>
      <c r="K96" s="72">
        <f t="shared" si="11"/>
        <v>0</v>
      </c>
      <c r="L96" s="72">
        <f t="shared" si="12"/>
        <v>0</v>
      </c>
      <c r="M96" s="72">
        <f t="shared" si="13"/>
        <v>0</v>
      </c>
    </row>
    <row r="97" spans="4:13" x14ac:dyDescent="0.25">
      <c r="D97" s="72">
        <f t="shared" si="14"/>
        <v>0.78500000000000003</v>
      </c>
      <c r="E97" s="72">
        <f>'Slider Control'!R$13*D97</f>
        <v>1.8839999999999999</v>
      </c>
      <c r="F97" s="72">
        <f>'Slider Control'!Q$13</f>
        <v>1.8</v>
      </c>
      <c r="G97" s="72">
        <f t="shared" si="8"/>
        <v>1.7839999999999998</v>
      </c>
      <c r="H97" s="72">
        <f t="shared" si="9"/>
        <v>-1.7</v>
      </c>
      <c r="I97" s="72">
        <f t="shared" si="10"/>
        <v>3.484</v>
      </c>
      <c r="J97" s="72">
        <f t="shared" si="15"/>
        <v>0</v>
      </c>
      <c r="K97" s="72">
        <f t="shared" si="11"/>
        <v>0</v>
      </c>
      <c r="L97" s="72">
        <f t="shared" si="12"/>
        <v>0</v>
      </c>
      <c r="M97" s="72">
        <f t="shared" si="13"/>
        <v>0</v>
      </c>
    </row>
    <row r="98" spans="4:13" x14ac:dyDescent="0.25">
      <c r="D98" s="72">
        <f t="shared" si="14"/>
        <v>0.78600000000000003</v>
      </c>
      <c r="E98" s="72">
        <f>'Slider Control'!R$13*D98</f>
        <v>1.8864000000000001</v>
      </c>
      <c r="F98" s="72">
        <f>'Slider Control'!Q$13</f>
        <v>1.8</v>
      </c>
      <c r="G98" s="72">
        <f t="shared" si="8"/>
        <v>1.7864</v>
      </c>
      <c r="H98" s="72">
        <f t="shared" si="9"/>
        <v>-1.7</v>
      </c>
      <c r="I98" s="72">
        <f t="shared" si="10"/>
        <v>3.4863999999999997</v>
      </c>
      <c r="J98" s="72">
        <f t="shared" si="15"/>
        <v>0</v>
      </c>
      <c r="K98" s="72">
        <f t="shared" si="11"/>
        <v>0</v>
      </c>
      <c r="L98" s="72">
        <f t="shared" si="12"/>
        <v>0</v>
      </c>
      <c r="M98" s="72">
        <f t="shared" si="13"/>
        <v>0</v>
      </c>
    </row>
    <row r="99" spans="4:13" x14ac:dyDescent="0.25">
      <c r="D99" s="72">
        <f t="shared" si="14"/>
        <v>0.78700000000000003</v>
      </c>
      <c r="E99" s="72">
        <f>'Slider Control'!R$13*D99</f>
        <v>1.8888</v>
      </c>
      <c r="F99" s="72">
        <f>'Slider Control'!Q$13</f>
        <v>1.8</v>
      </c>
      <c r="G99" s="72">
        <f t="shared" si="8"/>
        <v>1.7887999999999999</v>
      </c>
      <c r="H99" s="72">
        <f t="shared" si="9"/>
        <v>-1.7</v>
      </c>
      <c r="I99" s="72">
        <f t="shared" si="10"/>
        <v>3.4887999999999999</v>
      </c>
      <c r="J99" s="72">
        <f t="shared" si="15"/>
        <v>0</v>
      </c>
      <c r="K99" s="72">
        <f t="shared" si="11"/>
        <v>0</v>
      </c>
      <c r="L99" s="72">
        <f t="shared" si="12"/>
        <v>0</v>
      </c>
      <c r="M99" s="72">
        <f t="shared" si="13"/>
        <v>0</v>
      </c>
    </row>
    <row r="100" spans="4:13" x14ac:dyDescent="0.25">
      <c r="D100" s="72">
        <f t="shared" si="14"/>
        <v>0.78800000000000003</v>
      </c>
      <c r="E100" s="72">
        <f>'Slider Control'!R$13*D100</f>
        <v>1.8912</v>
      </c>
      <c r="F100" s="72">
        <f>'Slider Control'!Q$13</f>
        <v>1.8</v>
      </c>
      <c r="G100" s="72">
        <f t="shared" si="8"/>
        <v>1.7911999999999999</v>
      </c>
      <c r="H100" s="72">
        <f t="shared" si="9"/>
        <v>-1.7</v>
      </c>
      <c r="I100" s="72">
        <f t="shared" si="10"/>
        <v>3.4912000000000001</v>
      </c>
      <c r="J100" s="72">
        <f t="shared" si="15"/>
        <v>0</v>
      </c>
      <c r="K100" s="72">
        <f t="shared" si="11"/>
        <v>0</v>
      </c>
      <c r="L100" s="72">
        <f t="shared" si="12"/>
        <v>0</v>
      </c>
      <c r="M100" s="72">
        <f t="shared" si="13"/>
        <v>0</v>
      </c>
    </row>
    <row r="101" spans="4:13" x14ac:dyDescent="0.25">
      <c r="D101" s="72">
        <f t="shared" si="14"/>
        <v>0.78900000000000003</v>
      </c>
      <c r="E101" s="72">
        <f>'Slider Control'!R$13*D101</f>
        <v>1.8935999999999999</v>
      </c>
      <c r="F101" s="72">
        <f>'Slider Control'!Q$13</f>
        <v>1.8</v>
      </c>
      <c r="G101" s="72">
        <f t="shared" si="8"/>
        <v>1.7935999999999999</v>
      </c>
      <c r="H101" s="72">
        <f t="shared" si="9"/>
        <v>-1.7</v>
      </c>
      <c r="I101" s="72">
        <f t="shared" si="10"/>
        <v>3.4935999999999998</v>
      </c>
      <c r="J101" s="72">
        <f t="shared" si="15"/>
        <v>0</v>
      </c>
      <c r="K101" s="72">
        <f t="shared" si="11"/>
        <v>0</v>
      </c>
      <c r="L101" s="72">
        <f t="shared" si="12"/>
        <v>0</v>
      </c>
      <c r="M101" s="72">
        <f t="shared" si="13"/>
        <v>0</v>
      </c>
    </row>
    <row r="102" spans="4:13" x14ac:dyDescent="0.25">
      <c r="D102" s="72">
        <f t="shared" si="14"/>
        <v>0.79</v>
      </c>
      <c r="E102" s="72">
        <f>'Slider Control'!R$13*D102</f>
        <v>1.8959999999999999</v>
      </c>
      <c r="F102" s="72">
        <f>'Slider Control'!Q$13</f>
        <v>1.8</v>
      </c>
      <c r="G102" s="72">
        <f t="shared" si="8"/>
        <v>1.7959999999999998</v>
      </c>
      <c r="H102" s="72">
        <f t="shared" si="9"/>
        <v>-1.7</v>
      </c>
      <c r="I102" s="72">
        <f t="shared" si="10"/>
        <v>3.4959999999999996</v>
      </c>
      <c r="J102" s="72">
        <f t="shared" si="15"/>
        <v>0</v>
      </c>
      <c r="K102" s="72">
        <f t="shared" si="11"/>
        <v>0</v>
      </c>
      <c r="L102" s="72">
        <f t="shared" si="12"/>
        <v>0</v>
      </c>
      <c r="M102" s="72">
        <f t="shared" si="13"/>
        <v>0</v>
      </c>
    </row>
    <row r="103" spans="4:13" x14ac:dyDescent="0.25">
      <c r="D103" s="72">
        <f t="shared" si="14"/>
        <v>0.79100000000000004</v>
      </c>
      <c r="E103" s="72">
        <f>'Slider Control'!R$13*D103</f>
        <v>1.8984000000000001</v>
      </c>
      <c r="F103" s="72">
        <f>'Slider Control'!Q$13</f>
        <v>1.8</v>
      </c>
      <c r="G103" s="72">
        <f t="shared" si="8"/>
        <v>1.7984</v>
      </c>
      <c r="H103" s="72">
        <f t="shared" si="9"/>
        <v>-1.7</v>
      </c>
      <c r="I103" s="72">
        <f t="shared" si="10"/>
        <v>3.4984000000000002</v>
      </c>
      <c r="J103" s="72">
        <f t="shared" si="15"/>
        <v>0</v>
      </c>
      <c r="K103" s="72">
        <f t="shared" si="11"/>
        <v>0</v>
      </c>
      <c r="L103" s="72">
        <f t="shared" si="12"/>
        <v>0</v>
      </c>
      <c r="M103" s="72">
        <f t="shared" si="13"/>
        <v>0</v>
      </c>
    </row>
    <row r="104" spans="4:13" x14ac:dyDescent="0.25">
      <c r="D104" s="72">
        <f t="shared" si="14"/>
        <v>0.79200000000000004</v>
      </c>
      <c r="E104" s="72">
        <f>'Slider Control'!R$13*D104</f>
        <v>1.9008</v>
      </c>
      <c r="F104" s="72">
        <f>'Slider Control'!Q$13</f>
        <v>1.8</v>
      </c>
      <c r="G104" s="72">
        <f t="shared" si="8"/>
        <v>1.8008</v>
      </c>
      <c r="H104" s="72">
        <f t="shared" si="9"/>
        <v>-1.7</v>
      </c>
      <c r="I104" s="72">
        <f t="shared" si="10"/>
        <v>3.5007999999999999</v>
      </c>
      <c r="J104" s="72">
        <f t="shared" si="15"/>
        <v>0</v>
      </c>
      <c r="K104" s="72">
        <f t="shared" si="11"/>
        <v>0</v>
      </c>
      <c r="L104" s="72">
        <f t="shared" si="12"/>
        <v>0</v>
      </c>
      <c r="M104" s="72">
        <f t="shared" si="13"/>
        <v>0</v>
      </c>
    </row>
    <row r="105" spans="4:13" x14ac:dyDescent="0.25">
      <c r="D105" s="72">
        <f t="shared" si="14"/>
        <v>0.79300000000000004</v>
      </c>
      <c r="E105" s="72">
        <f>'Slider Control'!R$13*D105</f>
        <v>1.9032</v>
      </c>
      <c r="F105" s="72">
        <f>'Slider Control'!Q$13</f>
        <v>1.8</v>
      </c>
      <c r="G105" s="72">
        <f t="shared" si="8"/>
        <v>1.8031999999999999</v>
      </c>
      <c r="H105" s="72">
        <f t="shared" si="9"/>
        <v>-1.7</v>
      </c>
      <c r="I105" s="72">
        <f t="shared" si="10"/>
        <v>3.5031999999999996</v>
      </c>
      <c r="J105" s="72">
        <f t="shared" si="15"/>
        <v>0</v>
      </c>
      <c r="K105" s="72">
        <f t="shared" si="11"/>
        <v>0</v>
      </c>
      <c r="L105" s="72">
        <f t="shared" si="12"/>
        <v>0</v>
      </c>
      <c r="M105" s="72">
        <f t="shared" si="13"/>
        <v>0</v>
      </c>
    </row>
    <row r="106" spans="4:13" x14ac:dyDescent="0.25">
      <c r="D106" s="72">
        <f t="shared" si="14"/>
        <v>0.79400000000000004</v>
      </c>
      <c r="E106" s="72">
        <f>'Slider Control'!R$13*D106</f>
        <v>1.9056</v>
      </c>
      <c r="F106" s="72">
        <f>'Slider Control'!Q$13</f>
        <v>1.8</v>
      </c>
      <c r="G106" s="72">
        <f t="shared" si="8"/>
        <v>1.8055999999999999</v>
      </c>
      <c r="H106" s="72">
        <f t="shared" si="9"/>
        <v>-1.7</v>
      </c>
      <c r="I106" s="72">
        <f t="shared" si="10"/>
        <v>3.5055999999999998</v>
      </c>
      <c r="J106" s="72">
        <f t="shared" si="15"/>
        <v>0</v>
      </c>
      <c r="K106" s="72">
        <f t="shared" si="11"/>
        <v>0</v>
      </c>
      <c r="L106" s="72">
        <f t="shared" si="12"/>
        <v>0</v>
      </c>
      <c r="M106" s="72">
        <f t="shared" si="13"/>
        <v>0</v>
      </c>
    </row>
    <row r="107" spans="4:13" x14ac:dyDescent="0.25">
      <c r="D107" s="72">
        <f t="shared" si="14"/>
        <v>0.79500000000000004</v>
      </c>
      <c r="E107" s="72">
        <f>'Slider Control'!R$13*D107</f>
        <v>1.9079999999999999</v>
      </c>
      <c r="F107" s="72">
        <f>'Slider Control'!Q$13</f>
        <v>1.8</v>
      </c>
      <c r="G107" s="72">
        <f t="shared" si="8"/>
        <v>1.8079999999999998</v>
      </c>
      <c r="H107" s="72">
        <f t="shared" si="9"/>
        <v>-1.7</v>
      </c>
      <c r="I107" s="72">
        <f t="shared" si="10"/>
        <v>3.508</v>
      </c>
      <c r="J107" s="72">
        <f t="shared" si="15"/>
        <v>0</v>
      </c>
      <c r="K107" s="72">
        <f t="shared" si="11"/>
        <v>0</v>
      </c>
      <c r="L107" s="72">
        <f t="shared" si="12"/>
        <v>0</v>
      </c>
      <c r="M107" s="72">
        <f t="shared" si="13"/>
        <v>0</v>
      </c>
    </row>
    <row r="108" spans="4:13" x14ac:dyDescent="0.25">
      <c r="D108" s="72">
        <f t="shared" si="14"/>
        <v>0.79600000000000004</v>
      </c>
      <c r="E108" s="72">
        <f>'Slider Control'!R$13*D108</f>
        <v>1.9104000000000001</v>
      </c>
      <c r="F108" s="72">
        <f>'Slider Control'!Q$13</f>
        <v>1.8</v>
      </c>
      <c r="G108" s="72">
        <f t="shared" si="8"/>
        <v>1.8104</v>
      </c>
      <c r="H108" s="72">
        <f t="shared" si="9"/>
        <v>-1.7</v>
      </c>
      <c r="I108" s="72">
        <f t="shared" si="10"/>
        <v>3.5103999999999997</v>
      </c>
      <c r="J108" s="72">
        <f t="shared" si="15"/>
        <v>0</v>
      </c>
      <c r="K108" s="72">
        <f t="shared" si="11"/>
        <v>0</v>
      </c>
      <c r="L108" s="72">
        <f t="shared" si="12"/>
        <v>0</v>
      </c>
      <c r="M108" s="72">
        <f t="shared" si="13"/>
        <v>0</v>
      </c>
    </row>
    <row r="109" spans="4:13" x14ac:dyDescent="0.25">
      <c r="D109" s="72">
        <f t="shared" si="14"/>
        <v>0.79700000000000004</v>
      </c>
      <c r="E109" s="72">
        <f>'Slider Control'!R$13*D109</f>
        <v>1.9128000000000001</v>
      </c>
      <c r="F109" s="72">
        <f>'Slider Control'!Q$13</f>
        <v>1.8</v>
      </c>
      <c r="G109" s="72">
        <f t="shared" si="8"/>
        <v>1.8128</v>
      </c>
      <c r="H109" s="72">
        <f t="shared" si="9"/>
        <v>-1.7</v>
      </c>
      <c r="I109" s="72">
        <f t="shared" si="10"/>
        <v>3.5127999999999999</v>
      </c>
      <c r="J109" s="72">
        <f t="shared" si="15"/>
        <v>0</v>
      </c>
      <c r="K109" s="72">
        <f t="shared" si="11"/>
        <v>0</v>
      </c>
      <c r="L109" s="72">
        <f t="shared" si="12"/>
        <v>0</v>
      </c>
      <c r="M109" s="72">
        <f t="shared" si="13"/>
        <v>0</v>
      </c>
    </row>
    <row r="110" spans="4:13" x14ac:dyDescent="0.25">
      <c r="D110" s="72">
        <f t="shared" si="14"/>
        <v>0.79800000000000004</v>
      </c>
      <c r="E110" s="72">
        <f>'Slider Control'!R$13*D110</f>
        <v>1.9152</v>
      </c>
      <c r="F110" s="72">
        <f>'Slider Control'!Q$13</f>
        <v>1.8</v>
      </c>
      <c r="G110" s="72">
        <f t="shared" si="8"/>
        <v>1.8151999999999999</v>
      </c>
      <c r="H110" s="72">
        <f t="shared" si="9"/>
        <v>-1.7</v>
      </c>
      <c r="I110" s="72">
        <f t="shared" si="10"/>
        <v>3.5152000000000001</v>
      </c>
      <c r="J110" s="72">
        <f t="shared" si="15"/>
        <v>0</v>
      </c>
      <c r="K110" s="72">
        <f t="shared" si="11"/>
        <v>0</v>
      </c>
      <c r="L110" s="72">
        <f t="shared" si="12"/>
        <v>0</v>
      </c>
      <c r="M110" s="72">
        <f t="shared" si="13"/>
        <v>0</v>
      </c>
    </row>
    <row r="111" spans="4:13" x14ac:dyDescent="0.25">
      <c r="D111" s="72">
        <f t="shared" si="14"/>
        <v>0.79900000000000004</v>
      </c>
      <c r="E111" s="72">
        <f>'Slider Control'!R$13*D111</f>
        <v>1.9176</v>
      </c>
      <c r="F111" s="72">
        <f>'Slider Control'!Q$13</f>
        <v>1.8</v>
      </c>
      <c r="G111" s="72">
        <f t="shared" si="8"/>
        <v>1.8175999999999999</v>
      </c>
      <c r="H111" s="72">
        <f t="shared" si="9"/>
        <v>-1.7</v>
      </c>
      <c r="I111" s="72">
        <f t="shared" si="10"/>
        <v>3.5175999999999998</v>
      </c>
      <c r="J111" s="72">
        <f t="shared" si="15"/>
        <v>0</v>
      </c>
      <c r="K111" s="72">
        <f t="shared" si="11"/>
        <v>0</v>
      </c>
      <c r="L111" s="72">
        <f t="shared" si="12"/>
        <v>0</v>
      </c>
      <c r="M111" s="72">
        <f t="shared" si="13"/>
        <v>0</v>
      </c>
    </row>
    <row r="112" spans="4:13" x14ac:dyDescent="0.25">
      <c r="D112" s="72">
        <f t="shared" si="14"/>
        <v>0.8</v>
      </c>
      <c r="E112" s="72">
        <f>'Slider Control'!R$13*D112</f>
        <v>1.92</v>
      </c>
      <c r="F112" s="72">
        <f>'Slider Control'!Q$13</f>
        <v>1.8</v>
      </c>
      <c r="G112" s="72">
        <f t="shared" si="8"/>
        <v>1.8199999999999998</v>
      </c>
      <c r="H112" s="72">
        <f t="shared" si="9"/>
        <v>-1.7</v>
      </c>
      <c r="I112" s="72">
        <f t="shared" si="10"/>
        <v>3.5199999999999996</v>
      </c>
      <c r="J112" s="72">
        <f t="shared" si="15"/>
        <v>0</v>
      </c>
      <c r="K112" s="72">
        <f t="shared" si="11"/>
        <v>0</v>
      </c>
      <c r="L112" s="72">
        <f t="shared" si="12"/>
        <v>0</v>
      </c>
      <c r="M112" s="72">
        <f t="shared" si="13"/>
        <v>0</v>
      </c>
    </row>
    <row r="113" spans="4:13" x14ac:dyDescent="0.25">
      <c r="D113" s="72">
        <f t="shared" si="14"/>
        <v>0.80100000000000005</v>
      </c>
      <c r="E113" s="72">
        <f>'Slider Control'!R$13*D113</f>
        <v>1.9224000000000001</v>
      </c>
      <c r="F113" s="72">
        <f>'Slider Control'!Q$13</f>
        <v>1.8</v>
      </c>
      <c r="G113" s="72">
        <f t="shared" si="8"/>
        <v>1.8224</v>
      </c>
      <c r="H113" s="72">
        <f t="shared" si="9"/>
        <v>-1.7</v>
      </c>
      <c r="I113" s="72">
        <f t="shared" si="10"/>
        <v>3.5224000000000002</v>
      </c>
      <c r="J113" s="72">
        <f t="shared" si="15"/>
        <v>0</v>
      </c>
      <c r="K113" s="72">
        <f t="shared" si="11"/>
        <v>0</v>
      </c>
      <c r="L113" s="72">
        <f t="shared" si="12"/>
        <v>0</v>
      </c>
      <c r="M113" s="72">
        <f t="shared" si="13"/>
        <v>0</v>
      </c>
    </row>
    <row r="114" spans="4:13" x14ac:dyDescent="0.25">
      <c r="D114" s="72">
        <f t="shared" si="14"/>
        <v>0.80200000000000005</v>
      </c>
      <c r="E114" s="72">
        <f>'Slider Control'!R$13*D114</f>
        <v>1.9248000000000001</v>
      </c>
      <c r="F114" s="72">
        <f>'Slider Control'!Q$13</f>
        <v>1.8</v>
      </c>
      <c r="G114" s="72">
        <f t="shared" si="8"/>
        <v>1.8248</v>
      </c>
      <c r="H114" s="72">
        <f t="shared" si="9"/>
        <v>-1.7</v>
      </c>
      <c r="I114" s="72">
        <f t="shared" si="10"/>
        <v>3.5247999999999999</v>
      </c>
      <c r="J114" s="72">
        <f t="shared" si="15"/>
        <v>0</v>
      </c>
      <c r="K114" s="72">
        <f t="shared" si="11"/>
        <v>0</v>
      </c>
      <c r="L114" s="72">
        <f t="shared" si="12"/>
        <v>0</v>
      </c>
      <c r="M114" s="72">
        <f t="shared" si="13"/>
        <v>0</v>
      </c>
    </row>
    <row r="115" spans="4:13" x14ac:dyDescent="0.25">
      <c r="D115" s="72">
        <f t="shared" si="14"/>
        <v>0.80300000000000005</v>
      </c>
      <c r="E115" s="72">
        <f>'Slider Control'!R$13*D115</f>
        <v>1.9272</v>
      </c>
      <c r="F115" s="72">
        <f>'Slider Control'!Q$13</f>
        <v>1.8</v>
      </c>
      <c r="G115" s="72">
        <f t="shared" si="8"/>
        <v>1.8271999999999999</v>
      </c>
      <c r="H115" s="72">
        <f t="shared" si="9"/>
        <v>-1.7</v>
      </c>
      <c r="I115" s="72">
        <f t="shared" si="10"/>
        <v>3.5271999999999997</v>
      </c>
      <c r="J115" s="72">
        <f t="shared" si="15"/>
        <v>0</v>
      </c>
      <c r="K115" s="72">
        <f t="shared" si="11"/>
        <v>0</v>
      </c>
      <c r="L115" s="72">
        <f t="shared" si="12"/>
        <v>0</v>
      </c>
      <c r="M115" s="72">
        <f t="shared" si="13"/>
        <v>0</v>
      </c>
    </row>
    <row r="116" spans="4:13" x14ac:dyDescent="0.25">
      <c r="D116" s="72">
        <f t="shared" si="14"/>
        <v>0.80400000000000005</v>
      </c>
      <c r="E116" s="72">
        <f>'Slider Control'!R$13*D116</f>
        <v>1.9296</v>
      </c>
      <c r="F116" s="72">
        <f>'Slider Control'!Q$13</f>
        <v>1.8</v>
      </c>
      <c r="G116" s="72">
        <f t="shared" si="8"/>
        <v>1.8295999999999999</v>
      </c>
      <c r="H116" s="72">
        <f t="shared" si="9"/>
        <v>-1.7</v>
      </c>
      <c r="I116" s="72">
        <f t="shared" si="10"/>
        <v>3.5295999999999998</v>
      </c>
      <c r="J116" s="72">
        <f t="shared" si="15"/>
        <v>0</v>
      </c>
      <c r="K116" s="72">
        <f t="shared" si="11"/>
        <v>0</v>
      </c>
      <c r="L116" s="72">
        <f t="shared" si="12"/>
        <v>0</v>
      </c>
      <c r="M116" s="72">
        <f t="shared" si="13"/>
        <v>0</v>
      </c>
    </row>
    <row r="117" spans="4:13" x14ac:dyDescent="0.25">
      <c r="D117" s="72">
        <f t="shared" si="14"/>
        <v>0.80500000000000005</v>
      </c>
      <c r="E117" s="72">
        <f>'Slider Control'!R$13*D117</f>
        <v>1.9319999999999999</v>
      </c>
      <c r="F117" s="72">
        <f>'Slider Control'!Q$13</f>
        <v>1.8</v>
      </c>
      <c r="G117" s="72">
        <f t="shared" si="8"/>
        <v>1.8319999999999999</v>
      </c>
      <c r="H117" s="72">
        <f t="shared" si="9"/>
        <v>-1.7</v>
      </c>
      <c r="I117" s="72">
        <f t="shared" si="10"/>
        <v>3.532</v>
      </c>
      <c r="J117" s="72">
        <f t="shared" si="15"/>
        <v>0</v>
      </c>
      <c r="K117" s="72">
        <f t="shared" si="11"/>
        <v>0</v>
      </c>
      <c r="L117" s="72">
        <f t="shared" si="12"/>
        <v>0</v>
      </c>
      <c r="M117" s="72">
        <f t="shared" si="13"/>
        <v>0</v>
      </c>
    </row>
    <row r="118" spans="4:13" x14ac:dyDescent="0.25">
      <c r="D118" s="72">
        <f t="shared" si="14"/>
        <v>0.80600000000000005</v>
      </c>
      <c r="E118" s="72">
        <f>'Slider Control'!R$13*D118</f>
        <v>1.9344000000000001</v>
      </c>
      <c r="F118" s="72">
        <f>'Slider Control'!Q$13</f>
        <v>1.8</v>
      </c>
      <c r="G118" s="72">
        <f t="shared" si="8"/>
        <v>1.8344</v>
      </c>
      <c r="H118" s="72">
        <f t="shared" si="9"/>
        <v>-1.7</v>
      </c>
      <c r="I118" s="72">
        <f t="shared" si="10"/>
        <v>3.5343999999999998</v>
      </c>
      <c r="J118" s="72">
        <f t="shared" si="15"/>
        <v>0</v>
      </c>
      <c r="K118" s="72">
        <f t="shared" si="11"/>
        <v>0</v>
      </c>
      <c r="L118" s="72">
        <f t="shared" si="12"/>
        <v>0</v>
      </c>
      <c r="M118" s="72">
        <f t="shared" si="13"/>
        <v>0</v>
      </c>
    </row>
    <row r="119" spans="4:13" x14ac:dyDescent="0.25">
      <c r="D119" s="72">
        <f t="shared" si="14"/>
        <v>0.80700000000000005</v>
      </c>
      <c r="E119" s="72">
        <f>'Slider Control'!R$13*D119</f>
        <v>1.9368000000000001</v>
      </c>
      <c r="F119" s="72">
        <f>'Slider Control'!Q$13</f>
        <v>1.8</v>
      </c>
      <c r="G119" s="72">
        <f t="shared" si="8"/>
        <v>1.8368</v>
      </c>
      <c r="H119" s="72">
        <f t="shared" si="9"/>
        <v>-1.7</v>
      </c>
      <c r="I119" s="72">
        <f t="shared" si="10"/>
        <v>3.5367999999999999</v>
      </c>
      <c r="J119" s="72">
        <f t="shared" si="15"/>
        <v>0</v>
      </c>
      <c r="K119" s="72">
        <f t="shared" si="11"/>
        <v>0</v>
      </c>
      <c r="L119" s="72">
        <f t="shared" si="12"/>
        <v>0</v>
      </c>
      <c r="M119" s="72">
        <f t="shared" si="13"/>
        <v>0</v>
      </c>
    </row>
    <row r="120" spans="4:13" x14ac:dyDescent="0.25">
      <c r="D120" s="72">
        <f t="shared" si="14"/>
        <v>0.80800000000000005</v>
      </c>
      <c r="E120" s="72">
        <f>'Slider Control'!R$13*D120</f>
        <v>1.9392</v>
      </c>
      <c r="F120" s="72">
        <f>'Slider Control'!Q$13</f>
        <v>1.8</v>
      </c>
      <c r="G120" s="72">
        <f t="shared" si="8"/>
        <v>1.8391999999999999</v>
      </c>
      <c r="H120" s="72">
        <f t="shared" si="9"/>
        <v>-1.7</v>
      </c>
      <c r="I120" s="72">
        <f t="shared" si="10"/>
        <v>3.5392000000000001</v>
      </c>
      <c r="J120" s="72">
        <f t="shared" si="15"/>
        <v>0</v>
      </c>
      <c r="K120" s="72">
        <f t="shared" si="11"/>
        <v>0</v>
      </c>
      <c r="L120" s="72">
        <f t="shared" si="12"/>
        <v>0</v>
      </c>
      <c r="M120" s="72">
        <f t="shared" si="13"/>
        <v>0</v>
      </c>
    </row>
    <row r="121" spans="4:13" x14ac:dyDescent="0.25">
      <c r="D121" s="72">
        <f t="shared" si="14"/>
        <v>0.80900000000000005</v>
      </c>
      <c r="E121" s="72">
        <f>'Slider Control'!R$13*D121</f>
        <v>1.9416</v>
      </c>
      <c r="F121" s="72">
        <f>'Slider Control'!Q$13</f>
        <v>1.8</v>
      </c>
      <c r="G121" s="72">
        <f t="shared" si="8"/>
        <v>1.8415999999999999</v>
      </c>
      <c r="H121" s="72">
        <f t="shared" si="9"/>
        <v>-1.7</v>
      </c>
      <c r="I121" s="72">
        <f t="shared" si="10"/>
        <v>3.5415999999999999</v>
      </c>
      <c r="J121" s="72">
        <f t="shared" si="15"/>
        <v>0</v>
      </c>
      <c r="K121" s="72">
        <f t="shared" si="11"/>
        <v>0</v>
      </c>
      <c r="L121" s="72">
        <f t="shared" si="12"/>
        <v>0</v>
      </c>
      <c r="M121" s="72">
        <f t="shared" si="13"/>
        <v>0</v>
      </c>
    </row>
    <row r="122" spans="4:13" x14ac:dyDescent="0.25">
      <c r="D122" s="72">
        <f t="shared" si="14"/>
        <v>0.81</v>
      </c>
      <c r="E122" s="72">
        <f>'Slider Control'!R$13*D122</f>
        <v>1.944</v>
      </c>
      <c r="F122" s="72">
        <f>'Slider Control'!Q$13</f>
        <v>1.8</v>
      </c>
      <c r="G122" s="72">
        <f t="shared" si="8"/>
        <v>1.8439999999999999</v>
      </c>
      <c r="H122" s="72">
        <f t="shared" si="9"/>
        <v>-1.7</v>
      </c>
      <c r="I122" s="72">
        <f t="shared" si="10"/>
        <v>3.5439999999999996</v>
      </c>
      <c r="J122" s="72">
        <f t="shared" si="15"/>
        <v>0</v>
      </c>
      <c r="K122" s="72">
        <f t="shared" si="11"/>
        <v>0</v>
      </c>
      <c r="L122" s="72">
        <f t="shared" si="12"/>
        <v>0</v>
      </c>
      <c r="M122" s="72">
        <f t="shared" si="13"/>
        <v>0</v>
      </c>
    </row>
    <row r="123" spans="4:13" x14ac:dyDescent="0.25">
      <c r="D123" s="72">
        <f t="shared" si="14"/>
        <v>0.81100000000000005</v>
      </c>
      <c r="E123" s="72">
        <f>'Slider Control'!R$13*D123</f>
        <v>1.9464000000000001</v>
      </c>
      <c r="F123" s="72">
        <f>'Slider Control'!Q$13</f>
        <v>1.8</v>
      </c>
      <c r="G123" s="72">
        <f t="shared" si="8"/>
        <v>1.8464</v>
      </c>
      <c r="H123" s="72">
        <f t="shared" si="9"/>
        <v>-1.7</v>
      </c>
      <c r="I123" s="72">
        <f t="shared" si="10"/>
        <v>3.5464000000000002</v>
      </c>
      <c r="J123" s="72">
        <f t="shared" si="15"/>
        <v>0</v>
      </c>
      <c r="K123" s="72">
        <f t="shared" si="11"/>
        <v>0</v>
      </c>
      <c r="L123" s="72">
        <f t="shared" si="12"/>
        <v>0</v>
      </c>
      <c r="M123" s="72">
        <f t="shared" si="13"/>
        <v>0</v>
      </c>
    </row>
    <row r="124" spans="4:13" x14ac:dyDescent="0.25">
      <c r="D124" s="72">
        <f t="shared" si="14"/>
        <v>0.81200000000000006</v>
      </c>
      <c r="E124" s="72">
        <f>'Slider Control'!R$13*D124</f>
        <v>1.9488000000000001</v>
      </c>
      <c r="F124" s="72">
        <f>'Slider Control'!Q$13</f>
        <v>1.8</v>
      </c>
      <c r="G124" s="72">
        <f t="shared" si="8"/>
        <v>1.8488</v>
      </c>
      <c r="H124" s="72">
        <f t="shared" si="9"/>
        <v>-1.7</v>
      </c>
      <c r="I124" s="72">
        <f t="shared" si="10"/>
        <v>3.5488</v>
      </c>
      <c r="J124" s="72">
        <f t="shared" si="15"/>
        <v>0</v>
      </c>
      <c r="K124" s="72">
        <f t="shared" si="11"/>
        <v>0</v>
      </c>
      <c r="L124" s="72">
        <f t="shared" si="12"/>
        <v>0</v>
      </c>
      <c r="M124" s="72">
        <f t="shared" si="13"/>
        <v>0</v>
      </c>
    </row>
    <row r="125" spans="4:13" x14ac:dyDescent="0.25">
      <c r="D125" s="72">
        <f t="shared" si="14"/>
        <v>0.81300000000000006</v>
      </c>
      <c r="E125" s="72">
        <f>'Slider Control'!R$13*D125</f>
        <v>1.9512</v>
      </c>
      <c r="F125" s="72">
        <f>'Slider Control'!Q$13</f>
        <v>1.8</v>
      </c>
      <c r="G125" s="72">
        <f t="shared" si="8"/>
        <v>1.8512</v>
      </c>
      <c r="H125" s="72">
        <f t="shared" si="9"/>
        <v>-1.7</v>
      </c>
      <c r="I125" s="72">
        <f t="shared" si="10"/>
        <v>3.5511999999999997</v>
      </c>
      <c r="J125" s="72">
        <f t="shared" si="15"/>
        <v>0</v>
      </c>
      <c r="K125" s="72">
        <f t="shared" si="11"/>
        <v>0</v>
      </c>
      <c r="L125" s="72">
        <f t="shared" si="12"/>
        <v>0</v>
      </c>
      <c r="M125" s="72">
        <f t="shared" si="13"/>
        <v>0</v>
      </c>
    </row>
    <row r="126" spans="4:13" x14ac:dyDescent="0.25">
      <c r="D126" s="72">
        <f t="shared" si="14"/>
        <v>0.81400000000000006</v>
      </c>
      <c r="E126" s="72">
        <f>'Slider Control'!R$13*D126</f>
        <v>1.9536</v>
      </c>
      <c r="F126" s="72">
        <f>'Slider Control'!Q$13</f>
        <v>1.8</v>
      </c>
      <c r="G126" s="72">
        <f t="shared" si="8"/>
        <v>1.8535999999999999</v>
      </c>
      <c r="H126" s="72">
        <f t="shared" si="9"/>
        <v>-1.7</v>
      </c>
      <c r="I126" s="72">
        <f t="shared" si="10"/>
        <v>3.5535999999999999</v>
      </c>
      <c r="J126" s="72">
        <f t="shared" si="15"/>
        <v>0</v>
      </c>
      <c r="K126" s="72">
        <f t="shared" si="11"/>
        <v>0</v>
      </c>
      <c r="L126" s="72">
        <f t="shared" si="12"/>
        <v>0</v>
      </c>
      <c r="M126" s="72">
        <f t="shared" si="13"/>
        <v>0</v>
      </c>
    </row>
    <row r="127" spans="4:13" x14ac:dyDescent="0.25">
      <c r="D127" s="72">
        <f t="shared" si="14"/>
        <v>0.81500000000000006</v>
      </c>
      <c r="E127" s="72">
        <f>'Slider Control'!R$13*D127</f>
        <v>1.956</v>
      </c>
      <c r="F127" s="72">
        <f>'Slider Control'!Q$13</f>
        <v>1.8</v>
      </c>
      <c r="G127" s="72">
        <f t="shared" si="8"/>
        <v>1.8559999999999999</v>
      </c>
      <c r="H127" s="72">
        <f t="shared" si="9"/>
        <v>-1.7</v>
      </c>
      <c r="I127" s="72">
        <f t="shared" si="10"/>
        <v>3.556</v>
      </c>
      <c r="J127" s="72">
        <f t="shared" si="15"/>
        <v>0</v>
      </c>
      <c r="K127" s="72">
        <f t="shared" si="11"/>
        <v>0</v>
      </c>
      <c r="L127" s="72">
        <f t="shared" si="12"/>
        <v>0</v>
      </c>
      <c r="M127" s="72">
        <f t="shared" si="13"/>
        <v>0</v>
      </c>
    </row>
    <row r="128" spans="4:13" x14ac:dyDescent="0.25">
      <c r="D128" s="72">
        <f t="shared" si="14"/>
        <v>0.81600000000000006</v>
      </c>
      <c r="E128" s="72">
        <f>'Slider Control'!R$13*D128</f>
        <v>1.9584000000000001</v>
      </c>
      <c r="F128" s="72">
        <f>'Slider Control'!Q$13</f>
        <v>1.8</v>
      </c>
      <c r="G128" s="72">
        <f t="shared" si="8"/>
        <v>1.8584000000000001</v>
      </c>
      <c r="H128" s="72">
        <f t="shared" si="9"/>
        <v>-1.7</v>
      </c>
      <c r="I128" s="72">
        <f t="shared" si="10"/>
        <v>3.5583999999999998</v>
      </c>
      <c r="J128" s="72">
        <f t="shared" si="15"/>
        <v>0</v>
      </c>
      <c r="K128" s="72">
        <f t="shared" si="11"/>
        <v>0</v>
      </c>
      <c r="L128" s="72">
        <f t="shared" si="12"/>
        <v>0</v>
      </c>
      <c r="M128" s="72">
        <f t="shared" si="13"/>
        <v>0</v>
      </c>
    </row>
    <row r="129" spans="4:13" x14ac:dyDescent="0.25">
      <c r="D129" s="72">
        <f t="shared" si="14"/>
        <v>0.81700000000000006</v>
      </c>
      <c r="E129" s="72">
        <f>'Slider Control'!R$13*D129</f>
        <v>1.9608000000000001</v>
      </c>
      <c r="F129" s="72">
        <f>'Slider Control'!Q$13</f>
        <v>1.8</v>
      </c>
      <c r="G129" s="72">
        <f t="shared" si="8"/>
        <v>1.8608</v>
      </c>
      <c r="H129" s="72">
        <f t="shared" si="9"/>
        <v>-1.7</v>
      </c>
      <c r="I129" s="72">
        <f t="shared" si="10"/>
        <v>3.5608</v>
      </c>
      <c r="J129" s="72">
        <f t="shared" si="15"/>
        <v>0</v>
      </c>
      <c r="K129" s="72">
        <f t="shared" si="11"/>
        <v>0</v>
      </c>
      <c r="L129" s="72">
        <f t="shared" si="12"/>
        <v>0</v>
      </c>
      <c r="M129" s="72">
        <f t="shared" si="13"/>
        <v>0</v>
      </c>
    </row>
    <row r="130" spans="4:13" x14ac:dyDescent="0.25">
      <c r="D130" s="72">
        <f t="shared" si="14"/>
        <v>0.81800000000000006</v>
      </c>
      <c r="E130" s="72">
        <f>'Slider Control'!R$13*D130</f>
        <v>1.9632000000000001</v>
      </c>
      <c r="F130" s="72">
        <f>'Slider Control'!Q$13</f>
        <v>1.8</v>
      </c>
      <c r="G130" s="72">
        <f t="shared" ref="G130:G193" si="16">E130-B$21</f>
        <v>1.8632</v>
      </c>
      <c r="H130" s="72">
        <f t="shared" ref="H130:H193" si="17">B$21-F130</f>
        <v>-1.7</v>
      </c>
      <c r="I130" s="72">
        <f t="shared" ref="I130:I193" si="18">ABS(G130-H130)</f>
        <v>3.5632000000000001</v>
      </c>
      <c r="J130" s="72">
        <f t="shared" si="15"/>
        <v>0</v>
      </c>
      <c r="K130" s="72">
        <f t="shared" ref="K130:K193" si="19">$J130*D130</f>
        <v>0</v>
      </c>
      <c r="L130" s="72">
        <f t="shared" ref="L130:L193" si="20">$J130*E130</f>
        <v>0</v>
      </c>
      <c r="M130" s="72">
        <f t="shared" ref="M130:M193" si="21">$J130*F130</f>
        <v>0</v>
      </c>
    </row>
    <row r="131" spans="4:13" x14ac:dyDescent="0.25">
      <c r="D131" s="72">
        <f t="shared" ref="D131:D194" si="22">D130+0.001</f>
        <v>0.81900000000000006</v>
      </c>
      <c r="E131" s="72">
        <f>'Slider Control'!R$13*D131</f>
        <v>1.9656</v>
      </c>
      <c r="F131" s="72">
        <f>'Slider Control'!Q$13</f>
        <v>1.8</v>
      </c>
      <c r="G131" s="72">
        <f t="shared" si="16"/>
        <v>1.8655999999999999</v>
      </c>
      <c r="H131" s="72">
        <f t="shared" si="17"/>
        <v>-1.7</v>
      </c>
      <c r="I131" s="72">
        <f t="shared" si="18"/>
        <v>3.5655999999999999</v>
      </c>
      <c r="J131" s="72">
        <f t="shared" si="15"/>
        <v>0</v>
      </c>
      <c r="K131" s="72">
        <f t="shared" si="19"/>
        <v>0</v>
      </c>
      <c r="L131" s="72">
        <f t="shared" si="20"/>
        <v>0</v>
      </c>
      <c r="M131" s="72">
        <f t="shared" si="21"/>
        <v>0</v>
      </c>
    </row>
    <row r="132" spans="4:13" x14ac:dyDescent="0.25">
      <c r="D132" s="72">
        <f t="shared" si="22"/>
        <v>0.82000000000000006</v>
      </c>
      <c r="E132" s="72">
        <f>'Slider Control'!R$13*D132</f>
        <v>1.968</v>
      </c>
      <c r="F132" s="72">
        <f>'Slider Control'!Q$13</f>
        <v>1.8</v>
      </c>
      <c r="G132" s="72">
        <f t="shared" si="16"/>
        <v>1.8679999999999999</v>
      </c>
      <c r="H132" s="72">
        <f t="shared" si="17"/>
        <v>-1.7</v>
      </c>
      <c r="I132" s="72">
        <f t="shared" si="18"/>
        <v>3.5679999999999996</v>
      </c>
      <c r="J132" s="72">
        <f t="shared" ref="J132:J195" si="23">IF(AND(I132=I$364,J131=0),1,0)</f>
        <v>0</v>
      </c>
      <c r="K132" s="72">
        <f t="shared" si="19"/>
        <v>0</v>
      </c>
      <c r="L132" s="72">
        <f t="shared" si="20"/>
        <v>0</v>
      </c>
      <c r="M132" s="72">
        <f t="shared" si="21"/>
        <v>0</v>
      </c>
    </row>
    <row r="133" spans="4:13" x14ac:dyDescent="0.25">
      <c r="D133" s="72">
        <f t="shared" si="22"/>
        <v>0.82100000000000006</v>
      </c>
      <c r="E133" s="72">
        <f>'Slider Control'!R$13*D133</f>
        <v>1.9704000000000002</v>
      </c>
      <c r="F133" s="72">
        <f>'Slider Control'!Q$13</f>
        <v>1.8</v>
      </c>
      <c r="G133" s="72">
        <f t="shared" si="16"/>
        <v>1.8704000000000001</v>
      </c>
      <c r="H133" s="72">
        <f t="shared" si="17"/>
        <v>-1.7</v>
      </c>
      <c r="I133" s="72">
        <f t="shared" si="18"/>
        <v>3.5704000000000002</v>
      </c>
      <c r="J133" s="72">
        <f t="shared" si="23"/>
        <v>0</v>
      </c>
      <c r="K133" s="72">
        <f t="shared" si="19"/>
        <v>0</v>
      </c>
      <c r="L133" s="72">
        <f t="shared" si="20"/>
        <v>0</v>
      </c>
      <c r="M133" s="72">
        <f t="shared" si="21"/>
        <v>0</v>
      </c>
    </row>
    <row r="134" spans="4:13" x14ac:dyDescent="0.25">
      <c r="D134" s="72">
        <f t="shared" si="22"/>
        <v>0.82200000000000006</v>
      </c>
      <c r="E134" s="72">
        <f>'Slider Control'!R$13*D134</f>
        <v>1.9728000000000001</v>
      </c>
      <c r="F134" s="72">
        <f>'Slider Control'!Q$13</f>
        <v>1.8</v>
      </c>
      <c r="G134" s="72">
        <f t="shared" si="16"/>
        <v>1.8728</v>
      </c>
      <c r="H134" s="72">
        <f t="shared" si="17"/>
        <v>-1.7</v>
      </c>
      <c r="I134" s="72">
        <f t="shared" si="18"/>
        <v>3.5728</v>
      </c>
      <c r="J134" s="72">
        <f t="shared" si="23"/>
        <v>0</v>
      </c>
      <c r="K134" s="72">
        <f t="shared" si="19"/>
        <v>0</v>
      </c>
      <c r="L134" s="72">
        <f t="shared" si="20"/>
        <v>0</v>
      </c>
      <c r="M134" s="72">
        <f t="shared" si="21"/>
        <v>0</v>
      </c>
    </row>
    <row r="135" spans="4:13" x14ac:dyDescent="0.25">
      <c r="D135" s="72">
        <f t="shared" si="22"/>
        <v>0.82300000000000006</v>
      </c>
      <c r="E135" s="72">
        <f>'Slider Control'!R$13*D135</f>
        <v>1.9752000000000001</v>
      </c>
      <c r="F135" s="72">
        <f>'Slider Control'!Q$13</f>
        <v>1.8</v>
      </c>
      <c r="G135" s="72">
        <f t="shared" si="16"/>
        <v>1.8752</v>
      </c>
      <c r="H135" s="72">
        <f t="shared" si="17"/>
        <v>-1.7</v>
      </c>
      <c r="I135" s="72">
        <f t="shared" si="18"/>
        <v>3.5751999999999997</v>
      </c>
      <c r="J135" s="72">
        <f t="shared" si="23"/>
        <v>0</v>
      </c>
      <c r="K135" s="72">
        <f t="shared" si="19"/>
        <v>0</v>
      </c>
      <c r="L135" s="72">
        <f t="shared" si="20"/>
        <v>0</v>
      </c>
      <c r="M135" s="72">
        <f t="shared" si="21"/>
        <v>0</v>
      </c>
    </row>
    <row r="136" spans="4:13" x14ac:dyDescent="0.25">
      <c r="D136" s="72">
        <f t="shared" si="22"/>
        <v>0.82400000000000007</v>
      </c>
      <c r="E136" s="72">
        <f>'Slider Control'!R$13*D136</f>
        <v>1.9776</v>
      </c>
      <c r="F136" s="72">
        <f>'Slider Control'!Q$13</f>
        <v>1.8</v>
      </c>
      <c r="G136" s="72">
        <f t="shared" si="16"/>
        <v>1.8775999999999999</v>
      </c>
      <c r="H136" s="72">
        <f t="shared" si="17"/>
        <v>-1.7</v>
      </c>
      <c r="I136" s="72">
        <f t="shared" si="18"/>
        <v>3.5775999999999999</v>
      </c>
      <c r="J136" s="72">
        <f t="shared" si="23"/>
        <v>0</v>
      </c>
      <c r="K136" s="72">
        <f t="shared" si="19"/>
        <v>0</v>
      </c>
      <c r="L136" s="72">
        <f t="shared" si="20"/>
        <v>0</v>
      </c>
      <c r="M136" s="72">
        <f t="shared" si="21"/>
        <v>0</v>
      </c>
    </row>
    <row r="137" spans="4:13" x14ac:dyDescent="0.25">
      <c r="D137" s="72">
        <f t="shared" si="22"/>
        <v>0.82500000000000007</v>
      </c>
      <c r="E137" s="72">
        <f>'Slider Control'!R$13*D137</f>
        <v>1.98</v>
      </c>
      <c r="F137" s="72">
        <f>'Slider Control'!Q$13</f>
        <v>1.8</v>
      </c>
      <c r="G137" s="72">
        <f t="shared" si="16"/>
        <v>1.88</v>
      </c>
      <c r="H137" s="72">
        <f t="shared" si="17"/>
        <v>-1.7</v>
      </c>
      <c r="I137" s="72">
        <f t="shared" si="18"/>
        <v>3.58</v>
      </c>
      <c r="J137" s="72">
        <f t="shared" si="23"/>
        <v>0</v>
      </c>
      <c r="K137" s="72">
        <f t="shared" si="19"/>
        <v>0</v>
      </c>
      <c r="L137" s="72">
        <f t="shared" si="20"/>
        <v>0</v>
      </c>
      <c r="M137" s="72">
        <f t="shared" si="21"/>
        <v>0</v>
      </c>
    </row>
    <row r="138" spans="4:13" x14ac:dyDescent="0.25">
      <c r="D138" s="72">
        <f t="shared" si="22"/>
        <v>0.82600000000000007</v>
      </c>
      <c r="E138" s="72">
        <f>'Slider Control'!R$13*D138</f>
        <v>1.9824000000000002</v>
      </c>
      <c r="F138" s="72">
        <f>'Slider Control'!Q$13</f>
        <v>1.8</v>
      </c>
      <c r="G138" s="72">
        <f t="shared" si="16"/>
        <v>1.8824000000000001</v>
      </c>
      <c r="H138" s="72">
        <f t="shared" si="17"/>
        <v>-1.7</v>
      </c>
      <c r="I138" s="72">
        <f t="shared" si="18"/>
        <v>3.5823999999999998</v>
      </c>
      <c r="J138" s="72">
        <f t="shared" si="23"/>
        <v>0</v>
      </c>
      <c r="K138" s="72">
        <f t="shared" si="19"/>
        <v>0</v>
      </c>
      <c r="L138" s="72">
        <f t="shared" si="20"/>
        <v>0</v>
      </c>
      <c r="M138" s="72">
        <f t="shared" si="21"/>
        <v>0</v>
      </c>
    </row>
    <row r="139" spans="4:13" x14ac:dyDescent="0.25">
      <c r="D139" s="72">
        <f t="shared" si="22"/>
        <v>0.82700000000000007</v>
      </c>
      <c r="E139" s="72">
        <f>'Slider Control'!R$13*D139</f>
        <v>1.9848000000000001</v>
      </c>
      <c r="F139" s="72">
        <f>'Slider Control'!Q$13</f>
        <v>1.8</v>
      </c>
      <c r="G139" s="72">
        <f t="shared" si="16"/>
        <v>1.8848</v>
      </c>
      <c r="H139" s="72">
        <f t="shared" si="17"/>
        <v>-1.7</v>
      </c>
      <c r="I139" s="72">
        <f t="shared" si="18"/>
        <v>3.5848</v>
      </c>
      <c r="J139" s="72">
        <f t="shared" si="23"/>
        <v>0</v>
      </c>
      <c r="K139" s="72">
        <f t="shared" si="19"/>
        <v>0</v>
      </c>
      <c r="L139" s="72">
        <f t="shared" si="20"/>
        <v>0</v>
      </c>
      <c r="M139" s="72">
        <f t="shared" si="21"/>
        <v>0</v>
      </c>
    </row>
    <row r="140" spans="4:13" x14ac:dyDescent="0.25">
      <c r="D140" s="72">
        <f t="shared" si="22"/>
        <v>0.82800000000000007</v>
      </c>
      <c r="E140" s="72">
        <f>'Slider Control'!R$13*D140</f>
        <v>1.9872000000000001</v>
      </c>
      <c r="F140" s="72">
        <f>'Slider Control'!Q$13</f>
        <v>1.8</v>
      </c>
      <c r="G140" s="72">
        <f t="shared" si="16"/>
        <v>1.8872</v>
      </c>
      <c r="H140" s="72">
        <f t="shared" si="17"/>
        <v>-1.7</v>
      </c>
      <c r="I140" s="72">
        <f t="shared" si="18"/>
        <v>3.5872000000000002</v>
      </c>
      <c r="J140" s="72">
        <f t="shared" si="23"/>
        <v>0</v>
      </c>
      <c r="K140" s="72">
        <f t="shared" si="19"/>
        <v>0</v>
      </c>
      <c r="L140" s="72">
        <f t="shared" si="20"/>
        <v>0</v>
      </c>
      <c r="M140" s="72">
        <f t="shared" si="21"/>
        <v>0</v>
      </c>
    </row>
    <row r="141" spans="4:13" x14ac:dyDescent="0.25">
      <c r="D141" s="72">
        <f t="shared" si="22"/>
        <v>0.82900000000000007</v>
      </c>
      <c r="E141" s="72">
        <f>'Slider Control'!R$13*D141</f>
        <v>1.9896</v>
      </c>
      <c r="F141" s="72">
        <f>'Slider Control'!Q$13</f>
        <v>1.8</v>
      </c>
      <c r="G141" s="72">
        <f t="shared" si="16"/>
        <v>1.8895999999999999</v>
      </c>
      <c r="H141" s="72">
        <f t="shared" si="17"/>
        <v>-1.7</v>
      </c>
      <c r="I141" s="72">
        <f t="shared" si="18"/>
        <v>3.5895999999999999</v>
      </c>
      <c r="J141" s="72">
        <f t="shared" si="23"/>
        <v>0</v>
      </c>
      <c r="K141" s="72">
        <f t="shared" si="19"/>
        <v>0</v>
      </c>
      <c r="L141" s="72">
        <f t="shared" si="20"/>
        <v>0</v>
      </c>
      <c r="M141" s="72">
        <f t="shared" si="21"/>
        <v>0</v>
      </c>
    </row>
    <row r="142" spans="4:13" x14ac:dyDescent="0.25">
      <c r="D142" s="72">
        <f t="shared" si="22"/>
        <v>0.83000000000000007</v>
      </c>
      <c r="E142" s="72">
        <f>'Slider Control'!R$13*D142</f>
        <v>1.992</v>
      </c>
      <c r="F142" s="72">
        <f>'Slider Control'!Q$13</f>
        <v>1.8</v>
      </c>
      <c r="G142" s="72">
        <f t="shared" si="16"/>
        <v>1.8919999999999999</v>
      </c>
      <c r="H142" s="72">
        <f t="shared" si="17"/>
        <v>-1.7</v>
      </c>
      <c r="I142" s="72">
        <f t="shared" si="18"/>
        <v>3.5919999999999996</v>
      </c>
      <c r="J142" s="72">
        <f t="shared" si="23"/>
        <v>0</v>
      </c>
      <c r="K142" s="72">
        <f t="shared" si="19"/>
        <v>0</v>
      </c>
      <c r="L142" s="72">
        <f t="shared" si="20"/>
        <v>0</v>
      </c>
      <c r="M142" s="72">
        <f t="shared" si="21"/>
        <v>0</v>
      </c>
    </row>
    <row r="143" spans="4:13" x14ac:dyDescent="0.25">
      <c r="D143" s="72">
        <f t="shared" si="22"/>
        <v>0.83100000000000007</v>
      </c>
      <c r="E143" s="72">
        <f>'Slider Control'!R$13*D143</f>
        <v>1.9944000000000002</v>
      </c>
      <c r="F143" s="72">
        <f>'Slider Control'!Q$13</f>
        <v>1.8</v>
      </c>
      <c r="G143" s="72">
        <f t="shared" si="16"/>
        <v>1.8944000000000001</v>
      </c>
      <c r="H143" s="72">
        <f t="shared" si="17"/>
        <v>-1.7</v>
      </c>
      <c r="I143" s="72">
        <f t="shared" si="18"/>
        <v>3.5944000000000003</v>
      </c>
      <c r="J143" s="72">
        <f t="shared" si="23"/>
        <v>0</v>
      </c>
      <c r="K143" s="72">
        <f t="shared" si="19"/>
        <v>0</v>
      </c>
      <c r="L143" s="72">
        <f t="shared" si="20"/>
        <v>0</v>
      </c>
      <c r="M143" s="72">
        <f t="shared" si="21"/>
        <v>0</v>
      </c>
    </row>
    <row r="144" spans="4:13" x14ac:dyDescent="0.25">
      <c r="D144" s="72">
        <f t="shared" si="22"/>
        <v>0.83200000000000007</v>
      </c>
      <c r="E144" s="72">
        <f>'Slider Control'!R$13*D144</f>
        <v>1.9968000000000001</v>
      </c>
      <c r="F144" s="72">
        <f>'Slider Control'!Q$13</f>
        <v>1.8</v>
      </c>
      <c r="G144" s="72">
        <f t="shared" si="16"/>
        <v>1.8968</v>
      </c>
      <c r="H144" s="72">
        <f t="shared" si="17"/>
        <v>-1.7</v>
      </c>
      <c r="I144" s="72">
        <f t="shared" si="18"/>
        <v>3.5968</v>
      </c>
      <c r="J144" s="72">
        <f t="shared" si="23"/>
        <v>0</v>
      </c>
      <c r="K144" s="72">
        <f t="shared" si="19"/>
        <v>0</v>
      </c>
      <c r="L144" s="72">
        <f t="shared" si="20"/>
        <v>0</v>
      </c>
      <c r="M144" s="72">
        <f t="shared" si="21"/>
        <v>0</v>
      </c>
    </row>
    <row r="145" spans="4:13" x14ac:dyDescent="0.25">
      <c r="D145" s="72">
        <f t="shared" si="22"/>
        <v>0.83300000000000007</v>
      </c>
      <c r="E145" s="72">
        <f>'Slider Control'!R$13*D145</f>
        <v>1.9992000000000001</v>
      </c>
      <c r="F145" s="72">
        <f>'Slider Control'!Q$13</f>
        <v>1.8</v>
      </c>
      <c r="G145" s="72">
        <f t="shared" si="16"/>
        <v>1.8992</v>
      </c>
      <c r="H145" s="72">
        <f t="shared" si="17"/>
        <v>-1.7</v>
      </c>
      <c r="I145" s="72">
        <f t="shared" si="18"/>
        <v>3.5991999999999997</v>
      </c>
      <c r="J145" s="72">
        <f t="shared" si="23"/>
        <v>0</v>
      </c>
      <c r="K145" s="72">
        <f t="shared" si="19"/>
        <v>0</v>
      </c>
      <c r="L145" s="72">
        <f t="shared" si="20"/>
        <v>0</v>
      </c>
      <c r="M145" s="72">
        <f t="shared" si="21"/>
        <v>0</v>
      </c>
    </row>
    <row r="146" spans="4:13" x14ac:dyDescent="0.25">
      <c r="D146" s="72">
        <f t="shared" si="22"/>
        <v>0.83400000000000007</v>
      </c>
      <c r="E146" s="72">
        <f>'Slider Control'!R$13*D146</f>
        <v>2.0016000000000003</v>
      </c>
      <c r="F146" s="72">
        <f>'Slider Control'!Q$13</f>
        <v>1.8</v>
      </c>
      <c r="G146" s="72">
        <f t="shared" si="16"/>
        <v>1.9016000000000002</v>
      </c>
      <c r="H146" s="72">
        <f t="shared" si="17"/>
        <v>-1.7</v>
      </c>
      <c r="I146" s="72">
        <f t="shared" si="18"/>
        <v>3.6016000000000004</v>
      </c>
      <c r="J146" s="72">
        <f t="shared" si="23"/>
        <v>0</v>
      </c>
      <c r="K146" s="72">
        <f t="shared" si="19"/>
        <v>0</v>
      </c>
      <c r="L146" s="72">
        <f t="shared" si="20"/>
        <v>0</v>
      </c>
      <c r="M146" s="72">
        <f t="shared" si="21"/>
        <v>0</v>
      </c>
    </row>
    <row r="147" spans="4:13" x14ac:dyDescent="0.25">
      <c r="D147" s="72">
        <f t="shared" si="22"/>
        <v>0.83500000000000008</v>
      </c>
      <c r="E147" s="72">
        <f>'Slider Control'!R$13*D147</f>
        <v>2.004</v>
      </c>
      <c r="F147" s="72">
        <f>'Slider Control'!Q$13</f>
        <v>1.8</v>
      </c>
      <c r="G147" s="72">
        <f t="shared" si="16"/>
        <v>1.9039999999999999</v>
      </c>
      <c r="H147" s="72">
        <f t="shared" si="17"/>
        <v>-1.7</v>
      </c>
      <c r="I147" s="72">
        <f t="shared" si="18"/>
        <v>3.6040000000000001</v>
      </c>
      <c r="J147" s="72">
        <f t="shared" si="23"/>
        <v>0</v>
      </c>
      <c r="K147" s="72">
        <f t="shared" si="19"/>
        <v>0</v>
      </c>
      <c r="L147" s="72">
        <f t="shared" si="20"/>
        <v>0</v>
      </c>
      <c r="M147" s="72">
        <f t="shared" si="21"/>
        <v>0</v>
      </c>
    </row>
    <row r="148" spans="4:13" x14ac:dyDescent="0.25">
      <c r="D148" s="72">
        <f t="shared" si="22"/>
        <v>0.83600000000000008</v>
      </c>
      <c r="E148" s="72">
        <f>'Slider Control'!R$13*D148</f>
        <v>2.0064000000000002</v>
      </c>
      <c r="F148" s="72">
        <f>'Slider Control'!Q$13</f>
        <v>1.8</v>
      </c>
      <c r="G148" s="72">
        <f t="shared" si="16"/>
        <v>1.9064000000000001</v>
      </c>
      <c r="H148" s="72">
        <f t="shared" si="17"/>
        <v>-1.7</v>
      </c>
      <c r="I148" s="72">
        <f t="shared" si="18"/>
        <v>3.6063999999999998</v>
      </c>
      <c r="J148" s="72">
        <f t="shared" si="23"/>
        <v>0</v>
      </c>
      <c r="K148" s="72">
        <f t="shared" si="19"/>
        <v>0</v>
      </c>
      <c r="L148" s="72">
        <f t="shared" si="20"/>
        <v>0</v>
      </c>
      <c r="M148" s="72">
        <f t="shared" si="21"/>
        <v>0</v>
      </c>
    </row>
    <row r="149" spans="4:13" x14ac:dyDescent="0.25">
      <c r="D149" s="72">
        <f t="shared" si="22"/>
        <v>0.83700000000000008</v>
      </c>
      <c r="E149" s="72">
        <f>'Slider Control'!R$13*D149</f>
        <v>2.0087999999999999</v>
      </c>
      <c r="F149" s="72">
        <f>'Slider Control'!Q$13</f>
        <v>1.8</v>
      </c>
      <c r="G149" s="72">
        <f t="shared" si="16"/>
        <v>1.9087999999999998</v>
      </c>
      <c r="H149" s="72">
        <f t="shared" si="17"/>
        <v>-1.7</v>
      </c>
      <c r="I149" s="72">
        <f t="shared" si="18"/>
        <v>3.6087999999999996</v>
      </c>
      <c r="J149" s="72">
        <f t="shared" si="23"/>
        <v>0</v>
      </c>
      <c r="K149" s="72">
        <f t="shared" si="19"/>
        <v>0</v>
      </c>
      <c r="L149" s="72">
        <f t="shared" si="20"/>
        <v>0</v>
      </c>
      <c r="M149" s="72">
        <f t="shared" si="21"/>
        <v>0</v>
      </c>
    </row>
    <row r="150" spans="4:13" x14ac:dyDescent="0.25">
      <c r="D150" s="72">
        <f t="shared" si="22"/>
        <v>0.83800000000000008</v>
      </c>
      <c r="E150" s="72">
        <f>'Slider Control'!R$13*D150</f>
        <v>2.0112000000000001</v>
      </c>
      <c r="F150" s="72">
        <f>'Slider Control'!Q$13</f>
        <v>1.8</v>
      </c>
      <c r="G150" s="72">
        <f t="shared" si="16"/>
        <v>1.9112</v>
      </c>
      <c r="H150" s="72">
        <f t="shared" si="17"/>
        <v>-1.7</v>
      </c>
      <c r="I150" s="72">
        <f t="shared" si="18"/>
        <v>3.6112000000000002</v>
      </c>
      <c r="J150" s="72">
        <f t="shared" si="23"/>
        <v>0</v>
      </c>
      <c r="K150" s="72">
        <f t="shared" si="19"/>
        <v>0</v>
      </c>
      <c r="L150" s="72">
        <f t="shared" si="20"/>
        <v>0</v>
      </c>
      <c r="M150" s="72">
        <f t="shared" si="21"/>
        <v>0</v>
      </c>
    </row>
    <row r="151" spans="4:13" x14ac:dyDescent="0.25">
      <c r="D151" s="72">
        <f t="shared" si="22"/>
        <v>0.83900000000000008</v>
      </c>
      <c r="E151" s="72">
        <f>'Slider Control'!R$13*D151</f>
        <v>2.0136000000000003</v>
      </c>
      <c r="F151" s="72">
        <f>'Slider Control'!Q$13</f>
        <v>1.8</v>
      </c>
      <c r="G151" s="72">
        <f t="shared" si="16"/>
        <v>1.9136000000000002</v>
      </c>
      <c r="H151" s="72">
        <f t="shared" si="17"/>
        <v>-1.7</v>
      </c>
      <c r="I151" s="72">
        <f t="shared" si="18"/>
        <v>3.6135999999999999</v>
      </c>
      <c r="J151" s="72">
        <f t="shared" si="23"/>
        <v>0</v>
      </c>
      <c r="K151" s="72">
        <f t="shared" si="19"/>
        <v>0</v>
      </c>
      <c r="L151" s="72">
        <f t="shared" si="20"/>
        <v>0</v>
      </c>
      <c r="M151" s="72">
        <f t="shared" si="21"/>
        <v>0</v>
      </c>
    </row>
    <row r="152" spans="4:13" x14ac:dyDescent="0.25">
      <c r="D152" s="72">
        <f t="shared" si="22"/>
        <v>0.84000000000000008</v>
      </c>
      <c r="E152" s="72">
        <f>'Slider Control'!R$13*D152</f>
        <v>2.016</v>
      </c>
      <c r="F152" s="72">
        <f>'Slider Control'!Q$13</f>
        <v>1.8</v>
      </c>
      <c r="G152" s="72">
        <f t="shared" si="16"/>
        <v>1.9159999999999999</v>
      </c>
      <c r="H152" s="72">
        <f t="shared" si="17"/>
        <v>-1.7</v>
      </c>
      <c r="I152" s="72">
        <f t="shared" si="18"/>
        <v>3.6159999999999997</v>
      </c>
      <c r="J152" s="72">
        <f t="shared" si="23"/>
        <v>0</v>
      </c>
      <c r="K152" s="72">
        <f t="shared" si="19"/>
        <v>0</v>
      </c>
      <c r="L152" s="72">
        <f t="shared" si="20"/>
        <v>0</v>
      </c>
      <c r="M152" s="72">
        <f t="shared" si="21"/>
        <v>0</v>
      </c>
    </row>
    <row r="153" spans="4:13" x14ac:dyDescent="0.25">
      <c r="D153" s="72">
        <f t="shared" si="22"/>
        <v>0.84100000000000008</v>
      </c>
      <c r="E153" s="72">
        <f>'Slider Control'!R$13*D153</f>
        <v>2.0184000000000002</v>
      </c>
      <c r="F153" s="72">
        <f>'Slider Control'!Q$13</f>
        <v>1.8</v>
      </c>
      <c r="G153" s="72">
        <f t="shared" si="16"/>
        <v>1.9184000000000001</v>
      </c>
      <c r="H153" s="72">
        <f t="shared" si="17"/>
        <v>-1.7</v>
      </c>
      <c r="I153" s="72">
        <f t="shared" si="18"/>
        <v>3.6184000000000003</v>
      </c>
      <c r="J153" s="72">
        <f t="shared" si="23"/>
        <v>0</v>
      </c>
      <c r="K153" s="72">
        <f t="shared" si="19"/>
        <v>0</v>
      </c>
      <c r="L153" s="72">
        <f t="shared" si="20"/>
        <v>0</v>
      </c>
      <c r="M153" s="72">
        <f t="shared" si="21"/>
        <v>0</v>
      </c>
    </row>
    <row r="154" spans="4:13" x14ac:dyDescent="0.25">
      <c r="D154" s="72">
        <f t="shared" si="22"/>
        <v>0.84200000000000008</v>
      </c>
      <c r="E154" s="72">
        <f>'Slider Control'!R$13*D154</f>
        <v>2.0207999999999999</v>
      </c>
      <c r="F154" s="72">
        <f>'Slider Control'!Q$13</f>
        <v>1.8</v>
      </c>
      <c r="G154" s="72">
        <f t="shared" si="16"/>
        <v>1.9207999999999998</v>
      </c>
      <c r="H154" s="72">
        <f t="shared" si="17"/>
        <v>-1.7</v>
      </c>
      <c r="I154" s="72">
        <f t="shared" si="18"/>
        <v>3.6208</v>
      </c>
      <c r="J154" s="72">
        <f t="shared" si="23"/>
        <v>0</v>
      </c>
      <c r="K154" s="72">
        <f t="shared" si="19"/>
        <v>0</v>
      </c>
      <c r="L154" s="72">
        <f t="shared" si="20"/>
        <v>0</v>
      </c>
      <c r="M154" s="72">
        <f t="shared" si="21"/>
        <v>0</v>
      </c>
    </row>
    <row r="155" spans="4:13" x14ac:dyDescent="0.25">
      <c r="D155" s="72">
        <f t="shared" si="22"/>
        <v>0.84300000000000008</v>
      </c>
      <c r="E155" s="72">
        <f>'Slider Control'!R$13*D155</f>
        <v>2.0232000000000001</v>
      </c>
      <c r="F155" s="72">
        <f>'Slider Control'!Q$13</f>
        <v>1.8</v>
      </c>
      <c r="G155" s="72">
        <f t="shared" si="16"/>
        <v>1.9232</v>
      </c>
      <c r="H155" s="72">
        <f t="shared" si="17"/>
        <v>-1.7</v>
      </c>
      <c r="I155" s="72">
        <f t="shared" si="18"/>
        <v>3.6231999999999998</v>
      </c>
      <c r="J155" s="72">
        <f t="shared" si="23"/>
        <v>0</v>
      </c>
      <c r="K155" s="72">
        <f t="shared" si="19"/>
        <v>0</v>
      </c>
      <c r="L155" s="72">
        <f t="shared" si="20"/>
        <v>0</v>
      </c>
      <c r="M155" s="72">
        <f t="shared" si="21"/>
        <v>0</v>
      </c>
    </row>
    <row r="156" spans="4:13" x14ac:dyDescent="0.25">
      <c r="D156" s="72">
        <f t="shared" si="22"/>
        <v>0.84400000000000008</v>
      </c>
      <c r="E156" s="72">
        <f>'Slider Control'!R$13*D156</f>
        <v>2.0256000000000003</v>
      </c>
      <c r="F156" s="72">
        <f>'Slider Control'!Q$13</f>
        <v>1.8</v>
      </c>
      <c r="G156" s="72">
        <f t="shared" si="16"/>
        <v>1.9256000000000002</v>
      </c>
      <c r="H156" s="72">
        <f t="shared" si="17"/>
        <v>-1.7</v>
      </c>
      <c r="I156" s="72">
        <f t="shared" si="18"/>
        <v>3.6256000000000004</v>
      </c>
      <c r="J156" s="72">
        <f t="shared" si="23"/>
        <v>0</v>
      </c>
      <c r="K156" s="72">
        <f t="shared" si="19"/>
        <v>0</v>
      </c>
      <c r="L156" s="72">
        <f t="shared" si="20"/>
        <v>0</v>
      </c>
      <c r="M156" s="72">
        <f t="shared" si="21"/>
        <v>0</v>
      </c>
    </row>
    <row r="157" spans="4:13" x14ac:dyDescent="0.25">
      <c r="D157" s="72">
        <f t="shared" si="22"/>
        <v>0.84500000000000008</v>
      </c>
      <c r="E157" s="72">
        <f>'Slider Control'!R$13*D157</f>
        <v>2.028</v>
      </c>
      <c r="F157" s="72">
        <f>'Slider Control'!Q$13</f>
        <v>1.8</v>
      </c>
      <c r="G157" s="72">
        <f t="shared" si="16"/>
        <v>1.9279999999999999</v>
      </c>
      <c r="H157" s="72">
        <f t="shared" si="17"/>
        <v>-1.7</v>
      </c>
      <c r="I157" s="72">
        <f t="shared" si="18"/>
        <v>3.6280000000000001</v>
      </c>
      <c r="J157" s="72">
        <f t="shared" si="23"/>
        <v>0</v>
      </c>
      <c r="K157" s="72">
        <f t="shared" si="19"/>
        <v>0</v>
      </c>
      <c r="L157" s="72">
        <f t="shared" si="20"/>
        <v>0</v>
      </c>
      <c r="M157" s="72">
        <f t="shared" si="21"/>
        <v>0</v>
      </c>
    </row>
    <row r="158" spans="4:13" x14ac:dyDescent="0.25">
      <c r="D158" s="72">
        <f t="shared" si="22"/>
        <v>0.84600000000000009</v>
      </c>
      <c r="E158" s="72">
        <f>'Slider Control'!R$13*D158</f>
        <v>2.0304000000000002</v>
      </c>
      <c r="F158" s="72">
        <f>'Slider Control'!Q$13</f>
        <v>1.8</v>
      </c>
      <c r="G158" s="72">
        <f t="shared" si="16"/>
        <v>1.9304000000000001</v>
      </c>
      <c r="H158" s="72">
        <f t="shared" si="17"/>
        <v>-1.7</v>
      </c>
      <c r="I158" s="72">
        <f t="shared" si="18"/>
        <v>3.6303999999999998</v>
      </c>
      <c r="J158" s="72">
        <f t="shared" si="23"/>
        <v>0</v>
      </c>
      <c r="K158" s="72">
        <f t="shared" si="19"/>
        <v>0</v>
      </c>
      <c r="L158" s="72">
        <f t="shared" si="20"/>
        <v>0</v>
      </c>
      <c r="M158" s="72">
        <f t="shared" si="21"/>
        <v>0</v>
      </c>
    </row>
    <row r="159" spans="4:13" x14ac:dyDescent="0.25">
      <c r="D159" s="72">
        <f t="shared" si="22"/>
        <v>0.84700000000000009</v>
      </c>
      <c r="E159" s="72">
        <f>'Slider Control'!R$13*D159</f>
        <v>2.0327999999999999</v>
      </c>
      <c r="F159" s="72">
        <f>'Slider Control'!Q$13</f>
        <v>1.8</v>
      </c>
      <c r="G159" s="72">
        <f t="shared" si="16"/>
        <v>1.9327999999999999</v>
      </c>
      <c r="H159" s="72">
        <f t="shared" si="17"/>
        <v>-1.7</v>
      </c>
      <c r="I159" s="72">
        <f t="shared" si="18"/>
        <v>3.6327999999999996</v>
      </c>
      <c r="J159" s="72">
        <f t="shared" si="23"/>
        <v>0</v>
      </c>
      <c r="K159" s="72">
        <f t="shared" si="19"/>
        <v>0</v>
      </c>
      <c r="L159" s="72">
        <f t="shared" si="20"/>
        <v>0</v>
      </c>
      <c r="M159" s="72">
        <f t="shared" si="21"/>
        <v>0</v>
      </c>
    </row>
    <row r="160" spans="4:13" x14ac:dyDescent="0.25">
      <c r="D160" s="72">
        <f t="shared" si="22"/>
        <v>0.84800000000000009</v>
      </c>
      <c r="E160" s="72">
        <f>'Slider Control'!R$13*D160</f>
        <v>2.0352000000000001</v>
      </c>
      <c r="F160" s="72">
        <f>'Slider Control'!Q$13</f>
        <v>1.8</v>
      </c>
      <c r="G160" s="72">
        <f t="shared" si="16"/>
        <v>1.9352</v>
      </c>
      <c r="H160" s="72">
        <f t="shared" si="17"/>
        <v>-1.7</v>
      </c>
      <c r="I160" s="72">
        <f t="shared" si="18"/>
        <v>3.6352000000000002</v>
      </c>
      <c r="J160" s="72">
        <f t="shared" si="23"/>
        <v>0</v>
      </c>
      <c r="K160" s="72">
        <f t="shared" si="19"/>
        <v>0</v>
      </c>
      <c r="L160" s="72">
        <f t="shared" si="20"/>
        <v>0</v>
      </c>
      <c r="M160" s="72">
        <f t="shared" si="21"/>
        <v>0</v>
      </c>
    </row>
    <row r="161" spans="4:13" x14ac:dyDescent="0.25">
      <c r="D161" s="72">
        <f t="shared" si="22"/>
        <v>0.84900000000000009</v>
      </c>
      <c r="E161" s="72">
        <f>'Slider Control'!R$13*D161</f>
        <v>2.0376000000000003</v>
      </c>
      <c r="F161" s="72">
        <f>'Slider Control'!Q$13</f>
        <v>1.8</v>
      </c>
      <c r="G161" s="72">
        <f t="shared" si="16"/>
        <v>1.9376000000000002</v>
      </c>
      <c r="H161" s="72">
        <f t="shared" si="17"/>
        <v>-1.7</v>
      </c>
      <c r="I161" s="72">
        <f t="shared" si="18"/>
        <v>3.6375999999999999</v>
      </c>
      <c r="J161" s="72">
        <f t="shared" si="23"/>
        <v>0</v>
      </c>
      <c r="K161" s="72">
        <f t="shared" si="19"/>
        <v>0</v>
      </c>
      <c r="L161" s="72">
        <f t="shared" si="20"/>
        <v>0</v>
      </c>
      <c r="M161" s="72">
        <f t="shared" si="21"/>
        <v>0</v>
      </c>
    </row>
    <row r="162" spans="4:13" x14ac:dyDescent="0.25">
      <c r="D162" s="72">
        <f t="shared" si="22"/>
        <v>0.85000000000000009</v>
      </c>
      <c r="E162" s="72">
        <f>'Slider Control'!R$13*D162</f>
        <v>2.04</v>
      </c>
      <c r="F162" s="72">
        <f>'Slider Control'!Q$13</f>
        <v>1.8</v>
      </c>
      <c r="G162" s="72">
        <f t="shared" si="16"/>
        <v>1.94</v>
      </c>
      <c r="H162" s="72">
        <f t="shared" si="17"/>
        <v>-1.7</v>
      </c>
      <c r="I162" s="72">
        <f t="shared" si="18"/>
        <v>3.6399999999999997</v>
      </c>
      <c r="J162" s="72">
        <f t="shared" si="23"/>
        <v>0</v>
      </c>
      <c r="K162" s="72">
        <f t="shared" si="19"/>
        <v>0</v>
      </c>
      <c r="L162" s="72">
        <f t="shared" si="20"/>
        <v>0</v>
      </c>
      <c r="M162" s="72">
        <f t="shared" si="21"/>
        <v>0</v>
      </c>
    </row>
    <row r="163" spans="4:13" x14ac:dyDescent="0.25">
      <c r="D163" s="72">
        <f t="shared" si="22"/>
        <v>0.85100000000000009</v>
      </c>
      <c r="E163" s="72">
        <f>'Slider Control'!R$13*D163</f>
        <v>2.0424000000000002</v>
      </c>
      <c r="F163" s="72">
        <f>'Slider Control'!Q$13</f>
        <v>1.8</v>
      </c>
      <c r="G163" s="72">
        <f t="shared" si="16"/>
        <v>1.9424000000000001</v>
      </c>
      <c r="H163" s="72">
        <f t="shared" si="17"/>
        <v>-1.7</v>
      </c>
      <c r="I163" s="72">
        <f t="shared" si="18"/>
        <v>3.6424000000000003</v>
      </c>
      <c r="J163" s="72">
        <f t="shared" si="23"/>
        <v>0</v>
      </c>
      <c r="K163" s="72">
        <f t="shared" si="19"/>
        <v>0</v>
      </c>
      <c r="L163" s="72">
        <f t="shared" si="20"/>
        <v>0</v>
      </c>
      <c r="M163" s="72">
        <f t="shared" si="21"/>
        <v>0</v>
      </c>
    </row>
    <row r="164" spans="4:13" x14ac:dyDescent="0.25">
      <c r="D164" s="72">
        <f t="shared" si="22"/>
        <v>0.85200000000000009</v>
      </c>
      <c r="E164" s="72">
        <f>'Slider Control'!R$13*D164</f>
        <v>2.0448</v>
      </c>
      <c r="F164" s="72">
        <f>'Slider Control'!Q$13</f>
        <v>1.8</v>
      </c>
      <c r="G164" s="72">
        <f t="shared" si="16"/>
        <v>1.9447999999999999</v>
      </c>
      <c r="H164" s="72">
        <f t="shared" si="17"/>
        <v>-1.7</v>
      </c>
      <c r="I164" s="72">
        <f t="shared" si="18"/>
        <v>3.6448</v>
      </c>
      <c r="J164" s="72">
        <f t="shared" si="23"/>
        <v>0</v>
      </c>
      <c r="K164" s="72">
        <f t="shared" si="19"/>
        <v>0</v>
      </c>
      <c r="L164" s="72">
        <f t="shared" si="20"/>
        <v>0</v>
      </c>
      <c r="M164" s="72">
        <f t="shared" si="21"/>
        <v>0</v>
      </c>
    </row>
    <row r="165" spans="4:13" x14ac:dyDescent="0.25">
      <c r="D165" s="72">
        <f t="shared" si="22"/>
        <v>0.85300000000000009</v>
      </c>
      <c r="E165" s="72">
        <f>'Slider Control'!R$13*D165</f>
        <v>2.0472000000000001</v>
      </c>
      <c r="F165" s="72">
        <f>'Slider Control'!Q$13</f>
        <v>1.8</v>
      </c>
      <c r="G165" s="72">
        <f t="shared" si="16"/>
        <v>1.9472</v>
      </c>
      <c r="H165" s="72">
        <f t="shared" si="17"/>
        <v>-1.7</v>
      </c>
      <c r="I165" s="72">
        <f t="shared" si="18"/>
        <v>3.6471999999999998</v>
      </c>
      <c r="J165" s="72">
        <f t="shared" si="23"/>
        <v>0</v>
      </c>
      <c r="K165" s="72">
        <f t="shared" si="19"/>
        <v>0</v>
      </c>
      <c r="L165" s="72">
        <f t="shared" si="20"/>
        <v>0</v>
      </c>
      <c r="M165" s="72">
        <f t="shared" si="21"/>
        <v>0</v>
      </c>
    </row>
    <row r="166" spans="4:13" x14ac:dyDescent="0.25">
      <c r="D166" s="72">
        <f t="shared" si="22"/>
        <v>0.85400000000000009</v>
      </c>
      <c r="E166" s="72">
        <f>'Slider Control'!R$13*D166</f>
        <v>2.0496000000000003</v>
      </c>
      <c r="F166" s="72">
        <f>'Slider Control'!Q$13</f>
        <v>1.8</v>
      </c>
      <c r="G166" s="72">
        <f t="shared" si="16"/>
        <v>1.9496000000000002</v>
      </c>
      <c r="H166" s="72">
        <f t="shared" si="17"/>
        <v>-1.7</v>
      </c>
      <c r="I166" s="72">
        <f t="shared" si="18"/>
        <v>3.6496000000000004</v>
      </c>
      <c r="J166" s="72">
        <f t="shared" si="23"/>
        <v>0</v>
      </c>
      <c r="K166" s="72">
        <f t="shared" si="19"/>
        <v>0</v>
      </c>
      <c r="L166" s="72">
        <f t="shared" si="20"/>
        <v>0</v>
      </c>
      <c r="M166" s="72">
        <f t="shared" si="21"/>
        <v>0</v>
      </c>
    </row>
    <row r="167" spans="4:13" x14ac:dyDescent="0.25">
      <c r="D167" s="72">
        <f t="shared" si="22"/>
        <v>0.85500000000000009</v>
      </c>
      <c r="E167" s="72">
        <f>'Slider Control'!R$13*D167</f>
        <v>2.052</v>
      </c>
      <c r="F167" s="72">
        <f>'Slider Control'!Q$13</f>
        <v>1.8</v>
      </c>
      <c r="G167" s="72">
        <f t="shared" si="16"/>
        <v>1.952</v>
      </c>
      <c r="H167" s="72">
        <f t="shared" si="17"/>
        <v>-1.7</v>
      </c>
      <c r="I167" s="72">
        <f t="shared" si="18"/>
        <v>3.6520000000000001</v>
      </c>
      <c r="J167" s="72">
        <f t="shared" si="23"/>
        <v>0</v>
      </c>
      <c r="K167" s="72">
        <f t="shared" si="19"/>
        <v>0</v>
      </c>
      <c r="L167" s="72">
        <f t="shared" si="20"/>
        <v>0</v>
      </c>
      <c r="M167" s="72">
        <f t="shared" si="21"/>
        <v>0</v>
      </c>
    </row>
    <row r="168" spans="4:13" x14ac:dyDescent="0.25">
      <c r="D168" s="72">
        <f t="shared" si="22"/>
        <v>0.85600000000000009</v>
      </c>
      <c r="E168" s="72">
        <f>'Slider Control'!R$13*D168</f>
        <v>2.0544000000000002</v>
      </c>
      <c r="F168" s="72">
        <f>'Slider Control'!Q$13</f>
        <v>1.8</v>
      </c>
      <c r="G168" s="72">
        <f t="shared" si="16"/>
        <v>1.9544000000000001</v>
      </c>
      <c r="H168" s="72">
        <f t="shared" si="17"/>
        <v>-1.7</v>
      </c>
      <c r="I168" s="72">
        <f t="shared" si="18"/>
        <v>3.6543999999999999</v>
      </c>
      <c r="J168" s="72">
        <f t="shared" si="23"/>
        <v>0</v>
      </c>
      <c r="K168" s="72">
        <f t="shared" si="19"/>
        <v>0</v>
      </c>
      <c r="L168" s="72">
        <f t="shared" si="20"/>
        <v>0</v>
      </c>
      <c r="M168" s="72">
        <f t="shared" si="21"/>
        <v>0</v>
      </c>
    </row>
    <row r="169" spans="4:13" x14ac:dyDescent="0.25">
      <c r="D169" s="72">
        <f t="shared" si="22"/>
        <v>0.8570000000000001</v>
      </c>
      <c r="E169" s="72">
        <f>'Slider Control'!R$13*D169</f>
        <v>2.0568</v>
      </c>
      <c r="F169" s="72">
        <f>'Slider Control'!Q$13</f>
        <v>1.8</v>
      </c>
      <c r="G169" s="72">
        <f t="shared" si="16"/>
        <v>1.9567999999999999</v>
      </c>
      <c r="H169" s="72">
        <f t="shared" si="17"/>
        <v>-1.7</v>
      </c>
      <c r="I169" s="72">
        <f t="shared" si="18"/>
        <v>3.6567999999999996</v>
      </c>
      <c r="J169" s="72">
        <f t="shared" si="23"/>
        <v>0</v>
      </c>
      <c r="K169" s="72">
        <f t="shared" si="19"/>
        <v>0</v>
      </c>
      <c r="L169" s="72">
        <f t="shared" si="20"/>
        <v>0</v>
      </c>
      <c r="M169" s="72">
        <f t="shared" si="21"/>
        <v>0</v>
      </c>
    </row>
    <row r="170" spans="4:13" x14ac:dyDescent="0.25">
      <c r="D170" s="72">
        <f t="shared" si="22"/>
        <v>0.8580000000000001</v>
      </c>
      <c r="E170" s="72">
        <f>'Slider Control'!R$13*D170</f>
        <v>2.0592000000000001</v>
      </c>
      <c r="F170" s="72">
        <f>'Slider Control'!Q$13</f>
        <v>1.8</v>
      </c>
      <c r="G170" s="72">
        <f t="shared" si="16"/>
        <v>1.9592000000000001</v>
      </c>
      <c r="H170" s="72">
        <f t="shared" si="17"/>
        <v>-1.7</v>
      </c>
      <c r="I170" s="72">
        <f t="shared" si="18"/>
        <v>3.6592000000000002</v>
      </c>
      <c r="J170" s="72">
        <f t="shared" si="23"/>
        <v>0</v>
      </c>
      <c r="K170" s="72">
        <f t="shared" si="19"/>
        <v>0</v>
      </c>
      <c r="L170" s="72">
        <f t="shared" si="20"/>
        <v>0</v>
      </c>
      <c r="M170" s="72">
        <f t="shared" si="21"/>
        <v>0</v>
      </c>
    </row>
    <row r="171" spans="4:13" x14ac:dyDescent="0.25">
      <c r="D171" s="72">
        <f t="shared" si="22"/>
        <v>0.8590000000000001</v>
      </c>
      <c r="E171" s="72">
        <f>'Slider Control'!R$13*D171</f>
        <v>2.0616000000000003</v>
      </c>
      <c r="F171" s="72">
        <f>'Slider Control'!Q$13</f>
        <v>1.8</v>
      </c>
      <c r="G171" s="72">
        <f t="shared" si="16"/>
        <v>1.9616000000000002</v>
      </c>
      <c r="H171" s="72">
        <f t="shared" si="17"/>
        <v>-1.7</v>
      </c>
      <c r="I171" s="72">
        <f t="shared" si="18"/>
        <v>3.6616</v>
      </c>
      <c r="J171" s="72">
        <f t="shared" si="23"/>
        <v>0</v>
      </c>
      <c r="K171" s="72">
        <f t="shared" si="19"/>
        <v>0</v>
      </c>
      <c r="L171" s="72">
        <f t="shared" si="20"/>
        <v>0</v>
      </c>
      <c r="M171" s="72">
        <f t="shared" si="21"/>
        <v>0</v>
      </c>
    </row>
    <row r="172" spans="4:13" x14ac:dyDescent="0.25">
      <c r="D172" s="72">
        <f t="shared" si="22"/>
        <v>0.8600000000000001</v>
      </c>
      <c r="E172" s="72">
        <f>'Slider Control'!R$13*D172</f>
        <v>2.0640000000000001</v>
      </c>
      <c r="F172" s="72">
        <f>'Slider Control'!Q$13</f>
        <v>1.8</v>
      </c>
      <c r="G172" s="72">
        <f t="shared" si="16"/>
        <v>1.964</v>
      </c>
      <c r="H172" s="72">
        <f t="shared" si="17"/>
        <v>-1.7</v>
      </c>
      <c r="I172" s="72">
        <f t="shared" si="18"/>
        <v>3.6639999999999997</v>
      </c>
      <c r="J172" s="72">
        <f t="shared" si="23"/>
        <v>0</v>
      </c>
      <c r="K172" s="72">
        <f t="shared" si="19"/>
        <v>0</v>
      </c>
      <c r="L172" s="72">
        <f t="shared" si="20"/>
        <v>0</v>
      </c>
      <c r="M172" s="72">
        <f t="shared" si="21"/>
        <v>0</v>
      </c>
    </row>
    <row r="173" spans="4:13" x14ac:dyDescent="0.25">
      <c r="D173" s="72">
        <f t="shared" si="22"/>
        <v>0.8610000000000001</v>
      </c>
      <c r="E173" s="72">
        <f>'Slider Control'!R$13*D173</f>
        <v>2.0664000000000002</v>
      </c>
      <c r="F173" s="72">
        <f>'Slider Control'!Q$13</f>
        <v>1.8</v>
      </c>
      <c r="G173" s="72">
        <f t="shared" si="16"/>
        <v>1.9664000000000001</v>
      </c>
      <c r="H173" s="72">
        <f t="shared" si="17"/>
        <v>-1.7</v>
      </c>
      <c r="I173" s="72">
        <f t="shared" si="18"/>
        <v>3.6664000000000003</v>
      </c>
      <c r="J173" s="72">
        <f t="shared" si="23"/>
        <v>0</v>
      </c>
      <c r="K173" s="72">
        <f t="shared" si="19"/>
        <v>0</v>
      </c>
      <c r="L173" s="72">
        <f t="shared" si="20"/>
        <v>0</v>
      </c>
      <c r="M173" s="72">
        <f t="shared" si="21"/>
        <v>0</v>
      </c>
    </row>
    <row r="174" spans="4:13" x14ac:dyDescent="0.25">
      <c r="D174" s="72">
        <f t="shared" si="22"/>
        <v>0.8620000000000001</v>
      </c>
      <c r="E174" s="72">
        <f>'Slider Control'!R$13*D174</f>
        <v>2.0688</v>
      </c>
      <c r="F174" s="72">
        <f>'Slider Control'!Q$13</f>
        <v>1.8</v>
      </c>
      <c r="G174" s="72">
        <f t="shared" si="16"/>
        <v>1.9687999999999999</v>
      </c>
      <c r="H174" s="72">
        <f t="shared" si="17"/>
        <v>-1.7</v>
      </c>
      <c r="I174" s="72">
        <f t="shared" si="18"/>
        <v>3.6688000000000001</v>
      </c>
      <c r="J174" s="72">
        <f t="shared" si="23"/>
        <v>0</v>
      </c>
      <c r="K174" s="72">
        <f t="shared" si="19"/>
        <v>0</v>
      </c>
      <c r="L174" s="72">
        <f t="shared" si="20"/>
        <v>0</v>
      </c>
      <c r="M174" s="72">
        <f t="shared" si="21"/>
        <v>0</v>
      </c>
    </row>
    <row r="175" spans="4:13" x14ac:dyDescent="0.25">
      <c r="D175" s="72">
        <f t="shared" si="22"/>
        <v>0.8630000000000001</v>
      </c>
      <c r="E175" s="72">
        <f>'Slider Control'!R$13*D175</f>
        <v>2.0712000000000002</v>
      </c>
      <c r="F175" s="72">
        <f>'Slider Control'!Q$13</f>
        <v>1.8</v>
      </c>
      <c r="G175" s="72">
        <f t="shared" si="16"/>
        <v>1.9712000000000001</v>
      </c>
      <c r="H175" s="72">
        <f t="shared" si="17"/>
        <v>-1.7</v>
      </c>
      <c r="I175" s="72">
        <f t="shared" si="18"/>
        <v>3.6711999999999998</v>
      </c>
      <c r="J175" s="72">
        <f t="shared" si="23"/>
        <v>0</v>
      </c>
      <c r="K175" s="72">
        <f t="shared" si="19"/>
        <v>0</v>
      </c>
      <c r="L175" s="72">
        <f t="shared" si="20"/>
        <v>0</v>
      </c>
      <c r="M175" s="72">
        <f t="shared" si="21"/>
        <v>0</v>
      </c>
    </row>
    <row r="176" spans="4:13" x14ac:dyDescent="0.25">
      <c r="D176" s="72">
        <f t="shared" si="22"/>
        <v>0.8640000000000001</v>
      </c>
      <c r="E176" s="72">
        <f>'Slider Control'!R$13*D176</f>
        <v>2.0736000000000003</v>
      </c>
      <c r="F176" s="72">
        <f>'Slider Control'!Q$13</f>
        <v>1.8</v>
      </c>
      <c r="G176" s="72">
        <f t="shared" si="16"/>
        <v>1.9736000000000002</v>
      </c>
      <c r="H176" s="72">
        <f t="shared" si="17"/>
        <v>-1.7</v>
      </c>
      <c r="I176" s="72">
        <f t="shared" si="18"/>
        <v>3.6736000000000004</v>
      </c>
      <c r="J176" s="72">
        <f t="shared" si="23"/>
        <v>0</v>
      </c>
      <c r="K176" s="72">
        <f t="shared" si="19"/>
        <v>0</v>
      </c>
      <c r="L176" s="72">
        <f t="shared" si="20"/>
        <v>0</v>
      </c>
      <c r="M176" s="72">
        <f t="shared" si="21"/>
        <v>0</v>
      </c>
    </row>
    <row r="177" spans="4:13" x14ac:dyDescent="0.25">
      <c r="D177" s="72">
        <f t="shared" si="22"/>
        <v>0.8650000000000001</v>
      </c>
      <c r="E177" s="72">
        <f>'Slider Control'!R$13*D177</f>
        <v>2.0760000000000001</v>
      </c>
      <c r="F177" s="72">
        <f>'Slider Control'!Q$13</f>
        <v>1.8</v>
      </c>
      <c r="G177" s="72">
        <f t="shared" si="16"/>
        <v>1.976</v>
      </c>
      <c r="H177" s="72">
        <f t="shared" si="17"/>
        <v>-1.7</v>
      </c>
      <c r="I177" s="72">
        <f t="shared" si="18"/>
        <v>3.6760000000000002</v>
      </c>
      <c r="J177" s="72">
        <f t="shared" si="23"/>
        <v>0</v>
      </c>
      <c r="K177" s="72">
        <f t="shared" si="19"/>
        <v>0</v>
      </c>
      <c r="L177" s="72">
        <f t="shared" si="20"/>
        <v>0</v>
      </c>
      <c r="M177" s="72">
        <f t="shared" si="21"/>
        <v>0</v>
      </c>
    </row>
    <row r="178" spans="4:13" x14ac:dyDescent="0.25">
      <c r="D178" s="72">
        <f t="shared" si="22"/>
        <v>0.8660000000000001</v>
      </c>
      <c r="E178" s="72">
        <f>'Slider Control'!R$13*D178</f>
        <v>2.0784000000000002</v>
      </c>
      <c r="F178" s="72">
        <f>'Slider Control'!Q$13</f>
        <v>1.8</v>
      </c>
      <c r="G178" s="72">
        <f t="shared" si="16"/>
        <v>1.9784000000000002</v>
      </c>
      <c r="H178" s="72">
        <f t="shared" si="17"/>
        <v>-1.7</v>
      </c>
      <c r="I178" s="72">
        <f t="shared" si="18"/>
        <v>3.6783999999999999</v>
      </c>
      <c r="J178" s="72">
        <f t="shared" si="23"/>
        <v>0</v>
      </c>
      <c r="K178" s="72">
        <f t="shared" si="19"/>
        <v>0</v>
      </c>
      <c r="L178" s="72">
        <f t="shared" si="20"/>
        <v>0</v>
      </c>
      <c r="M178" s="72">
        <f t="shared" si="21"/>
        <v>0</v>
      </c>
    </row>
    <row r="179" spans="4:13" x14ac:dyDescent="0.25">
      <c r="D179" s="72">
        <f t="shared" si="22"/>
        <v>0.8670000000000001</v>
      </c>
      <c r="E179" s="72">
        <f>'Slider Control'!R$13*D179</f>
        <v>2.0808</v>
      </c>
      <c r="F179" s="72">
        <f>'Slider Control'!Q$13</f>
        <v>1.8</v>
      </c>
      <c r="G179" s="72">
        <f t="shared" si="16"/>
        <v>1.9807999999999999</v>
      </c>
      <c r="H179" s="72">
        <f t="shared" si="17"/>
        <v>-1.7</v>
      </c>
      <c r="I179" s="72">
        <f t="shared" si="18"/>
        <v>3.6807999999999996</v>
      </c>
      <c r="J179" s="72">
        <f t="shared" si="23"/>
        <v>0</v>
      </c>
      <c r="K179" s="72">
        <f t="shared" si="19"/>
        <v>0</v>
      </c>
      <c r="L179" s="72">
        <f t="shared" si="20"/>
        <v>0</v>
      </c>
      <c r="M179" s="72">
        <f t="shared" si="21"/>
        <v>0</v>
      </c>
    </row>
    <row r="180" spans="4:13" x14ac:dyDescent="0.25">
      <c r="D180" s="72">
        <f t="shared" si="22"/>
        <v>0.8680000000000001</v>
      </c>
      <c r="E180" s="72">
        <f>'Slider Control'!R$13*D180</f>
        <v>2.0832000000000002</v>
      </c>
      <c r="F180" s="72">
        <f>'Slider Control'!Q$13</f>
        <v>1.8</v>
      </c>
      <c r="G180" s="72">
        <f t="shared" si="16"/>
        <v>1.9832000000000001</v>
      </c>
      <c r="H180" s="72">
        <f t="shared" si="17"/>
        <v>-1.7</v>
      </c>
      <c r="I180" s="72">
        <f t="shared" si="18"/>
        <v>3.6832000000000003</v>
      </c>
      <c r="J180" s="72">
        <f t="shared" si="23"/>
        <v>0</v>
      </c>
      <c r="K180" s="72">
        <f t="shared" si="19"/>
        <v>0</v>
      </c>
      <c r="L180" s="72">
        <f t="shared" si="20"/>
        <v>0</v>
      </c>
      <c r="M180" s="72">
        <f t="shared" si="21"/>
        <v>0</v>
      </c>
    </row>
    <row r="181" spans="4:13" x14ac:dyDescent="0.25">
      <c r="D181" s="72">
        <f t="shared" si="22"/>
        <v>0.86900000000000011</v>
      </c>
      <c r="E181" s="72">
        <f>'Slider Control'!R$13*D181</f>
        <v>2.0856000000000003</v>
      </c>
      <c r="F181" s="72">
        <f>'Slider Control'!Q$13</f>
        <v>1.8</v>
      </c>
      <c r="G181" s="72">
        <f t="shared" si="16"/>
        <v>1.9856000000000003</v>
      </c>
      <c r="H181" s="72">
        <f t="shared" si="17"/>
        <v>-1.7</v>
      </c>
      <c r="I181" s="72">
        <f t="shared" si="18"/>
        <v>3.6856</v>
      </c>
      <c r="J181" s="72">
        <f t="shared" si="23"/>
        <v>0</v>
      </c>
      <c r="K181" s="72">
        <f t="shared" si="19"/>
        <v>0</v>
      </c>
      <c r="L181" s="72">
        <f t="shared" si="20"/>
        <v>0</v>
      </c>
      <c r="M181" s="72">
        <f t="shared" si="21"/>
        <v>0</v>
      </c>
    </row>
    <row r="182" spans="4:13" x14ac:dyDescent="0.25">
      <c r="D182" s="72">
        <f t="shared" si="22"/>
        <v>0.87000000000000011</v>
      </c>
      <c r="E182" s="72">
        <f>'Slider Control'!R$13*D182</f>
        <v>2.0880000000000001</v>
      </c>
      <c r="F182" s="72">
        <f>'Slider Control'!Q$13</f>
        <v>1.8</v>
      </c>
      <c r="G182" s="72">
        <f t="shared" si="16"/>
        <v>1.988</v>
      </c>
      <c r="H182" s="72">
        <f t="shared" si="17"/>
        <v>-1.7</v>
      </c>
      <c r="I182" s="72">
        <f t="shared" si="18"/>
        <v>3.6879999999999997</v>
      </c>
      <c r="J182" s="72">
        <f t="shared" si="23"/>
        <v>0</v>
      </c>
      <c r="K182" s="72">
        <f t="shared" si="19"/>
        <v>0</v>
      </c>
      <c r="L182" s="72">
        <f t="shared" si="20"/>
        <v>0</v>
      </c>
      <c r="M182" s="72">
        <f t="shared" si="21"/>
        <v>0</v>
      </c>
    </row>
    <row r="183" spans="4:13" x14ac:dyDescent="0.25">
      <c r="D183" s="72">
        <f t="shared" si="22"/>
        <v>0.87100000000000011</v>
      </c>
      <c r="E183" s="72">
        <f>'Slider Control'!R$13*D183</f>
        <v>2.0904000000000003</v>
      </c>
      <c r="F183" s="72">
        <f>'Slider Control'!Q$13</f>
        <v>1.8</v>
      </c>
      <c r="G183" s="72">
        <f t="shared" si="16"/>
        <v>1.9904000000000002</v>
      </c>
      <c r="H183" s="72">
        <f t="shared" si="17"/>
        <v>-1.7</v>
      </c>
      <c r="I183" s="72">
        <f t="shared" si="18"/>
        <v>3.6904000000000003</v>
      </c>
      <c r="J183" s="72">
        <f t="shared" si="23"/>
        <v>0</v>
      </c>
      <c r="K183" s="72">
        <f t="shared" si="19"/>
        <v>0</v>
      </c>
      <c r="L183" s="72">
        <f t="shared" si="20"/>
        <v>0</v>
      </c>
      <c r="M183" s="72">
        <f t="shared" si="21"/>
        <v>0</v>
      </c>
    </row>
    <row r="184" spans="4:13" x14ac:dyDescent="0.25">
      <c r="D184" s="72">
        <f t="shared" si="22"/>
        <v>0.87200000000000011</v>
      </c>
      <c r="E184" s="72">
        <f>'Slider Control'!R$13*D184</f>
        <v>2.0928</v>
      </c>
      <c r="F184" s="72">
        <f>'Slider Control'!Q$13</f>
        <v>1.8</v>
      </c>
      <c r="G184" s="72">
        <f t="shared" si="16"/>
        <v>1.9927999999999999</v>
      </c>
      <c r="H184" s="72">
        <f t="shared" si="17"/>
        <v>-1.7</v>
      </c>
      <c r="I184" s="72">
        <f t="shared" si="18"/>
        <v>3.6928000000000001</v>
      </c>
      <c r="J184" s="72">
        <f t="shared" si="23"/>
        <v>0</v>
      </c>
      <c r="K184" s="72">
        <f t="shared" si="19"/>
        <v>0</v>
      </c>
      <c r="L184" s="72">
        <f t="shared" si="20"/>
        <v>0</v>
      </c>
      <c r="M184" s="72">
        <f t="shared" si="21"/>
        <v>0</v>
      </c>
    </row>
    <row r="185" spans="4:13" x14ac:dyDescent="0.25">
      <c r="D185" s="72">
        <f t="shared" si="22"/>
        <v>0.87300000000000011</v>
      </c>
      <c r="E185" s="72">
        <f>'Slider Control'!R$13*D185</f>
        <v>2.0952000000000002</v>
      </c>
      <c r="F185" s="72">
        <f>'Slider Control'!Q$13</f>
        <v>1.8</v>
      </c>
      <c r="G185" s="72">
        <f t="shared" si="16"/>
        <v>1.9952000000000001</v>
      </c>
      <c r="H185" s="72">
        <f t="shared" si="17"/>
        <v>-1.7</v>
      </c>
      <c r="I185" s="72">
        <f t="shared" si="18"/>
        <v>3.6951999999999998</v>
      </c>
      <c r="J185" s="72">
        <f t="shared" si="23"/>
        <v>0</v>
      </c>
      <c r="K185" s="72">
        <f t="shared" si="19"/>
        <v>0</v>
      </c>
      <c r="L185" s="72">
        <f t="shared" si="20"/>
        <v>0</v>
      </c>
      <c r="M185" s="72">
        <f t="shared" si="21"/>
        <v>0</v>
      </c>
    </row>
    <row r="186" spans="4:13" x14ac:dyDescent="0.25">
      <c r="D186" s="72">
        <f t="shared" si="22"/>
        <v>0.87400000000000011</v>
      </c>
      <c r="E186" s="72">
        <f>'Slider Control'!R$13*D186</f>
        <v>2.0976000000000004</v>
      </c>
      <c r="F186" s="72">
        <f>'Slider Control'!Q$13</f>
        <v>1.8</v>
      </c>
      <c r="G186" s="72">
        <f t="shared" si="16"/>
        <v>1.9976000000000003</v>
      </c>
      <c r="H186" s="72">
        <f t="shared" si="17"/>
        <v>-1.7</v>
      </c>
      <c r="I186" s="72">
        <f t="shared" si="18"/>
        <v>3.6976000000000004</v>
      </c>
      <c r="J186" s="72">
        <f t="shared" si="23"/>
        <v>0</v>
      </c>
      <c r="K186" s="72">
        <f t="shared" si="19"/>
        <v>0</v>
      </c>
      <c r="L186" s="72">
        <f t="shared" si="20"/>
        <v>0</v>
      </c>
      <c r="M186" s="72">
        <f t="shared" si="21"/>
        <v>0</v>
      </c>
    </row>
    <row r="187" spans="4:13" x14ac:dyDescent="0.25">
      <c r="D187" s="72">
        <f t="shared" si="22"/>
        <v>0.87500000000000011</v>
      </c>
      <c r="E187" s="72">
        <f>'Slider Control'!R$13*D187</f>
        <v>2.1</v>
      </c>
      <c r="F187" s="72">
        <f>'Slider Control'!Q$13</f>
        <v>1.8</v>
      </c>
      <c r="G187" s="72">
        <f t="shared" si="16"/>
        <v>2</v>
      </c>
      <c r="H187" s="72">
        <f t="shared" si="17"/>
        <v>-1.7</v>
      </c>
      <c r="I187" s="72">
        <f t="shared" si="18"/>
        <v>3.7</v>
      </c>
      <c r="J187" s="72">
        <f t="shared" si="23"/>
        <v>0</v>
      </c>
      <c r="K187" s="72">
        <f t="shared" si="19"/>
        <v>0</v>
      </c>
      <c r="L187" s="72">
        <f t="shared" si="20"/>
        <v>0</v>
      </c>
      <c r="M187" s="72">
        <f t="shared" si="21"/>
        <v>0</v>
      </c>
    </row>
    <row r="188" spans="4:13" x14ac:dyDescent="0.25">
      <c r="D188" s="72">
        <f t="shared" si="22"/>
        <v>0.87600000000000011</v>
      </c>
      <c r="E188" s="72">
        <f>'Slider Control'!R$13*D188</f>
        <v>2.1024000000000003</v>
      </c>
      <c r="F188" s="72">
        <f>'Slider Control'!Q$13</f>
        <v>1.8</v>
      </c>
      <c r="G188" s="72">
        <f t="shared" si="16"/>
        <v>2.0024000000000002</v>
      </c>
      <c r="H188" s="72">
        <f t="shared" si="17"/>
        <v>-1.7</v>
      </c>
      <c r="I188" s="72">
        <f t="shared" si="18"/>
        <v>3.7023999999999999</v>
      </c>
      <c r="J188" s="72">
        <f t="shared" si="23"/>
        <v>0</v>
      </c>
      <c r="K188" s="72">
        <f t="shared" si="19"/>
        <v>0</v>
      </c>
      <c r="L188" s="72">
        <f t="shared" si="20"/>
        <v>0</v>
      </c>
      <c r="M188" s="72">
        <f t="shared" si="21"/>
        <v>0</v>
      </c>
    </row>
    <row r="189" spans="4:13" x14ac:dyDescent="0.25">
      <c r="D189" s="72">
        <f t="shared" si="22"/>
        <v>0.87700000000000011</v>
      </c>
      <c r="E189" s="72">
        <f>'Slider Control'!R$13*D189</f>
        <v>2.1048</v>
      </c>
      <c r="F189" s="72">
        <f>'Slider Control'!Q$13</f>
        <v>1.8</v>
      </c>
      <c r="G189" s="72">
        <f t="shared" si="16"/>
        <v>2.0047999999999999</v>
      </c>
      <c r="H189" s="72">
        <f t="shared" si="17"/>
        <v>-1.7</v>
      </c>
      <c r="I189" s="72">
        <f t="shared" si="18"/>
        <v>3.7047999999999996</v>
      </c>
      <c r="J189" s="72">
        <f t="shared" si="23"/>
        <v>0</v>
      </c>
      <c r="K189" s="72">
        <f t="shared" si="19"/>
        <v>0</v>
      </c>
      <c r="L189" s="72">
        <f t="shared" si="20"/>
        <v>0</v>
      </c>
      <c r="M189" s="72">
        <f t="shared" si="21"/>
        <v>0</v>
      </c>
    </row>
    <row r="190" spans="4:13" x14ac:dyDescent="0.25">
      <c r="D190" s="72">
        <f t="shared" si="22"/>
        <v>0.87800000000000011</v>
      </c>
      <c r="E190" s="72">
        <f>'Slider Control'!R$13*D190</f>
        <v>2.1072000000000002</v>
      </c>
      <c r="F190" s="72">
        <f>'Slider Control'!Q$13</f>
        <v>1.8</v>
      </c>
      <c r="G190" s="72">
        <f t="shared" si="16"/>
        <v>2.0072000000000001</v>
      </c>
      <c r="H190" s="72">
        <f t="shared" si="17"/>
        <v>-1.7</v>
      </c>
      <c r="I190" s="72">
        <f t="shared" si="18"/>
        <v>3.7072000000000003</v>
      </c>
      <c r="J190" s="72">
        <f t="shared" si="23"/>
        <v>0</v>
      </c>
      <c r="K190" s="72">
        <f t="shared" si="19"/>
        <v>0</v>
      </c>
      <c r="L190" s="72">
        <f t="shared" si="20"/>
        <v>0</v>
      </c>
      <c r="M190" s="72">
        <f t="shared" si="21"/>
        <v>0</v>
      </c>
    </row>
    <row r="191" spans="4:13" x14ac:dyDescent="0.25">
      <c r="D191" s="72">
        <f t="shared" si="22"/>
        <v>0.87900000000000011</v>
      </c>
      <c r="E191" s="72">
        <f>'Slider Control'!R$13*D191</f>
        <v>2.1096000000000004</v>
      </c>
      <c r="F191" s="72">
        <f>'Slider Control'!Q$13</f>
        <v>1.8</v>
      </c>
      <c r="G191" s="72">
        <f t="shared" si="16"/>
        <v>2.0096000000000003</v>
      </c>
      <c r="H191" s="72">
        <f t="shared" si="17"/>
        <v>-1.7</v>
      </c>
      <c r="I191" s="72">
        <f t="shared" si="18"/>
        <v>3.7096</v>
      </c>
      <c r="J191" s="72">
        <f t="shared" si="23"/>
        <v>0</v>
      </c>
      <c r="K191" s="72">
        <f t="shared" si="19"/>
        <v>0</v>
      </c>
      <c r="L191" s="72">
        <f t="shared" si="20"/>
        <v>0</v>
      </c>
      <c r="M191" s="72">
        <f t="shared" si="21"/>
        <v>0</v>
      </c>
    </row>
    <row r="192" spans="4:13" x14ac:dyDescent="0.25">
      <c r="D192" s="72">
        <f t="shared" si="22"/>
        <v>0.88000000000000012</v>
      </c>
      <c r="E192" s="72">
        <f>'Slider Control'!R$13*D192</f>
        <v>2.1120000000000001</v>
      </c>
      <c r="F192" s="72">
        <f>'Slider Control'!Q$13</f>
        <v>1.8</v>
      </c>
      <c r="G192" s="72">
        <f t="shared" si="16"/>
        <v>2.012</v>
      </c>
      <c r="H192" s="72">
        <f t="shared" si="17"/>
        <v>-1.7</v>
      </c>
      <c r="I192" s="72">
        <f t="shared" si="18"/>
        <v>3.7119999999999997</v>
      </c>
      <c r="J192" s="72">
        <f t="shared" si="23"/>
        <v>0</v>
      </c>
      <c r="K192" s="72">
        <f t="shared" si="19"/>
        <v>0</v>
      </c>
      <c r="L192" s="72">
        <f t="shared" si="20"/>
        <v>0</v>
      </c>
      <c r="M192" s="72">
        <f t="shared" si="21"/>
        <v>0</v>
      </c>
    </row>
    <row r="193" spans="4:13" x14ac:dyDescent="0.25">
      <c r="D193" s="72">
        <f t="shared" si="22"/>
        <v>0.88100000000000012</v>
      </c>
      <c r="E193" s="72">
        <f>'Slider Control'!R$13*D193</f>
        <v>2.1144000000000003</v>
      </c>
      <c r="F193" s="72">
        <f>'Slider Control'!Q$13</f>
        <v>1.8</v>
      </c>
      <c r="G193" s="72">
        <f t="shared" si="16"/>
        <v>2.0144000000000002</v>
      </c>
      <c r="H193" s="72">
        <f t="shared" si="17"/>
        <v>-1.7</v>
      </c>
      <c r="I193" s="72">
        <f t="shared" si="18"/>
        <v>3.7144000000000004</v>
      </c>
      <c r="J193" s="72">
        <f t="shared" si="23"/>
        <v>0</v>
      </c>
      <c r="K193" s="72">
        <f t="shared" si="19"/>
        <v>0</v>
      </c>
      <c r="L193" s="72">
        <f t="shared" si="20"/>
        <v>0</v>
      </c>
      <c r="M193" s="72">
        <f t="shared" si="21"/>
        <v>0</v>
      </c>
    </row>
    <row r="194" spans="4:13" x14ac:dyDescent="0.25">
      <c r="D194" s="72">
        <f t="shared" si="22"/>
        <v>0.88200000000000012</v>
      </c>
      <c r="E194" s="72">
        <f>'Slider Control'!R$13*D194</f>
        <v>2.1168</v>
      </c>
      <c r="F194" s="72">
        <f>'Slider Control'!Q$13</f>
        <v>1.8</v>
      </c>
      <c r="G194" s="72">
        <f t="shared" ref="G194:G257" si="24">E194-B$21</f>
        <v>2.0167999999999999</v>
      </c>
      <c r="H194" s="72">
        <f t="shared" ref="H194:H257" si="25">B$21-F194</f>
        <v>-1.7</v>
      </c>
      <c r="I194" s="72">
        <f t="shared" ref="I194:I257" si="26">ABS(G194-H194)</f>
        <v>3.7168000000000001</v>
      </c>
      <c r="J194" s="72">
        <f t="shared" si="23"/>
        <v>0</v>
      </c>
      <c r="K194" s="72">
        <f t="shared" ref="K194:K257" si="27">$J194*D194</f>
        <v>0</v>
      </c>
      <c r="L194" s="72">
        <f t="shared" ref="L194:L257" si="28">$J194*E194</f>
        <v>0</v>
      </c>
      <c r="M194" s="72">
        <f t="shared" ref="M194:M257" si="29">$J194*F194</f>
        <v>0</v>
      </c>
    </row>
    <row r="195" spans="4:13" x14ac:dyDescent="0.25">
      <c r="D195" s="72">
        <f t="shared" ref="D195:D258" si="30">D194+0.001</f>
        <v>0.88300000000000012</v>
      </c>
      <c r="E195" s="72">
        <f>'Slider Control'!R$13*D195</f>
        <v>2.1192000000000002</v>
      </c>
      <c r="F195" s="72">
        <f>'Slider Control'!Q$13</f>
        <v>1.8</v>
      </c>
      <c r="G195" s="72">
        <f t="shared" si="24"/>
        <v>2.0192000000000001</v>
      </c>
      <c r="H195" s="72">
        <f t="shared" si="25"/>
        <v>-1.7</v>
      </c>
      <c r="I195" s="72">
        <f t="shared" si="26"/>
        <v>3.7191999999999998</v>
      </c>
      <c r="J195" s="72">
        <f t="shared" si="23"/>
        <v>0</v>
      </c>
      <c r="K195" s="72">
        <f t="shared" si="27"/>
        <v>0</v>
      </c>
      <c r="L195" s="72">
        <f t="shared" si="28"/>
        <v>0</v>
      </c>
      <c r="M195" s="72">
        <f t="shared" si="29"/>
        <v>0</v>
      </c>
    </row>
    <row r="196" spans="4:13" x14ac:dyDescent="0.25">
      <c r="D196" s="72">
        <f t="shared" si="30"/>
        <v>0.88400000000000012</v>
      </c>
      <c r="E196" s="72">
        <f>'Slider Control'!R$13*D196</f>
        <v>2.1216000000000004</v>
      </c>
      <c r="F196" s="72">
        <f>'Slider Control'!Q$13</f>
        <v>1.8</v>
      </c>
      <c r="G196" s="72">
        <f t="shared" si="24"/>
        <v>2.0216000000000003</v>
      </c>
      <c r="H196" s="72">
        <f t="shared" si="25"/>
        <v>-1.7</v>
      </c>
      <c r="I196" s="72">
        <f t="shared" si="26"/>
        <v>3.7216000000000005</v>
      </c>
      <c r="J196" s="72">
        <f t="shared" ref="J196:J259" si="31">IF(AND(I196=I$364,J195=0),1,0)</f>
        <v>0</v>
      </c>
      <c r="K196" s="72">
        <f t="shared" si="27"/>
        <v>0</v>
      </c>
      <c r="L196" s="72">
        <f t="shared" si="28"/>
        <v>0</v>
      </c>
      <c r="M196" s="72">
        <f t="shared" si="29"/>
        <v>0</v>
      </c>
    </row>
    <row r="197" spans="4:13" x14ac:dyDescent="0.25">
      <c r="D197" s="72">
        <f t="shared" si="30"/>
        <v>0.88500000000000012</v>
      </c>
      <c r="E197" s="72">
        <f>'Slider Control'!R$13*D197</f>
        <v>2.1240000000000001</v>
      </c>
      <c r="F197" s="72">
        <f>'Slider Control'!Q$13</f>
        <v>1.8</v>
      </c>
      <c r="G197" s="72">
        <f t="shared" si="24"/>
        <v>2.024</v>
      </c>
      <c r="H197" s="72">
        <f t="shared" si="25"/>
        <v>-1.7</v>
      </c>
      <c r="I197" s="72">
        <f t="shared" si="26"/>
        <v>3.7240000000000002</v>
      </c>
      <c r="J197" s="72">
        <f t="shared" si="31"/>
        <v>0</v>
      </c>
      <c r="K197" s="72">
        <f t="shared" si="27"/>
        <v>0</v>
      </c>
      <c r="L197" s="72">
        <f t="shared" si="28"/>
        <v>0</v>
      </c>
      <c r="M197" s="72">
        <f t="shared" si="29"/>
        <v>0</v>
      </c>
    </row>
    <row r="198" spans="4:13" x14ac:dyDescent="0.25">
      <c r="D198" s="72">
        <f t="shared" si="30"/>
        <v>0.88600000000000012</v>
      </c>
      <c r="E198" s="72">
        <f>'Slider Control'!R$13*D198</f>
        <v>2.1264000000000003</v>
      </c>
      <c r="F198" s="72">
        <f>'Slider Control'!Q$13</f>
        <v>1.8</v>
      </c>
      <c r="G198" s="72">
        <f t="shared" si="24"/>
        <v>2.0264000000000002</v>
      </c>
      <c r="H198" s="72">
        <f t="shared" si="25"/>
        <v>-1.7</v>
      </c>
      <c r="I198" s="72">
        <f t="shared" si="26"/>
        <v>3.7263999999999999</v>
      </c>
      <c r="J198" s="72">
        <f t="shared" si="31"/>
        <v>0</v>
      </c>
      <c r="K198" s="72">
        <f t="shared" si="27"/>
        <v>0</v>
      </c>
      <c r="L198" s="72">
        <f t="shared" si="28"/>
        <v>0</v>
      </c>
      <c r="M198" s="72">
        <f t="shared" si="29"/>
        <v>0</v>
      </c>
    </row>
    <row r="199" spans="4:13" x14ac:dyDescent="0.25">
      <c r="D199" s="72">
        <f t="shared" si="30"/>
        <v>0.88700000000000012</v>
      </c>
      <c r="E199" s="72">
        <f>'Slider Control'!R$13*D199</f>
        <v>2.1288</v>
      </c>
      <c r="F199" s="72">
        <f>'Slider Control'!Q$13</f>
        <v>1.8</v>
      </c>
      <c r="G199" s="72">
        <f t="shared" si="24"/>
        <v>2.0287999999999999</v>
      </c>
      <c r="H199" s="72">
        <f t="shared" si="25"/>
        <v>-1.7</v>
      </c>
      <c r="I199" s="72">
        <f t="shared" si="26"/>
        <v>3.7287999999999997</v>
      </c>
      <c r="J199" s="72">
        <f t="shared" si="31"/>
        <v>0</v>
      </c>
      <c r="K199" s="72">
        <f t="shared" si="27"/>
        <v>0</v>
      </c>
      <c r="L199" s="72">
        <f t="shared" si="28"/>
        <v>0</v>
      </c>
      <c r="M199" s="72">
        <f t="shared" si="29"/>
        <v>0</v>
      </c>
    </row>
    <row r="200" spans="4:13" x14ac:dyDescent="0.25">
      <c r="D200" s="72">
        <f t="shared" si="30"/>
        <v>0.88800000000000012</v>
      </c>
      <c r="E200" s="72">
        <f>'Slider Control'!R$13*D200</f>
        <v>2.1312000000000002</v>
      </c>
      <c r="F200" s="72">
        <f>'Slider Control'!Q$13</f>
        <v>1.8</v>
      </c>
      <c r="G200" s="72">
        <f t="shared" si="24"/>
        <v>2.0312000000000001</v>
      </c>
      <c r="H200" s="72">
        <f t="shared" si="25"/>
        <v>-1.7</v>
      </c>
      <c r="I200" s="72">
        <f t="shared" si="26"/>
        <v>3.7312000000000003</v>
      </c>
      <c r="J200" s="72">
        <f t="shared" si="31"/>
        <v>0</v>
      </c>
      <c r="K200" s="72">
        <f t="shared" si="27"/>
        <v>0</v>
      </c>
      <c r="L200" s="72">
        <f t="shared" si="28"/>
        <v>0</v>
      </c>
      <c r="M200" s="72">
        <f t="shared" si="29"/>
        <v>0</v>
      </c>
    </row>
    <row r="201" spans="4:13" x14ac:dyDescent="0.25">
      <c r="D201" s="72">
        <f t="shared" si="30"/>
        <v>0.88900000000000012</v>
      </c>
      <c r="E201" s="72">
        <f>'Slider Control'!R$13*D201</f>
        <v>2.1336000000000004</v>
      </c>
      <c r="F201" s="72">
        <f>'Slider Control'!Q$13</f>
        <v>1.8</v>
      </c>
      <c r="G201" s="72">
        <f t="shared" si="24"/>
        <v>2.0336000000000003</v>
      </c>
      <c r="H201" s="72">
        <f t="shared" si="25"/>
        <v>-1.7</v>
      </c>
      <c r="I201" s="72">
        <f t="shared" si="26"/>
        <v>3.7336</v>
      </c>
      <c r="J201" s="72">
        <f t="shared" si="31"/>
        <v>0</v>
      </c>
      <c r="K201" s="72">
        <f t="shared" si="27"/>
        <v>0</v>
      </c>
      <c r="L201" s="72">
        <f t="shared" si="28"/>
        <v>0</v>
      </c>
      <c r="M201" s="72">
        <f t="shared" si="29"/>
        <v>0</v>
      </c>
    </row>
    <row r="202" spans="4:13" x14ac:dyDescent="0.25">
      <c r="D202" s="72">
        <f t="shared" si="30"/>
        <v>0.89000000000000012</v>
      </c>
      <c r="E202" s="72">
        <f>'Slider Control'!R$13*D202</f>
        <v>2.1360000000000001</v>
      </c>
      <c r="F202" s="72">
        <f>'Slider Control'!Q$13</f>
        <v>1.8</v>
      </c>
      <c r="G202" s="72">
        <f t="shared" si="24"/>
        <v>2.036</v>
      </c>
      <c r="H202" s="72">
        <f t="shared" si="25"/>
        <v>-1.7</v>
      </c>
      <c r="I202" s="72">
        <f t="shared" si="26"/>
        <v>3.7359999999999998</v>
      </c>
      <c r="J202" s="72">
        <f t="shared" si="31"/>
        <v>0</v>
      </c>
      <c r="K202" s="72">
        <f t="shared" si="27"/>
        <v>0</v>
      </c>
      <c r="L202" s="72">
        <f t="shared" si="28"/>
        <v>0</v>
      </c>
      <c r="M202" s="72">
        <f t="shared" si="29"/>
        <v>0</v>
      </c>
    </row>
    <row r="203" spans="4:13" x14ac:dyDescent="0.25">
      <c r="D203" s="72">
        <f t="shared" si="30"/>
        <v>0.89100000000000013</v>
      </c>
      <c r="E203" s="72">
        <f>'Slider Control'!R$13*D203</f>
        <v>2.1384000000000003</v>
      </c>
      <c r="F203" s="72">
        <f>'Slider Control'!Q$13</f>
        <v>1.8</v>
      </c>
      <c r="G203" s="72">
        <f t="shared" si="24"/>
        <v>2.0384000000000002</v>
      </c>
      <c r="H203" s="72">
        <f t="shared" si="25"/>
        <v>-1.7</v>
      </c>
      <c r="I203" s="72">
        <f t="shared" si="26"/>
        <v>3.7384000000000004</v>
      </c>
      <c r="J203" s="72">
        <f t="shared" si="31"/>
        <v>0</v>
      </c>
      <c r="K203" s="72">
        <f t="shared" si="27"/>
        <v>0</v>
      </c>
      <c r="L203" s="72">
        <f t="shared" si="28"/>
        <v>0</v>
      </c>
      <c r="M203" s="72">
        <f t="shared" si="29"/>
        <v>0</v>
      </c>
    </row>
    <row r="204" spans="4:13" x14ac:dyDescent="0.25">
      <c r="D204" s="72">
        <f t="shared" si="30"/>
        <v>0.89200000000000013</v>
      </c>
      <c r="E204" s="72">
        <f>'Slider Control'!R$13*D204</f>
        <v>2.1408</v>
      </c>
      <c r="F204" s="72">
        <f>'Slider Control'!Q$13</f>
        <v>1.8</v>
      </c>
      <c r="G204" s="72">
        <f t="shared" si="24"/>
        <v>2.0407999999999999</v>
      </c>
      <c r="H204" s="72">
        <f t="shared" si="25"/>
        <v>-1.7</v>
      </c>
      <c r="I204" s="72">
        <f t="shared" si="26"/>
        <v>3.7408000000000001</v>
      </c>
      <c r="J204" s="72">
        <f t="shared" si="31"/>
        <v>0</v>
      </c>
      <c r="K204" s="72">
        <f t="shared" si="27"/>
        <v>0</v>
      </c>
      <c r="L204" s="72">
        <f t="shared" si="28"/>
        <v>0</v>
      </c>
      <c r="M204" s="72">
        <f t="shared" si="29"/>
        <v>0</v>
      </c>
    </row>
    <row r="205" spans="4:13" x14ac:dyDescent="0.25">
      <c r="D205" s="72">
        <f t="shared" si="30"/>
        <v>0.89300000000000013</v>
      </c>
      <c r="E205" s="72">
        <f>'Slider Control'!R$13*D205</f>
        <v>2.1432000000000002</v>
      </c>
      <c r="F205" s="72">
        <f>'Slider Control'!Q$13</f>
        <v>1.8</v>
      </c>
      <c r="G205" s="72">
        <f t="shared" si="24"/>
        <v>2.0432000000000001</v>
      </c>
      <c r="H205" s="72">
        <f t="shared" si="25"/>
        <v>-1.7</v>
      </c>
      <c r="I205" s="72">
        <f t="shared" si="26"/>
        <v>3.7431999999999999</v>
      </c>
      <c r="J205" s="72">
        <f t="shared" si="31"/>
        <v>0</v>
      </c>
      <c r="K205" s="72">
        <f t="shared" si="27"/>
        <v>0</v>
      </c>
      <c r="L205" s="72">
        <f t="shared" si="28"/>
        <v>0</v>
      </c>
      <c r="M205" s="72">
        <f t="shared" si="29"/>
        <v>0</v>
      </c>
    </row>
    <row r="206" spans="4:13" x14ac:dyDescent="0.25">
      <c r="D206" s="72">
        <f t="shared" si="30"/>
        <v>0.89400000000000013</v>
      </c>
      <c r="E206" s="72">
        <f>'Slider Control'!R$13*D206</f>
        <v>2.1456000000000004</v>
      </c>
      <c r="F206" s="72">
        <f>'Slider Control'!Q$13</f>
        <v>1.8</v>
      </c>
      <c r="G206" s="72">
        <f t="shared" si="24"/>
        <v>2.0456000000000003</v>
      </c>
      <c r="H206" s="72">
        <f t="shared" si="25"/>
        <v>-1.7</v>
      </c>
      <c r="I206" s="72">
        <f t="shared" si="26"/>
        <v>3.7456000000000005</v>
      </c>
      <c r="J206" s="72">
        <f t="shared" si="31"/>
        <v>0</v>
      </c>
      <c r="K206" s="72">
        <f t="shared" si="27"/>
        <v>0</v>
      </c>
      <c r="L206" s="72">
        <f t="shared" si="28"/>
        <v>0</v>
      </c>
      <c r="M206" s="72">
        <f t="shared" si="29"/>
        <v>0</v>
      </c>
    </row>
    <row r="207" spans="4:13" x14ac:dyDescent="0.25">
      <c r="D207" s="72">
        <f t="shared" si="30"/>
        <v>0.89500000000000013</v>
      </c>
      <c r="E207" s="72">
        <f>'Slider Control'!R$13*D207</f>
        <v>2.1480000000000001</v>
      </c>
      <c r="F207" s="72">
        <f>'Slider Control'!Q$13</f>
        <v>1.8</v>
      </c>
      <c r="G207" s="72">
        <f t="shared" si="24"/>
        <v>2.048</v>
      </c>
      <c r="H207" s="72">
        <f t="shared" si="25"/>
        <v>-1.7</v>
      </c>
      <c r="I207" s="72">
        <f t="shared" si="26"/>
        <v>3.7480000000000002</v>
      </c>
      <c r="J207" s="72">
        <f t="shared" si="31"/>
        <v>0</v>
      </c>
      <c r="K207" s="72">
        <f t="shared" si="27"/>
        <v>0</v>
      </c>
      <c r="L207" s="72">
        <f t="shared" si="28"/>
        <v>0</v>
      </c>
      <c r="M207" s="72">
        <f t="shared" si="29"/>
        <v>0</v>
      </c>
    </row>
    <row r="208" spans="4:13" x14ac:dyDescent="0.25">
      <c r="D208" s="72">
        <f t="shared" si="30"/>
        <v>0.89600000000000013</v>
      </c>
      <c r="E208" s="72">
        <f>'Slider Control'!R$13*D208</f>
        <v>2.1504000000000003</v>
      </c>
      <c r="F208" s="72">
        <f>'Slider Control'!Q$13</f>
        <v>1.8</v>
      </c>
      <c r="G208" s="72">
        <f t="shared" si="24"/>
        <v>2.0504000000000002</v>
      </c>
      <c r="H208" s="72">
        <f t="shared" si="25"/>
        <v>-1.7</v>
      </c>
      <c r="I208" s="72">
        <f t="shared" si="26"/>
        <v>3.7504</v>
      </c>
      <c r="J208" s="72">
        <f t="shared" si="31"/>
        <v>0</v>
      </c>
      <c r="K208" s="72">
        <f t="shared" si="27"/>
        <v>0</v>
      </c>
      <c r="L208" s="72">
        <f t="shared" si="28"/>
        <v>0</v>
      </c>
      <c r="M208" s="72">
        <f t="shared" si="29"/>
        <v>0</v>
      </c>
    </row>
    <row r="209" spans="4:13" x14ac:dyDescent="0.25">
      <c r="D209" s="72">
        <f t="shared" si="30"/>
        <v>0.89700000000000013</v>
      </c>
      <c r="E209" s="72">
        <f>'Slider Control'!R$13*D209</f>
        <v>2.1528</v>
      </c>
      <c r="F209" s="72">
        <f>'Slider Control'!Q$13</f>
        <v>1.8</v>
      </c>
      <c r="G209" s="72">
        <f t="shared" si="24"/>
        <v>2.0528</v>
      </c>
      <c r="H209" s="72">
        <f t="shared" si="25"/>
        <v>-1.7</v>
      </c>
      <c r="I209" s="72">
        <f t="shared" si="26"/>
        <v>3.7527999999999997</v>
      </c>
      <c r="J209" s="72">
        <f t="shared" si="31"/>
        <v>0</v>
      </c>
      <c r="K209" s="72">
        <f t="shared" si="27"/>
        <v>0</v>
      </c>
      <c r="L209" s="72">
        <f t="shared" si="28"/>
        <v>0</v>
      </c>
      <c r="M209" s="72">
        <f t="shared" si="29"/>
        <v>0</v>
      </c>
    </row>
    <row r="210" spans="4:13" x14ac:dyDescent="0.25">
      <c r="D210" s="72">
        <f t="shared" si="30"/>
        <v>0.89800000000000013</v>
      </c>
      <c r="E210" s="72">
        <f>'Slider Control'!R$13*D210</f>
        <v>2.1552000000000002</v>
      </c>
      <c r="F210" s="72">
        <f>'Slider Control'!Q$13</f>
        <v>1.8</v>
      </c>
      <c r="G210" s="72">
        <f t="shared" si="24"/>
        <v>2.0552000000000001</v>
      </c>
      <c r="H210" s="72">
        <f t="shared" si="25"/>
        <v>-1.7</v>
      </c>
      <c r="I210" s="72">
        <f t="shared" si="26"/>
        <v>3.7552000000000003</v>
      </c>
      <c r="J210" s="72">
        <f t="shared" si="31"/>
        <v>0</v>
      </c>
      <c r="K210" s="72">
        <f t="shared" si="27"/>
        <v>0</v>
      </c>
      <c r="L210" s="72">
        <f t="shared" si="28"/>
        <v>0</v>
      </c>
      <c r="M210" s="72">
        <f t="shared" si="29"/>
        <v>0</v>
      </c>
    </row>
    <row r="211" spans="4:13" x14ac:dyDescent="0.25">
      <c r="D211" s="72">
        <f t="shared" si="30"/>
        <v>0.89900000000000013</v>
      </c>
      <c r="E211" s="72">
        <f>'Slider Control'!R$13*D211</f>
        <v>2.1576000000000004</v>
      </c>
      <c r="F211" s="72">
        <f>'Slider Control'!Q$13</f>
        <v>1.8</v>
      </c>
      <c r="G211" s="72">
        <f t="shared" si="24"/>
        <v>2.0576000000000003</v>
      </c>
      <c r="H211" s="72">
        <f t="shared" si="25"/>
        <v>-1.7</v>
      </c>
      <c r="I211" s="72">
        <f t="shared" si="26"/>
        <v>3.7576000000000001</v>
      </c>
      <c r="J211" s="72">
        <f t="shared" si="31"/>
        <v>0</v>
      </c>
      <c r="K211" s="72">
        <f t="shared" si="27"/>
        <v>0</v>
      </c>
      <c r="L211" s="72">
        <f t="shared" si="28"/>
        <v>0</v>
      </c>
      <c r="M211" s="72">
        <f t="shared" si="29"/>
        <v>0</v>
      </c>
    </row>
    <row r="212" spans="4:13" x14ac:dyDescent="0.25">
      <c r="D212" s="72">
        <f t="shared" si="30"/>
        <v>0.90000000000000013</v>
      </c>
      <c r="E212" s="72">
        <f>'Slider Control'!R$13*D212</f>
        <v>2.16</v>
      </c>
      <c r="F212" s="72">
        <f>'Slider Control'!Q$13</f>
        <v>1.8</v>
      </c>
      <c r="G212" s="72">
        <f t="shared" si="24"/>
        <v>2.06</v>
      </c>
      <c r="H212" s="72">
        <f t="shared" si="25"/>
        <v>-1.7</v>
      </c>
      <c r="I212" s="72">
        <f t="shared" si="26"/>
        <v>3.76</v>
      </c>
      <c r="J212" s="72">
        <f t="shared" si="31"/>
        <v>0</v>
      </c>
      <c r="K212" s="72">
        <f t="shared" si="27"/>
        <v>0</v>
      </c>
      <c r="L212" s="72">
        <f t="shared" si="28"/>
        <v>0</v>
      </c>
      <c r="M212" s="72">
        <f t="shared" si="29"/>
        <v>0</v>
      </c>
    </row>
    <row r="213" spans="4:13" x14ac:dyDescent="0.25">
      <c r="D213" s="72">
        <f t="shared" si="30"/>
        <v>0.90100000000000013</v>
      </c>
      <c r="E213" s="72">
        <f>'Slider Control'!R$13*D213</f>
        <v>2.1624000000000003</v>
      </c>
      <c r="F213" s="72">
        <f>'Slider Control'!Q$13</f>
        <v>1.8</v>
      </c>
      <c r="G213" s="72">
        <f t="shared" si="24"/>
        <v>2.0624000000000002</v>
      </c>
      <c r="H213" s="72">
        <f t="shared" si="25"/>
        <v>-1.7</v>
      </c>
      <c r="I213" s="72">
        <f t="shared" si="26"/>
        <v>3.7624000000000004</v>
      </c>
      <c r="J213" s="72">
        <f t="shared" si="31"/>
        <v>0</v>
      </c>
      <c r="K213" s="72">
        <f t="shared" si="27"/>
        <v>0</v>
      </c>
      <c r="L213" s="72">
        <f t="shared" si="28"/>
        <v>0</v>
      </c>
      <c r="M213" s="72">
        <f t="shared" si="29"/>
        <v>0</v>
      </c>
    </row>
    <row r="214" spans="4:13" x14ac:dyDescent="0.25">
      <c r="D214" s="72">
        <f t="shared" si="30"/>
        <v>0.90200000000000014</v>
      </c>
      <c r="E214" s="72">
        <f>'Slider Control'!R$13*D214</f>
        <v>2.1648000000000001</v>
      </c>
      <c r="F214" s="72">
        <f>'Slider Control'!Q$13</f>
        <v>1.8</v>
      </c>
      <c r="G214" s="72">
        <f t="shared" si="24"/>
        <v>2.0648</v>
      </c>
      <c r="H214" s="72">
        <f t="shared" si="25"/>
        <v>-1.7</v>
      </c>
      <c r="I214" s="72">
        <f t="shared" si="26"/>
        <v>3.7648000000000001</v>
      </c>
      <c r="J214" s="72">
        <f t="shared" si="31"/>
        <v>0</v>
      </c>
      <c r="K214" s="72">
        <f t="shared" si="27"/>
        <v>0</v>
      </c>
      <c r="L214" s="72">
        <f t="shared" si="28"/>
        <v>0</v>
      </c>
      <c r="M214" s="72">
        <f t="shared" si="29"/>
        <v>0</v>
      </c>
    </row>
    <row r="215" spans="4:13" x14ac:dyDescent="0.25">
      <c r="D215" s="72">
        <f t="shared" si="30"/>
        <v>0.90300000000000014</v>
      </c>
      <c r="E215" s="72">
        <f>'Slider Control'!R$13*D215</f>
        <v>2.1672000000000002</v>
      </c>
      <c r="F215" s="72">
        <f>'Slider Control'!Q$13</f>
        <v>1.8</v>
      </c>
      <c r="G215" s="72">
        <f t="shared" si="24"/>
        <v>2.0672000000000001</v>
      </c>
      <c r="H215" s="72">
        <f t="shared" si="25"/>
        <v>-1.7</v>
      </c>
      <c r="I215" s="72">
        <f t="shared" si="26"/>
        <v>3.7671999999999999</v>
      </c>
      <c r="J215" s="72">
        <f t="shared" si="31"/>
        <v>0</v>
      </c>
      <c r="K215" s="72">
        <f t="shared" si="27"/>
        <v>0</v>
      </c>
      <c r="L215" s="72">
        <f t="shared" si="28"/>
        <v>0</v>
      </c>
      <c r="M215" s="72">
        <f t="shared" si="29"/>
        <v>0</v>
      </c>
    </row>
    <row r="216" spans="4:13" x14ac:dyDescent="0.25">
      <c r="D216" s="72">
        <f t="shared" si="30"/>
        <v>0.90400000000000014</v>
      </c>
      <c r="E216" s="72">
        <f>'Slider Control'!R$13*D216</f>
        <v>2.1696000000000004</v>
      </c>
      <c r="F216" s="72">
        <f>'Slider Control'!Q$13</f>
        <v>1.8</v>
      </c>
      <c r="G216" s="72">
        <f t="shared" si="24"/>
        <v>2.0696000000000003</v>
      </c>
      <c r="H216" s="72">
        <f t="shared" si="25"/>
        <v>-1.7</v>
      </c>
      <c r="I216" s="72">
        <f t="shared" si="26"/>
        <v>3.7696000000000005</v>
      </c>
      <c r="J216" s="72">
        <f t="shared" si="31"/>
        <v>0</v>
      </c>
      <c r="K216" s="72">
        <f t="shared" si="27"/>
        <v>0</v>
      </c>
      <c r="L216" s="72">
        <f t="shared" si="28"/>
        <v>0</v>
      </c>
      <c r="M216" s="72">
        <f t="shared" si="29"/>
        <v>0</v>
      </c>
    </row>
    <row r="217" spans="4:13" x14ac:dyDescent="0.25">
      <c r="D217" s="72">
        <f t="shared" si="30"/>
        <v>0.90500000000000014</v>
      </c>
      <c r="E217" s="72">
        <f>'Slider Control'!R$13*D217</f>
        <v>2.1720000000000002</v>
      </c>
      <c r="F217" s="72">
        <f>'Slider Control'!Q$13</f>
        <v>1.8</v>
      </c>
      <c r="G217" s="72">
        <f t="shared" si="24"/>
        <v>2.0720000000000001</v>
      </c>
      <c r="H217" s="72">
        <f t="shared" si="25"/>
        <v>-1.7</v>
      </c>
      <c r="I217" s="72">
        <f t="shared" si="26"/>
        <v>3.7720000000000002</v>
      </c>
      <c r="J217" s="72">
        <f t="shared" si="31"/>
        <v>0</v>
      </c>
      <c r="K217" s="72">
        <f t="shared" si="27"/>
        <v>0</v>
      </c>
      <c r="L217" s="72">
        <f t="shared" si="28"/>
        <v>0</v>
      </c>
      <c r="M217" s="72">
        <f t="shared" si="29"/>
        <v>0</v>
      </c>
    </row>
    <row r="218" spans="4:13" x14ac:dyDescent="0.25">
      <c r="D218" s="72">
        <f t="shared" si="30"/>
        <v>0.90600000000000014</v>
      </c>
      <c r="E218" s="72">
        <f>'Slider Control'!R$13*D218</f>
        <v>2.1744000000000003</v>
      </c>
      <c r="F218" s="72">
        <f>'Slider Control'!Q$13</f>
        <v>1.8</v>
      </c>
      <c r="G218" s="72">
        <f t="shared" si="24"/>
        <v>2.0744000000000002</v>
      </c>
      <c r="H218" s="72">
        <f t="shared" si="25"/>
        <v>-1.7</v>
      </c>
      <c r="I218" s="72">
        <f t="shared" si="26"/>
        <v>3.7744</v>
      </c>
      <c r="J218" s="72">
        <f t="shared" si="31"/>
        <v>0</v>
      </c>
      <c r="K218" s="72">
        <f t="shared" si="27"/>
        <v>0</v>
      </c>
      <c r="L218" s="72">
        <f t="shared" si="28"/>
        <v>0</v>
      </c>
      <c r="M218" s="72">
        <f t="shared" si="29"/>
        <v>0</v>
      </c>
    </row>
    <row r="219" spans="4:13" x14ac:dyDescent="0.25">
      <c r="D219" s="72">
        <f t="shared" si="30"/>
        <v>0.90700000000000014</v>
      </c>
      <c r="E219" s="72">
        <f>'Slider Control'!R$13*D219</f>
        <v>2.1768000000000001</v>
      </c>
      <c r="F219" s="72">
        <f>'Slider Control'!Q$13</f>
        <v>1.8</v>
      </c>
      <c r="G219" s="72">
        <f t="shared" si="24"/>
        <v>2.0768</v>
      </c>
      <c r="H219" s="72">
        <f t="shared" si="25"/>
        <v>-1.7</v>
      </c>
      <c r="I219" s="72">
        <f t="shared" si="26"/>
        <v>3.7767999999999997</v>
      </c>
      <c r="J219" s="72">
        <f t="shared" si="31"/>
        <v>0</v>
      </c>
      <c r="K219" s="72">
        <f t="shared" si="27"/>
        <v>0</v>
      </c>
      <c r="L219" s="72">
        <f t="shared" si="28"/>
        <v>0</v>
      </c>
      <c r="M219" s="72">
        <f t="shared" si="29"/>
        <v>0</v>
      </c>
    </row>
    <row r="220" spans="4:13" x14ac:dyDescent="0.25">
      <c r="D220" s="72">
        <f t="shared" si="30"/>
        <v>0.90800000000000014</v>
      </c>
      <c r="E220" s="72">
        <f>'Slider Control'!R$13*D220</f>
        <v>2.1792000000000002</v>
      </c>
      <c r="F220" s="72">
        <f>'Slider Control'!Q$13</f>
        <v>1.8</v>
      </c>
      <c r="G220" s="72">
        <f t="shared" si="24"/>
        <v>2.0792000000000002</v>
      </c>
      <c r="H220" s="72">
        <f t="shared" si="25"/>
        <v>-1.7</v>
      </c>
      <c r="I220" s="72">
        <f t="shared" si="26"/>
        <v>3.7792000000000003</v>
      </c>
      <c r="J220" s="72">
        <f t="shared" si="31"/>
        <v>0</v>
      </c>
      <c r="K220" s="72">
        <f t="shared" si="27"/>
        <v>0</v>
      </c>
      <c r="L220" s="72">
        <f t="shared" si="28"/>
        <v>0</v>
      </c>
      <c r="M220" s="72">
        <f t="shared" si="29"/>
        <v>0</v>
      </c>
    </row>
    <row r="221" spans="4:13" x14ac:dyDescent="0.25">
      <c r="D221" s="72">
        <f t="shared" si="30"/>
        <v>0.90900000000000014</v>
      </c>
      <c r="E221" s="72">
        <f>'Slider Control'!R$13*D221</f>
        <v>2.1816000000000004</v>
      </c>
      <c r="F221" s="72">
        <f>'Slider Control'!Q$13</f>
        <v>1.8</v>
      </c>
      <c r="G221" s="72">
        <f t="shared" si="24"/>
        <v>2.0816000000000003</v>
      </c>
      <c r="H221" s="72">
        <f t="shared" si="25"/>
        <v>-1.7</v>
      </c>
      <c r="I221" s="72">
        <f t="shared" si="26"/>
        <v>3.7816000000000001</v>
      </c>
      <c r="J221" s="72">
        <f t="shared" si="31"/>
        <v>0</v>
      </c>
      <c r="K221" s="72">
        <f t="shared" si="27"/>
        <v>0</v>
      </c>
      <c r="L221" s="72">
        <f t="shared" si="28"/>
        <v>0</v>
      </c>
      <c r="M221" s="72">
        <f t="shared" si="29"/>
        <v>0</v>
      </c>
    </row>
    <row r="222" spans="4:13" x14ac:dyDescent="0.25">
      <c r="D222" s="72">
        <f t="shared" si="30"/>
        <v>0.91000000000000014</v>
      </c>
      <c r="E222" s="72">
        <f>'Slider Control'!R$13*D222</f>
        <v>2.1840000000000002</v>
      </c>
      <c r="F222" s="72">
        <f>'Slider Control'!Q$13</f>
        <v>1.8</v>
      </c>
      <c r="G222" s="72">
        <f t="shared" si="24"/>
        <v>2.0840000000000001</v>
      </c>
      <c r="H222" s="72">
        <f t="shared" si="25"/>
        <v>-1.7</v>
      </c>
      <c r="I222" s="72">
        <f t="shared" si="26"/>
        <v>3.7839999999999998</v>
      </c>
      <c r="J222" s="72">
        <f t="shared" si="31"/>
        <v>0</v>
      </c>
      <c r="K222" s="72">
        <f t="shared" si="27"/>
        <v>0</v>
      </c>
      <c r="L222" s="72">
        <f t="shared" si="28"/>
        <v>0</v>
      </c>
      <c r="M222" s="72">
        <f t="shared" si="29"/>
        <v>0</v>
      </c>
    </row>
    <row r="223" spans="4:13" x14ac:dyDescent="0.25">
      <c r="D223" s="72">
        <f t="shared" si="30"/>
        <v>0.91100000000000014</v>
      </c>
      <c r="E223" s="72">
        <f>'Slider Control'!R$13*D223</f>
        <v>2.1864000000000003</v>
      </c>
      <c r="F223" s="72">
        <f>'Slider Control'!Q$13</f>
        <v>1.8</v>
      </c>
      <c r="G223" s="72">
        <f t="shared" si="24"/>
        <v>2.0864000000000003</v>
      </c>
      <c r="H223" s="72">
        <f t="shared" si="25"/>
        <v>-1.7</v>
      </c>
      <c r="I223" s="72">
        <f t="shared" si="26"/>
        <v>3.7864000000000004</v>
      </c>
      <c r="J223" s="72">
        <f t="shared" si="31"/>
        <v>0</v>
      </c>
      <c r="K223" s="72">
        <f t="shared" si="27"/>
        <v>0</v>
      </c>
      <c r="L223" s="72">
        <f t="shared" si="28"/>
        <v>0</v>
      </c>
      <c r="M223" s="72">
        <f t="shared" si="29"/>
        <v>0</v>
      </c>
    </row>
    <row r="224" spans="4:13" x14ac:dyDescent="0.25">
      <c r="D224" s="72">
        <f t="shared" si="30"/>
        <v>0.91200000000000014</v>
      </c>
      <c r="E224" s="72">
        <f>'Slider Control'!R$13*D224</f>
        <v>2.1888000000000001</v>
      </c>
      <c r="F224" s="72">
        <f>'Slider Control'!Q$13</f>
        <v>1.8</v>
      </c>
      <c r="G224" s="72">
        <f t="shared" si="24"/>
        <v>2.0888</v>
      </c>
      <c r="H224" s="72">
        <f t="shared" si="25"/>
        <v>-1.7</v>
      </c>
      <c r="I224" s="72">
        <f t="shared" si="26"/>
        <v>3.7888000000000002</v>
      </c>
      <c r="J224" s="72">
        <f t="shared" si="31"/>
        <v>0</v>
      </c>
      <c r="K224" s="72">
        <f t="shared" si="27"/>
        <v>0</v>
      </c>
      <c r="L224" s="72">
        <f t="shared" si="28"/>
        <v>0</v>
      </c>
      <c r="M224" s="72">
        <f t="shared" si="29"/>
        <v>0</v>
      </c>
    </row>
    <row r="225" spans="4:13" x14ac:dyDescent="0.25">
      <c r="D225" s="72">
        <f t="shared" si="30"/>
        <v>0.91300000000000014</v>
      </c>
      <c r="E225" s="72">
        <f>'Slider Control'!R$13*D225</f>
        <v>2.1912000000000003</v>
      </c>
      <c r="F225" s="72">
        <f>'Slider Control'!Q$13</f>
        <v>1.8</v>
      </c>
      <c r="G225" s="72">
        <f t="shared" si="24"/>
        <v>2.0912000000000002</v>
      </c>
      <c r="H225" s="72">
        <f t="shared" si="25"/>
        <v>-1.7</v>
      </c>
      <c r="I225" s="72">
        <f t="shared" si="26"/>
        <v>3.7911999999999999</v>
      </c>
      <c r="J225" s="72">
        <f t="shared" si="31"/>
        <v>0</v>
      </c>
      <c r="K225" s="72">
        <f t="shared" si="27"/>
        <v>0</v>
      </c>
      <c r="L225" s="72">
        <f t="shared" si="28"/>
        <v>0</v>
      </c>
      <c r="M225" s="72">
        <f t="shared" si="29"/>
        <v>0</v>
      </c>
    </row>
    <row r="226" spans="4:13" x14ac:dyDescent="0.25">
      <c r="D226" s="72">
        <f t="shared" si="30"/>
        <v>0.91400000000000015</v>
      </c>
      <c r="E226" s="72">
        <f>'Slider Control'!R$13*D226</f>
        <v>2.1936000000000004</v>
      </c>
      <c r="F226" s="72">
        <f>'Slider Control'!Q$13</f>
        <v>1.8</v>
      </c>
      <c r="G226" s="72">
        <f t="shared" si="24"/>
        <v>2.0936000000000003</v>
      </c>
      <c r="H226" s="72">
        <f t="shared" si="25"/>
        <v>-1.7</v>
      </c>
      <c r="I226" s="72">
        <f t="shared" si="26"/>
        <v>3.7936000000000005</v>
      </c>
      <c r="J226" s="72">
        <f t="shared" si="31"/>
        <v>0</v>
      </c>
      <c r="K226" s="72">
        <f t="shared" si="27"/>
        <v>0</v>
      </c>
      <c r="L226" s="72">
        <f t="shared" si="28"/>
        <v>0</v>
      </c>
      <c r="M226" s="72">
        <f t="shared" si="29"/>
        <v>0</v>
      </c>
    </row>
    <row r="227" spans="4:13" x14ac:dyDescent="0.25">
      <c r="D227" s="72">
        <f t="shared" si="30"/>
        <v>0.91500000000000015</v>
      </c>
      <c r="E227" s="72">
        <f>'Slider Control'!R$13*D227</f>
        <v>2.1960000000000002</v>
      </c>
      <c r="F227" s="72">
        <f>'Slider Control'!Q$13</f>
        <v>1.8</v>
      </c>
      <c r="G227" s="72">
        <f t="shared" si="24"/>
        <v>2.0960000000000001</v>
      </c>
      <c r="H227" s="72">
        <f t="shared" si="25"/>
        <v>-1.7</v>
      </c>
      <c r="I227" s="72">
        <f t="shared" si="26"/>
        <v>3.7960000000000003</v>
      </c>
      <c r="J227" s="72">
        <f t="shared" si="31"/>
        <v>0</v>
      </c>
      <c r="K227" s="72">
        <f t="shared" si="27"/>
        <v>0</v>
      </c>
      <c r="L227" s="72">
        <f t="shared" si="28"/>
        <v>0</v>
      </c>
      <c r="M227" s="72">
        <f t="shared" si="29"/>
        <v>0</v>
      </c>
    </row>
    <row r="228" spans="4:13" x14ac:dyDescent="0.25">
      <c r="D228" s="72">
        <f t="shared" si="30"/>
        <v>0.91600000000000015</v>
      </c>
      <c r="E228" s="72">
        <f>'Slider Control'!R$13*D228</f>
        <v>2.1984000000000004</v>
      </c>
      <c r="F228" s="72">
        <f>'Slider Control'!Q$13</f>
        <v>1.8</v>
      </c>
      <c r="G228" s="72">
        <f t="shared" si="24"/>
        <v>2.0984000000000003</v>
      </c>
      <c r="H228" s="72">
        <f t="shared" si="25"/>
        <v>-1.7</v>
      </c>
      <c r="I228" s="72">
        <f t="shared" si="26"/>
        <v>3.7984</v>
      </c>
      <c r="J228" s="72">
        <f t="shared" si="31"/>
        <v>0</v>
      </c>
      <c r="K228" s="72">
        <f t="shared" si="27"/>
        <v>0</v>
      </c>
      <c r="L228" s="72">
        <f t="shared" si="28"/>
        <v>0</v>
      </c>
      <c r="M228" s="72">
        <f t="shared" si="29"/>
        <v>0</v>
      </c>
    </row>
    <row r="229" spans="4:13" x14ac:dyDescent="0.25">
      <c r="D229" s="72">
        <f t="shared" si="30"/>
        <v>0.91700000000000015</v>
      </c>
      <c r="E229" s="72">
        <f>'Slider Control'!R$13*D229</f>
        <v>2.2008000000000001</v>
      </c>
      <c r="F229" s="72">
        <f>'Slider Control'!Q$13</f>
        <v>1.8</v>
      </c>
      <c r="G229" s="72">
        <f t="shared" si="24"/>
        <v>2.1008</v>
      </c>
      <c r="H229" s="72">
        <f t="shared" si="25"/>
        <v>-1.7</v>
      </c>
      <c r="I229" s="72">
        <f t="shared" si="26"/>
        <v>3.8007999999999997</v>
      </c>
      <c r="J229" s="72">
        <f t="shared" si="31"/>
        <v>0</v>
      </c>
      <c r="K229" s="72">
        <f t="shared" si="27"/>
        <v>0</v>
      </c>
      <c r="L229" s="72">
        <f t="shared" si="28"/>
        <v>0</v>
      </c>
      <c r="M229" s="72">
        <f t="shared" si="29"/>
        <v>0</v>
      </c>
    </row>
    <row r="230" spans="4:13" x14ac:dyDescent="0.25">
      <c r="D230" s="72">
        <f t="shared" si="30"/>
        <v>0.91800000000000015</v>
      </c>
      <c r="E230" s="72">
        <f>'Slider Control'!R$13*D230</f>
        <v>2.2032000000000003</v>
      </c>
      <c r="F230" s="72">
        <f>'Slider Control'!Q$13</f>
        <v>1.8</v>
      </c>
      <c r="G230" s="72">
        <f t="shared" si="24"/>
        <v>2.1032000000000002</v>
      </c>
      <c r="H230" s="72">
        <f t="shared" si="25"/>
        <v>-1.7</v>
      </c>
      <c r="I230" s="72">
        <f t="shared" si="26"/>
        <v>3.8032000000000004</v>
      </c>
      <c r="J230" s="72">
        <f t="shared" si="31"/>
        <v>0</v>
      </c>
      <c r="K230" s="72">
        <f t="shared" si="27"/>
        <v>0</v>
      </c>
      <c r="L230" s="72">
        <f t="shared" si="28"/>
        <v>0</v>
      </c>
      <c r="M230" s="72">
        <f t="shared" si="29"/>
        <v>0</v>
      </c>
    </row>
    <row r="231" spans="4:13" x14ac:dyDescent="0.25">
      <c r="D231" s="72">
        <f t="shared" si="30"/>
        <v>0.91900000000000015</v>
      </c>
      <c r="E231" s="72">
        <f>'Slider Control'!R$13*D231</f>
        <v>2.2056000000000004</v>
      </c>
      <c r="F231" s="72">
        <f>'Slider Control'!Q$13</f>
        <v>1.8</v>
      </c>
      <c r="G231" s="72">
        <f t="shared" si="24"/>
        <v>2.1056000000000004</v>
      </c>
      <c r="H231" s="72">
        <f t="shared" si="25"/>
        <v>-1.7</v>
      </c>
      <c r="I231" s="72">
        <f t="shared" si="26"/>
        <v>3.8056000000000001</v>
      </c>
      <c r="J231" s="72">
        <f t="shared" si="31"/>
        <v>0</v>
      </c>
      <c r="K231" s="72">
        <f t="shared" si="27"/>
        <v>0</v>
      </c>
      <c r="L231" s="72">
        <f t="shared" si="28"/>
        <v>0</v>
      </c>
      <c r="M231" s="72">
        <f t="shared" si="29"/>
        <v>0</v>
      </c>
    </row>
    <row r="232" spans="4:13" x14ac:dyDescent="0.25">
      <c r="D232" s="72">
        <f t="shared" si="30"/>
        <v>0.92000000000000015</v>
      </c>
      <c r="E232" s="72">
        <f>'Slider Control'!R$13*D232</f>
        <v>2.2080000000000002</v>
      </c>
      <c r="F232" s="72">
        <f>'Slider Control'!Q$13</f>
        <v>1.8</v>
      </c>
      <c r="G232" s="72">
        <f t="shared" si="24"/>
        <v>2.1080000000000001</v>
      </c>
      <c r="H232" s="72">
        <f t="shared" si="25"/>
        <v>-1.7</v>
      </c>
      <c r="I232" s="72">
        <f t="shared" si="26"/>
        <v>3.8079999999999998</v>
      </c>
      <c r="J232" s="72">
        <f t="shared" si="31"/>
        <v>0</v>
      </c>
      <c r="K232" s="72">
        <f t="shared" si="27"/>
        <v>0</v>
      </c>
      <c r="L232" s="72">
        <f t="shared" si="28"/>
        <v>0</v>
      </c>
      <c r="M232" s="72">
        <f t="shared" si="29"/>
        <v>0</v>
      </c>
    </row>
    <row r="233" spans="4:13" x14ac:dyDescent="0.25">
      <c r="D233" s="72">
        <f t="shared" si="30"/>
        <v>0.92100000000000015</v>
      </c>
      <c r="E233" s="72">
        <f>'Slider Control'!R$13*D233</f>
        <v>2.2104000000000004</v>
      </c>
      <c r="F233" s="72">
        <f>'Slider Control'!Q$13</f>
        <v>1.8</v>
      </c>
      <c r="G233" s="72">
        <f t="shared" si="24"/>
        <v>2.1104000000000003</v>
      </c>
      <c r="H233" s="72">
        <f t="shared" si="25"/>
        <v>-1.7</v>
      </c>
      <c r="I233" s="72">
        <f t="shared" si="26"/>
        <v>3.8104000000000005</v>
      </c>
      <c r="J233" s="72">
        <f t="shared" si="31"/>
        <v>0</v>
      </c>
      <c r="K233" s="72">
        <f t="shared" si="27"/>
        <v>0</v>
      </c>
      <c r="L233" s="72">
        <f t="shared" si="28"/>
        <v>0</v>
      </c>
      <c r="M233" s="72">
        <f t="shared" si="29"/>
        <v>0</v>
      </c>
    </row>
    <row r="234" spans="4:13" x14ac:dyDescent="0.25">
      <c r="D234" s="72">
        <f t="shared" si="30"/>
        <v>0.92200000000000015</v>
      </c>
      <c r="E234" s="72">
        <f>'Slider Control'!R$13*D234</f>
        <v>2.2128000000000001</v>
      </c>
      <c r="F234" s="72">
        <f>'Slider Control'!Q$13</f>
        <v>1.8</v>
      </c>
      <c r="G234" s="72">
        <f t="shared" si="24"/>
        <v>2.1128</v>
      </c>
      <c r="H234" s="72">
        <f t="shared" si="25"/>
        <v>-1.7</v>
      </c>
      <c r="I234" s="72">
        <f t="shared" si="26"/>
        <v>3.8128000000000002</v>
      </c>
      <c r="J234" s="72">
        <f t="shared" si="31"/>
        <v>0</v>
      </c>
      <c r="K234" s="72">
        <f t="shared" si="27"/>
        <v>0</v>
      </c>
      <c r="L234" s="72">
        <f t="shared" si="28"/>
        <v>0</v>
      </c>
      <c r="M234" s="72">
        <f t="shared" si="29"/>
        <v>0</v>
      </c>
    </row>
    <row r="235" spans="4:13" x14ac:dyDescent="0.25">
      <c r="D235" s="72">
        <f t="shared" si="30"/>
        <v>0.92300000000000015</v>
      </c>
      <c r="E235" s="72">
        <f>'Slider Control'!R$13*D235</f>
        <v>2.2152000000000003</v>
      </c>
      <c r="F235" s="72">
        <f>'Slider Control'!Q$13</f>
        <v>1.8</v>
      </c>
      <c r="G235" s="72">
        <f t="shared" si="24"/>
        <v>2.1152000000000002</v>
      </c>
      <c r="H235" s="72">
        <f t="shared" si="25"/>
        <v>-1.7</v>
      </c>
      <c r="I235" s="72">
        <f t="shared" si="26"/>
        <v>3.8151999999999999</v>
      </c>
      <c r="J235" s="72">
        <f t="shared" si="31"/>
        <v>0</v>
      </c>
      <c r="K235" s="72">
        <f t="shared" si="27"/>
        <v>0</v>
      </c>
      <c r="L235" s="72">
        <f t="shared" si="28"/>
        <v>0</v>
      </c>
      <c r="M235" s="72">
        <f t="shared" si="29"/>
        <v>0</v>
      </c>
    </row>
    <row r="236" spans="4:13" x14ac:dyDescent="0.25">
      <c r="D236" s="72">
        <f t="shared" si="30"/>
        <v>0.92400000000000015</v>
      </c>
      <c r="E236" s="72">
        <f>'Slider Control'!R$13*D236</f>
        <v>2.2176000000000005</v>
      </c>
      <c r="F236" s="72">
        <f>'Slider Control'!Q$13</f>
        <v>1.8</v>
      </c>
      <c r="G236" s="72">
        <f t="shared" si="24"/>
        <v>2.1176000000000004</v>
      </c>
      <c r="H236" s="72">
        <f t="shared" si="25"/>
        <v>-1.7</v>
      </c>
      <c r="I236" s="72">
        <f t="shared" si="26"/>
        <v>3.8176000000000005</v>
      </c>
      <c r="J236" s="72">
        <f t="shared" si="31"/>
        <v>0</v>
      </c>
      <c r="K236" s="72">
        <f t="shared" si="27"/>
        <v>0</v>
      </c>
      <c r="L236" s="72">
        <f t="shared" si="28"/>
        <v>0</v>
      </c>
      <c r="M236" s="72">
        <f t="shared" si="29"/>
        <v>0</v>
      </c>
    </row>
    <row r="237" spans="4:13" x14ac:dyDescent="0.25">
      <c r="D237" s="72">
        <f t="shared" si="30"/>
        <v>0.92500000000000016</v>
      </c>
      <c r="E237" s="72">
        <f>'Slider Control'!R$13*D237</f>
        <v>2.2200000000000002</v>
      </c>
      <c r="F237" s="72">
        <f>'Slider Control'!Q$13</f>
        <v>1.8</v>
      </c>
      <c r="G237" s="72">
        <f t="shared" si="24"/>
        <v>2.12</v>
      </c>
      <c r="H237" s="72">
        <f t="shared" si="25"/>
        <v>-1.7</v>
      </c>
      <c r="I237" s="72">
        <f t="shared" si="26"/>
        <v>3.8200000000000003</v>
      </c>
      <c r="J237" s="72">
        <f t="shared" si="31"/>
        <v>0</v>
      </c>
      <c r="K237" s="72">
        <f t="shared" si="27"/>
        <v>0</v>
      </c>
      <c r="L237" s="72">
        <f t="shared" si="28"/>
        <v>0</v>
      </c>
      <c r="M237" s="72">
        <f t="shared" si="29"/>
        <v>0</v>
      </c>
    </row>
    <row r="238" spans="4:13" x14ac:dyDescent="0.25">
      <c r="D238" s="72">
        <f t="shared" si="30"/>
        <v>0.92600000000000016</v>
      </c>
      <c r="E238" s="72">
        <f>'Slider Control'!R$13*D238</f>
        <v>2.2224000000000004</v>
      </c>
      <c r="F238" s="72">
        <f>'Slider Control'!Q$13</f>
        <v>1.8</v>
      </c>
      <c r="G238" s="72">
        <f t="shared" si="24"/>
        <v>2.1224000000000003</v>
      </c>
      <c r="H238" s="72">
        <f t="shared" si="25"/>
        <v>-1.7</v>
      </c>
      <c r="I238" s="72">
        <f t="shared" si="26"/>
        <v>3.8224</v>
      </c>
      <c r="J238" s="72">
        <f t="shared" si="31"/>
        <v>0</v>
      </c>
      <c r="K238" s="72">
        <f t="shared" si="27"/>
        <v>0</v>
      </c>
      <c r="L238" s="72">
        <f t="shared" si="28"/>
        <v>0</v>
      </c>
      <c r="M238" s="72">
        <f t="shared" si="29"/>
        <v>0</v>
      </c>
    </row>
    <row r="239" spans="4:13" x14ac:dyDescent="0.25">
      <c r="D239" s="72">
        <f t="shared" si="30"/>
        <v>0.92700000000000016</v>
      </c>
      <c r="E239" s="72">
        <f>'Slider Control'!R$13*D239</f>
        <v>2.2248000000000001</v>
      </c>
      <c r="F239" s="72">
        <f>'Slider Control'!Q$13</f>
        <v>1.8</v>
      </c>
      <c r="G239" s="72">
        <f t="shared" si="24"/>
        <v>2.1248</v>
      </c>
      <c r="H239" s="72">
        <f t="shared" si="25"/>
        <v>-1.7</v>
      </c>
      <c r="I239" s="72">
        <f t="shared" si="26"/>
        <v>3.8247999999999998</v>
      </c>
      <c r="J239" s="72">
        <f t="shared" si="31"/>
        <v>0</v>
      </c>
      <c r="K239" s="72">
        <f t="shared" si="27"/>
        <v>0</v>
      </c>
      <c r="L239" s="72">
        <f t="shared" si="28"/>
        <v>0</v>
      </c>
      <c r="M239" s="72">
        <f t="shared" si="29"/>
        <v>0</v>
      </c>
    </row>
    <row r="240" spans="4:13" x14ac:dyDescent="0.25">
      <c r="D240" s="72">
        <f t="shared" si="30"/>
        <v>0.92800000000000016</v>
      </c>
      <c r="E240" s="72">
        <f>'Slider Control'!R$13*D240</f>
        <v>2.2272000000000003</v>
      </c>
      <c r="F240" s="72">
        <f>'Slider Control'!Q$13</f>
        <v>1.8</v>
      </c>
      <c r="G240" s="72">
        <f t="shared" si="24"/>
        <v>2.1272000000000002</v>
      </c>
      <c r="H240" s="72">
        <f t="shared" si="25"/>
        <v>-1.7</v>
      </c>
      <c r="I240" s="72">
        <f t="shared" si="26"/>
        <v>3.8272000000000004</v>
      </c>
      <c r="J240" s="72">
        <f t="shared" si="31"/>
        <v>0</v>
      </c>
      <c r="K240" s="72">
        <f t="shared" si="27"/>
        <v>0</v>
      </c>
      <c r="L240" s="72">
        <f t="shared" si="28"/>
        <v>0</v>
      </c>
      <c r="M240" s="72">
        <f t="shared" si="29"/>
        <v>0</v>
      </c>
    </row>
    <row r="241" spans="4:13" x14ac:dyDescent="0.25">
      <c r="D241" s="72">
        <f t="shared" si="30"/>
        <v>0.92900000000000016</v>
      </c>
      <c r="E241" s="72">
        <f>'Slider Control'!R$13*D241</f>
        <v>2.2296000000000005</v>
      </c>
      <c r="F241" s="72">
        <f>'Slider Control'!Q$13</f>
        <v>1.8</v>
      </c>
      <c r="G241" s="72">
        <f t="shared" si="24"/>
        <v>2.1296000000000004</v>
      </c>
      <c r="H241" s="72">
        <f t="shared" si="25"/>
        <v>-1.7</v>
      </c>
      <c r="I241" s="72">
        <f t="shared" si="26"/>
        <v>3.8296000000000001</v>
      </c>
      <c r="J241" s="72">
        <f t="shared" si="31"/>
        <v>0</v>
      </c>
      <c r="K241" s="72">
        <f t="shared" si="27"/>
        <v>0</v>
      </c>
      <c r="L241" s="72">
        <f t="shared" si="28"/>
        <v>0</v>
      </c>
      <c r="M241" s="72">
        <f t="shared" si="29"/>
        <v>0</v>
      </c>
    </row>
    <row r="242" spans="4:13" x14ac:dyDescent="0.25">
      <c r="D242" s="72">
        <f t="shared" si="30"/>
        <v>0.93000000000000016</v>
      </c>
      <c r="E242" s="72">
        <f>'Slider Control'!R$13*D242</f>
        <v>2.2320000000000002</v>
      </c>
      <c r="F242" s="72">
        <f>'Slider Control'!Q$13</f>
        <v>1.8</v>
      </c>
      <c r="G242" s="72">
        <f t="shared" si="24"/>
        <v>2.1320000000000001</v>
      </c>
      <c r="H242" s="72">
        <f t="shared" si="25"/>
        <v>-1.7</v>
      </c>
      <c r="I242" s="72">
        <f t="shared" si="26"/>
        <v>3.8319999999999999</v>
      </c>
      <c r="J242" s="72">
        <f t="shared" si="31"/>
        <v>0</v>
      </c>
      <c r="K242" s="72">
        <f t="shared" si="27"/>
        <v>0</v>
      </c>
      <c r="L242" s="72">
        <f t="shared" si="28"/>
        <v>0</v>
      </c>
      <c r="M242" s="72">
        <f t="shared" si="29"/>
        <v>0</v>
      </c>
    </row>
    <row r="243" spans="4:13" x14ac:dyDescent="0.25">
      <c r="D243" s="72">
        <f t="shared" si="30"/>
        <v>0.93100000000000016</v>
      </c>
      <c r="E243" s="72">
        <f>'Slider Control'!R$13*D243</f>
        <v>2.2344000000000004</v>
      </c>
      <c r="F243" s="72">
        <f>'Slider Control'!Q$13</f>
        <v>1.8</v>
      </c>
      <c r="G243" s="72">
        <f t="shared" si="24"/>
        <v>2.1344000000000003</v>
      </c>
      <c r="H243" s="72">
        <f t="shared" si="25"/>
        <v>-1.7</v>
      </c>
      <c r="I243" s="72">
        <f t="shared" si="26"/>
        <v>3.8344000000000005</v>
      </c>
      <c r="J243" s="72">
        <f t="shared" si="31"/>
        <v>0</v>
      </c>
      <c r="K243" s="72">
        <f t="shared" si="27"/>
        <v>0</v>
      </c>
      <c r="L243" s="72">
        <f t="shared" si="28"/>
        <v>0</v>
      </c>
      <c r="M243" s="72">
        <f t="shared" si="29"/>
        <v>0</v>
      </c>
    </row>
    <row r="244" spans="4:13" x14ac:dyDescent="0.25">
      <c r="D244" s="72">
        <f t="shared" si="30"/>
        <v>0.93200000000000016</v>
      </c>
      <c r="E244" s="72">
        <f>'Slider Control'!R$13*D244</f>
        <v>2.2368000000000001</v>
      </c>
      <c r="F244" s="72">
        <f>'Slider Control'!Q$13</f>
        <v>1.8</v>
      </c>
      <c r="G244" s="72">
        <f t="shared" si="24"/>
        <v>2.1368</v>
      </c>
      <c r="H244" s="72">
        <f t="shared" si="25"/>
        <v>-1.7</v>
      </c>
      <c r="I244" s="72">
        <f t="shared" si="26"/>
        <v>3.8368000000000002</v>
      </c>
      <c r="J244" s="72">
        <f t="shared" si="31"/>
        <v>0</v>
      </c>
      <c r="K244" s="72">
        <f t="shared" si="27"/>
        <v>0</v>
      </c>
      <c r="L244" s="72">
        <f t="shared" si="28"/>
        <v>0</v>
      </c>
      <c r="M244" s="72">
        <f t="shared" si="29"/>
        <v>0</v>
      </c>
    </row>
    <row r="245" spans="4:13" x14ac:dyDescent="0.25">
      <c r="D245" s="72">
        <f t="shared" si="30"/>
        <v>0.93300000000000016</v>
      </c>
      <c r="E245" s="72">
        <f>'Slider Control'!R$13*D245</f>
        <v>2.2392000000000003</v>
      </c>
      <c r="F245" s="72">
        <f>'Slider Control'!Q$13</f>
        <v>1.8</v>
      </c>
      <c r="G245" s="72">
        <f t="shared" si="24"/>
        <v>2.1392000000000002</v>
      </c>
      <c r="H245" s="72">
        <f t="shared" si="25"/>
        <v>-1.7</v>
      </c>
      <c r="I245" s="72">
        <f t="shared" si="26"/>
        <v>3.8391999999999999</v>
      </c>
      <c r="J245" s="72">
        <f t="shared" si="31"/>
        <v>0</v>
      </c>
      <c r="K245" s="72">
        <f t="shared" si="27"/>
        <v>0</v>
      </c>
      <c r="L245" s="72">
        <f t="shared" si="28"/>
        <v>0</v>
      </c>
      <c r="M245" s="72">
        <f t="shared" si="29"/>
        <v>0</v>
      </c>
    </row>
    <row r="246" spans="4:13" x14ac:dyDescent="0.25">
      <c r="D246" s="72">
        <f t="shared" si="30"/>
        <v>0.93400000000000016</v>
      </c>
      <c r="E246" s="72">
        <f>'Slider Control'!R$13*D246</f>
        <v>2.2416000000000005</v>
      </c>
      <c r="F246" s="72">
        <f>'Slider Control'!Q$13</f>
        <v>1.8</v>
      </c>
      <c r="G246" s="72">
        <f t="shared" si="24"/>
        <v>2.1416000000000004</v>
      </c>
      <c r="H246" s="72">
        <f t="shared" si="25"/>
        <v>-1.7</v>
      </c>
      <c r="I246" s="72">
        <f t="shared" si="26"/>
        <v>3.8416000000000006</v>
      </c>
      <c r="J246" s="72">
        <f t="shared" si="31"/>
        <v>0</v>
      </c>
      <c r="K246" s="72">
        <f t="shared" si="27"/>
        <v>0</v>
      </c>
      <c r="L246" s="72">
        <f t="shared" si="28"/>
        <v>0</v>
      </c>
      <c r="M246" s="72">
        <f t="shared" si="29"/>
        <v>0</v>
      </c>
    </row>
    <row r="247" spans="4:13" x14ac:dyDescent="0.25">
      <c r="D247" s="72">
        <f t="shared" si="30"/>
        <v>0.93500000000000016</v>
      </c>
      <c r="E247" s="72">
        <f>'Slider Control'!R$13*D247</f>
        <v>2.2440000000000002</v>
      </c>
      <c r="F247" s="72">
        <f>'Slider Control'!Q$13</f>
        <v>1.8</v>
      </c>
      <c r="G247" s="72">
        <f t="shared" si="24"/>
        <v>2.1440000000000001</v>
      </c>
      <c r="H247" s="72">
        <f t="shared" si="25"/>
        <v>-1.7</v>
      </c>
      <c r="I247" s="72">
        <f t="shared" si="26"/>
        <v>3.8440000000000003</v>
      </c>
      <c r="J247" s="72">
        <f t="shared" si="31"/>
        <v>0</v>
      </c>
      <c r="K247" s="72">
        <f t="shared" si="27"/>
        <v>0</v>
      </c>
      <c r="L247" s="72">
        <f t="shared" si="28"/>
        <v>0</v>
      </c>
      <c r="M247" s="72">
        <f t="shared" si="29"/>
        <v>0</v>
      </c>
    </row>
    <row r="248" spans="4:13" x14ac:dyDescent="0.25">
      <c r="D248" s="72">
        <f t="shared" si="30"/>
        <v>0.93600000000000017</v>
      </c>
      <c r="E248" s="72">
        <f>'Slider Control'!R$13*D248</f>
        <v>2.2464000000000004</v>
      </c>
      <c r="F248" s="72">
        <f>'Slider Control'!Q$13</f>
        <v>1.8</v>
      </c>
      <c r="G248" s="72">
        <f t="shared" si="24"/>
        <v>2.1464000000000003</v>
      </c>
      <c r="H248" s="72">
        <f t="shared" si="25"/>
        <v>-1.7</v>
      </c>
      <c r="I248" s="72">
        <f t="shared" si="26"/>
        <v>3.8464</v>
      </c>
      <c r="J248" s="72">
        <f t="shared" si="31"/>
        <v>0</v>
      </c>
      <c r="K248" s="72">
        <f t="shared" si="27"/>
        <v>0</v>
      </c>
      <c r="L248" s="72">
        <f t="shared" si="28"/>
        <v>0</v>
      </c>
      <c r="M248" s="72">
        <f t="shared" si="29"/>
        <v>0</v>
      </c>
    </row>
    <row r="249" spans="4:13" x14ac:dyDescent="0.25">
      <c r="D249" s="72">
        <f t="shared" si="30"/>
        <v>0.93700000000000017</v>
      </c>
      <c r="E249" s="72">
        <f>'Slider Control'!R$13*D249</f>
        <v>2.2488000000000001</v>
      </c>
      <c r="F249" s="72">
        <f>'Slider Control'!Q$13</f>
        <v>1.8</v>
      </c>
      <c r="G249" s="72">
        <f t="shared" si="24"/>
        <v>2.1488</v>
      </c>
      <c r="H249" s="72">
        <f t="shared" si="25"/>
        <v>-1.7</v>
      </c>
      <c r="I249" s="72">
        <f t="shared" si="26"/>
        <v>3.8487999999999998</v>
      </c>
      <c r="J249" s="72">
        <f t="shared" si="31"/>
        <v>0</v>
      </c>
      <c r="K249" s="72">
        <f t="shared" si="27"/>
        <v>0</v>
      </c>
      <c r="L249" s="72">
        <f t="shared" si="28"/>
        <v>0</v>
      </c>
      <c r="M249" s="72">
        <f t="shared" si="29"/>
        <v>0</v>
      </c>
    </row>
    <row r="250" spans="4:13" x14ac:dyDescent="0.25">
      <c r="D250" s="72">
        <f t="shared" si="30"/>
        <v>0.93800000000000017</v>
      </c>
      <c r="E250" s="72">
        <f>'Slider Control'!R$13*D250</f>
        <v>2.2512000000000003</v>
      </c>
      <c r="F250" s="72">
        <f>'Slider Control'!Q$13</f>
        <v>1.8</v>
      </c>
      <c r="G250" s="72">
        <f t="shared" si="24"/>
        <v>2.1512000000000002</v>
      </c>
      <c r="H250" s="72">
        <f t="shared" si="25"/>
        <v>-1.7</v>
      </c>
      <c r="I250" s="72">
        <f t="shared" si="26"/>
        <v>3.8512000000000004</v>
      </c>
      <c r="J250" s="72">
        <f t="shared" si="31"/>
        <v>0</v>
      </c>
      <c r="K250" s="72">
        <f t="shared" si="27"/>
        <v>0</v>
      </c>
      <c r="L250" s="72">
        <f t="shared" si="28"/>
        <v>0</v>
      </c>
      <c r="M250" s="72">
        <f t="shared" si="29"/>
        <v>0</v>
      </c>
    </row>
    <row r="251" spans="4:13" x14ac:dyDescent="0.25">
      <c r="D251" s="72">
        <f t="shared" si="30"/>
        <v>0.93900000000000017</v>
      </c>
      <c r="E251" s="72">
        <f>'Slider Control'!R$13*D251</f>
        <v>2.2536000000000005</v>
      </c>
      <c r="F251" s="72">
        <f>'Slider Control'!Q$13</f>
        <v>1.8</v>
      </c>
      <c r="G251" s="72">
        <f t="shared" si="24"/>
        <v>2.1536000000000004</v>
      </c>
      <c r="H251" s="72">
        <f t="shared" si="25"/>
        <v>-1.7</v>
      </c>
      <c r="I251" s="72">
        <f t="shared" si="26"/>
        <v>3.8536000000000001</v>
      </c>
      <c r="J251" s="72">
        <f t="shared" si="31"/>
        <v>0</v>
      </c>
      <c r="K251" s="72">
        <f t="shared" si="27"/>
        <v>0</v>
      </c>
      <c r="L251" s="72">
        <f t="shared" si="28"/>
        <v>0</v>
      </c>
      <c r="M251" s="72">
        <f t="shared" si="29"/>
        <v>0</v>
      </c>
    </row>
    <row r="252" spans="4:13" x14ac:dyDescent="0.25">
      <c r="D252" s="72">
        <f t="shared" si="30"/>
        <v>0.94000000000000017</v>
      </c>
      <c r="E252" s="72">
        <f>'Slider Control'!R$13*D252</f>
        <v>2.2560000000000002</v>
      </c>
      <c r="F252" s="72">
        <f>'Slider Control'!Q$13</f>
        <v>1.8</v>
      </c>
      <c r="G252" s="72">
        <f t="shared" si="24"/>
        <v>2.1560000000000001</v>
      </c>
      <c r="H252" s="72">
        <f t="shared" si="25"/>
        <v>-1.7</v>
      </c>
      <c r="I252" s="72">
        <f t="shared" si="26"/>
        <v>3.8559999999999999</v>
      </c>
      <c r="J252" s="72">
        <f t="shared" si="31"/>
        <v>0</v>
      </c>
      <c r="K252" s="72">
        <f t="shared" si="27"/>
        <v>0</v>
      </c>
      <c r="L252" s="72">
        <f t="shared" si="28"/>
        <v>0</v>
      </c>
      <c r="M252" s="72">
        <f t="shared" si="29"/>
        <v>0</v>
      </c>
    </row>
    <row r="253" spans="4:13" x14ac:dyDescent="0.25">
      <c r="D253" s="72">
        <f t="shared" si="30"/>
        <v>0.94100000000000017</v>
      </c>
      <c r="E253" s="72">
        <f>'Slider Control'!R$13*D253</f>
        <v>2.2584000000000004</v>
      </c>
      <c r="F253" s="72">
        <f>'Slider Control'!Q$13</f>
        <v>1.8</v>
      </c>
      <c r="G253" s="72">
        <f t="shared" si="24"/>
        <v>2.1584000000000003</v>
      </c>
      <c r="H253" s="72">
        <f t="shared" si="25"/>
        <v>-1.7</v>
      </c>
      <c r="I253" s="72">
        <f t="shared" si="26"/>
        <v>3.8584000000000005</v>
      </c>
      <c r="J253" s="72">
        <f t="shared" si="31"/>
        <v>0</v>
      </c>
      <c r="K253" s="72">
        <f t="shared" si="27"/>
        <v>0</v>
      </c>
      <c r="L253" s="72">
        <f t="shared" si="28"/>
        <v>0</v>
      </c>
      <c r="M253" s="72">
        <f t="shared" si="29"/>
        <v>0</v>
      </c>
    </row>
    <row r="254" spans="4:13" x14ac:dyDescent="0.25">
      <c r="D254" s="72">
        <f t="shared" si="30"/>
        <v>0.94200000000000017</v>
      </c>
      <c r="E254" s="72">
        <f>'Slider Control'!R$13*D254</f>
        <v>2.2608000000000001</v>
      </c>
      <c r="F254" s="72">
        <f>'Slider Control'!Q$13</f>
        <v>1.8</v>
      </c>
      <c r="G254" s="72">
        <f t="shared" si="24"/>
        <v>2.1608000000000001</v>
      </c>
      <c r="H254" s="72">
        <f t="shared" si="25"/>
        <v>-1.7</v>
      </c>
      <c r="I254" s="72">
        <f t="shared" si="26"/>
        <v>3.8608000000000002</v>
      </c>
      <c r="J254" s="72">
        <f t="shared" si="31"/>
        <v>0</v>
      </c>
      <c r="K254" s="72">
        <f t="shared" si="27"/>
        <v>0</v>
      </c>
      <c r="L254" s="72">
        <f t="shared" si="28"/>
        <v>0</v>
      </c>
      <c r="M254" s="72">
        <f t="shared" si="29"/>
        <v>0</v>
      </c>
    </row>
    <row r="255" spans="4:13" x14ac:dyDescent="0.25">
      <c r="D255" s="72">
        <f t="shared" si="30"/>
        <v>0.94300000000000017</v>
      </c>
      <c r="E255" s="72">
        <f>'Slider Control'!R$13*D255</f>
        <v>2.2632000000000003</v>
      </c>
      <c r="F255" s="72">
        <f>'Slider Control'!Q$13</f>
        <v>1.8</v>
      </c>
      <c r="G255" s="72">
        <f t="shared" si="24"/>
        <v>2.1632000000000002</v>
      </c>
      <c r="H255" s="72">
        <f t="shared" si="25"/>
        <v>-1.7</v>
      </c>
      <c r="I255" s="72">
        <f t="shared" si="26"/>
        <v>3.8632</v>
      </c>
      <c r="J255" s="72">
        <f t="shared" si="31"/>
        <v>0</v>
      </c>
      <c r="K255" s="72">
        <f t="shared" si="27"/>
        <v>0</v>
      </c>
      <c r="L255" s="72">
        <f t="shared" si="28"/>
        <v>0</v>
      </c>
      <c r="M255" s="72">
        <f t="shared" si="29"/>
        <v>0</v>
      </c>
    </row>
    <row r="256" spans="4:13" x14ac:dyDescent="0.25">
      <c r="D256" s="72">
        <f t="shared" si="30"/>
        <v>0.94400000000000017</v>
      </c>
      <c r="E256" s="72">
        <f>'Slider Control'!R$13*D256</f>
        <v>2.2656000000000005</v>
      </c>
      <c r="F256" s="72">
        <f>'Slider Control'!Q$13</f>
        <v>1.8</v>
      </c>
      <c r="G256" s="72">
        <f t="shared" si="24"/>
        <v>2.1656000000000004</v>
      </c>
      <c r="H256" s="72">
        <f t="shared" si="25"/>
        <v>-1.7</v>
      </c>
      <c r="I256" s="72">
        <f t="shared" si="26"/>
        <v>3.8656000000000006</v>
      </c>
      <c r="J256" s="72">
        <f t="shared" si="31"/>
        <v>0</v>
      </c>
      <c r="K256" s="72">
        <f t="shared" si="27"/>
        <v>0</v>
      </c>
      <c r="L256" s="72">
        <f t="shared" si="28"/>
        <v>0</v>
      </c>
      <c r="M256" s="72">
        <f t="shared" si="29"/>
        <v>0</v>
      </c>
    </row>
    <row r="257" spans="4:13" x14ac:dyDescent="0.25">
      <c r="D257" s="72">
        <f t="shared" si="30"/>
        <v>0.94500000000000017</v>
      </c>
      <c r="E257" s="72">
        <f>'Slider Control'!R$13*D257</f>
        <v>2.2680000000000002</v>
      </c>
      <c r="F257" s="72">
        <f>'Slider Control'!Q$13</f>
        <v>1.8</v>
      </c>
      <c r="G257" s="72">
        <f t="shared" si="24"/>
        <v>2.1680000000000001</v>
      </c>
      <c r="H257" s="72">
        <f t="shared" si="25"/>
        <v>-1.7</v>
      </c>
      <c r="I257" s="72">
        <f t="shared" si="26"/>
        <v>3.8680000000000003</v>
      </c>
      <c r="J257" s="72">
        <f t="shared" si="31"/>
        <v>0</v>
      </c>
      <c r="K257" s="72">
        <f t="shared" si="27"/>
        <v>0</v>
      </c>
      <c r="L257" s="72">
        <f t="shared" si="28"/>
        <v>0</v>
      </c>
      <c r="M257" s="72">
        <f t="shared" si="29"/>
        <v>0</v>
      </c>
    </row>
    <row r="258" spans="4:13" x14ac:dyDescent="0.25">
      <c r="D258" s="72">
        <f t="shared" si="30"/>
        <v>0.94600000000000017</v>
      </c>
      <c r="E258" s="72">
        <f>'Slider Control'!R$13*D258</f>
        <v>2.2704000000000004</v>
      </c>
      <c r="F258" s="72">
        <f>'Slider Control'!Q$13</f>
        <v>1.8</v>
      </c>
      <c r="G258" s="72">
        <f t="shared" ref="G258:G321" si="32">E258-B$21</f>
        <v>2.1704000000000003</v>
      </c>
      <c r="H258" s="72">
        <f t="shared" ref="H258:H321" si="33">B$21-F258</f>
        <v>-1.7</v>
      </c>
      <c r="I258" s="72">
        <f t="shared" ref="I258:I321" si="34">ABS(G258-H258)</f>
        <v>3.8704000000000001</v>
      </c>
      <c r="J258" s="72">
        <f t="shared" si="31"/>
        <v>0</v>
      </c>
      <c r="K258" s="72">
        <f t="shared" ref="K258:K321" si="35">$J258*D258</f>
        <v>0</v>
      </c>
      <c r="L258" s="72">
        <f t="shared" ref="L258:L321" si="36">$J258*E258</f>
        <v>0</v>
      </c>
      <c r="M258" s="72">
        <f t="shared" ref="M258:M321" si="37">$J258*F258</f>
        <v>0</v>
      </c>
    </row>
    <row r="259" spans="4:13" x14ac:dyDescent="0.25">
      <c r="D259" s="72">
        <f t="shared" ref="D259:D322" si="38">D258+0.001</f>
        <v>0.94700000000000017</v>
      </c>
      <c r="E259" s="72">
        <f>'Slider Control'!R$13*D259</f>
        <v>2.2728000000000002</v>
      </c>
      <c r="F259" s="72">
        <f>'Slider Control'!Q$13</f>
        <v>1.8</v>
      </c>
      <c r="G259" s="72">
        <f t="shared" si="32"/>
        <v>2.1728000000000001</v>
      </c>
      <c r="H259" s="72">
        <f t="shared" si="33"/>
        <v>-1.7</v>
      </c>
      <c r="I259" s="72">
        <f t="shared" si="34"/>
        <v>3.8727999999999998</v>
      </c>
      <c r="J259" s="72">
        <f t="shared" si="31"/>
        <v>0</v>
      </c>
      <c r="K259" s="72">
        <f t="shared" si="35"/>
        <v>0</v>
      </c>
      <c r="L259" s="72">
        <f t="shared" si="36"/>
        <v>0</v>
      </c>
      <c r="M259" s="72">
        <f t="shared" si="37"/>
        <v>0</v>
      </c>
    </row>
    <row r="260" spans="4:13" x14ac:dyDescent="0.25">
      <c r="D260" s="72">
        <f t="shared" si="38"/>
        <v>0.94800000000000018</v>
      </c>
      <c r="E260" s="72">
        <f>'Slider Control'!R$13*D260</f>
        <v>2.2752000000000003</v>
      </c>
      <c r="F260" s="72">
        <f>'Slider Control'!Q$13</f>
        <v>1.8</v>
      </c>
      <c r="G260" s="72">
        <f t="shared" si="32"/>
        <v>2.1752000000000002</v>
      </c>
      <c r="H260" s="72">
        <f t="shared" si="33"/>
        <v>-1.7</v>
      </c>
      <c r="I260" s="72">
        <f t="shared" si="34"/>
        <v>3.8752000000000004</v>
      </c>
      <c r="J260" s="72">
        <f t="shared" ref="J260:J323" si="39">IF(AND(I260=I$364,J259=0),1,0)</f>
        <v>0</v>
      </c>
      <c r="K260" s="72">
        <f t="shared" si="35"/>
        <v>0</v>
      </c>
      <c r="L260" s="72">
        <f t="shared" si="36"/>
        <v>0</v>
      </c>
      <c r="M260" s="72">
        <f t="shared" si="37"/>
        <v>0</v>
      </c>
    </row>
    <row r="261" spans="4:13" x14ac:dyDescent="0.25">
      <c r="D261" s="72">
        <f t="shared" si="38"/>
        <v>0.94900000000000018</v>
      </c>
      <c r="E261" s="72">
        <f>'Slider Control'!R$13*D261</f>
        <v>2.2776000000000005</v>
      </c>
      <c r="F261" s="72">
        <f>'Slider Control'!Q$13</f>
        <v>1.8</v>
      </c>
      <c r="G261" s="72">
        <f t="shared" si="32"/>
        <v>2.1776000000000004</v>
      </c>
      <c r="H261" s="72">
        <f t="shared" si="33"/>
        <v>-1.7</v>
      </c>
      <c r="I261" s="72">
        <f t="shared" si="34"/>
        <v>3.8776000000000002</v>
      </c>
      <c r="J261" s="72">
        <f t="shared" si="39"/>
        <v>0</v>
      </c>
      <c r="K261" s="72">
        <f t="shared" si="35"/>
        <v>0</v>
      </c>
      <c r="L261" s="72">
        <f t="shared" si="36"/>
        <v>0</v>
      </c>
      <c r="M261" s="72">
        <f t="shared" si="37"/>
        <v>0</v>
      </c>
    </row>
    <row r="262" spans="4:13" x14ac:dyDescent="0.25">
      <c r="D262" s="72">
        <f t="shared" si="38"/>
        <v>0.95000000000000018</v>
      </c>
      <c r="E262" s="72">
        <f>'Slider Control'!R$13*D262</f>
        <v>2.2800000000000002</v>
      </c>
      <c r="F262" s="72">
        <f>'Slider Control'!Q$13</f>
        <v>1.8</v>
      </c>
      <c r="G262" s="72">
        <f t="shared" si="32"/>
        <v>2.1800000000000002</v>
      </c>
      <c r="H262" s="72">
        <f t="shared" si="33"/>
        <v>-1.7</v>
      </c>
      <c r="I262" s="72">
        <f t="shared" si="34"/>
        <v>3.88</v>
      </c>
      <c r="J262" s="72">
        <f t="shared" si="39"/>
        <v>0</v>
      </c>
      <c r="K262" s="72">
        <f t="shared" si="35"/>
        <v>0</v>
      </c>
      <c r="L262" s="72">
        <f t="shared" si="36"/>
        <v>0</v>
      </c>
      <c r="M262" s="72">
        <f t="shared" si="37"/>
        <v>0</v>
      </c>
    </row>
    <row r="263" spans="4:13" x14ac:dyDescent="0.25">
      <c r="D263" s="72">
        <f t="shared" si="38"/>
        <v>0.95100000000000018</v>
      </c>
      <c r="E263" s="72">
        <f>'Slider Control'!R$13*D263</f>
        <v>2.2824000000000004</v>
      </c>
      <c r="F263" s="72">
        <f>'Slider Control'!Q$13</f>
        <v>1.8</v>
      </c>
      <c r="G263" s="72">
        <f t="shared" si="32"/>
        <v>2.1824000000000003</v>
      </c>
      <c r="H263" s="72">
        <f t="shared" si="33"/>
        <v>-1.7</v>
      </c>
      <c r="I263" s="72">
        <f t="shared" si="34"/>
        <v>3.8824000000000005</v>
      </c>
      <c r="J263" s="72">
        <f t="shared" si="39"/>
        <v>0</v>
      </c>
      <c r="K263" s="72">
        <f t="shared" si="35"/>
        <v>0</v>
      </c>
      <c r="L263" s="72">
        <f t="shared" si="36"/>
        <v>0</v>
      </c>
      <c r="M263" s="72">
        <f t="shared" si="37"/>
        <v>0</v>
      </c>
    </row>
    <row r="264" spans="4:13" x14ac:dyDescent="0.25">
      <c r="D264" s="72">
        <f t="shared" si="38"/>
        <v>0.95200000000000018</v>
      </c>
      <c r="E264" s="72">
        <f>'Slider Control'!R$13*D264</f>
        <v>2.2848000000000002</v>
      </c>
      <c r="F264" s="72">
        <f>'Slider Control'!Q$13</f>
        <v>1.8</v>
      </c>
      <c r="G264" s="72">
        <f t="shared" si="32"/>
        <v>2.1848000000000001</v>
      </c>
      <c r="H264" s="72">
        <f t="shared" si="33"/>
        <v>-1.7</v>
      </c>
      <c r="I264" s="72">
        <f t="shared" si="34"/>
        <v>3.8848000000000003</v>
      </c>
      <c r="J264" s="72">
        <f t="shared" si="39"/>
        <v>0</v>
      </c>
      <c r="K264" s="72">
        <f t="shared" si="35"/>
        <v>0</v>
      </c>
      <c r="L264" s="72">
        <f t="shared" si="36"/>
        <v>0</v>
      </c>
      <c r="M264" s="72">
        <f t="shared" si="37"/>
        <v>0</v>
      </c>
    </row>
    <row r="265" spans="4:13" x14ac:dyDescent="0.25">
      <c r="D265" s="72">
        <f t="shared" si="38"/>
        <v>0.95300000000000018</v>
      </c>
      <c r="E265" s="72">
        <f>'Slider Control'!R$13*D265</f>
        <v>2.2872000000000003</v>
      </c>
      <c r="F265" s="72">
        <f>'Slider Control'!Q$13</f>
        <v>1.8</v>
      </c>
      <c r="G265" s="72">
        <f t="shared" si="32"/>
        <v>2.1872000000000003</v>
      </c>
      <c r="H265" s="72">
        <f t="shared" si="33"/>
        <v>-1.7</v>
      </c>
      <c r="I265" s="72">
        <f t="shared" si="34"/>
        <v>3.8872</v>
      </c>
      <c r="J265" s="72">
        <f t="shared" si="39"/>
        <v>0</v>
      </c>
      <c r="K265" s="72">
        <f t="shared" si="35"/>
        <v>0</v>
      </c>
      <c r="L265" s="72">
        <f t="shared" si="36"/>
        <v>0</v>
      </c>
      <c r="M265" s="72">
        <f t="shared" si="37"/>
        <v>0</v>
      </c>
    </row>
    <row r="266" spans="4:13" x14ac:dyDescent="0.25">
      <c r="D266" s="72">
        <f t="shared" si="38"/>
        <v>0.95400000000000018</v>
      </c>
      <c r="E266" s="72">
        <f>'Slider Control'!R$13*D266</f>
        <v>2.2896000000000005</v>
      </c>
      <c r="F266" s="72">
        <f>'Slider Control'!Q$13</f>
        <v>1.8</v>
      </c>
      <c r="G266" s="72">
        <f t="shared" si="32"/>
        <v>2.1896000000000004</v>
      </c>
      <c r="H266" s="72">
        <f t="shared" si="33"/>
        <v>-1.7</v>
      </c>
      <c r="I266" s="72">
        <f t="shared" si="34"/>
        <v>3.8896000000000006</v>
      </c>
      <c r="J266" s="72">
        <f t="shared" si="39"/>
        <v>0</v>
      </c>
      <c r="K266" s="72">
        <f t="shared" si="35"/>
        <v>0</v>
      </c>
      <c r="L266" s="72">
        <f t="shared" si="36"/>
        <v>0</v>
      </c>
      <c r="M266" s="72">
        <f t="shared" si="37"/>
        <v>0</v>
      </c>
    </row>
    <row r="267" spans="4:13" x14ac:dyDescent="0.25">
      <c r="D267" s="72">
        <f t="shared" si="38"/>
        <v>0.95500000000000018</v>
      </c>
      <c r="E267" s="72">
        <f>'Slider Control'!R$13*D267</f>
        <v>2.2920000000000003</v>
      </c>
      <c r="F267" s="72">
        <f>'Slider Control'!Q$13</f>
        <v>1.8</v>
      </c>
      <c r="G267" s="72">
        <f t="shared" si="32"/>
        <v>2.1920000000000002</v>
      </c>
      <c r="H267" s="72">
        <f t="shared" si="33"/>
        <v>-1.7</v>
      </c>
      <c r="I267" s="72">
        <f t="shared" si="34"/>
        <v>3.8920000000000003</v>
      </c>
      <c r="J267" s="72">
        <f t="shared" si="39"/>
        <v>0</v>
      </c>
      <c r="K267" s="72">
        <f t="shared" si="35"/>
        <v>0</v>
      </c>
      <c r="L267" s="72">
        <f t="shared" si="36"/>
        <v>0</v>
      </c>
      <c r="M267" s="72">
        <f t="shared" si="37"/>
        <v>0</v>
      </c>
    </row>
    <row r="268" spans="4:13" x14ac:dyDescent="0.25">
      <c r="D268" s="72">
        <f t="shared" si="38"/>
        <v>0.95600000000000018</v>
      </c>
      <c r="E268" s="72">
        <f>'Slider Control'!R$13*D268</f>
        <v>2.2944000000000004</v>
      </c>
      <c r="F268" s="72">
        <f>'Slider Control'!Q$13</f>
        <v>1.8</v>
      </c>
      <c r="G268" s="72">
        <f t="shared" si="32"/>
        <v>2.1944000000000004</v>
      </c>
      <c r="H268" s="72">
        <f t="shared" si="33"/>
        <v>-1.7</v>
      </c>
      <c r="I268" s="72">
        <f t="shared" si="34"/>
        <v>3.8944000000000001</v>
      </c>
      <c r="J268" s="72">
        <f t="shared" si="39"/>
        <v>0</v>
      </c>
      <c r="K268" s="72">
        <f t="shared" si="35"/>
        <v>0</v>
      </c>
      <c r="L268" s="72">
        <f t="shared" si="36"/>
        <v>0</v>
      </c>
      <c r="M268" s="72">
        <f t="shared" si="37"/>
        <v>0</v>
      </c>
    </row>
    <row r="269" spans="4:13" x14ac:dyDescent="0.25">
      <c r="D269" s="72">
        <f t="shared" si="38"/>
        <v>0.95700000000000018</v>
      </c>
      <c r="E269" s="72">
        <f>'Slider Control'!R$13*D269</f>
        <v>2.2968000000000002</v>
      </c>
      <c r="F269" s="72">
        <f>'Slider Control'!Q$13</f>
        <v>1.8</v>
      </c>
      <c r="G269" s="72">
        <f t="shared" si="32"/>
        <v>2.1968000000000001</v>
      </c>
      <c r="H269" s="72">
        <f t="shared" si="33"/>
        <v>-1.7</v>
      </c>
      <c r="I269" s="72">
        <f t="shared" si="34"/>
        <v>3.8967999999999998</v>
      </c>
      <c r="J269" s="72">
        <f t="shared" si="39"/>
        <v>0</v>
      </c>
      <c r="K269" s="72">
        <f t="shared" si="35"/>
        <v>0</v>
      </c>
      <c r="L269" s="72">
        <f t="shared" si="36"/>
        <v>0</v>
      </c>
      <c r="M269" s="72">
        <f t="shared" si="37"/>
        <v>0</v>
      </c>
    </row>
    <row r="270" spans="4:13" x14ac:dyDescent="0.25">
      <c r="D270" s="72">
        <f t="shared" si="38"/>
        <v>0.95800000000000018</v>
      </c>
      <c r="E270" s="72">
        <f>'Slider Control'!R$13*D270</f>
        <v>2.2992000000000004</v>
      </c>
      <c r="F270" s="72">
        <f>'Slider Control'!Q$13</f>
        <v>1.8</v>
      </c>
      <c r="G270" s="72">
        <f t="shared" si="32"/>
        <v>2.1992000000000003</v>
      </c>
      <c r="H270" s="72">
        <f t="shared" si="33"/>
        <v>-1.7</v>
      </c>
      <c r="I270" s="72">
        <f t="shared" si="34"/>
        <v>3.8992000000000004</v>
      </c>
      <c r="J270" s="72">
        <f t="shared" si="39"/>
        <v>0</v>
      </c>
      <c r="K270" s="72">
        <f t="shared" si="35"/>
        <v>0</v>
      </c>
      <c r="L270" s="72">
        <f t="shared" si="36"/>
        <v>0</v>
      </c>
      <c r="M270" s="72">
        <f t="shared" si="37"/>
        <v>0</v>
      </c>
    </row>
    <row r="271" spans="4:13" x14ac:dyDescent="0.25">
      <c r="D271" s="72">
        <f t="shared" si="38"/>
        <v>0.95900000000000019</v>
      </c>
      <c r="E271" s="72">
        <f>'Slider Control'!R$13*D271</f>
        <v>2.3016000000000005</v>
      </c>
      <c r="F271" s="72">
        <f>'Slider Control'!Q$13</f>
        <v>1.8</v>
      </c>
      <c r="G271" s="72">
        <f t="shared" si="32"/>
        <v>2.2016000000000004</v>
      </c>
      <c r="H271" s="72">
        <f t="shared" si="33"/>
        <v>-1.7</v>
      </c>
      <c r="I271" s="72">
        <f t="shared" si="34"/>
        <v>3.9016000000000002</v>
      </c>
      <c r="J271" s="72">
        <f t="shared" si="39"/>
        <v>0</v>
      </c>
      <c r="K271" s="72">
        <f t="shared" si="35"/>
        <v>0</v>
      </c>
      <c r="L271" s="72">
        <f t="shared" si="36"/>
        <v>0</v>
      </c>
      <c r="M271" s="72">
        <f t="shared" si="37"/>
        <v>0</v>
      </c>
    </row>
    <row r="272" spans="4:13" x14ac:dyDescent="0.25">
      <c r="D272" s="72">
        <f t="shared" si="38"/>
        <v>0.96000000000000019</v>
      </c>
      <c r="E272" s="72">
        <f>'Slider Control'!R$13*D272</f>
        <v>2.3040000000000003</v>
      </c>
      <c r="F272" s="72">
        <f>'Slider Control'!Q$13</f>
        <v>1.8</v>
      </c>
      <c r="G272" s="72">
        <f t="shared" si="32"/>
        <v>2.2040000000000002</v>
      </c>
      <c r="H272" s="72">
        <f t="shared" si="33"/>
        <v>-1.7</v>
      </c>
      <c r="I272" s="72">
        <f t="shared" si="34"/>
        <v>3.9039999999999999</v>
      </c>
      <c r="J272" s="72">
        <f t="shared" si="39"/>
        <v>0</v>
      </c>
      <c r="K272" s="72">
        <f t="shared" si="35"/>
        <v>0</v>
      </c>
      <c r="L272" s="72">
        <f t="shared" si="36"/>
        <v>0</v>
      </c>
      <c r="M272" s="72">
        <f t="shared" si="37"/>
        <v>0</v>
      </c>
    </row>
    <row r="273" spans="4:13" x14ac:dyDescent="0.25">
      <c r="D273" s="72">
        <f t="shared" si="38"/>
        <v>0.96100000000000019</v>
      </c>
      <c r="E273" s="72">
        <f>'Slider Control'!R$13*D273</f>
        <v>2.3064000000000004</v>
      </c>
      <c r="F273" s="72">
        <f>'Slider Control'!Q$13</f>
        <v>1.8</v>
      </c>
      <c r="G273" s="72">
        <f t="shared" si="32"/>
        <v>2.2064000000000004</v>
      </c>
      <c r="H273" s="72">
        <f t="shared" si="33"/>
        <v>-1.7</v>
      </c>
      <c r="I273" s="72">
        <f t="shared" si="34"/>
        <v>3.9064000000000005</v>
      </c>
      <c r="J273" s="72">
        <f t="shared" si="39"/>
        <v>0</v>
      </c>
      <c r="K273" s="72">
        <f t="shared" si="35"/>
        <v>0</v>
      </c>
      <c r="L273" s="72">
        <f t="shared" si="36"/>
        <v>0</v>
      </c>
      <c r="M273" s="72">
        <f t="shared" si="37"/>
        <v>0</v>
      </c>
    </row>
    <row r="274" spans="4:13" x14ac:dyDescent="0.25">
      <c r="D274" s="72">
        <f t="shared" si="38"/>
        <v>0.96200000000000019</v>
      </c>
      <c r="E274" s="72">
        <f>'Slider Control'!R$13*D274</f>
        <v>2.3088000000000002</v>
      </c>
      <c r="F274" s="72">
        <f>'Slider Control'!Q$13</f>
        <v>1.8</v>
      </c>
      <c r="G274" s="72">
        <f t="shared" si="32"/>
        <v>2.2088000000000001</v>
      </c>
      <c r="H274" s="72">
        <f t="shared" si="33"/>
        <v>-1.7</v>
      </c>
      <c r="I274" s="72">
        <f t="shared" si="34"/>
        <v>3.9088000000000003</v>
      </c>
      <c r="J274" s="72">
        <f t="shared" si="39"/>
        <v>0</v>
      </c>
      <c r="K274" s="72">
        <f t="shared" si="35"/>
        <v>0</v>
      </c>
      <c r="L274" s="72">
        <f t="shared" si="36"/>
        <v>0</v>
      </c>
      <c r="M274" s="72">
        <f t="shared" si="37"/>
        <v>0</v>
      </c>
    </row>
    <row r="275" spans="4:13" x14ac:dyDescent="0.25">
      <c r="D275" s="72">
        <f t="shared" si="38"/>
        <v>0.96300000000000019</v>
      </c>
      <c r="E275" s="72">
        <f>'Slider Control'!R$13*D275</f>
        <v>2.3112000000000004</v>
      </c>
      <c r="F275" s="72">
        <f>'Slider Control'!Q$13</f>
        <v>1.8</v>
      </c>
      <c r="G275" s="72">
        <f t="shared" si="32"/>
        <v>2.2112000000000003</v>
      </c>
      <c r="H275" s="72">
        <f t="shared" si="33"/>
        <v>-1.7</v>
      </c>
      <c r="I275" s="72">
        <f t="shared" si="34"/>
        <v>3.9112</v>
      </c>
      <c r="J275" s="72">
        <f t="shared" si="39"/>
        <v>0</v>
      </c>
      <c r="K275" s="72">
        <f t="shared" si="35"/>
        <v>0</v>
      </c>
      <c r="L275" s="72">
        <f t="shared" si="36"/>
        <v>0</v>
      </c>
      <c r="M275" s="72">
        <f t="shared" si="37"/>
        <v>0</v>
      </c>
    </row>
    <row r="276" spans="4:13" x14ac:dyDescent="0.25">
      <c r="D276" s="72">
        <f t="shared" si="38"/>
        <v>0.96400000000000019</v>
      </c>
      <c r="E276" s="72">
        <f>'Slider Control'!R$13*D276</f>
        <v>2.3136000000000005</v>
      </c>
      <c r="F276" s="72">
        <f>'Slider Control'!Q$13</f>
        <v>1.8</v>
      </c>
      <c r="G276" s="72">
        <f t="shared" si="32"/>
        <v>2.2136000000000005</v>
      </c>
      <c r="H276" s="72">
        <f t="shared" si="33"/>
        <v>-1.7</v>
      </c>
      <c r="I276" s="72">
        <f t="shared" si="34"/>
        <v>3.9136000000000006</v>
      </c>
      <c r="J276" s="72">
        <f t="shared" si="39"/>
        <v>0</v>
      </c>
      <c r="K276" s="72">
        <f t="shared" si="35"/>
        <v>0</v>
      </c>
      <c r="L276" s="72">
        <f t="shared" si="36"/>
        <v>0</v>
      </c>
      <c r="M276" s="72">
        <f t="shared" si="37"/>
        <v>0</v>
      </c>
    </row>
    <row r="277" spans="4:13" x14ac:dyDescent="0.25">
      <c r="D277" s="72">
        <f t="shared" si="38"/>
        <v>0.96500000000000019</v>
      </c>
      <c r="E277" s="72">
        <f>'Slider Control'!R$13*D277</f>
        <v>2.3160000000000003</v>
      </c>
      <c r="F277" s="72">
        <f>'Slider Control'!Q$13</f>
        <v>1.8</v>
      </c>
      <c r="G277" s="72">
        <f t="shared" si="32"/>
        <v>2.2160000000000002</v>
      </c>
      <c r="H277" s="72">
        <f t="shared" si="33"/>
        <v>-1.7</v>
      </c>
      <c r="I277" s="72">
        <f t="shared" si="34"/>
        <v>3.9160000000000004</v>
      </c>
      <c r="J277" s="72">
        <f t="shared" si="39"/>
        <v>0</v>
      </c>
      <c r="K277" s="72">
        <f t="shared" si="35"/>
        <v>0</v>
      </c>
      <c r="L277" s="72">
        <f t="shared" si="36"/>
        <v>0</v>
      </c>
      <c r="M277" s="72">
        <f t="shared" si="37"/>
        <v>0</v>
      </c>
    </row>
    <row r="278" spans="4:13" x14ac:dyDescent="0.25">
      <c r="D278" s="72">
        <f t="shared" si="38"/>
        <v>0.96600000000000019</v>
      </c>
      <c r="E278" s="72">
        <f>'Slider Control'!R$13*D278</f>
        <v>2.3184000000000005</v>
      </c>
      <c r="F278" s="72">
        <f>'Slider Control'!Q$13</f>
        <v>1.8</v>
      </c>
      <c r="G278" s="72">
        <f t="shared" si="32"/>
        <v>2.2184000000000004</v>
      </c>
      <c r="H278" s="72">
        <f t="shared" si="33"/>
        <v>-1.7</v>
      </c>
      <c r="I278" s="72">
        <f t="shared" si="34"/>
        <v>3.9184000000000001</v>
      </c>
      <c r="J278" s="72">
        <f t="shared" si="39"/>
        <v>0</v>
      </c>
      <c r="K278" s="72">
        <f t="shared" si="35"/>
        <v>0</v>
      </c>
      <c r="L278" s="72">
        <f t="shared" si="36"/>
        <v>0</v>
      </c>
      <c r="M278" s="72">
        <f t="shared" si="37"/>
        <v>0</v>
      </c>
    </row>
    <row r="279" spans="4:13" x14ac:dyDescent="0.25">
      <c r="D279" s="72">
        <f t="shared" si="38"/>
        <v>0.96700000000000019</v>
      </c>
      <c r="E279" s="72">
        <f>'Slider Control'!R$13*D279</f>
        <v>2.3208000000000002</v>
      </c>
      <c r="F279" s="72">
        <f>'Slider Control'!Q$13</f>
        <v>1.8</v>
      </c>
      <c r="G279" s="72">
        <f t="shared" si="32"/>
        <v>2.2208000000000001</v>
      </c>
      <c r="H279" s="72">
        <f t="shared" si="33"/>
        <v>-1.7</v>
      </c>
      <c r="I279" s="72">
        <f t="shared" si="34"/>
        <v>3.9207999999999998</v>
      </c>
      <c r="J279" s="72">
        <f t="shared" si="39"/>
        <v>0</v>
      </c>
      <c r="K279" s="72">
        <f t="shared" si="35"/>
        <v>0</v>
      </c>
      <c r="L279" s="72">
        <f t="shared" si="36"/>
        <v>0</v>
      </c>
      <c r="M279" s="72">
        <f t="shared" si="37"/>
        <v>0</v>
      </c>
    </row>
    <row r="280" spans="4:13" x14ac:dyDescent="0.25">
      <c r="D280" s="72">
        <f t="shared" si="38"/>
        <v>0.96800000000000019</v>
      </c>
      <c r="E280" s="72">
        <f>'Slider Control'!R$13*D280</f>
        <v>2.3232000000000004</v>
      </c>
      <c r="F280" s="72">
        <f>'Slider Control'!Q$13</f>
        <v>1.8</v>
      </c>
      <c r="G280" s="72">
        <f t="shared" si="32"/>
        <v>2.2232000000000003</v>
      </c>
      <c r="H280" s="72">
        <f t="shared" si="33"/>
        <v>-1.7</v>
      </c>
      <c r="I280" s="72">
        <f t="shared" si="34"/>
        <v>3.9232000000000005</v>
      </c>
      <c r="J280" s="72">
        <f t="shared" si="39"/>
        <v>0</v>
      </c>
      <c r="K280" s="72">
        <f t="shared" si="35"/>
        <v>0</v>
      </c>
      <c r="L280" s="72">
        <f t="shared" si="36"/>
        <v>0</v>
      </c>
      <c r="M280" s="72">
        <f t="shared" si="37"/>
        <v>0</v>
      </c>
    </row>
    <row r="281" spans="4:13" x14ac:dyDescent="0.25">
      <c r="D281" s="72">
        <f t="shared" si="38"/>
        <v>0.96900000000000019</v>
      </c>
      <c r="E281" s="72">
        <f>'Slider Control'!R$13*D281</f>
        <v>2.3256000000000006</v>
      </c>
      <c r="F281" s="72">
        <f>'Slider Control'!Q$13</f>
        <v>1.8</v>
      </c>
      <c r="G281" s="72">
        <f t="shared" si="32"/>
        <v>2.2256000000000005</v>
      </c>
      <c r="H281" s="72">
        <f t="shared" si="33"/>
        <v>-1.7</v>
      </c>
      <c r="I281" s="72">
        <f t="shared" si="34"/>
        <v>3.9256000000000002</v>
      </c>
      <c r="J281" s="72">
        <f t="shared" si="39"/>
        <v>0</v>
      </c>
      <c r="K281" s="72">
        <f t="shared" si="35"/>
        <v>0</v>
      </c>
      <c r="L281" s="72">
        <f t="shared" si="36"/>
        <v>0</v>
      </c>
      <c r="M281" s="72">
        <f t="shared" si="37"/>
        <v>0</v>
      </c>
    </row>
    <row r="282" spans="4:13" x14ac:dyDescent="0.25">
      <c r="D282" s="72">
        <f t="shared" si="38"/>
        <v>0.9700000000000002</v>
      </c>
      <c r="E282" s="72">
        <f>'Slider Control'!R$13*D282</f>
        <v>2.3280000000000003</v>
      </c>
      <c r="F282" s="72">
        <f>'Slider Control'!Q$13</f>
        <v>1.8</v>
      </c>
      <c r="G282" s="72">
        <f t="shared" si="32"/>
        <v>2.2280000000000002</v>
      </c>
      <c r="H282" s="72">
        <f t="shared" si="33"/>
        <v>-1.7</v>
      </c>
      <c r="I282" s="72">
        <f t="shared" si="34"/>
        <v>3.9279999999999999</v>
      </c>
      <c r="J282" s="72">
        <f t="shared" si="39"/>
        <v>0</v>
      </c>
      <c r="K282" s="72">
        <f t="shared" si="35"/>
        <v>0</v>
      </c>
      <c r="L282" s="72">
        <f t="shared" si="36"/>
        <v>0</v>
      </c>
      <c r="M282" s="72">
        <f t="shared" si="37"/>
        <v>0</v>
      </c>
    </row>
    <row r="283" spans="4:13" x14ac:dyDescent="0.25">
      <c r="D283" s="72">
        <f t="shared" si="38"/>
        <v>0.9710000000000002</v>
      </c>
      <c r="E283" s="72">
        <f>'Slider Control'!R$13*D283</f>
        <v>2.3304000000000005</v>
      </c>
      <c r="F283" s="72">
        <f>'Slider Control'!Q$13</f>
        <v>1.8</v>
      </c>
      <c r="G283" s="72">
        <f t="shared" si="32"/>
        <v>2.2304000000000004</v>
      </c>
      <c r="H283" s="72">
        <f t="shared" si="33"/>
        <v>-1.7</v>
      </c>
      <c r="I283" s="72">
        <f t="shared" si="34"/>
        <v>3.9304000000000006</v>
      </c>
      <c r="J283" s="72">
        <f t="shared" si="39"/>
        <v>0</v>
      </c>
      <c r="K283" s="72">
        <f t="shared" si="35"/>
        <v>0</v>
      </c>
      <c r="L283" s="72">
        <f t="shared" si="36"/>
        <v>0</v>
      </c>
      <c r="M283" s="72">
        <f t="shared" si="37"/>
        <v>0</v>
      </c>
    </row>
    <row r="284" spans="4:13" x14ac:dyDescent="0.25">
      <c r="D284" s="72">
        <f t="shared" si="38"/>
        <v>0.9720000000000002</v>
      </c>
      <c r="E284" s="72">
        <f>'Slider Control'!R$13*D284</f>
        <v>2.3328000000000002</v>
      </c>
      <c r="F284" s="72">
        <f>'Slider Control'!Q$13</f>
        <v>1.8</v>
      </c>
      <c r="G284" s="72">
        <f t="shared" si="32"/>
        <v>2.2328000000000001</v>
      </c>
      <c r="H284" s="72">
        <f t="shared" si="33"/>
        <v>-1.7</v>
      </c>
      <c r="I284" s="72">
        <f t="shared" si="34"/>
        <v>3.9328000000000003</v>
      </c>
      <c r="J284" s="72">
        <f t="shared" si="39"/>
        <v>0</v>
      </c>
      <c r="K284" s="72">
        <f t="shared" si="35"/>
        <v>0</v>
      </c>
      <c r="L284" s="72">
        <f t="shared" si="36"/>
        <v>0</v>
      </c>
      <c r="M284" s="72">
        <f t="shared" si="37"/>
        <v>0</v>
      </c>
    </row>
    <row r="285" spans="4:13" x14ac:dyDescent="0.25">
      <c r="D285" s="72">
        <f t="shared" si="38"/>
        <v>0.9730000000000002</v>
      </c>
      <c r="E285" s="72">
        <f>'Slider Control'!R$13*D285</f>
        <v>2.3352000000000004</v>
      </c>
      <c r="F285" s="72">
        <f>'Slider Control'!Q$13</f>
        <v>1.8</v>
      </c>
      <c r="G285" s="72">
        <f t="shared" si="32"/>
        <v>2.2352000000000003</v>
      </c>
      <c r="H285" s="72">
        <f t="shared" si="33"/>
        <v>-1.7</v>
      </c>
      <c r="I285" s="72">
        <f t="shared" si="34"/>
        <v>3.9352</v>
      </c>
      <c r="J285" s="72">
        <f t="shared" si="39"/>
        <v>0</v>
      </c>
      <c r="K285" s="72">
        <f t="shared" si="35"/>
        <v>0</v>
      </c>
      <c r="L285" s="72">
        <f t="shared" si="36"/>
        <v>0</v>
      </c>
      <c r="M285" s="72">
        <f t="shared" si="37"/>
        <v>0</v>
      </c>
    </row>
    <row r="286" spans="4:13" x14ac:dyDescent="0.25">
      <c r="D286" s="72">
        <f t="shared" si="38"/>
        <v>0.9740000000000002</v>
      </c>
      <c r="E286" s="72">
        <f>'Slider Control'!R$13*D286</f>
        <v>2.3376000000000006</v>
      </c>
      <c r="F286" s="72">
        <f>'Slider Control'!Q$13</f>
        <v>1.8</v>
      </c>
      <c r="G286" s="72">
        <f t="shared" si="32"/>
        <v>2.2376000000000005</v>
      </c>
      <c r="H286" s="72">
        <f t="shared" si="33"/>
        <v>-1.7</v>
      </c>
      <c r="I286" s="72">
        <f t="shared" si="34"/>
        <v>3.9376000000000007</v>
      </c>
      <c r="J286" s="72">
        <f t="shared" si="39"/>
        <v>0</v>
      </c>
      <c r="K286" s="72">
        <f t="shared" si="35"/>
        <v>0</v>
      </c>
      <c r="L286" s="72">
        <f t="shared" si="36"/>
        <v>0</v>
      </c>
      <c r="M286" s="72">
        <f t="shared" si="37"/>
        <v>0</v>
      </c>
    </row>
    <row r="287" spans="4:13" x14ac:dyDescent="0.25">
      <c r="D287" s="72">
        <f t="shared" si="38"/>
        <v>0.9750000000000002</v>
      </c>
      <c r="E287" s="72">
        <f>'Slider Control'!R$13*D287</f>
        <v>2.3400000000000003</v>
      </c>
      <c r="F287" s="72">
        <f>'Slider Control'!Q$13</f>
        <v>1.8</v>
      </c>
      <c r="G287" s="72">
        <f t="shared" si="32"/>
        <v>2.2400000000000002</v>
      </c>
      <c r="H287" s="72">
        <f t="shared" si="33"/>
        <v>-1.7</v>
      </c>
      <c r="I287" s="72">
        <f t="shared" si="34"/>
        <v>3.9400000000000004</v>
      </c>
      <c r="J287" s="72">
        <f t="shared" si="39"/>
        <v>0</v>
      </c>
      <c r="K287" s="72">
        <f t="shared" si="35"/>
        <v>0</v>
      </c>
      <c r="L287" s="72">
        <f t="shared" si="36"/>
        <v>0</v>
      </c>
      <c r="M287" s="72">
        <f t="shared" si="37"/>
        <v>0</v>
      </c>
    </row>
    <row r="288" spans="4:13" x14ac:dyDescent="0.25">
      <c r="D288" s="72">
        <f t="shared" si="38"/>
        <v>0.9760000000000002</v>
      </c>
      <c r="E288" s="72">
        <f>'Slider Control'!R$13*D288</f>
        <v>2.3424000000000005</v>
      </c>
      <c r="F288" s="72">
        <f>'Slider Control'!Q$13</f>
        <v>1.8</v>
      </c>
      <c r="G288" s="72">
        <f t="shared" si="32"/>
        <v>2.2424000000000004</v>
      </c>
      <c r="H288" s="72">
        <f t="shared" si="33"/>
        <v>-1.7</v>
      </c>
      <c r="I288" s="72">
        <f t="shared" si="34"/>
        <v>3.9424000000000001</v>
      </c>
      <c r="J288" s="72">
        <f t="shared" si="39"/>
        <v>0</v>
      </c>
      <c r="K288" s="72">
        <f t="shared" si="35"/>
        <v>0</v>
      </c>
      <c r="L288" s="72">
        <f t="shared" si="36"/>
        <v>0</v>
      </c>
      <c r="M288" s="72">
        <f t="shared" si="37"/>
        <v>0</v>
      </c>
    </row>
    <row r="289" spans="4:13" x14ac:dyDescent="0.25">
      <c r="D289" s="72">
        <f t="shared" si="38"/>
        <v>0.9770000000000002</v>
      </c>
      <c r="E289" s="72">
        <f>'Slider Control'!R$13*D289</f>
        <v>2.3448000000000002</v>
      </c>
      <c r="F289" s="72">
        <f>'Slider Control'!Q$13</f>
        <v>1.8</v>
      </c>
      <c r="G289" s="72">
        <f t="shared" si="32"/>
        <v>2.2448000000000001</v>
      </c>
      <c r="H289" s="72">
        <f t="shared" si="33"/>
        <v>-1.7</v>
      </c>
      <c r="I289" s="72">
        <f t="shared" si="34"/>
        <v>3.9447999999999999</v>
      </c>
      <c r="J289" s="72">
        <f t="shared" si="39"/>
        <v>0</v>
      </c>
      <c r="K289" s="72">
        <f t="shared" si="35"/>
        <v>0</v>
      </c>
      <c r="L289" s="72">
        <f t="shared" si="36"/>
        <v>0</v>
      </c>
      <c r="M289" s="72">
        <f t="shared" si="37"/>
        <v>0</v>
      </c>
    </row>
    <row r="290" spans="4:13" x14ac:dyDescent="0.25">
      <c r="D290" s="72">
        <f t="shared" si="38"/>
        <v>0.9780000000000002</v>
      </c>
      <c r="E290" s="72">
        <f>'Slider Control'!R$13*D290</f>
        <v>2.3472000000000004</v>
      </c>
      <c r="F290" s="72">
        <f>'Slider Control'!Q$13</f>
        <v>1.8</v>
      </c>
      <c r="G290" s="72">
        <f t="shared" si="32"/>
        <v>2.2472000000000003</v>
      </c>
      <c r="H290" s="72">
        <f t="shared" si="33"/>
        <v>-1.7</v>
      </c>
      <c r="I290" s="72">
        <f t="shared" si="34"/>
        <v>3.9472000000000005</v>
      </c>
      <c r="J290" s="72">
        <f t="shared" si="39"/>
        <v>0</v>
      </c>
      <c r="K290" s="72">
        <f t="shared" si="35"/>
        <v>0</v>
      </c>
      <c r="L290" s="72">
        <f t="shared" si="36"/>
        <v>0</v>
      </c>
      <c r="M290" s="72">
        <f t="shared" si="37"/>
        <v>0</v>
      </c>
    </row>
    <row r="291" spans="4:13" x14ac:dyDescent="0.25">
      <c r="D291" s="72">
        <f t="shared" si="38"/>
        <v>0.9790000000000002</v>
      </c>
      <c r="E291" s="72">
        <f>'Slider Control'!R$13*D291</f>
        <v>2.3496000000000006</v>
      </c>
      <c r="F291" s="72">
        <f>'Slider Control'!Q$13</f>
        <v>1.8</v>
      </c>
      <c r="G291" s="72">
        <f t="shared" si="32"/>
        <v>2.2496000000000005</v>
      </c>
      <c r="H291" s="72">
        <f t="shared" si="33"/>
        <v>-1.7</v>
      </c>
      <c r="I291" s="72">
        <f t="shared" si="34"/>
        <v>3.9496000000000002</v>
      </c>
      <c r="J291" s="72">
        <f t="shared" si="39"/>
        <v>0</v>
      </c>
      <c r="K291" s="72">
        <f t="shared" si="35"/>
        <v>0</v>
      </c>
      <c r="L291" s="72">
        <f t="shared" si="36"/>
        <v>0</v>
      </c>
      <c r="M291" s="72">
        <f t="shared" si="37"/>
        <v>0</v>
      </c>
    </row>
    <row r="292" spans="4:13" x14ac:dyDescent="0.25">
      <c r="D292" s="72">
        <f t="shared" si="38"/>
        <v>0.9800000000000002</v>
      </c>
      <c r="E292" s="72">
        <f>'Slider Control'!R$13*D292</f>
        <v>2.3520000000000003</v>
      </c>
      <c r="F292" s="72">
        <f>'Slider Control'!Q$13</f>
        <v>1.8</v>
      </c>
      <c r="G292" s="72">
        <f t="shared" si="32"/>
        <v>2.2520000000000002</v>
      </c>
      <c r="H292" s="72">
        <f t="shared" si="33"/>
        <v>-1.7</v>
      </c>
      <c r="I292" s="72">
        <f t="shared" si="34"/>
        <v>3.952</v>
      </c>
      <c r="J292" s="72">
        <f t="shared" si="39"/>
        <v>0</v>
      </c>
      <c r="K292" s="72">
        <f t="shared" si="35"/>
        <v>0</v>
      </c>
      <c r="L292" s="72">
        <f t="shared" si="36"/>
        <v>0</v>
      </c>
      <c r="M292" s="72">
        <f t="shared" si="37"/>
        <v>0</v>
      </c>
    </row>
    <row r="293" spans="4:13" x14ac:dyDescent="0.25">
      <c r="D293" s="72">
        <f t="shared" si="38"/>
        <v>0.98100000000000021</v>
      </c>
      <c r="E293" s="72">
        <f>'Slider Control'!R$13*D293</f>
        <v>2.3544000000000005</v>
      </c>
      <c r="F293" s="72">
        <f>'Slider Control'!Q$13</f>
        <v>1.8</v>
      </c>
      <c r="G293" s="72">
        <f t="shared" si="32"/>
        <v>2.2544000000000004</v>
      </c>
      <c r="H293" s="72">
        <f t="shared" si="33"/>
        <v>-1.7</v>
      </c>
      <c r="I293" s="72">
        <f t="shared" si="34"/>
        <v>3.9544000000000006</v>
      </c>
      <c r="J293" s="72">
        <f t="shared" si="39"/>
        <v>0</v>
      </c>
      <c r="K293" s="72">
        <f t="shared" si="35"/>
        <v>0</v>
      </c>
      <c r="L293" s="72">
        <f t="shared" si="36"/>
        <v>0</v>
      </c>
      <c r="M293" s="72">
        <f t="shared" si="37"/>
        <v>0</v>
      </c>
    </row>
    <row r="294" spans="4:13" x14ac:dyDescent="0.25">
      <c r="D294" s="72">
        <f t="shared" si="38"/>
        <v>0.98200000000000021</v>
      </c>
      <c r="E294" s="72">
        <f>'Slider Control'!R$13*D294</f>
        <v>2.3568000000000002</v>
      </c>
      <c r="F294" s="72">
        <f>'Slider Control'!Q$13</f>
        <v>1.8</v>
      </c>
      <c r="G294" s="72">
        <f t="shared" si="32"/>
        <v>2.2568000000000001</v>
      </c>
      <c r="H294" s="72">
        <f t="shared" si="33"/>
        <v>-1.7</v>
      </c>
      <c r="I294" s="72">
        <f t="shared" si="34"/>
        <v>3.9568000000000003</v>
      </c>
      <c r="J294" s="72">
        <f t="shared" si="39"/>
        <v>0</v>
      </c>
      <c r="K294" s="72">
        <f t="shared" si="35"/>
        <v>0</v>
      </c>
      <c r="L294" s="72">
        <f t="shared" si="36"/>
        <v>0</v>
      </c>
      <c r="M294" s="72">
        <f t="shared" si="37"/>
        <v>0</v>
      </c>
    </row>
    <row r="295" spans="4:13" x14ac:dyDescent="0.25">
      <c r="D295" s="72">
        <f t="shared" si="38"/>
        <v>0.98300000000000021</v>
      </c>
      <c r="E295" s="72">
        <f>'Slider Control'!R$13*D295</f>
        <v>2.3592000000000004</v>
      </c>
      <c r="F295" s="72">
        <f>'Slider Control'!Q$13</f>
        <v>1.8</v>
      </c>
      <c r="G295" s="72">
        <f t="shared" si="32"/>
        <v>2.2592000000000003</v>
      </c>
      <c r="H295" s="72">
        <f t="shared" si="33"/>
        <v>-1.7</v>
      </c>
      <c r="I295" s="72">
        <f t="shared" si="34"/>
        <v>3.9592000000000001</v>
      </c>
      <c r="J295" s="72">
        <f t="shared" si="39"/>
        <v>0</v>
      </c>
      <c r="K295" s="72">
        <f t="shared" si="35"/>
        <v>0</v>
      </c>
      <c r="L295" s="72">
        <f t="shared" si="36"/>
        <v>0</v>
      </c>
      <c r="M295" s="72">
        <f t="shared" si="37"/>
        <v>0</v>
      </c>
    </row>
    <row r="296" spans="4:13" x14ac:dyDescent="0.25">
      <c r="D296" s="72">
        <f t="shared" si="38"/>
        <v>0.98400000000000021</v>
      </c>
      <c r="E296" s="72">
        <f>'Slider Control'!R$13*D296</f>
        <v>2.3616000000000006</v>
      </c>
      <c r="F296" s="72">
        <f>'Slider Control'!Q$13</f>
        <v>1.8</v>
      </c>
      <c r="G296" s="72">
        <f t="shared" si="32"/>
        <v>2.2616000000000005</v>
      </c>
      <c r="H296" s="72">
        <f t="shared" si="33"/>
        <v>-1.7</v>
      </c>
      <c r="I296" s="72">
        <f t="shared" si="34"/>
        <v>3.9616000000000007</v>
      </c>
      <c r="J296" s="72">
        <f t="shared" si="39"/>
        <v>0</v>
      </c>
      <c r="K296" s="72">
        <f t="shared" si="35"/>
        <v>0</v>
      </c>
      <c r="L296" s="72">
        <f t="shared" si="36"/>
        <v>0</v>
      </c>
      <c r="M296" s="72">
        <f t="shared" si="37"/>
        <v>0</v>
      </c>
    </row>
    <row r="297" spans="4:13" x14ac:dyDescent="0.25">
      <c r="D297" s="72">
        <f t="shared" si="38"/>
        <v>0.98500000000000021</v>
      </c>
      <c r="E297" s="72">
        <f>'Slider Control'!R$13*D297</f>
        <v>2.3640000000000003</v>
      </c>
      <c r="F297" s="72">
        <f>'Slider Control'!Q$13</f>
        <v>1.8</v>
      </c>
      <c r="G297" s="72">
        <f t="shared" si="32"/>
        <v>2.2640000000000002</v>
      </c>
      <c r="H297" s="72">
        <f t="shared" si="33"/>
        <v>-1.7</v>
      </c>
      <c r="I297" s="72">
        <f t="shared" si="34"/>
        <v>3.9640000000000004</v>
      </c>
      <c r="J297" s="72">
        <f t="shared" si="39"/>
        <v>0</v>
      </c>
      <c r="K297" s="72">
        <f t="shared" si="35"/>
        <v>0</v>
      </c>
      <c r="L297" s="72">
        <f t="shared" si="36"/>
        <v>0</v>
      </c>
      <c r="M297" s="72">
        <f t="shared" si="37"/>
        <v>0</v>
      </c>
    </row>
    <row r="298" spans="4:13" x14ac:dyDescent="0.25">
      <c r="D298" s="72">
        <f t="shared" si="38"/>
        <v>0.98600000000000021</v>
      </c>
      <c r="E298" s="72">
        <f>'Slider Control'!R$13*D298</f>
        <v>2.3664000000000005</v>
      </c>
      <c r="F298" s="72">
        <f>'Slider Control'!Q$13</f>
        <v>1.8</v>
      </c>
      <c r="G298" s="72">
        <f t="shared" si="32"/>
        <v>2.2664000000000004</v>
      </c>
      <c r="H298" s="72">
        <f t="shared" si="33"/>
        <v>-1.7</v>
      </c>
      <c r="I298" s="72">
        <f t="shared" si="34"/>
        <v>3.9664000000000001</v>
      </c>
      <c r="J298" s="72">
        <f t="shared" si="39"/>
        <v>0</v>
      </c>
      <c r="K298" s="72">
        <f t="shared" si="35"/>
        <v>0</v>
      </c>
      <c r="L298" s="72">
        <f t="shared" si="36"/>
        <v>0</v>
      </c>
      <c r="M298" s="72">
        <f t="shared" si="37"/>
        <v>0</v>
      </c>
    </row>
    <row r="299" spans="4:13" x14ac:dyDescent="0.25">
      <c r="D299" s="72">
        <f t="shared" si="38"/>
        <v>0.98700000000000021</v>
      </c>
      <c r="E299" s="72">
        <f>'Slider Control'!R$13*D299</f>
        <v>2.3688000000000002</v>
      </c>
      <c r="F299" s="72">
        <f>'Slider Control'!Q$13</f>
        <v>1.8</v>
      </c>
      <c r="G299" s="72">
        <f t="shared" si="32"/>
        <v>2.2688000000000001</v>
      </c>
      <c r="H299" s="72">
        <f t="shared" si="33"/>
        <v>-1.7</v>
      </c>
      <c r="I299" s="72">
        <f t="shared" si="34"/>
        <v>3.9687999999999999</v>
      </c>
      <c r="J299" s="72">
        <f t="shared" si="39"/>
        <v>0</v>
      </c>
      <c r="K299" s="72">
        <f t="shared" si="35"/>
        <v>0</v>
      </c>
      <c r="L299" s="72">
        <f t="shared" si="36"/>
        <v>0</v>
      </c>
      <c r="M299" s="72">
        <f t="shared" si="37"/>
        <v>0</v>
      </c>
    </row>
    <row r="300" spans="4:13" x14ac:dyDescent="0.25">
      <c r="D300" s="72">
        <f t="shared" si="38"/>
        <v>0.98800000000000021</v>
      </c>
      <c r="E300" s="72">
        <f>'Slider Control'!R$13*D300</f>
        <v>2.3712000000000004</v>
      </c>
      <c r="F300" s="72">
        <f>'Slider Control'!Q$13</f>
        <v>1.8</v>
      </c>
      <c r="G300" s="72">
        <f t="shared" si="32"/>
        <v>2.2712000000000003</v>
      </c>
      <c r="H300" s="72">
        <f t="shared" si="33"/>
        <v>-1.7</v>
      </c>
      <c r="I300" s="72">
        <f t="shared" si="34"/>
        <v>3.9712000000000005</v>
      </c>
      <c r="J300" s="72">
        <f t="shared" si="39"/>
        <v>0</v>
      </c>
      <c r="K300" s="72">
        <f t="shared" si="35"/>
        <v>0</v>
      </c>
      <c r="L300" s="72">
        <f t="shared" si="36"/>
        <v>0</v>
      </c>
      <c r="M300" s="72">
        <f t="shared" si="37"/>
        <v>0</v>
      </c>
    </row>
    <row r="301" spans="4:13" x14ac:dyDescent="0.25">
      <c r="D301" s="72">
        <f t="shared" si="38"/>
        <v>0.98900000000000021</v>
      </c>
      <c r="E301" s="72">
        <f>'Slider Control'!R$13*D301</f>
        <v>2.3736000000000006</v>
      </c>
      <c r="F301" s="72">
        <f>'Slider Control'!Q$13</f>
        <v>1.8</v>
      </c>
      <c r="G301" s="72">
        <f t="shared" si="32"/>
        <v>2.2736000000000005</v>
      </c>
      <c r="H301" s="72">
        <f t="shared" si="33"/>
        <v>-1.7</v>
      </c>
      <c r="I301" s="72">
        <f t="shared" si="34"/>
        <v>3.9736000000000002</v>
      </c>
      <c r="J301" s="72">
        <f t="shared" si="39"/>
        <v>0</v>
      </c>
      <c r="K301" s="72">
        <f t="shared" si="35"/>
        <v>0</v>
      </c>
      <c r="L301" s="72">
        <f t="shared" si="36"/>
        <v>0</v>
      </c>
      <c r="M301" s="72">
        <f t="shared" si="37"/>
        <v>0</v>
      </c>
    </row>
    <row r="302" spans="4:13" x14ac:dyDescent="0.25">
      <c r="D302" s="72">
        <f t="shared" si="38"/>
        <v>0.99000000000000021</v>
      </c>
      <c r="E302" s="72">
        <f>'Slider Control'!R$13*D302</f>
        <v>2.3760000000000003</v>
      </c>
      <c r="F302" s="72">
        <f>'Slider Control'!Q$13</f>
        <v>1.8</v>
      </c>
      <c r="G302" s="72">
        <f t="shared" si="32"/>
        <v>2.2760000000000002</v>
      </c>
      <c r="H302" s="72">
        <f t="shared" si="33"/>
        <v>-1.7</v>
      </c>
      <c r="I302" s="72">
        <f t="shared" si="34"/>
        <v>3.976</v>
      </c>
      <c r="J302" s="72">
        <f t="shared" si="39"/>
        <v>0</v>
      </c>
      <c r="K302" s="72">
        <f t="shared" si="35"/>
        <v>0</v>
      </c>
      <c r="L302" s="72">
        <f t="shared" si="36"/>
        <v>0</v>
      </c>
      <c r="M302" s="72">
        <f t="shared" si="37"/>
        <v>0</v>
      </c>
    </row>
    <row r="303" spans="4:13" x14ac:dyDescent="0.25">
      <c r="D303" s="72">
        <f t="shared" si="38"/>
        <v>0.99100000000000021</v>
      </c>
      <c r="E303" s="72">
        <f>'Slider Control'!R$13*D303</f>
        <v>2.3784000000000005</v>
      </c>
      <c r="F303" s="72">
        <f>'Slider Control'!Q$13</f>
        <v>1.8</v>
      </c>
      <c r="G303" s="72">
        <f t="shared" si="32"/>
        <v>2.2784000000000004</v>
      </c>
      <c r="H303" s="72">
        <f t="shared" si="33"/>
        <v>-1.7</v>
      </c>
      <c r="I303" s="72">
        <f t="shared" si="34"/>
        <v>3.9784000000000006</v>
      </c>
      <c r="J303" s="72">
        <f t="shared" si="39"/>
        <v>0</v>
      </c>
      <c r="K303" s="72">
        <f t="shared" si="35"/>
        <v>0</v>
      </c>
      <c r="L303" s="72">
        <f t="shared" si="36"/>
        <v>0</v>
      </c>
      <c r="M303" s="72">
        <f t="shared" si="37"/>
        <v>0</v>
      </c>
    </row>
    <row r="304" spans="4:13" x14ac:dyDescent="0.25">
      <c r="D304" s="72">
        <f t="shared" si="38"/>
        <v>0.99200000000000021</v>
      </c>
      <c r="E304" s="72">
        <f>'Slider Control'!R$13*D304</f>
        <v>2.3808000000000002</v>
      </c>
      <c r="F304" s="72">
        <f>'Slider Control'!Q$13</f>
        <v>1.8</v>
      </c>
      <c r="G304" s="72">
        <f t="shared" si="32"/>
        <v>2.2808000000000002</v>
      </c>
      <c r="H304" s="72">
        <f t="shared" si="33"/>
        <v>-1.7</v>
      </c>
      <c r="I304" s="72">
        <f t="shared" si="34"/>
        <v>3.9808000000000003</v>
      </c>
      <c r="J304" s="72">
        <f t="shared" si="39"/>
        <v>0</v>
      </c>
      <c r="K304" s="72">
        <f t="shared" si="35"/>
        <v>0</v>
      </c>
      <c r="L304" s="72">
        <f t="shared" si="36"/>
        <v>0</v>
      </c>
      <c r="M304" s="72">
        <f t="shared" si="37"/>
        <v>0</v>
      </c>
    </row>
    <row r="305" spans="4:13" x14ac:dyDescent="0.25">
      <c r="D305" s="72">
        <f t="shared" si="38"/>
        <v>0.99300000000000022</v>
      </c>
      <c r="E305" s="72">
        <f>'Slider Control'!R$13*D305</f>
        <v>2.3832000000000004</v>
      </c>
      <c r="F305" s="72">
        <f>'Slider Control'!Q$13</f>
        <v>1.8</v>
      </c>
      <c r="G305" s="72">
        <f t="shared" si="32"/>
        <v>2.2832000000000003</v>
      </c>
      <c r="H305" s="72">
        <f t="shared" si="33"/>
        <v>-1.7</v>
      </c>
      <c r="I305" s="72">
        <f t="shared" si="34"/>
        <v>3.9832000000000001</v>
      </c>
      <c r="J305" s="72">
        <f t="shared" si="39"/>
        <v>0</v>
      </c>
      <c r="K305" s="72">
        <f t="shared" si="35"/>
        <v>0</v>
      </c>
      <c r="L305" s="72">
        <f t="shared" si="36"/>
        <v>0</v>
      </c>
      <c r="M305" s="72">
        <f t="shared" si="37"/>
        <v>0</v>
      </c>
    </row>
    <row r="306" spans="4:13" x14ac:dyDescent="0.25">
      <c r="D306" s="72">
        <f t="shared" si="38"/>
        <v>0.99400000000000022</v>
      </c>
      <c r="E306" s="72">
        <f>'Slider Control'!R$13*D306</f>
        <v>2.3856000000000006</v>
      </c>
      <c r="F306" s="72">
        <f>'Slider Control'!Q$13</f>
        <v>1.8</v>
      </c>
      <c r="G306" s="72">
        <f t="shared" si="32"/>
        <v>2.2856000000000005</v>
      </c>
      <c r="H306" s="72">
        <f t="shared" si="33"/>
        <v>-1.7</v>
      </c>
      <c r="I306" s="72">
        <f t="shared" si="34"/>
        <v>3.9856000000000007</v>
      </c>
      <c r="J306" s="72">
        <f t="shared" si="39"/>
        <v>0</v>
      </c>
      <c r="K306" s="72">
        <f t="shared" si="35"/>
        <v>0</v>
      </c>
      <c r="L306" s="72">
        <f t="shared" si="36"/>
        <v>0</v>
      </c>
      <c r="M306" s="72">
        <f t="shared" si="37"/>
        <v>0</v>
      </c>
    </row>
    <row r="307" spans="4:13" x14ac:dyDescent="0.25">
      <c r="D307" s="72">
        <f t="shared" si="38"/>
        <v>0.99500000000000022</v>
      </c>
      <c r="E307" s="72">
        <f>'Slider Control'!R$13*D307</f>
        <v>2.3880000000000003</v>
      </c>
      <c r="F307" s="72">
        <f>'Slider Control'!Q$13</f>
        <v>1.8</v>
      </c>
      <c r="G307" s="72">
        <f t="shared" si="32"/>
        <v>2.2880000000000003</v>
      </c>
      <c r="H307" s="72">
        <f t="shared" si="33"/>
        <v>-1.7</v>
      </c>
      <c r="I307" s="72">
        <f t="shared" si="34"/>
        <v>3.9880000000000004</v>
      </c>
      <c r="J307" s="72">
        <f t="shared" si="39"/>
        <v>0</v>
      </c>
      <c r="K307" s="72">
        <f t="shared" si="35"/>
        <v>0</v>
      </c>
      <c r="L307" s="72">
        <f t="shared" si="36"/>
        <v>0</v>
      </c>
      <c r="M307" s="72">
        <f t="shared" si="37"/>
        <v>0</v>
      </c>
    </row>
    <row r="308" spans="4:13" x14ac:dyDescent="0.25">
      <c r="D308" s="72">
        <f t="shared" si="38"/>
        <v>0.99600000000000022</v>
      </c>
      <c r="E308" s="72">
        <f>'Slider Control'!R$13*D308</f>
        <v>2.3904000000000005</v>
      </c>
      <c r="F308" s="72">
        <f>'Slider Control'!Q$13</f>
        <v>1.8</v>
      </c>
      <c r="G308" s="72">
        <f t="shared" si="32"/>
        <v>2.2904000000000004</v>
      </c>
      <c r="H308" s="72">
        <f t="shared" si="33"/>
        <v>-1.7</v>
      </c>
      <c r="I308" s="72">
        <f t="shared" si="34"/>
        <v>3.9904000000000002</v>
      </c>
      <c r="J308" s="72">
        <f t="shared" si="39"/>
        <v>0</v>
      </c>
      <c r="K308" s="72">
        <f t="shared" si="35"/>
        <v>0</v>
      </c>
      <c r="L308" s="72">
        <f t="shared" si="36"/>
        <v>0</v>
      </c>
      <c r="M308" s="72">
        <f t="shared" si="37"/>
        <v>0</v>
      </c>
    </row>
    <row r="309" spans="4:13" x14ac:dyDescent="0.25">
      <c r="D309" s="72">
        <f t="shared" si="38"/>
        <v>0.99700000000000022</v>
      </c>
      <c r="E309" s="72">
        <f>'Slider Control'!R$13*D309</f>
        <v>2.3928000000000003</v>
      </c>
      <c r="F309" s="72">
        <f>'Slider Control'!Q$13</f>
        <v>1.8</v>
      </c>
      <c r="G309" s="72">
        <f t="shared" si="32"/>
        <v>2.2928000000000002</v>
      </c>
      <c r="H309" s="72">
        <f t="shared" si="33"/>
        <v>-1.7</v>
      </c>
      <c r="I309" s="72">
        <f t="shared" si="34"/>
        <v>3.9927999999999999</v>
      </c>
      <c r="J309" s="72">
        <f t="shared" si="39"/>
        <v>0</v>
      </c>
      <c r="K309" s="72">
        <f t="shared" si="35"/>
        <v>0</v>
      </c>
      <c r="L309" s="72">
        <f t="shared" si="36"/>
        <v>0</v>
      </c>
      <c r="M309" s="72">
        <f t="shared" si="37"/>
        <v>0</v>
      </c>
    </row>
    <row r="310" spans="4:13" x14ac:dyDescent="0.25">
      <c r="D310" s="72">
        <f t="shared" si="38"/>
        <v>0.99800000000000022</v>
      </c>
      <c r="E310" s="72">
        <f>'Slider Control'!R$13*D310</f>
        <v>2.3952000000000004</v>
      </c>
      <c r="F310" s="72">
        <f>'Slider Control'!Q$13</f>
        <v>1.8</v>
      </c>
      <c r="G310" s="72">
        <f t="shared" si="32"/>
        <v>2.2952000000000004</v>
      </c>
      <c r="H310" s="72">
        <f t="shared" si="33"/>
        <v>-1.7</v>
      </c>
      <c r="I310" s="72">
        <f t="shared" si="34"/>
        <v>3.9952000000000005</v>
      </c>
      <c r="J310" s="72">
        <f t="shared" si="39"/>
        <v>0</v>
      </c>
      <c r="K310" s="72">
        <f t="shared" si="35"/>
        <v>0</v>
      </c>
      <c r="L310" s="72">
        <f t="shared" si="36"/>
        <v>0</v>
      </c>
      <c r="M310" s="72">
        <f t="shared" si="37"/>
        <v>0</v>
      </c>
    </row>
    <row r="311" spans="4:13" x14ac:dyDescent="0.25">
      <c r="D311" s="72">
        <f t="shared" si="38"/>
        <v>0.99900000000000022</v>
      </c>
      <c r="E311" s="72">
        <f>'Slider Control'!R$13*D311</f>
        <v>2.3976000000000006</v>
      </c>
      <c r="F311" s="72">
        <f>'Slider Control'!Q$13</f>
        <v>1.8</v>
      </c>
      <c r="G311" s="72">
        <f t="shared" si="32"/>
        <v>2.2976000000000005</v>
      </c>
      <c r="H311" s="72">
        <f t="shared" si="33"/>
        <v>-1.7</v>
      </c>
      <c r="I311" s="72">
        <f t="shared" si="34"/>
        <v>3.9976000000000003</v>
      </c>
      <c r="J311" s="72">
        <f t="shared" si="39"/>
        <v>0</v>
      </c>
      <c r="K311" s="72">
        <f t="shared" si="35"/>
        <v>0</v>
      </c>
      <c r="L311" s="72">
        <f t="shared" si="36"/>
        <v>0</v>
      </c>
      <c r="M311" s="72">
        <f t="shared" si="37"/>
        <v>0</v>
      </c>
    </row>
    <row r="312" spans="4:13" x14ac:dyDescent="0.25">
      <c r="D312" s="72">
        <f t="shared" si="38"/>
        <v>1.0000000000000002</v>
      </c>
      <c r="E312" s="72">
        <f>'Slider Control'!R$13*D312</f>
        <v>2.4000000000000004</v>
      </c>
      <c r="F312" s="72">
        <f>'Slider Control'!Q$13</f>
        <v>1.8</v>
      </c>
      <c r="G312" s="72">
        <f t="shared" si="32"/>
        <v>2.3000000000000003</v>
      </c>
      <c r="H312" s="72">
        <f t="shared" si="33"/>
        <v>-1.7</v>
      </c>
      <c r="I312" s="72">
        <f t="shared" si="34"/>
        <v>4</v>
      </c>
      <c r="J312" s="72">
        <f t="shared" si="39"/>
        <v>0</v>
      </c>
      <c r="K312" s="72">
        <f t="shared" si="35"/>
        <v>0</v>
      </c>
      <c r="L312" s="72">
        <f t="shared" si="36"/>
        <v>0</v>
      </c>
      <c r="M312" s="72">
        <f t="shared" si="37"/>
        <v>0</v>
      </c>
    </row>
    <row r="313" spans="4:13" x14ac:dyDescent="0.25">
      <c r="D313" s="72">
        <f t="shared" si="38"/>
        <v>1.0010000000000001</v>
      </c>
      <c r="E313" s="72">
        <f>'Slider Control'!R$13*D313</f>
        <v>2.4024000000000001</v>
      </c>
      <c r="F313" s="72">
        <f>'Slider Control'!Q$13</f>
        <v>1.8</v>
      </c>
      <c r="G313" s="72">
        <f t="shared" si="32"/>
        <v>2.3024</v>
      </c>
      <c r="H313" s="72">
        <f t="shared" si="33"/>
        <v>-1.7</v>
      </c>
      <c r="I313" s="72">
        <f t="shared" si="34"/>
        <v>4.0023999999999997</v>
      </c>
      <c r="J313" s="72">
        <f t="shared" si="39"/>
        <v>0</v>
      </c>
      <c r="K313" s="72">
        <f t="shared" si="35"/>
        <v>0</v>
      </c>
      <c r="L313" s="72">
        <f t="shared" si="36"/>
        <v>0</v>
      </c>
      <c r="M313" s="72">
        <f t="shared" si="37"/>
        <v>0</v>
      </c>
    </row>
    <row r="314" spans="4:13" x14ac:dyDescent="0.25">
      <c r="D314" s="72">
        <f t="shared" si="38"/>
        <v>1.002</v>
      </c>
      <c r="E314" s="72">
        <f>'Slider Control'!R$13*D314</f>
        <v>2.4047999999999998</v>
      </c>
      <c r="F314" s="72">
        <f>'Slider Control'!Q$13</f>
        <v>1.8</v>
      </c>
      <c r="G314" s="72">
        <f t="shared" si="32"/>
        <v>2.3047999999999997</v>
      </c>
      <c r="H314" s="72">
        <f t="shared" si="33"/>
        <v>-1.7</v>
      </c>
      <c r="I314" s="72">
        <f t="shared" si="34"/>
        <v>4.0047999999999995</v>
      </c>
      <c r="J314" s="72">
        <f t="shared" si="39"/>
        <v>0</v>
      </c>
      <c r="K314" s="72">
        <f t="shared" si="35"/>
        <v>0</v>
      </c>
      <c r="L314" s="72">
        <f t="shared" si="36"/>
        <v>0</v>
      </c>
      <c r="M314" s="72">
        <f t="shared" si="37"/>
        <v>0</v>
      </c>
    </row>
    <row r="315" spans="4:13" x14ac:dyDescent="0.25">
      <c r="D315" s="72">
        <f t="shared" si="38"/>
        <v>1.0029999999999999</v>
      </c>
      <c r="E315" s="72">
        <f>'Slider Control'!R$13*D315</f>
        <v>2.4071999999999996</v>
      </c>
      <c r="F315" s="72">
        <f>'Slider Control'!Q$13</f>
        <v>1.8</v>
      </c>
      <c r="G315" s="72">
        <f t="shared" si="32"/>
        <v>2.3071999999999995</v>
      </c>
      <c r="H315" s="72">
        <f t="shared" si="33"/>
        <v>-1.7</v>
      </c>
      <c r="I315" s="72">
        <f t="shared" si="34"/>
        <v>4.0071999999999992</v>
      </c>
      <c r="J315" s="72">
        <f t="shared" si="39"/>
        <v>0</v>
      </c>
      <c r="K315" s="72">
        <f t="shared" si="35"/>
        <v>0</v>
      </c>
      <c r="L315" s="72">
        <f t="shared" si="36"/>
        <v>0</v>
      </c>
      <c r="M315" s="72">
        <f t="shared" si="37"/>
        <v>0</v>
      </c>
    </row>
    <row r="316" spans="4:13" x14ac:dyDescent="0.25">
      <c r="D316" s="72">
        <f t="shared" si="38"/>
        <v>1.0039999999999998</v>
      </c>
      <c r="E316" s="72">
        <f>'Slider Control'!R$13*D316</f>
        <v>2.4095999999999993</v>
      </c>
      <c r="F316" s="72">
        <f>'Slider Control'!Q$13</f>
        <v>1.8</v>
      </c>
      <c r="G316" s="72">
        <f t="shared" si="32"/>
        <v>2.3095999999999992</v>
      </c>
      <c r="H316" s="72">
        <f t="shared" si="33"/>
        <v>-1.7</v>
      </c>
      <c r="I316" s="72">
        <f t="shared" si="34"/>
        <v>4.0095999999999989</v>
      </c>
      <c r="J316" s="72">
        <f t="shared" si="39"/>
        <v>0</v>
      </c>
      <c r="K316" s="72">
        <f t="shared" si="35"/>
        <v>0</v>
      </c>
      <c r="L316" s="72">
        <f t="shared" si="36"/>
        <v>0</v>
      </c>
      <c r="M316" s="72">
        <f t="shared" si="37"/>
        <v>0</v>
      </c>
    </row>
    <row r="317" spans="4:13" x14ac:dyDescent="0.25">
      <c r="D317" s="72">
        <f t="shared" si="38"/>
        <v>1.0049999999999997</v>
      </c>
      <c r="E317" s="72">
        <f>'Slider Control'!R$13*D317</f>
        <v>2.411999999999999</v>
      </c>
      <c r="F317" s="72">
        <f>'Slider Control'!Q$13</f>
        <v>1.8</v>
      </c>
      <c r="G317" s="72">
        <f t="shared" si="32"/>
        <v>2.3119999999999989</v>
      </c>
      <c r="H317" s="72">
        <f t="shared" si="33"/>
        <v>-1.7</v>
      </c>
      <c r="I317" s="72">
        <f t="shared" si="34"/>
        <v>4.0119999999999987</v>
      </c>
      <c r="J317" s="72">
        <f t="shared" si="39"/>
        <v>0</v>
      </c>
      <c r="K317" s="72">
        <f t="shared" si="35"/>
        <v>0</v>
      </c>
      <c r="L317" s="72">
        <f t="shared" si="36"/>
        <v>0</v>
      </c>
      <c r="M317" s="72">
        <f t="shared" si="37"/>
        <v>0</v>
      </c>
    </row>
    <row r="318" spans="4:13" x14ac:dyDescent="0.25">
      <c r="D318" s="72">
        <f t="shared" si="38"/>
        <v>1.0059999999999996</v>
      </c>
      <c r="E318" s="72">
        <f>'Slider Control'!R$13*D318</f>
        <v>2.4143999999999988</v>
      </c>
      <c r="F318" s="72">
        <f>'Slider Control'!Q$13</f>
        <v>1.8</v>
      </c>
      <c r="G318" s="72">
        <f t="shared" si="32"/>
        <v>2.3143999999999987</v>
      </c>
      <c r="H318" s="72">
        <f t="shared" si="33"/>
        <v>-1.7</v>
      </c>
      <c r="I318" s="72">
        <f t="shared" si="34"/>
        <v>4.0143999999999984</v>
      </c>
      <c r="J318" s="72">
        <f t="shared" si="39"/>
        <v>0</v>
      </c>
      <c r="K318" s="72">
        <f t="shared" si="35"/>
        <v>0</v>
      </c>
      <c r="L318" s="72">
        <f t="shared" si="36"/>
        <v>0</v>
      </c>
      <c r="M318" s="72">
        <f t="shared" si="37"/>
        <v>0</v>
      </c>
    </row>
    <row r="319" spans="4:13" x14ac:dyDescent="0.25">
      <c r="D319" s="72">
        <f t="shared" si="38"/>
        <v>1.0069999999999995</v>
      </c>
      <c r="E319" s="72">
        <f>'Slider Control'!R$13*D319</f>
        <v>2.4167999999999985</v>
      </c>
      <c r="F319" s="72">
        <f>'Slider Control'!Q$13</f>
        <v>1.8</v>
      </c>
      <c r="G319" s="72">
        <f t="shared" si="32"/>
        <v>2.3167999999999984</v>
      </c>
      <c r="H319" s="72">
        <f t="shared" si="33"/>
        <v>-1.7</v>
      </c>
      <c r="I319" s="72">
        <f t="shared" si="34"/>
        <v>4.0167999999999981</v>
      </c>
      <c r="J319" s="72">
        <f t="shared" si="39"/>
        <v>0</v>
      </c>
      <c r="K319" s="72">
        <f t="shared" si="35"/>
        <v>0</v>
      </c>
      <c r="L319" s="72">
        <f t="shared" si="36"/>
        <v>0</v>
      </c>
      <c r="M319" s="72">
        <f t="shared" si="37"/>
        <v>0</v>
      </c>
    </row>
    <row r="320" spans="4:13" x14ac:dyDescent="0.25">
      <c r="D320" s="72">
        <f t="shared" si="38"/>
        <v>1.0079999999999993</v>
      </c>
      <c r="E320" s="72">
        <f>'Slider Control'!R$13*D320</f>
        <v>2.4191999999999982</v>
      </c>
      <c r="F320" s="72">
        <f>'Slider Control'!Q$13</f>
        <v>1.8</v>
      </c>
      <c r="G320" s="72">
        <f t="shared" si="32"/>
        <v>2.3191999999999982</v>
      </c>
      <c r="H320" s="72">
        <f t="shared" si="33"/>
        <v>-1.7</v>
      </c>
      <c r="I320" s="72">
        <f t="shared" si="34"/>
        <v>4.0191999999999979</v>
      </c>
      <c r="J320" s="72">
        <f t="shared" si="39"/>
        <v>0</v>
      </c>
      <c r="K320" s="72">
        <f t="shared" si="35"/>
        <v>0</v>
      </c>
      <c r="L320" s="72">
        <f t="shared" si="36"/>
        <v>0</v>
      </c>
      <c r="M320" s="72">
        <f t="shared" si="37"/>
        <v>0</v>
      </c>
    </row>
    <row r="321" spans="4:13" x14ac:dyDescent="0.25">
      <c r="D321" s="72">
        <f t="shared" si="38"/>
        <v>1.0089999999999992</v>
      </c>
      <c r="E321" s="72">
        <f>'Slider Control'!R$13*D321</f>
        <v>2.421599999999998</v>
      </c>
      <c r="F321" s="72">
        <f>'Slider Control'!Q$13</f>
        <v>1.8</v>
      </c>
      <c r="G321" s="72">
        <f t="shared" si="32"/>
        <v>2.3215999999999979</v>
      </c>
      <c r="H321" s="72">
        <f t="shared" si="33"/>
        <v>-1.7</v>
      </c>
      <c r="I321" s="72">
        <f t="shared" si="34"/>
        <v>4.0215999999999976</v>
      </c>
      <c r="J321" s="72">
        <f t="shared" si="39"/>
        <v>0</v>
      </c>
      <c r="K321" s="72">
        <f t="shared" si="35"/>
        <v>0</v>
      </c>
      <c r="L321" s="72">
        <f t="shared" si="36"/>
        <v>0</v>
      </c>
      <c r="M321" s="72">
        <f t="shared" si="37"/>
        <v>0</v>
      </c>
    </row>
    <row r="322" spans="4:13" x14ac:dyDescent="0.25">
      <c r="D322" s="72">
        <f t="shared" si="38"/>
        <v>1.0099999999999991</v>
      </c>
      <c r="E322" s="72">
        <f>'Slider Control'!R$13*D322</f>
        <v>2.4239999999999977</v>
      </c>
      <c r="F322" s="72">
        <f>'Slider Control'!Q$13</f>
        <v>1.8</v>
      </c>
      <c r="G322" s="72">
        <f t="shared" ref="G322:G362" si="40">E322-B$21</f>
        <v>2.3239999999999976</v>
      </c>
      <c r="H322" s="72">
        <f t="shared" ref="H322:H362" si="41">B$21-F322</f>
        <v>-1.7</v>
      </c>
      <c r="I322" s="72">
        <f t="shared" ref="I322:I362" si="42">ABS(G322-H322)</f>
        <v>4.0239999999999974</v>
      </c>
      <c r="J322" s="72">
        <f t="shared" si="39"/>
        <v>0</v>
      </c>
      <c r="K322" s="72">
        <f t="shared" ref="K322:K362" si="43">$J322*D322</f>
        <v>0</v>
      </c>
      <c r="L322" s="72">
        <f t="shared" ref="L322:L362" si="44">$J322*E322</f>
        <v>0</v>
      </c>
      <c r="M322" s="72">
        <f t="shared" ref="M322:M362" si="45">$J322*F322</f>
        <v>0</v>
      </c>
    </row>
    <row r="323" spans="4:13" x14ac:dyDescent="0.25">
      <c r="D323" s="72">
        <f t="shared" ref="D323:D362" si="46">D322+0.001</f>
        <v>1.010999999999999</v>
      </c>
      <c r="E323" s="72">
        <f>'Slider Control'!R$13*D323</f>
        <v>2.4263999999999974</v>
      </c>
      <c r="F323" s="72">
        <f>'Slider Control'!Q$13</f>
        <v>1.8</v>
      </c>
      <c r="G323" s="72">
        <f t="shared" si="40"/>
        <v>2.3263999999999974</v>
      </c>
      <c r="H323" s="72">
        <f t="shared" si="41"/>
        <v>-1.7</v>
      </c>
      <c r="I323" s="72">
        <f t="shared" si="42"/>
        <v>4.0263999999999971</v>
      </c>
      <c r="J323" s="72">
        <f t="shared" si="39"/>
        <v>0</v>
      </c>
      <c r="K323" s="72">
        <f t="shared" si="43"/>
        <v>0</v>
      </c>
      <c r="L323" s="72">
        <f t="shared" si="44"/>
        <v>0</v>
      </c>
      <c r="M323" s="72">
        <f t="shared" si="45"/>
        <v>0</v>
      </c>
    </row>
    <row r="324" spans="4:13" x14ac:dyDescent="0.25">
      <c r="D324" s="72">
        <f t="shared" si="46"/>
        <v>1.0119999999999989</v>
      </c>
      <c r="E324" s="72">
        <f>'Slider Control'!R$13*D324</f>
        <v>2.4287999999999972</v>
      </c>
      <c r="F324" s="72">
        <f>'Slider Control'!Q$13</f>
        <v>1.8</v>
      </c>
      <c r="G324" s="72">
        <f t="shared" si="40"/>
        <v>2.3287999999999971</v>
      </c>
      <c r="H324" s="72">
        <f t="shared" si="41"/>
        <v>-1.7</v>
      </c>
      <c r="I324" s="72">
        <f t="shared" si="42"/>
        <v>4.0287999999999968</v>
      </c>
      <c r="J324" s="72">
        <f t="shared" ref="J324:J362" si="47">IF(AND(I324=I$364,J323=0),1,0)</f>
        <v>0</v>
      </c>
      <c r="K324" s="72">
        <f t="shared" si="43"/>
        <v>0</v>
      </c>
      <c r="L324" s="72">
        <f t="shared" si="44"/>
        <v>0</v>
      </c>
      <c r="M324" s="72">
        <f t="shared" si="45"/>
        <v>0</v>
      </c>
    </row>
    <row r="325" spans="4:13" x14ac:dyDescent="0.25">
      <c r="D325" s="72">
        <f t="shared" si="46"/>
        <v>1.0129999999999988</v>
      </c>
      <c r="E325" s="72">
        <f>'Slider Control'!R$13*D325</f>
        <v>2.4311999999999969</v>
      </c>
      <c r="F325" s="72">
        <f>'Slider Control'!Q$13</f>
        <v>1.8</v>
      </c>
      <c r="G325" s="72">
        <f t="shared" si="40"/>
        <v>2.3311999999999968</v>
      </c>
      <c r="H325" s="72">
        <f t="shared" si="41"/>
        <v>-1.7</v>
      </c>
      <c r="I325" s="72">
        <f t="shared" si="42"/>
        <v>4.0311999999999966</v>
      </c>
      <c r="J325" s="72">
        <f t="shared" si="47"/>
        <v>0</v>
      </c>
      <c r="K325" s="72">
        <f t="shared" si="43"/>
        <v>0</v>
      </c>
      <c r="L325" s="72">
        <f t="shared" si="44"/>
        <v>0</v>
      </c>
      <c r="M325" s="72">
        <f t="shared" si="45"/>
        <v>0</v>
      </c>
    </row>
    <row r="326" spans="4:13" x14ac:dyDescent="0.25">
      <c r="D326" s="72">
        <f t="shared" si="46"/>
        <v>1.0139999999999987</v>
      </c>
      <c r="E326" s="72">
        <f>'Slider Control'!R$13*D326</f>
        <v>2.4335999999999967</v>
      </c>
      <c r="F326" s="72">
        <f>'Slider Control'!Q$13</f>
        <v>1.8</v>
      </c>
      <c r="G326" s="72">
        <f t="shared" si="40"/>
        <v>2.3335999999999966</v>
      </c>
      <c r="H326" s="72">
        <f t="shared" si="41"/>
        <v>-1.7</v>
      </c>
      <c r="I326" s="72">
        <f t="shared" si="42"/>
        <v>4.0335999999999963</v>
      </c>
      <c r="J326" s="72">
        <f t="shared" si="47"/>
        <v>0</v>
      </c>
      <c r="K326" s="72">
        <f t="shared" si="43"/>
        <v>0</v>
      </c>
      <c r="L326" s="72">
        <f t="shared" si="44"/>
        <v>0</v>
      </c>
      <c r="M326" s="72">
        <f t="shared" si="45"/>
        <v>0</v>
      </c>
    </row>
    <row r="327" spans="4:13" x14ac:dyDescent="0.25">
      <c r="D327" s="72">
        <f t="shared" si="46"/>
        <v>1.0149999999999986</v>
      </c>
      <c r="E327" s="72">
        <f>'Slider Control'!R$13*D327</f>
        <v>2.4359999999999964</v>
      </c>
      <c r="F327" s="72">
        <f>'Slider Control'!Q$13</f>
        <v>1.8</v>
      </c>
      <c r="G327" s="72">
        <f t="shared" si="40"/>
        <v>2.3359999999999963</v>
      </c>
      <c r="H327" s="72">
        <f t="shared" si="41"/>
        <v>-1.7</v>
      </c>
      <c r="I327" s="72">
        <f t="shared" si="42"/>
        <v>4.035999999999996</v>
      </c>
      <c r="J327" s="72">
        <f t="shared" si="47"/>
        <v>0</v>
      </c>
      <c r="K327" s="72">
        <f t="shared" si="43"/>
        <v>0</v>
      </c>
      <c r="L327" s="72">
        <f t="shared" si="44"/>
        <v>0</v>
      </c>
      <c r="M327" s="72">
        <f t="shared" si="45"/>
        <v>0</v>
      </c>
    </row>
    <row r="328" spans="4:13" x14ac:dyDescent="0.25">
      <c r="D328" s="72">
        <f t="shared" si="46"/>
        <v>1.0159999999999985</v>
      </c>
      <c r="E328" s="72">
        <f>'Slider Control'!R$13*D328</f>
        <v>2.4383999999999961</v>
      </c>
      <c r="F328" s="72">
        <f>'Slider Control'!Q$13</f>
        <v>1.8</v>
      </c>
      <c r="G328" s="72">
        <f t="shared" si="40"/>
        <v>2.338399999999996</v>
      </c>
      <c r="H328" s="72">
        <f t="shared" si="41"/>
        <v>-1.7</v>
      </c>
      <c r="I328" s="72">
        <f t="shared" si="42"/>
        <v>4.0383999999999958</v>
      </c>
      <c r="J328" s="72">
        <f t="shared" si="47"/>
        <v>0</v>
      </c>
      <c r="K328" s="72">
        <f t="shared" si="43"/>
        <v>0</v>
      </c>
      <c r="L328" s="72">
        <f t="shared" si="44"/>
        <v>0</v>
      </c>
      <c r="M328" s="72">
        <f t="shared" si="45"/>
        <v>0</v>
      </c>
    </row>
    <row r="329" spans="4:13" x14ac:dyDescent="0.25">
      <c r="D329" s="72">
        <f t="shared" si="46"/>
        <v>1.0169999999999983</v>
      </c>
      <c r="E329" s="72">
        <f>'Slider Control'!R$13*D329</f>
        <v>2.4407999999999959</v>
      </c>
      <c r="F329" s="72">
        <f>'Slider Control'!Q$13</f>
        <v>1.8</v>
      </c>
      <c r="G329" s="72">
        <f t="shared" si="40"/>
        <v>2.3407999999999958</v>
      </c>
      <c r="H329" s="72">
        <f t="shared" si="41"/>
        <v>-1.7</v>
      </c>
      <c r="I329" s="72">
        <f t="shared" si="42"/>
        <v>4.0407999999999955</v>
      </c>
      <c r="J329" s="72">
        <f t="shared" si="47"/>
        <v>0</v>
      </c>
      <c r="K329" s="72">
        <f t="shared" si="43"/>
        <v>0</v>
      </c>
      <c r="L329" s="72">
        <f t="shared" si="44"/>
        <v>0</v>
      </c>
      <c r="M329" s="72">
        <f t="shared" si="45"/>
        <v>0</v>
      </c>
    </row>
    <row r="330" spans="4:13" x14ac:dyDescent="0.25">
      <c r="D330" s="72">
        <f t="shared" si="46"/>
        <v>1.0179999999999982</v>
      </c>
      <c r="E330" s="72">
        <f>'Slider Control'!R$13*D330</f>
        <v>2.4431999999999956</v>
      </c>
      <c r="F330" s="72">
        <f>'Slider Control'!Q$13</f>
        <v>1.8</v>
      </c>
      <c r="G330" s="72">
        <f t="shared" si="40"/>
        <v>2.3431999999999955</v>
      </c>
      <c r="H330" s="72">
        <f t="shared" si="41"/>
        <v>-1.7</v>
      </c>
      <c r="I330" s="72">
        <f t="shared" si="42"/>
        <v>4.0431999999999952</v>
      </c>
      <c r="J330" s="72">
        <f t="shared" si="47"/>
        <v>0</v>
      </c>
      <c r="K330" s="72">
        <f t="shared" si="43"/>
        <v>0</v>
      </c>
      <c r="L330" s="72">
        <f t="shared" si="44"/>
        <v>0</v>
      </c>
      <c r="M330" s="72">
        <f t="shared" si="45"/>
        <v>0</v>
      </c>
    </row>
    <row r="331" spans="4:13" x14ac:dyDescent="0.25">
      <c r="D331" s="72">
        <f t="shared" si="46"/>
        <v>1.0189999999999981</v>
      </c>
      <c r="E331" s="72">
        <f>'Slider Control'!R$13*D331</f>
        <v>2.4455999999999953</v>
      </c>
      <c r="F331" s="72">
        <f>'Slider Control'!Q$13</f>
        <v>1.8</v>
      </c>
      <c r="G331" s="72">
        <f t="shared" si="40"/>
        <v>2.3455999999999952</v>
      </c>
      <c r="H331" s="72">
        <f t="shared" si="41"/>
        <v>-1.7</v>
      </c>
      <c r="I331" s="72">
        <f t="shared" si="42"/>
        <v>4.045599999999995</v>
      </c>
      <c r="J331" s="72">
        <f t="shared" si="47"/>
        <v>0</v>
      </c>
      <c r="K331" s="72">
        <f t="shared" si="43"/>
        <v>0</v>
      </c>
      <c r="L331" s="72">
        <f t="shared" si="44"/>
        <v>0</v>
      </c>
      <c r="M331" s="72">
        <f t="shared" si="45"/>
        <v>0</v>
      </c>
    </row>
    <row r="332" spans="4:13" x14ac:dyDescent="0.25">
      <c r="D332" s="72">
        <f t="shared" si="46"/>
        <v>1.019999999999998</v>
      </c>
      <c r="E332" s="72">
        <f>'Slider Control'!R$13*D332</f>
        <v>2.4479999999999951</v>
      </c>
      <c r="F332" s="72">
        <f>'Slider Control'!Q$13</f>
        <v>1.8</v>
      </c>
      <c r="G332" s="72">
        <f t="shared" si="40"/>
        <v>2.347999999999995</v>
      </c>
      <c r="H332" s="72">
        <f t="shared" si="41"/>
        <v>-1.7</v>
      </c>
      <c r="I332" s="72">
        <f t="shared" si="42"/>
        <v>4.0479999999999947</v>
      </c>
      <c r="J332" s="72">
        <f t="shared" si="47"/>
        <v>0</v>
      </c>
      <c r="K332" s="72">
        <f t="shared" si="43"/>
        <v>0</v>
      </c>
      <c r="L332" s="72">
        <f t="shared" si="44"/>
        <v>0</v>
      </c>
      <c r="M332" s="72">
        <f t="shared" si="45"/>
        <v>0</v>
      </c>
    </row>
    <row r="333" spans="4:13" x14ac:dyDescent="0.25">
      <c r="D333" s="72">
        <f t="shared" si="46"/>
        <v>1.0209999999999979</v>
      </c>
      <c r="E333" s="72">
        <f>'Slider Control'!R$13*D333</f>
        <v>2.4503999999999948</v>
      </c>
      <c r="F333" s="72">
        <f>'Slider Control'!Q$13</f>
        <v>1.8</v>
      </c>
      <c r="G333" s="72">
        <f t="shared" si="40"/>
        <v>2.3503999999999947</v>
      </c>
      <c r="H333" s="72">
        <f t="shared" si="41"/>
        <v>-1.7</v>
      </c>
      <c r="I333" s="72">
        <f t="shared" si="42"/>
        <v>4.0503999999999944</v>
      </c>
      <c r="J333" s="72">
        <f t="shared" si="47"/>
        <v>0</v>
      </c>
      <c r="K333" s="72">
        <f t="shared" si="43"/>
        <v>0</v>
      </c>
      <c r="L333" s="72">
        <f t="shared" si="44"/>
        <v>0</v>
      </c>
      <c r="M333" s="72">
        <f t="shared" si="45"/>
        <v>0</v>
      </c>
    </row>
    <row r="334" spans="4:13" x14ac:dyDescent="0.25">
      <c r="D334" s="72">
        <f t="shared" si="46"/>
        <v>1.0219999999999978</v>
      </c>
      <c r="E334" s="72">
        <f>'Slider Control'!R$13*D334</f>
        <v>2.4527999999999945</v>
      </c>
      <c r="F334" s="72">
        <f>'Slider Control'!Q$13</f>
        <v>1.8</v>
      </c>
      <c r="G334" s="72">
        <f t="shared" si="40"/>
        <v>2.3527999999999945</v>
      </c>
      <c r="H334" s="72">
        <f t="shared" si="41"/>
        <v>-1.7</v>
      </c>
      <c r="I334" s="72">
        <f t="shared" si="42"/>
        <v>4.0527999999999942</v>
      </c>
      <c r="J334" s="72">
        <f t="shared" si="47"/>
        <v>0</v>
      </c>
      <c r="K334" s="72">
        <f t="shared" si="43"/>
        <v>0</v>
      </c>
      <c r="L334" s="72">
        <f t="shared" si="44"/>
        <v>0</v>
      </c>
      <c r="M334" s="72">
        <f t="shared" si="45"/>
        <v>0</v>
      </c>
    </row>
    <row r="335" spans="4:13" x14ac:dyDescent="0.25">
      <c r="D335" s="72">
        <f t="shared" si="46"/>
        <v>1.0229999999999977</v>
      </c>
      <c r="E335" s="72">
        <f>'Slider Control'!R$13*D335</f>
        <v>2.4551999999999943</v>
      </c>
      <c r="F335" s="72">
        <f>'Slider Control'!Q$13</f>
        <v>1.8</v>
      </c>
      <c r="G335" s="72">
        <f t="shared" si="40"/>
        <v>2.3551999999999942</v>
      </c>
      <c r="H335" s="72">
        <f t="shared" si="41"/>
        <v>-1.7</v>
      </c>
      <c r="I335" s="72">
        <f t="shared" si="42"/>
        <v>4.0551999999999939</v>
      </c>
      <c r="J335" s="72">
        <f t="shared" si="47"/>
        <v>0</v>
      </c>
      <c r="K335" s="72">
        <f t="shared" si="43"/>
        <v>0</v>
      </c>
      <c r="L335" s="72">
        <f t="shared" si="44"/>
        <v>0</v>
      </c>
      <c r="M335" s="72">
        <f t="shared" si="45"/>
        <v>0</v>
      </c>
    </row>
    <row r="336" spans="4:13" x14ac:dyDescent="0.25">
      <c r="D336" s="72">
        <f t="shared" si="46"/>
        <v>1.0239999999999976</v>
      </c>
      <c r="E336" s="72">
        <f>'Slider Control'!R$13*D336</f>
        <v>2.457599999999994</v>
      </c>
      <c r="F336" s="72">
        <f>'Slider Control'!Q$13</f>
        <v>1.8</v>
      </c>
      <c r="G336" s="72">
        <f t="shared" si="40"/>
        <v>2.3575999999999939</v>
      </c>
      <c r="H336" s="72">
        <f t="shared" si="41"/>
        <v>-1.7</v>
      </c>
      <c r="I336" s="72">
        <f t="shared" si="42"/>
        <v>4.0575999999999937</v>
      </c>
      <c r="J336" s="72">
        <f t="shared" si="47"/>
        <v>0</v>
      </c>
      <c r="K336" s="72">
        <f t="shared" si="43"/>
        <v>0</v>
      </c>
      <c r="L336" s="72">
        <f t="shared" si="44"/>
        <v>0</v>
      </c>
      <c r="M336" s="72">
        <f t="shared" si="45"/>
        <v>0</v>
      </c>
    </row>
    <row r="337" spans="4:13" x14ac:dyDescent="0.25">
      <c r="D337" s="72">
        <f t="shared" si="46"/>
        <v>1.0249999999999975</v>
      </c>
      <c r="E337" s="72">
        <f>'Slider Control'!R$13*D337</f>
        <v>2.4599999999999937</v>
      </c>
      <c r="F337" s="72">
        <f>'Slider Control'!Q$13</f>
        <v>1.8</v>
      </c>
      <c r="G337" s="72">
        <f t="shared" si="40"/>
        <v>2.3599999999999937</v>
      </c>
      <c r="H337" s="72">
        <f t="shared" si="41"/>
        <v>-1.7</v>
      </c>
      <c r="I337" s="72">
        <f t="shared" si="42"/>
        <v>4.0599999999999934</v>
      </c>
      <c r="J337" s="72">
        <f t="shared" si="47"/>
        <v>0</v>
      </c>
      <c r="K337" s="72">
        <f t="shared" si="43"/>
        <v>0</v>
      </c>
      <c r="L337" s="72">
        <f t="shared" si="44"/>
        <v>0</v>
      </c>
      <c r="M337" s="72">
        <f t="shared" si="45"/>
        <v>0</v>
      </c>
    </row>
    <row r="338" spans="4:13" x14ac:dyDescent="0.25">
      <c r="D338" s="72">
        <f t="shared" si="46"/>
        <v>1.0259999999999974</v>
      </c>
      <c r="E338" s="72">
        <f>'Slider Control'!R$13*D338</f>
        <v>2.4623999999999935</v>
      </c>
      <c r="F338" s="72">
        <f>'Slider Control'!Q$13</f>
        <v>1.8</v>
      </c>
      <c r="G338" s="72">
        <f t="shared" si="40"/>
        <v>2.3623999999999934</v>
      </c>
      <c r="H338" s="72">
        <f t="shared" si="41"/>
        <v>-1.7</v>
      </c>
      <c r="I338" s="72">
        <f t="shared" si="42"/>
        <v>4.0623999999999931</v>
      </c>
      <c r="J338" s="72">
        <f t="shared" si="47"/>
        <v>0</v>
      </c>
      <c r="K338" s="72">
        <f t="shared" si="43"/>
        <v>0</v>
      </c>
      <c r="L338" s="72">
        <f t="shared" si="44"/>
        <v>0</v>
      </c>
      <c r="M338" s="72">
        <f t="shared" si="45"/>
        <v>0</v>
      </c>
    </row>
    <row r="339" spans="4:13" x14ac:dyDescent="0.25">
      <c r="D339" s="72">
        <f t="shared" si="46"/>
        <v>1.0269999999999972</v>
      </c>
      <c r="E339" s="72">
        <f>'Slider Control'!R$13*D339</f>
        <v>2.4647999999999932</v>
      </c>
      <c r="F339" s="72">
        <f>'Slider Control'!Q$13</f>
        <v>1.8</v>
      </c>
      <c r="G339" s="72">
        <f t="shared" si="40"/>
        <v>2.3647999999999931</v>
      </c>
      <c r="H339" s="72">
        <f t="shared" si="41"/>
        <v>-1.7</v>
      </c>
      <c r="I339" s="72">
        <f t="shared" si="42"/>
        <v>4.0647999999999929</v>
      </c>
      <c r="J339" s="72">
        <f t="shared" si="47"/>
        <v>0</v>
      </c>
      <c r="K339" s="72">
        <f t="shared" si="43"/>
        <v>0</v>
      </c>
      <c r="L339" s="72">
        <f t="shared" si="44"/>
        <v>0</v>
      </c>
      <c r="M339" s="72">
        <f t="shared" si="45"/>
        <v>0</v>
      </c>
    </row>
    <row r="340" spans="4:13" x14ac:dyDescent="0.25">
      <c r="D340" s="72">
        <f t="shared" si="46"/>
        <v>1.0279999999999971</v>
      </c>
      <c r="E340" s="72">
        <f>'Slider Control'!R$13*D340</f>
        <v>2.467199999999993</v>
      </c>
      <c r="F340" s="72">
        <f>'Slider Control'!Q$13</f>
        <v>1.8</v>
      </c>
      <c r="G340" s="72">
        <f t="shared" si="40"/>
        <v>2.3671999999999929</v>
      </c>
      <c r="H340" s="72">
        <f t="shared" si="41"/>
        <v>-1.7</v>
      </c>
      <c r="I340" s="72">
        <f t="shared" si="42"/>
        <v>4.0671999999999926</v>
      </c>
      <c r="J340" s="72">
        <f t="shared" si="47"/>
        <v>0</v>
      </c>
      <c r="K340" s="72">
        <f t="shared" si="43"/>
        <v>0</v>
      </c>
      <c r="L340" s="72">
        <f t="shared" si="44"/>
        <v>0</v>
      </c>
      <c r="M340" s="72">
        <f t="shared" si="45"/>
        <v>0</v>
      </c>
    </row>
    <row r="341" spans="4:13" x14ac:dyDescent="0.25">
      <c r="D341" s="72">
        <f t="shared" si="46"/>
        <v>1.028999999999997</v>
      </c>
      <c r="E341" s="72">
        <f>'Slider Control'!R$13*D341</f>
        <v>2.4695999999999927</v>
      </c>
      <c r="F341" s="72">
        <f>'Slider Control'!Q$13</f>
        <v>1.8</v>
      </c>
      <c r="G341" s="72">
        <f t="shared" si="40"/>
        <v>2.3695999999999926</v>
      </c>
      <c r="H341" s="72">
        <f t="shared" si="41"/>
        <v>-1.7</v>
      </c>
      <c r="I341" s="72">
        <f t="shared" si="42"/>
        <v>4.0695999999999923</v>
      </c>
      <c r="J341" s="72">
        <f t="shared" si="47"/>
        <v>0</v>
      </c>
      <c r="K341" s="72">
        <f t="shared" si="43"/>
        <v>0</v>
      </c>
      <c r="L341" s="72">
        <f t="shared" si="44"/>
        <v>0</v>
      </c>
      <c r="M341" s="72">
        <f t="shared" si="45"/>
        <v>0</v>
      </c>
    </row>
    <row r="342" spans="4:13" x14ac:dyDescent="0.25">
      <c r="D342" s="72">
        <f t="shared" si="46"/>
        <v>1.0299999999999969</v>
      </c>
      <c r="E342" s="72">
        <f>'Slider Control'!R$13*D342</f>
        <v>2.4719999999999924</v>
      </c>
      <c r="F342" s="72">
        <f>'Slider Control'!Q$13</f>
        <v>1.8</v>
      </c>
      <c r="G342" s="72">
        <f t="shared" si="40"/>
        <v>2.3719999999999923</v>
      </c>
      <c r="H342" s="72">
        <f t="shared" si="41"/>
        <v>-1.7</v>
      </c>
      <c r="I342" s="72">
        <f t="shared" si="42"/>
        <v>4.0719999999999921</v>
      </c>
      <c r="J342" s="72">
        <f t="shared" si="47"/>
        <v>0</v>
      </c>
      <c r="K342" s="72">
        <f t="shared" si="43"/>
        <v>0</v>
      </c>
      <c r="L342" s="72">
        <f t="shared" si="44"/>
        <v>0</v>
      </c>
      <c r="M342" s="72">
        <f t="shared" si="45"/>
        <v>0</v>
      </c>
    </row>
    <row r="343" spans="4:13" x14ac:dyDescent="0.25">
      <c r="D343" s="72">
        <f t="shared" si="46"/>
        <v>1.0309999999999968</v>
      </c>
      <c r="E343" s="72">
        <f>'Slider Control'!R$13*D343</f>
        <v>2.4743999999999922</v>
      </c>
      <c r="F343" s="72">
        <f>'Slider Control'!Q$13</f>
        <v>1.8</v>
      </c>
      <c r="G343" s="72">
        <f t="shared" si="40"/>
        <v>2.3743999999999921</v>
      </c>
      <c r="H343" s="72">
        <f t="shared" si="41"/>
        <v>-1.7</v>
      </c>
      <c r="I343" s="72">
        <f t="shared" si="42"/>
        <v>4.0743999999999918</v>
      </c>
      <c r="J343" s="72">
        <f t="shared" si="47"/>
        <v>0</v>
      </c>
      <c r="K343" s="72">
        <f t="shared" si="43"/>
        <v>0</v>
      </c>
      <c r="L343" s="72">
        <f t="shared" si="44"/>
        <v>0</v>
      </c>
      <c r="M343" s="72">
        <f t="shared" si="45"/>
        <v>0</v>
      </c>
    </row>
    <row r="344" spans="4:13" x14ac:dyDescent="0.25">
      <c r="D344" s="72">
        <f t="shared" si="46"/>
        <v>1.0319999999999967</v>
      </c>
      <c r="E344" s="72">
        <f>'Slider Control'!R$13*D344</f>
        <v>2.4767999999999919</v>
      </c>
      <c r="F344" s="72">
        <f>'Slider Control'!Q$13</f>
        <v>1.8</v>
      </c>
      <c r="G344" s="72">
        <f t="shared" si="40"/>
        <v>2.3767999999999918</v>
      </c>
      <c r="H344" s="72">
        <f t="shared" si="41"/>
        <v>-1.7</v>
      </c>
      <c r="I344" s="72">
        <f t="shared" si="42"/>
        <v>4.0767999999999915</v>
      </c>
      <c r="J344" s="72">
        <f t="shared" si="47"/>
        <v>0</v>
      </c>
      <c r="K344" s="72">
        <f t="shared" si="43"/>
        <v>0</v>
      </c>
      <c r="L344" s="72">
        <f t="shared" si="44"/>
        <v>0</v>
      </c>
      <c r="M344" s="72">
        <f t="shared" si="45"/>
        <v>0</v>
      </c>
    </row>
    <row r="345" spans="4:13" x14ac:dyDescent="0.25">
      <c r="D345" s="72">
        <f t="shared" si="46"/>
        <v>1.0329999999999966</v>
      </c>
      <c r="E345" s="72">
        <f>'Slider Control'!R$13*D345</f>
        <v>2.4791999999999916</v>
      </c>
      <c r="F345" s="72">
        <f>'Slider Control'!Q$13</f>
        <v>1.8</v>
      </c>
      <c r="G345" s="72">
        <f t="shared" si="40"/>
        <v>2.3791999999999915</v>
      </c>
      <c r="H345" s="72">
        <f t="shared" si="41"/>
        <v>-1.7</v>
      </c>
      <c r="I345" s="72">
        <f t="shared" si="42"/>
        <v>4.0791999999999913</v>
      </c>
      <c r="J345" s="72">
        <f t="shared" si="47"/>
        <v>0</v>
      </c>
      <c r="K345" s="72">
        <f t="shared" si="43"/>
        <v>0</v>
      </c>
      <c r="L345" s="72">
        <f t="shared" si="44"/>
        <v>0</v>
      </c>
      <c r="M345" s="72">
        <f t="shared" si="45"/>
        <v>0</v>
      </c>
    </row>
    <row r="346" spans="4:13" x14ac:dyDescent="0.25">
      <c r="D346" s="72">
        <f t="shared" si="46"/>
        <v>1.0339999999999965</v>
      </c>
      <c r="E346" s="72">
        <f>'Slider Control'!R$13*D346</f>
        <v>2.4815999999999914</v>
      </c>
      <c r="F346" s="72">
        <f>'Slider Control'!Q$13</f>
        <v>1.8</v>
      </c>
      <c r="G346" s="72">
        <f t="shared" si="40"/>
        <v>2.3815999999999913</v>
      </c>
      <c r="H346" s="72">
        <f t="shared" si="41"/>
        <v>-1.7</v>
      </c>
      <c r="I346" s="72">
        <f t="shared" si="42"/>
        <v>4.081599999999991</v>
      </c>
      <c r="J346" s="72">
        <f t="shared" si="47"/>
        <v>0</v>
      </c>
      <c r="K346" s="72">
        <f t="shared" si="43"/>
        <v>0</v>
      </c>
      <c r="L346" s="72">
        <f t="shared" si="44"/>
        <v>0</v>
      </c>
      <c r="M346" s="72">
        <f t="shared" si="45"/>
        <v>0</v>
      </c>
    </row>
    <row r="347" spans="4:13" x14ac:dyDescent="0.25">
      <c r="D347" s="72">
        <f t="shared" si="46"/>
        <v>1.0349999999999964</v>
      </c>
      <c r="E347" s="72">
        <f>'Slider Control'!R$13*D347</f>
        <v>2.4839999999999911</v>
      </c>
      <c r="F347" s="72">
        <f>'Slider Control'!Q$13</f>
        <v>1.8</v>
      </c>
      <c r="G347" s="72">
        <f t="shared" si="40"/>
        <v>2.383999999999991</v>
      </c>
      <c r="H347" s="72">
        <f t="shared" si="41"/>
        <v>-1.7</v>
      </c>
      <c r="I347" s="72">
        <f t="shared" si="42"/>
        <v>4.0839999999999907</v>
      </c>
      <c r="J347" s="72">
        <f t="shared" si="47"/>
        <v>0</v>
      </c>
      <c r="K347" s="72">
        <f t="shared" si="43"/>
        <v>0</v>
      </c>
      <c r="L347" s="72">
        <f t="shared" si="44"/>
        <v>0</v>
      </c>
      <c r="M347" s="72">
        <f t="shared" si="45"/>
        <v>0</v>
      </c>
    </row>
    <row r="348" spans="4:13" x14ac:dyDescent="0.25">
      <c r="D348" s="72">
        <f t="shared" si="46"/>
        <v>1.0359999999999963</v>
      </c>
      <c r="E348" s="72">
        <f>'Slider Control'!R$13*D348</f>
        <v>2.4863999999999908</v>
      </c>
      <c r="F348" s="72">
        <f>'Slider Control'!Q$13</f>
        <v>1.8</v>
      </c>
      <c r="G348" s="72">
        <f t="shared" si="40"/>
        <v>2.3863999999999908</v>
      </c>
      <c r="H348" s="72">
        <f t="shared" si="41"/>
        <v>-1.7</v>
      </c>
      <c r="I348" s="72">
        <f t="shared" si="42"/>
        <v>4.0863999999999905</v>
      </c>
      <c r="J348" s="72">
        <f t="shared" si="47"/>
        <v>0</v>
      </c>
      <c r="K348" s="72">
        <f t="shared" si="43"/>
        <v>0</v>
      </c>
      <c r="L348" s="72">
        <f t="shared" si="44"/>
        <v>0</v>
      </c>
      <c r="M348" s="72">
        <f t="shared" si="45"/>
        <v>0</v>
      </c>
    </row>
    <row r="349" spans="4:13" x14ac:dyDescent="0.25">
      <c r="D349" s="72">
        <f t="shared" si="46"/>
        <v>1.0369999999999961</v>
      </c>
      <c r="E349" s="72">
        <f>'Slider Control'!R$13*D349</f>
        <v>2.4887999999999906</v>
      </c>
      <c r="F349" s="72">
        <f>'Slider Control'!Q$13</f>
        <v>1.8</v>
      </c>
      <c r="G349" s="72">
        <f t="shared" si="40"/>
        <v>2.3887999999999905</v>
      </c>
      <c r="H349" s="72">
        <f t="shared" si="41"/>
        <v>-1.7</v>
      </c>
      <c r="I349" s="72">
        <f t="shared" si="42"/>
        <v>4.0887999999999902</v>
      </c>
      <c r="J349" s="72">
        <f t="shared" si="47"/>
        <v>0</v>
      </c>
      <c r="K349" s="72">
        <f t="shared" si="43"/>
        <v>0</v>
      </c>
      <c r="L349" s="72">
        <f t="shared" si="44"/>
        <v>0</v>
      </c>
      <c r="M349" s="72">
        <f t="shared" si="45"/>
        <v>0</v>
      </c>
    </row>
    <row r="350" spans="4:13" x14ac:dyDescent="0.25">
      <c r="D350" s="72">
        <f t="shared" si="46"/>
        <v>1.037999999999996</v>
      </c>
      <c r="E350" s="72">
        <f>'Slider Control'!R$13*D350</f>
        <v>2.4911999999999903</v>
      </c>
      <c r="F350" s="72">
        <f>'Slider Control'!Q$13</f>
        <v>1.8</v>
      </c>
      <c r="G350" s="72">
        <f t="shared" si="40"/>
        <v>2.3911999999999902</v>
      </c>
      <c r="H350" s="72">
        <f t="shared" si="41"/>
        <v>-1.7</v>
      </c>
      <c r="I350" s="72">
        <f t="shared" si="42"/>
        <v>4.09119999999999</v>
      </c>
      <c r="J350" s="72">
        <f t="shared" si="47"/>
        <v>0</v>
      </c>
      <c r="K350" s="72">
        <f t="shared" si="43"/>
        <v>0</v>
      </c>
      <c r="L350" s="72">
        <f t="shared" si="44"/>
        <v>0</v>
      </c>
      <c r="M350" s="72">
        <f t="shared" si="45"/>
        <v>0</v>
      </c>
    </row>
    <row r="351" spans="4:13" x14ac:dyDescent="0.25">
      <c r="D351" s="72">
        <f t="shared" si="46"/>
        <v>1.0389999999999959</v>
      </c>
      <c r="E351" s="72">
        <f>'Slider Control'!R$13*D351</f>
        <v>2.49359999999999</v>
      </c>
      <c r="F351" s="72">
        <f>'Slider Control'!Q$13</f>
        <v>1.8</v>
      </c>
      <c r="G351" s="72">
        <f t="shared" si="40"/>
        <v>2.39359999999999</v>
      </c>
      <c r="H351" s="72">
        <f t="shared" si="41"/>
        <v>-1.7</v>
      </c>
      <c r="I351" s="72">
        <f t="shared" si="42"/>
        <v>4.0935999999999897</v>
      </c>
      <c r="J351" s="72">
        <f t="shared" si="47"/>
        <v>0</v>
      </c>
      <c r="K351" s="72">
        <f t="shared" si="43"/>
        <v>0</v>
      </c>
      <c r="L351" s="72">
        <f t="shared" si="44"/>
        <v>0</v>
      </c>
      <c r="M351" s="72">
        <f t="shared" si="45"/>
        <v>0</v>
      </c>
    </row>
    <row r="352" spans="4:13" x14ac:dyDescent="0.25">
      <c r="D352" s="72">
        <f t="shared" si="46"/>
        <v>1.0399999999999958</v>
      </c>
      <c r="E352" s="72">
        <f>'Slider Control'!R$13*D352</f>
        <v>2.4959999999999898</v>
      </c>
      <c r="F352" s="72">
        <f>'Slider Control'!Q$13</f>
        <v>1.8</v>
      </c>
      <c r="G352" s="72">
        <f t="shared" si="40"/>
        <v>2.3959999999999897</v>
      </c>
      <c r="H352" s="72">
        <f t="shared" si="41"/>
        <v>-1.7</v>
      </c>
      <c r="I352" s="72">
        <f t="shared" si="42"/>
        <v>4.0959999999999894</v>
      </c>
      <c r="J352" s="72">
        <f t="shared" si="47"/>
        <v>0</v>
      </c>
      <c r="K352" s="72">
        <f t="shared" si="43"/>
        <v>0</v>
      </c>
      <c r="L352" s="72">
        <f t="shared" si="44"/>
        <v>0</v>
      </c>
      <c r="M352" s="72">
        <f t="shared" si="45"/>
        <v>0</v>
      </c>
    </row>
    <row r="353" spans="4:13" x14ac:dyDescent="0.25">
      <c r="D353" s="72">
        <f t="shared" si="46"/>
        <v>1.0409999999999957</v>
      </c>
      <c r="E353" s="72">
        <f>'Slider Control'!R$13*D353</f>
        <v>2.4983999999999895</v>
      </c>
      <c r="F353" s="72">
        <f>'Slider Control'!Q$13</f>
        <v>1.8</v>
      </c>
      <c r="G353" s="72">
        <f t="shared" si="40"/>
        <v>2.3983999999999894</v>
      </c>
      <c r="H353" s="72">
        <f t="shared" si="41"/>
        <v>-1.7</v>
      </c>
      <c r="I353" s="72">
        <f t="shared" si="42"/>
        <v>4.0983999999999892</v>
      </c>
      <c r="J353" s="72">
        <f t="shared" si="47"/>
        <v>0</v>
      </c>
      <c r="K353" s="72">
        <f t="shared" si="43"/>
        <v>0</v>
      </c>
      <c r="L353" s="72">
        <f t="shared" si="44"/>
        <v>0</v>
      </c>
      <c r="M353" s="72">
        <f t="shared" si="45"/>
        <v>0</v>
      </c>
    </row>
    <row r="354" spans="4:13" x14ac:dyDescent="0.25">
      <c r="D354" s="72">
        <f t="shared" si="46"/>
        <v>1.0419999999999956</v>
      </c>
      <c r="E354" s="72">
        <f>'Slider Control'!R$13*D354</f>
        <v>2.5007999999999893</v>
      </c>
      <c r="F354" s="72">
        <f>'Slider Control'!Q$13</f>
        <v>1.8</v>
      </c>
      <c r="G354" s="72">
        <f t="shared" si="40"/>
        <v>2.4007999999999892</v>
      </c>
      <c r="H354" s="72">
        <f t="shared" si="41"/>
        <v>-1.7</v>
      </c>
      <c r="I354" s="72">
        <f t="shared" si="42"/>
        <v>4.1007999999999889</v>
      </c>
      <c r="J354" s="72">
        <f t="shared" si="47"/>
        <v>0</v>
      </c>
      <c r="K354" s="72">
        <f t="shared" si="43"/>
        <v>0</v>
      </c>
      <c r="L354" s="72">
        <f t="shared" si="44"/>
        <v>0</v>
      </c>
      <c r="M354" s="72">
        <f t="shared" si="45"/>
        <v>0</v>
      </c>
    </row>
    <row r="355" spans="4:13" x14ac:dyDescent="0.25">
      <c r="D355" s="72">
        <f t="shared" si="46"/>
        <v>1.0429999999999955</v>
      </c>
      <c r="E355" s="72">
        <f>'Slider Control'!R$13*D355</f>
        <v>2.503199999999989</v>
      </c>
      <c r="F355" s="72">
        <f>'Slider Control'!Q$13</f>
        <v>1.8</v>
      </c>
      <c r="G355" s="72">
        <f t="shared" si="40"/>
        <v>2.4031999999999889</v>
      </c>
      <c r="H355" s="72">
        <f t="shared" si="41"/>
        <v>-1.7</v>
      </c>
      <c r="I355" s="72">
        <f t="shared" si="42"/>
        <v>4.1031999999999886</v>
      </c>
      <c r="J355" s="72">
        <f t="shared" si="47"/>
        <v>0</v>
      </c>
      <c r="K355" s="72">
        <f t="shared" si="43"/>
        <v>0</v>
      </c>
      <c r="L355" s="72">
        <f t="shared" si="44"/>
        <v>0</v>
      </c>
      <c r="M355" s="72">
        <f t="shared" si="45"/>
        <v>0</v>
      </c>
    </row>
    <row r="356" spans="4:13" x14ac:dyDescent="0.25">
      <c r="D356" s="72">
        <f t="shared" si="46"/>
        <v>1.0439999999999954</v>
      </c>
      <c r="E356" s="72">
        <f>'Slider Control'!R$13*D356</f>
        <v>2.5055999999999887</v>
      </c>
      <c r="F356" s="72">
        <f>'Slider Control'!Q$13</f>
        <v>1.8</v>
      </c>
      <c r="G356" s="72">
        <f t="shared" si="40"/>
        <v>2.4055999999999886</v>
      </c>
      <c r="H356" s="72">
        <f t="shared" si="41"/>
        <v>-1.7</v>
      </c>
      <c r="I356" s="72">
        <f t="shared" si="42"/>
        <v>4.1055999999999884</v>
      </c>
      <c r="J356" s="72">
        <f t="shared" si="47"/>
        <v>0</v>
      </c>
      <c r="K356" s="72">
        <f t="shared" si="43"/>
        <v>0</v>
      </c>
      <c r="L356" s="72">
        <f t="shared" si="44"/>
        <v>0</v>
      </c>
      <c r="M356" s="72">
        <f t="shared" si="45"/>
        <v>0</v>
      </c>
    </row>
    <row r="357" spans="4:13" x14ac:dyDescent="0.25">
      <c r="D357" s="72">
        <f t="shared" si="46"/>
        <v>1.0449999999999953</v>
      </c>
      <c r="E357" s="72">
        <f>'Slider Control'!R$13*D357</f>
        <v>2.5079999999999885</v>
      </c>
      <c r="F357" s="72">
        <f>'Slider Control'!Q$13</f>
        <v>1.8</v>
      </c>
      <c r="G357" s="72">
        <f t="shared" si="40"/>
        <v>2.4079999999999884</v>
      </c>
      <c r="H357" s="72">
        <f t="shared" si="41"/>
        <v>-1.7</v>
      </c>
      <c r="I357" s="72">
        <f t="shared" si="42"/>
        <v>4.1079999999999881</v>
      </c>
      <c r="J357" s="72">
        <f t="shared" si="47"/>
        <v>0</v>
      </c>
      <c r="K357" s="72">
        <f t="shared" si="43"/>
        <v>0</v>
      </c>
      <c r="L357" s="72">
        <f t="shared" si="44"/>
        <v>0</v>
      </c>
      <c r="M357" s="72">
        <f t="shared" si="45"/>
        <v>0</v>
      </c>
    </row>
    <row r="358" spans="4:13" x14ac:dyDescent="0.25">
      <c r="D358" s="72">
        <f t="shared" si="46"/>
        <v>1.0459999999999952</v>
      </c>
      <c r="E358" s="72">
        <f>'Slider Control'!R$13*D358</f>
        <v>2.5103999999999882</v>
      </c>
      <c r="F358" s="72">
        <f>'Slider Control'!Q$13</f>
        <v>1.8</v>
      </c>
      <c r="G358" s="72">
        <f t="shared" si="40"/>
        <v>2.4103999999999881</v>
      </c>
      <c r="H358" s="72">
        <f t="shared" si="41"/>
        <v>-1.7</v>
      </c>
      <c r="I358" s="72">
        <f t="shared" si="42"/>
        <v>4.1103999999999878</v>
      </c>
      <c r="J358" s="72">
        <f t="shared" si="47"/>
        <v>0</v>
      </c>
      <c r="K358" s="72">
        <f t="shared" si="43"/>
        <v>0</v>
      </c>
      <c r="L358" s="72">
        <f t="shared" si="44"/>
        <v>0</v>
      </c>
      <c r="M358" s="72">
        <f t="shared" si="45"/>
        <v>0</v>
      </c>
    </row>
    <row r="359" spans="4:13" x14ac:dyDescent="0.25">
      <c r="D359" s="72">
        <f t="shared" si="46"/>
        <v>1.046999999999995</v>
      </c>
      <c r="E359" s="72">
        <f>'Slider Control'!R$13*D359</f>
        <v>2.5127999999999879</v>
      </c>
      <c r="F359" s="72">
        <f>'Slider Control'!Q$13</f>
        <v>1.8</v>
      </c>
      <c r="G359" s="72">
        <f t="shared" si="40"/>
        <v>2.4127999999999878</v>
      </c>
      <c r="H359" s="72">
        <f t="shared" si="41"/>
        <v>-1.7</v>
      </c>
      <c r="I359" s="72">
        <f t="shared" si="42"/>
        <v>4.1127999999999876</v>
      </c>
      <c r="J359" s="72">
        <f t="shared" si="47"/>
        <v>0</v>
      </c>
      <c r="K359" s="72">
        <f t="shared" si="43"/>
        <v>0</v>
      </c>
      <c r="L359" s="72">
        <f t="shared" si="44"/>
        <v>0</v>
      </c>
      <c r="M359" s="72">
        <f t="shared" si="45"/>
        <v>0</v>
      </c>
    </row>
    <row r="360" spans="4:13" x14ac:dyDescent="0.25">
      <c r="D360" s="72">
        <f t="shared" si="46"/>
        <v>1.0479999999999949</v>
      </c>
      <c r="E360" s="72">
        <f>'Slider Control'!R$13*D360</f>
        <v>2.5151999999999877</v>
      </c>
      <c r="F360" s="72">
        <f>'Slider Control'!Q$13</f>
        <v>1.8</v>
      </c>
      <c r="G360" s="72">
        <f t="shared" si="40"/>
        <v>2.4151999999999876</v>
      </c>
      <c r="H360" s="72">
        <f t="shared" si="41"/>
        <v>-1.7</v>
      </c>
      <c r="I360" s="72">
        <f t="shared" si="42"/>
        <v>4.1151999999999873</v>
      </c>
      <c r="J360" s="72">
        <f t="shared" si="47"/>
        <v>0</v>
      </c>
      <c r="K360" s="72">
        <f t="shared" si="43"/>
        <v>0</v>
      </c>
      <c r="L360" s="72">
        <f t="shared" si="44"/>
        <v>0</v>
      </c>
      <c r="M360" s="72">
        <f t="shared" si="45"/>
        <v>0</v>
      </c>
    </row>
    <row r="361" spans="4:13" x14ac:dyDescent="0.25">
      <c r="D361" s="72">
        <f t="shared" si="46"/>
        <v>1.0489999999999948</v>
      </c>
      <c r="E361" s="72">
        <f>'Slider Control'!R$13*D361</f>
        <v>2.5175999999999874</v>
      </c>
      <c r="F361" s="72">
        <f>'Slider Control'!Q$13</f>
        <v>1.8</v>
      </c>
      <c r="G361" s="72">
        <f t="shared" si="40"/>
        <v>2.4175999999999873</v>
      </c>
      <c r="H361" s="72">
        <f t="shared" si="41"/>
        <v>-1.7</v>
      </c>
      <c r="I361" s="72">
        <f t="shared" si="42"/>
        <v>4.117599999999987</v>
      </c>
      <c r="J361" s="72">
        <f t="shared" si="47"/>
        <v>0</v>
      </c>
      <c r="K361" s="72">
        <f t="shared" si="43"/>
        <v>0</v>
      </c>
      <c r="L361" s="72">
        <f t="shared" si="44"/>
        <v>0</v>
      </c>
      <c r="M361" s="72">
        <f t="shared" si="45"/>
        <v>0</v>
      </c>
    </row>
    <row r="362" spans="4:13" x14ac:dyDescent="0.25">
      <c r="D362" s="72">
        <f t="shared" si="46"/>
        <v>1.0499999999999947</v>
      </c>
      <c r="E362" s="72">
        <f>'Slider Control'!R$13*D362</f>
        <v>2.5199999999999871</v>
      </c>
      <c r="F362" s="72">
        <f>'Slider Control'!Q$13</f>
        <v>1.8</v>
      </c>
      <c r="G362" s="72">
        <f t="shared" si="40"/>
        <v>2.4199999999999871</v>
      </c>
      <c r="H362" s="72">
        <f t="shared" si="41"/>
        <v>-1.7</v>
      </c>
      <c r="I362" s="72">
        <f t="shared" si="42"/>
        <v>4.1199999999999868</v>
      </c>
      <c r="J362" s="72">
        <f t="shared" si="47"/>
        <v>0</v>
      </c>
      <c r="K362" s="72">
        <f t="shared" si="43"/>
        <v>0</v>
      </c>
      <c r="L362" s="72">
        <f t="shared" si="44"/>
        <v>0</v>
      </c>
      <c r="M362" s="72">
        <f t="shared" si="45"/>
        <v>0</v>
      </c>
    </row>
    <row r="364" spans="4:13" x14ac:dyDescent="0.25">
      <c r="I364" s="72">
        <f>MIN(I2:I362)</f>
        <v>3.2559999999999998</v>
      </c>
    </row>
  </sheetData>
  <sheetProtection password="CCEB" sheet="1" objects="1" scenarios="1"/>
  <mergeCells count="1">
    <mergeCell ref="A1: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Calculator</vt:lpstr>
      <vt:lpstr>Back-End</vt:lpstr>
      <vt:lpstr>Slider Control</vt:lpstr>
      <vt:lpstr>Auto Foldback Calculations</vt:lpstr>
      <vt:lpstr>Current Limit Calculations</vt:lpstr>
    </vt:vector>
  </TitlesOfParts>
  <Company>Texas Instruments Incorporated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Jaffe, Samuel</dc:creator>
  <cp:lastModifiedBy>De Stasi, Frank</cp:lastModifiedBy>
  <dcterms:created xsi:type="dcterms:W3CDTF">2018-11-09T22:41:37Z</dcterms:created>
  <dcterms:modified xsi:type="dcterms:W3CDTF">2020-08-18T16:47:41Z</dcterms:modified>
</cp:coreProperties>
</file>