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impl\Downloads\"/>
    </mc:Choice>
  </mc:AlternateContent>
  <xr:revisionPtr revIDLastSave="0" documentId="13_ncr:1_{1B4D7BD2-220D-4FBB-9E4A-76A6A171719C}" xr6:coauthVersionLast="47" xr6:coauthVersionMax="47" xr10:uidLastSave="{00000000-0000-0000-0000-000000000000}"/>
  <bookViews>
    <workbookView xWindow="-28920" yWindow="66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7" i="1" l="1" a="1"/>
  <c r="H17" i="1" s="1"/>
  <c r="J2" i="1"/>
  <c r="K2" i="1" s="1"/>
  <c r="J13" i="1"/>
  <c r="K13" i="1" s="1"/>
  <c r="J12" i="1"/>
  <c r="K12" i="1" s="1"/>
  <c r="J11" i="1"/>
  <c r="K11" i="1" s="1"/>
  <c r="K10" i="1"/>
  <c r="J10" i="1"/>
  <c r="J9" i="1"/>
  <c r="K9" i="1" s="1"/>
  <c r="J8" i="1"/>
  <c r="K8" i="1" s="1"/>
  <c r="K7" i="1"/>
  <c r="J7" i="1"/>
  <c r="J6" i="1"/>
  <c r="K6" i="1" s="1"/>
  <c r="K5" i="1"/>
  <c r="J5" i="1"/>
  <c r="J4" i="1"/>
  <c r="K4" i="1" s="1"/>
  <c r="K3" i="1"/>
  <c r="J3" i="1"/>
  <c r="L17" i="1" l="1"/>
  <c r="K17" i="1"/>
  <c r="J17" i="1"/>
  <c r="I17" i="1"/>
  <c r="L6" i="1"/>
  <c r="L10" i="1"/>
  <c r="L13" i="1"/>
  <c r="L11" i="1"/>
  <c r="L4" i="1"/>
  <c r="L8" i="1"/>
  <c r="L9" i="1"/>
  <c r="L5" i="1"/>
  <c r="L3" i="1"/>
  <c r="L7" i="1"/>
  <c r="L12" i="1"/>
  <c r="L2" i="1"/>
</calcChain>
</file>

<file path=xl/sharedStrings.xml><?xml version="1.0" encoding="utf-8"?>
<sst xmlns="http://schemas.openxmlformats.org/spreadsheetml/2006/main" count="25" uniqueCount="23">
  <si>
    <t>Temperature (°C)</t>
  </si>
  <si>
    <t>R_ntc (kOhm)</t>
  </si>
  <si>
    <t>V_ntc (V)</t>
  </si>
  <si>
    <t>V_scaled (V)</t>
  </si>
  <si>
    <t>Parameter</t>
  </si>
  <si>
    <t>Min (V)</t>
  </si>
  <si>
    <t>Typ (V)</t>
  </si>
  <si>
    <t>Max (V)</t>
  </si>
  <si>
    <t>Why Use V_scaled?</t>
  </si>
  <si>
    <t>VREF</t>
  </si>
  <si>
    <t>V</t>
  </si>
  <si>
    <t xml:space="preserve"> polynomial model loaded into the AFE’s registers still assumes your input voltage is scaled against 1.8V — because that’s how the AFE processes it internally. and thermistor divider is powered by 2.459V (VCC)</t>
  </si>
  <si>
    <t>R1 NTC Pull-up</t>
  </si>
  <si>
    <t>10k</t>
  </si>
  <si>
    <t>NTC/R2 - 103JT-050</t>
  </si>
  <si>
    <t>AFE ADC input range</t>
  </si>
  <si>
    <t>A4</t>
  </si>
  <si>
    <t>A3</t>
  </si>
  <si>
    <t>A2</t>
  </si>
  <si>
    <t>A1</t>
  </si>
  <si>
    <t>A0</t>
  </si>
  <si>
    <t>T_estimated (°C)</t>
  </si>
  <si>
    <t>y = 63.258x4 - 259.79x3 + 385.98x2 - 301.04x + 116.96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</si>
</sst>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6" formatCode="0.00000_);[Red]\(0.00000\)"/>
    <numFmt numFmtId="167" formatCode="0.00_);[Red]\(0.00\)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6" fontId="0" fillId="0" borderId="0" xfId="0" applyNumberFormat="1"/>
    <xf numFmtId="0" fontId="1" fillId="0" borderId="1" xfId="0" applyFont="1" applyBorder="1" applyAlignment="1">
      <alignment wrapText="1" readingOrder="1"/>
    </xf>
    <xf numFmtId="166" fontId="1" fillId="0" borderId="1" xfId="0" applyNumberFormat="1" applyFont="1" applyBorder="1" applyAlignment="1">
      <alignment wrapText="1" readingOrder="1"/>
    </xf>
    <xf numFmtId="0" fontId="0" fillId="0" borderId="1" xfId="0" applyBorder="1"/>
    <xf numFmtId="0" fontId="0" fillId="0" borderId="1" xfId="0" applyBorder="1" applyAlignment="1">
      <alignment wrapText="1" readingOrder="1"/>
    </xf>
    <xf numFmtId="167" fontId="0" fillId="2" borderId="1" xfId="0" applyNumberFormat="1" applyFill="1" applyBorder="1" applyAlignment="1">
      <alignment horizontal="right" wrapText="1" readingOrder="1"/>
    </xf>
    <xf numFmtId="0" fontId="0" fillId="2" borderId="1" xfId="0" applyFill="1" applyBorder="1" applyAlignment="1">
      <alignment horizontal="right" wrapText="1" readingOrder="1"/>
    </xf>
    <xf numFmtId="167" fontId="0" fillId="0" borderId="1" xfId="0" applyNumberFormat="1" applyBorder="1"/>
    <xf numFmtId="167" fontId="0" fillId="0" borderId="1" xfId="0" applyNumberFormat="1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166" fontId="0" fillId="0" borderId="1" xfId="0" applyNumberFormat="1" applyBorder="1"/>
    <xf numFmtId="0" fontId="1" fillId="3" borderId="2" xfId="0" applyFont="1" applyFill="1" applyBorder="1" applyAlignment="1">
      <alignment wrapText="1" readingOrder="1"/>
    </xf>
    <xf numFmtId="166" fontId="1" fillId="3" borderId="2" xfId="0" applyNumberFormat="1" applyFont="1" applyFill="1" applyBorder="1" applyAlignment="1">
      <alignment horizontal="right" wrapText="1" readingOrder="1"/>
    </xf>
    <xf numFmtId="0" fontId="1" fillId="3" borderId="2" xfId="0" applyFont="1" applyFill="1" applyBorder="1" applyAlignment="1">
      <alignment horizontal="right" wrapText="1" readingOrder="1"/>
    </xf>
    <xf numFmtId="0" fontId="1" fillId="0" borderId="1" xfId="0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 wrapText="1" readingOrder="1"/>
    </xf>
    <xf numFmtId="0" fontId="0" fillId="3" borderId="2" xfId="0" applyFill="1" applyBorder="1" applyAlignment="1">
      <alignment horizontal="left" wrapText="1" readingOrder="1"/>
    </xf>
    <xf numFmtId="0" fontId="1" fillId="0" borderId="3" xfId="0" applyFont="1" applyFill="1" applyBorder="1" applyAlignment="1">
      <alignment horizontal="center" vertical="top"/>
    </xf>
    <xf numFmtId="0" fontId="0" fillId="4" borderId="1" xfId="0" applyFill="1" applyBorder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79190AF2-7B5A-4467-820D-456B3D63F2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624061767692747E-2"/>
          <c:y val="0.14580408507727269"/>
          <c:w val="0.90864859386666497"/>
          <c:h val="0.79115524553805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V_scaled (V)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Sheet1!$K$2:$K$13</c:f>
              <c:numCache>
                <c:formatCode>0.00000_);[Red]\(0.00000\)</c:formatCode>
                <c:ptCount val="12"/>
                <c:pt idx="0">
                  <c:v>1.4360368456526624</c:v>
                </c:pt>
                <c:pt idx="1">
                  <c:v>1.2746229933517108</c:v>
                </c:pt>
                <c:pt idx="2">
                  <c:v>1.0910284463894966</c:v>
                </c:pt>
                <c:pt idx="3">
                  <c:v>0.90174660382589411</c:v>
                </c:pt>
                <c:pt idx="4">
                  <c:v>0.7239455330454998</c:v>
                </c:pt>
                <c:pt idx="5">
                  <c:v>0.6428571428571429</c:v>
                </c:pt>
                <c:pt idx="6">
                  <c:v>0.56810767651420091</c:v>
                </c:pt>
                <c:pt idx="7">
                  <c:v>0.43928436436940904</c:v>
                </c:pt>
                <c:pt idx="8">
                  <c:v>0.33704790716575617</c:v>
                </c:pt>
                <c:pt idx="9">
                  <c:v>0.25795059730617292</c:v>
                </c:pt>
                <c:pt idx="10">
                  <c:v>0.19794303797468354</c:v>
                </c:pt>
                <c:pt idx="11">
                  <c:v>0.15265405735204393</c:v>
                </c:pt>
              </c:numCache>
            </c:numRef>
          </c:xVal>
          <c:yVal>
            <c:numRef>
              <c:f>Sheet1!$H$2:$H$13</c:f>
              <c:numCache>
                <c:formatCode>General</c:formatCode>
                <c:ptCount val="12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7-4442-A43C-E86DBC8C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255392"/>
        <c:axId val="1056253952"/>
      </c:scatterChart>
      <c:valAx>
        <c:axId val="105625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);[Red]\(0.0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253952"/>
        <c:crosses val="autoZero"/>
        <c:crossBetween val="midCat"/>
      </c:valAx>
      <c:valAx>
        <c:axId val="10562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25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6</xdr:row>
      <xdr:rowOff>141922</xdr:rowOff>
    </xdr:from>
    <xdr:to>
      <xdr:col>14</xdr:col>
      <xdr:colOff>148590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831DF-4948-8080-C709-925445046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workbookViewId="0">
      <selection activeCell="N29" sqref="N29"/>
    </sheetView>
  </sheetViews>
  <sheetFormatPr defaultColWidth="9" defaultRowHeight="14.4"/>
  <cols>
    <col min="2" max="2" width="17.44140625" customWidth="1"/>
    <col min="3" max="3" width="19.77734375" customWidth="1"/>
    <col min="4" max="4" width="20.33203125" style="1" customWidth="1"/>
    <col min="5" max="5" width="17.88671875" customWidth="1"/>
    <col min="7" max="7" width="13.88671875" style="19" customWidth="1"/>
    <col min="8" max="8" width="12.77734375" customWidth="1"/>
    <col min="9" max="9" width="13.21875" customWidth="1"/>
    <col min="10" max="10" width="15.33203125" customWidth="1"/>
    <col min="11" max="11" width="13.6640625" customWidth="1"/>
    <col min="12" max="12" width="16.109375" customWidth="1"/>
    <col min="13" max="13" width="12.77734375" customWidth="1"/>
    <col min="14" max="14" width="65.77734375" customWidth="1"/>
  </cols>
  <sheetData>
    <row r="1" spans="2:14">
      <c r="H1" s="15" t="s">
        <v>0</v>
      </c>
      <c r="I1" s="15" t="s">
        <v>1</v>
      </c>
      <c r="J1" s="16" t="s">
        <v>2</v>
      </c>
      <c r="K1" s="15" t="s">
        <v>3</v>
      </c>
      <c r="L1" s="23" t="s">
        <v>21</v>
      </c>
    </row>
    <row r="2" spans="2:14">
      <c r="B2" s="2" t="s">
        <v>4</v>
      </c>
      <c r="C2" s="2"/>
      <c r="D2" s="3" t="s">
        <v>5</v>
      </c>
      <c r="E2" s="2" t="s">
        <v>6</v>
      </c>
      <c r="F2" s="2" t="s">
        <v>7</v>
      </c>
      <c r="G2" s="20"/>
      <c r="H2">
        <v>-20</v>
      </c>
      <c r="I2">
        <v>71.02</v>
      </c>
      <c r="J2" s="1">
        <f>$E$3*(I2/(I2+$E$5))</f>
        <v>1.990506627724107</v>
      </c>
      <c r="K2" s="1">
        <f>J2*$E$8/$E$3</f>
        <v>1.4360368456526624</v>
      </c>
      <c r="L2">
        <f>($H$17*K2^4)+($I$17*K2^3)+($J$17*K2^2)+($K$17*K2)+$L$17</f>
        <v>-19.723439506712722</v>
      </c>
      <c r="N2" t="s">
        <v>8</v>
      </c>
    </row>
    <row r="3" spans="2:14">
      <c r="B3" s="5" t="s">
        <v>9</v>
      </c>
      <c r="C3" s="5" t="s">
        <v>10</v>
      </c>
      <c r="D3" s="6">
        <v>2.4700000000000002</v>
      </c>
      <c r="E3" s="7">
        <v>2.4950000000000001</v>
      </c>
      <c r="F3" s="7">
        <v>2.52</v>
      </c>
      <c r="G3" s="20"/>
      <c r="H3">
        <v>-10</v>
      </c>
      <c r="I3">
        <v>43.67</v>
      </c>
      <c r="J3" s="1">
        <f>$E$3*(I3/(I3+$E$5))</f>
        <v>1.7667690935625102</v>
      </c>
      <c r="K3" s="1">
        <f>J3*$E$8/$E$3</f>
        <v>1.2746229933517108</v>
      </c>
      <c r="L3">
        <f t="shared" ref="L3:L13" si="0">($H$17*K3^4)+($I$17*K3^3)+($J$17*K3^2)+($K$17*K3)+$L$17</f>
        <v>-10.691475142791134</v>
      </c>
      <c r="M3" s="17"/>
      <c r="N3" s="18" t="s">
        <v>11</v>
      </c>
    </row>
    <row r="4" spans="2:14">
      <c r="B4" s="4"/>
      <c r="C4" s="4"/>
      <c r="D4" s="8"/>
      <c r="E4" s="4"/>
      <c r="F4" s="4"/>
      <c r="G4" s="20"/>
      <c r="H4">
        <v>0</v>
      </c>
      <c r="I4">
        <v>27.7</v>
      </c>
      <c r="J4" s="1">
        <f t="shared" ref="J4:J13" si="1">$E$3*(I4/(I4+$E$5))</f>
        <v>1.5122866520787746</v>
      </c>
      <c r="K4" s="1">
        <f t="shared" ref="K4:K13" si="2">J4*$E$8/$E$3</f>
        <v>1.0910284463894966</v>
      </c>
      <c r="L4">
        <f t="shared" si="0"/>
        <v>0.19650555097125277</v>
      </c>
      <c r="M4" s="17"/>
      <c r="N4" s="18"/>
    </row>
    <row r="5" spans="2:14">
      <c r="B5" s="5" t="s">
        <v>12</v>
      </c>
      <c r="C5" s="5" t="s">
        <v>13</v>
      </c>
      <c r="D5" s="9">
        <v>17.82</v>
      </c>
      <c r="E5" s="10">
        <v>18</v>
      </c>
      <c r="F5" s="10">
        <v>18.18</v>
      </c>
      <c r="G5" s="21">
        <v>0.01</v>
      </c>
      <c r="H5">
        <v>10</v>
      </c>
      <c r="I5">
        <v>18.07</v>
      </c>
      <c r="J5" s="1">
        <f t="shared" si="1"/>
        <v>1.2499209869697812</v>
      </c>
      <c r="K5" s="1">
        <f t="shared" si="2"/>
        <v>0.90174660382589411</v>
      </c>
      <c r="L5">
        <f t="shared" si="0"/>
        <v>10.683958514822521</v>
      </c>
      <c r="M5" s="17"/>
      <c r="N5" s="18"/>
    </row>
    <row r="6" spans="2:14">
      <c r="B6" s="5" t="s">
        <v>14</v>
      </c>
      <c r="C6" s="5" t="s">
        <v>13</v>
      </c>
      <c r="D6" s="9">
        <v>9.9</v>
      </c>
      <c r="E6" s="10">
        <v>10</v>
      </c>
      <c r="F6" s="10">
        <v>10.1</v>
      </c>
      <c r="G6" s="21">
        <v>0.01</v>
      </c>
      <c r="H6">
        <v>20</v>
      </c>
      <c r="I6">
        <v>12.11</v>
      </c>
      <c r="J6" s="1">
        <f t="shared" si="1"/>
        <v>1.0034689471936233</v>
      </c>
      <c r="K6" s="1">
        <f t="shared" si="2"/>
        <v>0.7239455330454998</v>
      </c>
      <c r="L6">
        <f t="shared" si="0"/>
        <v>20.115768076071291</v>
      </c>
    </row>
    <row r="7" spans="2:14">
      <c r="B7" s="4"/>
      <c r="C7" s="4"/>
      <c r="D7" s="11"/>
      <c r="E7" s="4"/>
      <c r="F7" s="4"/>
      <c r="G7" s="20"/>
      <c r="H7">
        <v>25</v>
      </c>
      <c r="I7">
        <v>10</v>
      </c>
      <c r="J7" s="1">
        <f t="shared" si="1"/>
        <v>0.89107142857142863</v>
      </c>
      <c r="K7" s="1">
        <f t="shared" si="2"/>
        <v>0.6428571428571429</v>
      </c>
      <c r="L7">
        <f t="shared" si="0"/>
        <v>24.727102831632862</v>
      </c>
    </row>
    <row r="8" spans="2:14">
      <c r="B8" s="4" t="s">
        <v>15</v>
      </c>
      <c r="C8" s="4" t="s">
        <v>10</v>
      </c>
      <c r="D8" s="11"/>
      <c r="E8" s="4">
        <v>1.8</v>
      </c>
      <c r="F8" s="4"/>
      <c r="G8" s="20"/>
      <c r="H8">
        <v>30</v>
      </c>
      <c r="I8">
        <v>8.3010000000000002</v>
      </c>
      <c r="J8" s="1">
        <f t="shared" si="1"/>
        <v>0.78746036272385078</v>
      </c>
      <c r="K8" s="1">
        <f t="shared" si="2"/>
        <v>0.56810767651420091</v>
      </c>
      <c r="L8">
        <f t="shared" si="0"/>
        <v>29.46217668646878</v>
      </c>
    </row>
    <row r="9" spans="2:14">
      <c r="B9" s="12"/>
      <c r="C9" s="12"/>
      <c r="D9" s="13"/>
      <c r="E9" s="14"/>
      <c r="F9" s="14"/>
      <c r="G9" s="22"/>
      <c r="H9">
        <v>40</v>
      </c>
      <c r="I9">
        <v>5.8109999999999999</v>
      </c>
      <c r="J9" s="1">
        <f t="shared" si="1"/>
        <v>0.60889693838981984</v>
      </c>
      <c r="K9" s="1">
        <f t="shared" si="2"/>
        <v>0.43928436436940904</v>
      </c>
      <c r="L9">
        <f t="shared" si="0"/>
        <v>39.530979836030127</v>
      </c>
    </row>
    <row r="10" spans="2:14">
      <c r="B10" s="15"/>
      <c r="C10" s="15"/>
      <c r="D10" s="16"/>
      <c r="E10" s="15"/>
      <c r="H10">
        <v>50</v>
      </c>
      <c r="I10">
        <v>4.1470000000000002</v>
      </c>
      <c r="J10" s="1">
        <f t="shared" si="1"/>
        <v>0.46718584909920091</v>
      </c>
      <c r="K10" s="1">
        <f t="shared" si="2"/>
        <v>0.33704790716575617</v>
      </c>
      <c r="L10">
        <f t="shared" si="0"/>
        <v>50.209386978900213</v>
      </c>
    </row>
    <row r="11" spans="2:14">
      <c r="E11" s="1"/>
      <c r="H11">
        <v>60</v>
      </c>
      <c r="I11">
        <v>3.0110000000000001</v>
      </c>
      <c r="J11" s="1">
        <f t="shared" si="1"/>
        <v>0.35754818904383417</v>
      </c>
      <c r="K11" s="1">
        <f t="shared" si="2"/>
        <v>0.25795059730617292</v>
      </c>
      <c r="L11">
        <f t="shared" si="0"/>
        <v>60.807590622495454</v>
      </c>
    </row>
    <row r="12" spans="2:14">
      <c r="E12" s="1"/>
      <c r="H12">
        <v>70</v>
      </c>
      <c r="I12">
        <v>2.2240000000000002</v>
      </c>
      <c r="J12" s="1">
        <f t="shared" si="1"/>
        <v>0.2743710443037975</v>
      </c>
      <c r="K12" s="1">
        <f t="shared" si="2"/>
        <v>0.19794303797468354</v>
      </c>
      <c r="L12">
        <f t="shared" si="0"/>
        <v>70.574184629486282</v>
      </c>
    </row>
    <row r="13" spans="2:14">
      <c r="E13" s="1"/>
      <c r="H13">
        <v>80</v>
      </c>
      <c r="I13">
        <v>1.6679999999999999</v>
      </c>
      <c r="J13" s="1">
        <f t="shared" si="1"/>
        <v>0.2115954850518609</v>
      </c>
      <c r="K13" s="1">
        <f t="shared" si="2"/>
        <v>0.15265405735204393</v>
      </c>
      <c r="L13">
        <f t="shared" si="0"/>
        <v>79.107260922625699</v>
      </c>
    </row>
    <row r="14" spans="2:14">
      <c r="E14" s="1"/>
    </row>
    <row r="15" spans="2:14">
      <c r="E15" s="1"/>
    </row>
    <row r="16" spans="2:14">
      <c r="E16" s="1"/>
      <c r="H16" s="24" t="s">
        <v>16</v>
      </c>
      <c r="I16" s="24" t="s">
        <v>17</v>
      </c>
      <c r="J16" s="24" t="s">
        <v>18</v>
      </c>
      <c r="K16" s="24" t="s">
        <v>19</v>
      </c>
      <c r="L16" s="24" t="s">
        <v>20</v>
      </c>
    </row>
    <row r="17" spans="5:14">
      <c r="E17" s="1"/>
      <c r="H17" s="24">
        <f t="array" ref="H17:L17">LINEST(H2:H13, K2:K13^{1,2,3,4})</f>
        <v>63.257666502277239</v>
      </c>
      <c r="I17" s="24">
        <v>-259.7937655768535</v>
      </c>
      <c r="J17" s="24">
        <v>385.97571212375368</v>
      </c>
      <c r="K17" s="24">
        <v>-301.03843318054629</v>
      </c>
      <c r="L17" s="24">
        <v>116.95732882356289</v>
      </c>
    </row>
    <row r="18" spans="5:14">
      <c r="E18" s="1"/>
    </row>
    <row r="19" spans="5:14">
      <c r="E19" s="1"/>
    </row>
    <row r="20" spans="5:14">
      <c r="E20" s="1"/>
    </row>
    <row r="21" spans="5:14">
      <c r="E21" s="1"/>
    </row>
    <row r="22" spans="5:14">
      <c r="E22" s="1"/>
    </row>
    <row r="29" spans="5:14">
      <c r="N29" t="s">
        <v>22</v>
      </c>
    </row>
  </sheetData>
  <mergeCells count="1">
    <mergeCell ref="N3:N5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Shiva Kumar</cp:lastModifiedBy>
  <dcterms:created xsi:type="dcterms:W3CDTF">2025-04-18T04:23:00Z</dcterms:created>
  <dcterms:modified xsi:type="dcterms:W3CDTF">2025-04-18T13:24:42Z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30A27620F0EE4AF7ABB67E0FB39394D2_12</vt:lpwstr>
  </property>
  <property fmtid="{D5CDD505-2E9C-101B-9397-08002B2CF9AE}" pid="3" name="KSOProductBuildVer">
    <vt:lpwstr>1033-12.2.0.20795</vt:lpwstr>
  </property>
</Properties>
</file>