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mire\Desktop\misc\sp8\slvc676\"/>
    </mc:Choice>
  </mc:AlternateContent>
  <bookViews>
    <workbookView xWindow="0" yWindow="0" windowWidth="25200" windowHeight="11760" activeTab="1" xr2:uid="{00000000-000D-0000-FFFF-FFFF00000000}"/>
  </bookViews>
  <sheets>
    <sheet name="Intro" sheetId="2" r:id="rId1"/>
    <sheet name="Worksheet" sheetId="1" r:id="rId2"/>
  </sheets>
  <definedNames>
    <definedName name="C_1">Worksheet!$C$44</definedName>
    <definedName name="D_init">Worksheet!$C$29</definedName>
    <definedName name="F_CLK">Worksheet!$C$27</definedName>
    <definedName name="F_PWM">Worksheet!$C$38</definedName>
    <definedName name="F_PWM_max">Worksheet!$C$36</definedName>
    <definedName name="Fa">Worksheet!$C$39</definedName>
    <definedName name="Fsw">Worksheet!$C$24</definedName>
    <definedName name="Gain_RC">Worksheet!$C$42</definedName>
    <definedName name="GainOL_Fa_actual">Worksheet!$C$41</definedName>
    <definedName name="I_DPWM">Worksheet!$C$30</definedName>
    <definedName name="R_1">Worksheet!$C$19</definedName>
    <definedName name="R_2">Worksheet!$C$20</definedName>
    <definedName name="R_3">Worksheet!$C$32</definedName>
    <definedName name="R_3_R_4_calc">Worksheet!$C$31</definedName>
    <definedName name="R_4">Worksheet!$C$33</definedName>
    <definedName name="t_rise">Worksheet!$C$45</definedName>
    <definedName name="VOH">Worksheet!$C$25</definedName>
    <definedName name="VOL">Worksheet!$C$26</definedName>
    <definedName name="Vout_high">Worksheet!$C$22</definedName>
    <definedName name="Vout_low">Worksheet!$C$23</definedName>
    <definedName name="Vout_max">Worksheet!$C$34</definedName>
    <definedName name="Vout_min">Worksheet!$C$35</definedName>
    <definedName name="Vout_nom">Worksheet!$C$21</definedName>
    <definedName name="Vout_step">Worksheet!$C$28</definedName>
    <definedName name="Vref">Worksheet!$C$18</definedName>
  </definedNames>
  <calcPr calcId="171027"/>
</workbook>
</file>

<file path=xl/calcChain.xml><?xml version="1.0" encoding="utf-8"?>
<calcChain xmlns="http://schemas.openxmlformats.org/spreadsheetml/2006/main">
  <c r="C46" i="1" l="1"/>
  <c r="D20" i="1" l="1"/>
  <c r="C21" i="1"/>
  <c r="C31" i="1" s="1"/>
  <c r="C30" i="1" l="1"/>
  <c r="C29" i="1"/>
  <c r="C42" i="1" l="1"/>
  <c r="C39" i="1"/>
  <c r="C40" i="1" s="1"/>
  <c r="C43" i="1" l="1"/>
  <c r="C35" i="1"/>
  <c r="C34" i="1"/>
  <c r="C36" i="1" l="1"/>
  <c r="C37" i="1" s="1"/>
</calcChain>
</file>

<file path=xl/sharedStrings.xml><?xml version="1.0" encoding="utf-8"?>
<sst xmlns="http://schemas.openxmlformats.org/spreadsheetml/2006/main" count="123" uniqueCount="104">
  <si>
    <t>User entry</t>
  </si>
  <si>
    <t>Calc output</t>
  </si>
  <si>
    <t>Parameter</t>
  </si>
  <si>
    <t>Description</t>
  </si>
  <si>
    <t>Value</t>
  </si>
  <si>
    <t>Units</t>
  </si>
  <si>
    <t>Vout_nom</t>
  </si>
  <si>
    <t>V</t>
  </si>
  <si>
    <t>Vref</t>
  </si>
  <si>
    <t>Hz</t>
  </si>
  <si>
    <t>F</t>
  </si>
  <si>
    <t>VOH</t>
  </si>
  <si>
    <t>VOL</t>
  </si>
  <si>
    <t>Vout_high</t>
  </si>
  <si>
    <t>Vout_low</t>
  </si>
  <si>
    <t>Vout_step</t>
  </si>
  <si>
    <t>ohm</t>
  </si>
  <si>
    <t>F_CLK</t>
  </si>
  <si>
    <t>R3_actual</t>
  </si>
  <si>
    <t>Gain_RC</t>
  </si>
  <si>
    <t>C1_calc</t>
  </si>
  <si>
    <t>Nominal output voltage</t>
  </si>
  <si>
    <t>Reference voltage of the controller</t>
  </si>
  <si>
    <t>Margin High threshold</t>
  </si>
  <si>
    <t>Margin Low threshold</t>
  </si>
  <si>
    <t>DPWM output high voltage level</t>
  </si>
  <si>
    <t>DPWM output low voltage level</t>
  </si>
  <si>
    <t>Actual selected R3 resistor value</t>
  </si>
  <si>
    <t>Vout @ 0% margin DPWM duty cycle</t>
  </si>
  <si>
    <t>Vout @ 100% margin DPWM duty cycle</t>
  </si>
  <si>
    <t>R1_actual</t>
  </si>
  <si>
    <t>Acceptable Vout fluctuation during margining operation</t>
  </si>
  <si>
    <t>Internal clock frequency</t>
  </si>
  <si>
    <t>Power supply switching frequency</t>
  </si>
  <si>
    <t>F_PWM_calc</t>
  </si>
  <si>
    <t>Calculated optimal margin DPWM frequency</t>
  </si>
  <si>
    <t>F_PWM_actual</t>
  </si>
  <si>
    <t>Actual selected margin DPWM frequency</t>
  </si>
  <si>
    <t>Calculated C1 value</t>
  </si>
  <si>
    <t>Enter typical value 0V</t>
  </si>
  <si>
    <t>D_init</t>
  </si>
  <si>
    <t>Margin DPWM initial duty cycle</t>
  </si>
  <si>
    <t>%</t>
  </si>
  <si>
    <t>Enter Margin Low voltage. Vout_low&lt;Vout_nom</t>
  </si>
  <si>
    <t>Enter Margin High voltage. Vout_high&gt;Vout_nom</t>
  </si>
  <si>
    <t>R4_actual</t>
  </si>
  <si>
    <t>s</t>
  </si>
  <si>
    <t>C1_actual</t>
  </si>
  <si>
    <t>Actual selected C1 value</t>
  </si>
  <si>
    <t>Vout_overshoot</t>
  </si>
  <si>
    <t>t_rise</t>
  </si>
  <si>
    <t>Soft start rise time</t>
  </si>
  <si>
    <t>Enter power supply's soft start rise time.</t>
  </si>
  <si>
    <t>UCD90xxx Voltage Margining Circuit Design Tool</t>
  </si>
  <si>
    <t>Actual R1 value</t>
  </si>
  <si>
    <t xml:space="preserve">Estimated worst-case Vout overshoot at the end of soft start ramp. </t>
  </si>
  <si>
    <t>August 2016</t>
  </si>
  <si>
    <t>R3_R4_calc</t>
  </si>
  <si>
    <t>Calculated optimal R3 and R4 value</t>
  </si>
  <si>
    <t>Actual selected R4 resistor value</t>
  </si>
  <si>
    <t>Enter the next available resistor value that is smaller than R3_R4_calc.</t>
  </si>
  <si>
    <t xml:space="preserve">Enter the next available resistor value that is smaller than R3_R4_calc. </t>
  </si>
  <si>
    <t>Fsw</t>
  </si>
  <si>
    <t>F_PWM_max</t>
  </si>
  <si>
    <t>Vout_max_calc</t>
  </si>
  <si>
    <t>Vout_min_calc</t>
  </si>
  <si>
    <t>Enter power supply switching frequency. For LDO, enter 0.</t>
  </si>
  <si>
    <t>Maximum margin DPWM frequency that provides sufficient resolution</t>
  </si>
  <si>
    <t>Enter selected margin DPWM frequency. Recommend to use F_PWM_calc value.</t>
  </si>
  <si>
    <t>Fa</t>
  </si>
  <si>
    <t>The lowest alias frequency to be attenuated</t>
  </si>
  <si>
    <t>Estimated open loop gain of the power supply at Fa frequency</t>
  </si>
  <si>
    <t>GainOL_Fa_estimate</t>
  </si>
  <si>
    <t>Actual open loop gain of the power supply at Fa frequency used for calculation</t>
  </si>
  <si>
    <t>GainOL_Fa_actual</t>
  </si>
  <si>
    <t>Select the next available capacitor value greater than C1_calc. A greater C1 can be selected to better attenuate ripple voltage as long as the estimated soft start overshoot is acceptable.</t>
  </si>
  <si>
    <t>Notes</t>
  </si>
  <si>
    <t xml:space="preserve">routine, day-to-day calculations.  </t>
  </si>
  <si>
    <t>2. All worksheets have light green input cells and light blue calculated cells.</t>
  </si>
  <si>
    <t>3. Formulas and device constants used in the spreadsheet are locked to prohibit them from accidentally being overwritten or deleted.</t>
  </si>
  <si>
    <r>
      <t xml:space="preserve">To change or modify locked cells, use the password: </t>
    </r>
    <r>
      <rPr>
        <b/>
        <sz val="10"/>
        <color indexed="10"/>
        <rFont val="Arial"/>
        <family val="2"/>
      </rPr>
      <t>UCD90xxx</t>
    </r>
  </si>
  <si>
    <t>Disclaimer</t>
  </si>
  <si>
    <t>This product is designed as an aid for customers of Texas Instruments.  No warranties, either express</t>
  </si>
  <si>
    <t>or implied, with respect to this software or its fitness for any particular purpose is claimed by Texas</t>
  </si>
  <si>
    <t>Instruments or the author.  The software is licensed solely on an "as is" basis.  The entire risk as to its</t>
  </si>
  <si>
    <t>quality and performance is with the customer.</t>
  </si>
  <si>
    <t>© 2016</t>
  </si>
  <si>
    <t>1. This worksheet is designed for use with Microsoft Excel 2007 or later.  It's use is intended to assist power supply designers in their</t>
  </si>
  <si>
    <t xml:space="preserve">This estimation is for reference only. Actual overshoot will be ~50mV smaller than estimated because the soft start slope is often flattened near the end of ramp. 
If overshoot is too large:(1) reduce wide Margin High/Low range, (2) increase allowed Vout_step, (3) increase soft start rise time, (4) increase R1 value. </t>
  </si>
  <si>
    <t>UCD90240 and UCD90320: 
    Enter 80e6 Hz. 
UCD9090(A), UCD90120(A), UCD90124(A) and UCD90160(A): 
    Enter 500e6 Hz for FPWM pins; 
    Enter 15.625e6 Hz for PWM3 and PWM4 pins. 
    PWM1 and PWM2 are not suitable for margining.</t>
  </si>
  <si>
    <t>R2_actual</t>
  </si>
  <si>
    <t>Actual R2 value</t>
  </si>
  <si>
    <t xml:space="preserve">Enter actual R1 value. </t>
  </si>
  <si>
    <t>Enter power supply controller reference voltage.</t>
  </si>
  <si>
    <t>Enter actual R2 value. If R2 does not exist, enter NaN.</t>
  </si>
  <si>
    <t>Maximum margin DPWM pin current</t>
  </si>
  <si>
    <t>I_DPWM</t>
  </si>
  <si>
    <t>Required gain from margin DPWM squarewave to VC1 ripple</t>
  </si>
  <si>
    <t xml:space="preserve">Enter open-loop gain of power supply at Fa. If actual value is not available, enter GainOL_Fa_estimate, see above. For LDO, enter 1. </t>
  </si>
  <si>
    <t>If I_DPWM &gt; 1mA, go back and increase R1 and R2 values.</t>
  </si>
  <si>
    <t>Enter typical value 3.2V</t>
  </si>
  <si>
    <t>A</t>
  </si>
  <si>
    <t>Instructions (Execute from top down)</t>
  </si>
  <si>
    <t>Enter the maximum allowed Vout fluctuation value during margining operation. Larger Vout_step allows for higher margin DPWM frequency. Vout_step = 0.1% * Vout_nom is a good starting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</si>
</sst>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name val="Arial"/>
      <family val="2"/>
    </font>
    <font>
      <sz val="12"/>
      <name val="MS Sans Serif"/>
      <family val="2"/>
    </font>
    <font>
      <b/>
      <sz val="18"/>
      <name val="Arial"/>
      <family val="2"/>
    </font>
    <font>
      <b/>
      <sz val="24"/>
      <name val="Arial"/>
      <family val="2"/>
    </font>
    <font>
      <b/>
      <i/>
      <sz val="10"/>
      <name val="Arial"/>
      <family val="2"/>
    </font>
    <font>
      <b/>
      <i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ck">
        <color indexed="39"/>
      </left>
      <right/>
      <top style="thick">
        <color indexed="39"/>
      </top>
      <bottom/>
      <diagonal/>
    </border>
    <border>
      <left/>
      <right/>
      <top style="thick">
        <color indexed="39"/>
      </top>
      <bottom/>
      <diagonal/>
    </border>
    <border>
      <left/>
      <right style="thick">
        <color indexed="39"/>
      </right>
      <top style="thick">
        <color indexed="39"/>
      </top>
      <bottom/>
      <diagonal/>
    </border>
    <border>
      <left style="thick">
        <color indexed="39"/>
      </left>
      <right/>
      <top/>
      <bottom/>
      <diagonal/>
    </border>
    <border>
      <left/>
      <right style="thick">
        <color indexed="39"/>
      </right>
      <top/>
      <bottom/>
      <diagonal/>
    </border>
    <border>
      <left style="thick">
        <color indexed="39"/>
      </left>
      <right/>
      <top/>
      <bottom style="thick">
        <color indexed="39"/>
      </bottom>
      <diagonal/>
    </border>
    <border>
      <left/>
      <right/>
      <top/>
      <bottom style="thick">
        <color indexed="39"/>
      </bottom>
      <diagonal/>
    </border>
    <border>
      <left/>
      <right style="thick">
        <color indexed="39"/>
      </right>
      <top/>
      <bottom style="thick">
        <color indexed="39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4" fillId="3" borderId="0" xfId="1" applyFont="1" applyFill="1" applyBorder="1" applyAlignment="1" applyProtection="1">
      <alignment vertical="center"/>
      <protection locked="0"/>
    </xf>
    <xf numFmtId="0" fontId="4" fillId="6" borderId="0" xfId="1" applyFont="1" applyFill="1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wrapText="1"/>
    </xf>
    <xf numFmtId="0" fontId="0" fillId="8" borderId="1" xfId="0" applyFill="1" applyBorder="1" applyProtection="1"/>
    <xf numFmtId="0" fontId="0" fillId="8" borderId="2" xfId="0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0" fillId="8" borderId="0" xfId="0" applyFill="1" applyBorder="1" applyProtection="1"/>
    <xf numFmtId="0" fontId="0" fillId="8" borderId="5" xfId="0" applyFill="1" applyBorder="1" applyProtection="1"/>
    <xf numFmtId="0" fontId="8" fillId="8" borderId="0" xfId="0" applyFont="1" applyFill="1" applyBorder="1" applyProtection="1"/>
    <xf numFmtId="0" fontId="9" fillId="8" borderId="0" xfId="0" applyFont="1" applyFill="1" applyBorder="1" applyProtection="1"/>
    <xf numFmtId="0" fontId="10" fillId="8" borderId="0" xfId="0" applyFont="1" applyFill="1" applyBorder="1" applyProtection="1"/>
    <xf numFmtId="0" fontId="11" fillId="8" borderId="0" xfId="0" applyFont="1" applyFill="1" applyBorder="1" applyProtection="1"/>
    <xf numFmtId="0" fontId="12" fillId="8" borderId="0" xfId="0" applyFont="1" applyFill="1" applyProtection="1"/>
    <xf numFmtId="0" fontId="0" fillId="8" borderId="0" xfId="0" applyFill="1" applyProtection="1"/>
    <xf numFmtId="0" fontId="13" fillId="8" borderId="0" xfId="0" applyFont="1" applyFill="1" applyProtection="1"/>
    <xf numFmtId="0" fontId="15" fillId="8" borderId="0" xfId="0" applyFont="1" applyFill="1" applyBorder="1" applyProtection="1"/>
    <xf numFmtId="0" fontId="0" fillId="8" borderId="6" xfId="0" applyFill="1" applyBorder="1" applyProtection="1"/>
    <xf numFmtId="0" fontId="0" fillId="8" borderId="7" xfId="0" applyFill="1" applyBorder="1" applyProtection="1"/>
    <xf numFmtId="0" fontId="0" fillId="8" borderId="8" xfId="0" applyFill="1" applyBorder="1" applyProtection="1"/>
    <xf numFmtId="0" fontId="0" fillId="0" borderId="0" xfId="0" applyProtection="1"/>
    <xf numFmtId="0" fontId="0" fillId="0" borderId="0" xfId="0" applyAlignment="1" applyProtection="1">
      <alignment wrapText="1"/>
    </xf>
    <xf numFmtId="49" fontId="7" fillId="0" borderId="0" xfId="0" applyNumberFormat="1" applyFont="1" applyAlignment="1" applyProtection="1"/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vertical="center"/>
    </xf>
    <xf numFmtId="0" fontId="3" fillId="0" borderId="0" xfId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4" fillId="4" borderId="0" xfId="1" applyFont="1" applyFill="1" applyBorder="1" applyAlignment="1" applyProtection="1">
      <alignment vertical="center"/>
    </xf>
    <xf numFmtId="0" fontId="5" fillId="7" borderId="0" xfId="1" applyFont="1" applyFill="1" applyBorder="1" applyAlignment="1" applyProtection="1">
      <alignment vertical="center"/>
    </xf>
    <xf numFmtId="0" fontId="5" fillId="7" borderId="0" xfId="1" applyFont="1" applyFill="1" applyBorder="1" applyAlignment="1" applyProtection="1">
      <alignment vertical="center" wrapText="1"/>
    </xf>
    <xf numFmtId="0" fontId="5" fillId="7" borderId="0" xfId="1" applyFont="1" applyFill="1" applyBorder="1" applyAlignment="1" applyProtection="1">
      <alignment horizontal="right" vertical="center"/>
    </xf>
    <xf numFmtId="0" fontId="3" fillId="0" borderId="0" xfId="1" applyFill="1" applyBorder="1" applyAlignment="1" applyProtection="1">
      <alignment wrapText="1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top" wrapText="1"/>
    </xf>
    <xf numFmtId="0" fontId="4" fillId="5" borderId="0" xfId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1" fontId="1" fillId="5" borderId="0" xfId="0" applyNumberFormat="1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1" fontId="4" fillId="5" borderId="0" xfId="1" applyNumberFormat="1" applyFont="1" applyFill="1" applyBorder="1" applyAlignment="1" applyProtection="1">
      <alignment vertical="center"/>
    </xf>
    <xf numFmtId="164" fontId="4" fillId="5" borderId="0" xfId="1" applyNumberFormat="1" applyFont="1" applyFill="1" applyBorder="1" applyAlignment="1" applyProtection="1">
      <alignment vertical="center"/>
    </xf>
    <xf numFmtId="11" fontId="1" fillId="5" borderId="0" xfId="0" applyNumberFormat="1" applyFont="1" applyFill="1" applyBorder="1" applyAlignment="1" applyProtection="1">
      <alignment vertical="center"/>
    </xf>
    <xf numFmtId="0" fontId="1" fillId="6" borderId="0" xfId="0" applyNumberFormat="1" applyFont="1" applyFill="1" applyBorder="1" applyAlignment="1" applyProtection="1">
      <alignment vertical="center"/>
      <protection locked="0"/>
    </xf>
    <xf numFmtId="48" fontId="1" fillId="5" borderId="0" xfId="0" applyNumberFormat="1" applyFont="1" applyFill="1" applyBorder="1" applyAlignment="1" applyProtection="1">
      <alignment vertical="center"/>
    </xf>
    <xf numFmtId="48" fontId="1" fillId="6" borderId="0" xfId="0" applyNumberFormat="1" applyFont="1" applyFill="1" applyBorder="1" applyAlignment="1" applyProtection="1">
      <alignment vertical="center"/>
      <protection locked="0"/>
    </xf>
    <xf numFmtId="48" fontId="4" fillId="6" borderId="0" xfId="1" applyNumberFormat="1" applyFont="1" applyFill="1" applyBorder="1" applyAlignment="1" applyProtection="1">
      <alignment vertical="center"/>
      <protection locked="0"/>
    </xf>
    <xf numFmtId="48" fontId="4" fillId="5" borderId="0" xfId="1" applyNumberFormat="1" applyFont="1" applyFill="1" applyBorder="1" applyAlignment="1" applyProtection="1">
      <alignment vertical="center"/>
    </xf>
    <xf numFmtId="11" fontId="4" fillId="6" borderId="0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wrapText="1"/>
    </xf>
    <xf numFmtId="0" fontId="0" fillId="0" borderId="0" xfId="0" applyAlignment="1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15</xdr:col>
      <xdr:colOff>581025</xdr:colOff>
      <xdr:row>5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257175"/>
          <a:ext cx="9725025" cy="933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20</xdr:row>
      <xdr:rowOff>47625</xdr:rowOff>
    </xdr:from>
    <xdr:to>
      <xdr:col>11</xdr:col>
      <xdr:colOff>590550</xdr:colOff>
      <xdr:row>27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95375" y="3981450"/>
          <a:ext cx="6200775" cy="11715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2</xdr:row>
      <xdr:rowOff>28575</xdr:rowOff>
    </xdr:from>
    <xdr:to>
      <xdr:col>4</xdr:col>
      <xdr:colOff>28575</xdr:colOff>
      <xdr:row>4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42900"/>
          <a:ext cx="23241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66675</xdr:rowOff>
        </xdr:from>
        <xdr:to>
          <xdr:col>4</xdr:col>
          <xdr:colOff>523875</xdr:colOff>
          <xdr:row>12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opLeftCell="A7" workbookViewId="0">
      <selection activeCell="P36" sqref="P36"/>
    </sheetView>
  </sheetViews>
  <sheetFormatPr defaultRowHeight="15" x14ac:dyDescent="0.25"/>
  <cols>
    <col min="1" max="16384" width="9.140625" style="22"/>
  </cols>
  <sheetData>
    <row r="1" spans="1:16" ht="15.75" thickTop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6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30" x14ac:dyDescent="0.4">
      <c r="A3" s="8"/>
      <c r="B3" s="9"/>
      <c r="C3" s="9"/>
      <c r="D3" s="11"/>
      <c r="E3" s="9"/>
      <c r="F3" s="9"/>
      <c r="G3" s="9"/>
      <c r="H3" s="9"/>
      <c r="I3" s="9"/>
      <c r="J3" s="9"/>
      <c r="K3" s="9"/>
      <c r="L3" s="12"/>
      <c r="M3" s="9"/>
      <c r="N3" s="9"/>
      <c r="O3" s="9"/>
      <c r="P3" s="10"/>
    </row>
    <row r="4" spans="1:16" ht="23.25" x14ac:dyDescent="0.35">
      <c r="A4" s="8"/>
      <c r="B4" s="9"/>
      <c r="C4" s="9"/>
      <c r="D4" s="1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16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1:16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6" ht="15.75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 t="s">
        <v>86</v>
      </c>
      <c r="N7" s="9"/>
      <c r="O7" s="9"/>
      <c r="P7" s="10"/>
    </row>
    <row r="8" spans="1:16" ht="30" x14ac:dyDescent="0.4">
      <c r="A8" s="8"/>
      <c r="B8" s="14" t="s">
        <v>53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1:16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1:16" x14ac:dyDescent="0.25">
      <c r="A10" s="8"/>
      <c r="B10" s="15"/>
      <c r="C10" s="16"/>
      <c r="D10" s="16"/>
      <c r="E10" s="16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</row>
    <row r="11" spans="1:16" ht="20.25" x14ac:dyDescent="0.3">
      <c r="A11" s="8"/>
      <c r="B11" s="17" t="s">
        <v>76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</row>
    <row r="12" spans="1:16" x14ac:dyDescent="0.25">
      <c r="A12" s="8"/>
      <c r="B12" s="9" t="s">
        <v>87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1:16" x14ac:dyDescent="0.25">
      <c r="A13" s="8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x14ac:dyDescent="0.25">
      <c r="A15" s="8"/>
      <c r="B15" s="9" t="s">
        <v>78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 x14ac:dyDescent="0.25">
      <c r="A17" s="8"/>
      <c r="B17" s="9" t="s">
        <v>79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x14ac:dyDescent="0.25">
      <c r="A18" s="8"/>
      <c r="B18" s="9" t="s">
        <v>80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1:16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pans="1:16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pans="1:16" ht="15.75" x14ac:dyDescent="0.25">
      <c r="A22" s="8"/>
      <c r="B22" s="9"/>
      <c r="C22" s="18" t="s">
        <v>81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x14ac:dyDescent="0.25">
      <c r="A23" s="8"/>
      <c r="B23" s="9"/>
      <c r="C23" s="9" t="s">
        <v>82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1:16" x14ac:dyDescent="0.25">
      <c r="A24" s="8"/>
      <c r="B24" s="9"/>
      <c r="C24" s="9" t="s">
        <v>83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1:16" x14ac:dyDescent="0.25">
      <c r="A25" s="8"/>
      <c r="B25" s="9"/>
      <c r="C25" s="9" t="s">
        <v>84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x14ac:dyDescent="0.25">
      <c r="A26" s="8"/>
      <c r="B26" s="9"/>
      <c r="C26" s="9" t="s">
        <v>85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</row>
    <row r="28" spans="1:16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/>
    </row>
    <row r="29" spans="1:16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15.75" thickBot="1" x14ac:dyDescent="0.3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</row>
    <row r="31" spans="1:16" ht="15.75" thickTop="1" x14ac:dyDescent="0.25"/>
  </sheetData>
  <sheetProtection password="9255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abSelected="1" topLeftCell="A22" workbookViewId="0">
      <selection activeCell="C35" sqref="C35"/>
    </sheetView>
  </sheetViews>
  <sheetFormatPr defaultRowHeight="15" x14ac:dyDescent="0.25"/>
  <cols>
    <col min="1" max="1" width="25.140625" style="22" bestFit="1" customWidth="1"/>
    <col min="2" max="2" width="34.85546875" style="23" bestFit="1" customWidth="1"/>
    <col min="3" max="3" width="11" style="22" bestFit="1" customWidth="1"/>
    <col min="4" max="4" width="5.7109375" style="22" bestFit="1" customWidth="1"/>
    <col min="5" max="5" width="59.42578125" style="23" bestFit="1" customWidth="1"/>
    <col min="6" max="6" width="9.5703125" style="23" customWidth="1"/>
    <col min="7" max="7" width="9.140625" style="23"/>
    <col min="8" max="16384" width="9.140625" style="22"/>
  </cols>
  <sheetData>
    <row r="1" spans="1:7" ht="35.25" customHeight="1" x14ac:dyDescent="0.45">
      <c r="A1" s="53" t="s">
        <v>53</v>
      </c>
      <c r="B1" s="54"/>
      <c r="C1" s="54"/>
      <c r="D1" s="54"/>
      <c r="E1" s="54"/>
    </row>
    <row r="2" spans="1:7" ht="18.75" x14ac:dyDescent="0.3">
      <c r="A2" s="24" t="s">
        <v>56</v>
      </c>
    </row>
    <row r="3" spans="1:7" ht="18.75" x14ac:dyDescent="0.3">
      <c r="A3" s="24"/>
    </row>
    <row r="15" spans="1:7" x14ac:dyDescent="0.25">
      <c r="A15" s="25"/>
      <c r="B15" s="26"/>
      <c r="C15" s="27" t="s">
        <v>0</v>
      </c>
      <c r="D15" s="25"/>
      <c r="E15" s="26"/>
      <c r="F15" s="28"/>
      <c r="G15" s="29"/>
    </row>
    <row r="16" spans="1:7" x14ac:dyDescent="0.25">
      <c r="A16" s="25"/>
      <c r="B16" s="26"/>
      <c r="C16" s="30" t="s">
        <v>1</v>
      </c>
      <c r="D16" s="25"/>
      <c r="E16" s="26"/>
      <c r="F16" s="28"/>
      <c r="G16" s="29"/>
    </row>
    <row r="17" spans="1:7" x14ac:dyDescent="0.25">
      <c r="A17" s="31" t="s">
        <v>2</v>
      </c>
      <c r="B17" s="32" t="s">
        <v>3</v>
      </c>
      <c r="C17" s="33" t="s">
        <v>4</v>
      </c>
      <c r="D17" s="31" t="s">
        <v>5</v>
      </c>
      <c r="E17" s="32" t="s">
        <v>102</v>
      </c>
      <c r="F17" s="34"/>
      <c r="G17" s="29"/>
    </row>
    <row r="18" spans="1:7" x14ac:dyDescent="0.25">
      <c r="A18" s="35" t="s">
        <v>8</v>
      </c>
      <c r="B18" s="36" t="s">
        <v>22</v>
      </c>
      <c r="C18" s="2">
        <v>0.5</v>
      </c>
      <c r="D18" s="37" t="s">
        <v>7</v>
      </c>
      <c r="E18" s="26" t="s">
        <v>93</v>
      </c>
      <c r="F18" s="28"/>
      <c r="G18" s="29"/>
    </row>
    <row r="19" spans="1:7" x14ac:dyDescent="0.25">
      <c r="A19" s="35" t="s">
        <v>30</v>
      </c>
      <c r="B19" s="36" t="s">
        <v>54</v>
      </c>
      <c r="C19" s="1">
        <v>26000</v>
      </c>
      <c r="D19" s="37" t="s">
        <v>16</v>
      </c>
      <c r="E19" s="26" t="s">
        <v>92</v>
      </c>
      <c r="F19" s="28"/>
      <c r="G19" s="29"/>
    </row>
    <row r="20" spans="1:7" x14ac:dyDescent="0.25">
      <c r="A20" s="35" t="s">
        <v>90</v>
      </c>
      <c r="B20" s="36" t="s">
        <v>91</v>
      </c>
      <c r="C20" s="1">
        <v>10000</v>
      </c>
      <c r="D20" s="37" t="str">
        <f>IF(ISNUMBER(R_2),"ohm","N/A")</f>
        <v>ohm</v>
      </c>
      <c r="E20" s="26" t="s">
        <v>94</v>
      </c>
      <c r="F20" s="28"/>
      <c r="G20" s="29"/>
    </row>
    <row r="21" spans="1:7" x14ac:dyDescent="0.25">
      <c r="A21" s="35" t="s">
        <v>6</v>
      </c>
      <c r="B21" s="36" t="s">
        <v>21</v>
      </c>
      <c r="C21" s="45">
        <f>IF(ISNUMBER(R_2),Vref/R_2*(R_1+R_2),Vref)</f>
        <v>1.8</v>
      </c>
      <c r="D21" s="37" t="s">
        <v>7</v>
      </c>
      <c r="E21" s="26"/>
      <c r="F21" s="28"/>
      <c r="G21" s="29"/>
    </row>
    <row r="22" spans="1:7" x14ac:dyDescent="0.25">
      <c r="A22" s="35" t="s">
        <v>13</v>
      </c>
      <c r="B22" s="36" t="s">
        <v>23</v>
      </c>
      <c r="C22" s="2">
        <v>1.98</v>
      </c>
      <c r="D22" s="37" t="s">
        <v>7</v>
      </c>
      <c r="E22" s="26" t="s">
        <v>44</v>
      </c>
      <c r="F22" s="28"/>
      <c r="G22" s="29"/>
    </row>
    <row r="23" spans="1:7" x14ac:dyDescent="0.25">
      <c r="A23" s="35" t="s">
        <v>14</v>
      </c>
      <c r="B23" s="36" t="s">
        <v>24</v>
      </c>
      <c r="C23" s="2">
        <v>1.62</v>
      </c>
      <c r="D23" s="37" t="s">
        <v>7</v>
      </c>
      <c r="E23" s="26" t="s">
        <v>43</v>
      </c>
      <c r="F23" s="28"/>
      <c r="G23" s="29"/>
    </row>
    <row r="24" spans="1:7" x14ac:dyDescent="0.25">
      <c r="A24" s="35" t="s">
        <v>62</v>
      </c>
      <c r="B24" s="36" t="s">
        <v>33</v>
      </c>
      <c r="C24" s="49">
        <v>0</v>
      </c>
      <c r="D24" s="37" t="s">
        <v>9</v>
      </c>
      <c r="E24" s="38" t="s">
        <v>66</v>
      </c>
      <c r="F24" s="29"/>
      <c r="G24" s="29"/>
    </row>
    <row r="25" spans="1:7" x14ac:dyDescent="0.25">
      <c r="A25" s="35" t="s">
        <v>11</v>
      </c>
      <c r="B25" s="36" t="s">
        <v>25</v>
      </c>
      <c r="C25" s="1">
        <v>3.2</v>
      </c>
      <c r="D25" s="37" t="s">
        <v>7</v>
      </c>
      <c r="E25" s="26" t="s">
        <v>100</v>
      </c>
      <c r="F25" s="28"/>
      <c r="G25" s="29"/>
    </row>
    <row r="26" spans="1:7" x14ac:dyDescent="0.25">
      <c r="A26" s="35" t="s">
        <v>12</v>
      </c>
      <c r="B26" s="36" t="s">
        <v>26</v>
      </c>
      <c r="C26" s="1">
        <v>0</v>
      </c>
      <c r="D26" s="37" t="s">
        <v>7</v>
      </c>
      <c r="E26" s="26" t="s">
        <v>39</v>
      </c>
      <c r="F26" s="28"/>
      <c r="G26" s="29"/>
    </row>
    <row r="27" spans="1:7" ht="96.75" customHeight="1" x14ac:dyDescent="0.25">
      <c r="A27" s="25" t="s">
        <v>17</v>
      </c>
      <c r="B27" s="26" t="s">
        <v>32</v>
      </c>
      <c r="C27" s="50">
        <v>500000000</v>
      </c>
      <c r="D27" s="37" t="s">
        <v>9</v>
      </c>
      <c r="E27" s="38" t="s">
        <v>89</v>
      </c>
      <c r="F27" s="39"/>
      <c r="G27" s="29"/>
    </row>
    <row r="28" spans="1:7" ht="61.5" customHeight="1" x14ac:dyDescent="0.25">
      <c r="A28" s="25" t="s">
        <v>15</v>
      </c>
      <c r="B28" s="26" t="s">
        <v>31</v>
      </c>
      <c r="C28" s="52">
        <v>8.4999999999999995E-4</v>
      </c>
      <c r="D28" s="37" t="s">
        <v>7</v>
      </c>
      <c r="E28" s="38" t="s">
        <v>103</v>
      </c>
      <c r="F28" s="29"/>
      <c r="G28" s="29"/>
    </row>
    <row r="29" spans="1:7" x14ac:dyDescent="0.25">
      <c r="A29" s="25" t="s">
        <v>40</v>
      </c>
      <c r="B29" s="26" t="s">
        <v>41</v>
      </c>
      <c r="C29" s="44">
        <f>(Vref-VOL)/(VOH-VOL)*100</f>
        <v>15.625</v>
      </c>
      <c r="D29" s="37" t="s">
        <v>42</v>
      </c>
      <c r="E29" s="36"/>
      <c r="F29" s="29"/>
      <c r="G29" s="29"/>
    </row>
    <row r="30" spans="1:7" x14ac:dyDescent="0.25">
      <c r="A30" s="25" t="s">
        <v>96</v>
      </c>
      <c r="B30" s="26" t="s">
        <v>95</v>
      </c>
      <c r="C30" s="51">
        <f>MAX(ABS(Vout_high-Vout_nom)/R_1,ABS(Vout_nom-Vout_low)/R_1)</f>
        <v>6.9230769230769208E-6</v>
      </c>
      <c r="D30" s="37" t="s">
        <v>101</v>
      </c>
      <c r="E30" s="36" t="s">
        <v>99</v>
      </c>
      <c r="F30" s="29"/>
      <c r="G30" s="29"/>
    </row>
    <row r="31" spans="1:7" x14ac:dyDescent="0.25">
      <c r="A31" s="25" t="s">
        <v>57</v>
      </c>
      <c r="B31" s="26" t="s">
        <v>58</v>
      </c>
      <c r="C31" s="40">
        <f>FLOOR(MIN(IF(Vout_low=Vout_nom,999999999,R_1*(IF(Vout_low&lt;Vout_nom,VOH,VOL)-Vref)/(Vout_nom-Vout_low)/2),IF(Vout_high=Vout_nom,999999999,R_1*(Vref-IF(Vout_high&gt;Vout_nom,VOL,VOH))/(Vout_high-Vout_nom)/2)),1)</f>
        <v>36111</v>
      </c>
      <c r="D31" s="37" t="s">
        <v>16</v>
      </c>
      <c r="E31" s="38"/>
      <c r="F31" s="29"/>
      <c r="G31" s="29"/>
    </row>
    <row r="32" spans="1:7" ht="30" x14ac:dyDescent="0.25">
      <c r="A32" s="25" t="s">
        <v>18</v>
      </c>
      <c r="B32" s="26" t="s">
        <v>27</v>
      </c>
      <c r="C32" s="2">
        <v>36000</v>
      </c>
      <c r="D32" s="37" t="s">
        <v>16</v>
      </c>
      <c r="E32" s="36" t="s">
        <v>60</v>
      </c>
      <c r="F32" s="29"/>
      <c r="G32" s="29"/>
    </row>
    <row r="33" spans="1:7" ht="30" x14ac:dyDescent="0.25">
      <c r="A33" s="25" t="s">
        <v>45</v>
      </c>
      <c r="B33" s="26" t="s">
        <v>59</v>
      </c>
      <c r="C33" s="2">
        <v>36000</v>
      </c>
      <c r="D33" s="37" t="s">
        <v>16</v>
      </c>
      <c r="E33" s="36" t="s">
        <v>61</v>
      </c>
      <c r="F33" s="29"/>
      <c r="G33" s="29"/>
    </row>
    <row r="34" spans="1:7" x14ac:dyDescent="0.25">
      <c r="A34" s="25" t="s">
        <v>64</v>
      </c>
      <c r="B34" s="26" t="s">
        <v>28</v>
      </c>
      <c r="C34" s="45">
        <f>Vout_nom+R_1*(Vref-VOL)/(R_4+R_3)</f>
        <v>1.9805555555555556</v>
      </c>
      <c r="D34" s="37" t="s">
        <v>7</v>
      </c>
      <c r="E34" s="41"/>
      <c r="F34" s="29"/>
      <c r="G34" s="29"/>
    </row>
    <row r="35" spans="1:7" ht="30" x14ac:dyDescent="0.25">
      <c r="A35" s="25" t="s">
        <v>65</v>
      </c>
      <c r="B35" s="26" t="s">
        <v>29</v>
      </c>
      <c r="C35" s="45">
        <f>Vout_nom+R_1*(Vref-VOH)/(R_4+R_3)</f>
        <v>0.82500000000000007</v>
      </c>
      <c r="D35" s="37" t="s">
        <v>7</v>
      </c>
      <c r="E35" s="41"/>
      <c r="F35" s="29"/>
      <c r="G35" s="29"/>
    </row>
    <row r="36" spans="1:7" ht="30" x14ac:dyDescent="0.25">
      <c r="A36" s="35" t="s">
        <v>63</v>
      </c>
      <c r="B36" s="23" t="s">
        <v>67</v>
      </c>
      <c r="C36" s="42">
        <f>Vout_step*F_CLK/(Vout_max-Vout_min)</f>
        <v>367788.46153846156</v>
      </c>
      <c r="D36" s="37" t="s">
        <v>9</v>
      </c>
      <c r="E36" s="41"/>
      <c r="F36" s="29"/>
      <c r="G36" s="29"/>
    </row>
    <row r="37" spans="1:7" ht="30" x14ac:dyDescent="0.25">
      <c r="A37" s="35" t="s">
        <v>34</v>
      </c>
      <c r="B37" s="36" t="s">
        <v>35</v>
      </c>
      <c r="C37" s="42">
        <f>IF(Fsw,MIN((MAX(ROUND(F_PWM_max/Fsw,0),1)-0.5)*Fsw,F_PWM_max),F_PWM_max)</f>
        <v>367788.46153846156</v>
      </c>
      <c r="D37" s="37" t="s">
        <v>9</v>
      </c>
      <c r="E37" s="41"/>
      <c r="F37" s="29"/>
      <c r="G37" s="29"/>
    </row>
    <row r="38" spans="1:7" ht="30" x14ac:dyDescent="0.25">
      <c r="A38" s="35" t="s">
        <v>36</v>
      </c>
      <c r="B38" s="36" t="s">
        <v>37</v>
      </c>
      <c r="C38" s="47">
        <v>367788</v>
      </c>
      <c r="D38" s="37" t="s">
        <v>9</v>
      </c>
      <c r="E38" s="38" t="s">
        <v>68</v>
      </c>
      <c r="F38" s="29"/>
      <c r="G38" s="29"/>
    </row>
    <row r="39" spans="1:7" ht="30" x14ac:dyDescent="0.25">
      <c r="A39" s="35" t="s">
        <v>69</v>
      </c>
      <c r="B39" s="36" t="s">
        <v>70</v>
      </c>
      <c r="C39" s="48">
        <f>IF(Fsw,MIN(ABS(F_PWM-FLOOR(F_PWM/Fsw,1)*Fsw), ABS(F_PWM-(FLOOR(F_PWM/Fsw,1)+1)*Fsw)),F_PWM)</f>
        <v>367788</v>
      </c>
      <c r="D39" s="37" t="s">
        <v>9</v>
      </c>
      <c r="E39" s="38"/>
      <c r="F39" s="29"/>
      <c r="G39" s="29"/>
    </row>
    <row r="40" spans="1:7" ht="30" x14ac:dyDescent="0.25">
      <c r="A40" s="35" t="s">
        <v>72</v>
      </c>
      <c r="B40" s="36" t="s">
        <v>71</v>
      </c>
      <c r="C40" s="43">
        <f>IF(Fsw,(0.2*Fsw/Fa),1)</f>
        <v>1</v>
      </c>
      <c r="D40" s="37"/>
      <c r="E40" s="38"/>
      <c r="F40" s="29"/>
      <c r="G40" s="29"/>
    </row>
    <row r="41" spans="1:7" ht="45" x14ac:dyDescent="0.25">
      <c r="A41" s="35" t="s">
        <v>74</v>
      </c>
      <c r="B41" s="36" t="s">
        <v>73</v>
      </c>
      <c r="C41" s="3">
        <v>1</v>
      </c>
      <c r="D41" s="37"/>
      <c r="E41" s="38" t="s">
        <v>98</v>
      </c>
      <c r="F41" s="29"/>
      <c r="G41" s="29"/>
    </row>
    <row r="42" spans="1:7" ht="30" x14ac:dyDescent="0.25">
      <c r="A42" s="35" t="s">
        <v>19</v>
      </c>
      <c r="B42" s="36" t="s">
        <v>97</v>
      </c>
      <c r="C42" s="46">
        <f>MIN(Vout_step*PI()/2/(VOH-VOL)/(MIN(GainOL_Fa_actual,1)*R_1/R_3),1)</f>
        <v>5.7772076442216141E-4</v>
      </c>
      <c r="D42" s="37"/>
      <c r="E42" s="41"/>
      <c r="F42" s="29"/>
      <c r="G42" s="29"/>
    </row>
    <row r="43" spans="1:7" x14ac:dyDescent="0.25">
      <c r="A43" s="35" t="s">
        <v>20</v>
      </c>
      <c r="B43" s="36" t="s">
        <v>38</v>
      </c>
      <c r="C43" s="48">
        <f>IFERROR(SQRT(R_3^2-Gain_RC^2*(R_3+R_4)^2)/(2*PI()*F_PWM*Gain_RC*R_3*R_4),0)</f>
        <v>2.0806633079950286E-8</v>
      </c>
      <c r="D43" s="37" t="s">
        <v>10</v>
      </c>
      <c r="F43" s="29"/>
      <c r="G43" s="29"/>
    </row>
    <row r="44" spans="1:7" ht="45" x14ac:dyDescent="0.25">
      <c r="A44" s="35" t="s">
        <v>47</v>
      </c>
      <c r="B44" s="36" t="s">
        <v>48</v>
      </c>
      <c r="C44" s="49">
        <v>2.8489999999999999E-8</v>
      </c>
      <c r="D44" s="37" t="s">
        <v>10</v>
      </c>
      <c r="E44" s="38" t="s">
        <v>75</v>
      </c>
      <c r="F44" s="29"/>
      <c r="G44" s="29"/>
    </row>
    <row r="45" spans="1:7" x14ac:dyDescent="0.25">
      <c r="A45" s="35" t="s">
        <v>50</v>
      </c>
      <c r="B45" s="36" t="s">
        <v>51</v>
      </c>
      <c r="C45" s="49">
        <v>2E-3</v>
      </c>
      <c r="D45" s="37" t="s">
        <v>46</v>
      </c>
      <c r="E45" s="38" t="s">
        <v>52</v>
      </c>
      <c r="F45" s="29"/>
      <c r="G45" s="29"/>
    </row>
    <row r="46" spans="1:7" ht="90" x14ac:dyDescent="0.25">
      <c r="A46" s="35" t="s">
        <v>49</v>
      </c>
      <c r="B46" s="36" t="s">
        <v>55</v>
      </c>
      <c r="C46" s="48">
        <f>Vref/t_rise*R_1*C_1*(1-EXP(-t_rise/R_3/C_1))</f>
        <v>0.15883802742994946</v>
      </c>
      <c r="D46" s="37" t="s">
        <v>7</v>
      </c>
      <c r="E46" s="29" t="s">
        <v>88</v>
      </c>
      <c r="F46" s="29"/>
      <c r="G46" s="29"/>
    </row>
    <row r="48" spans="1:7" x14ac:dyDescent="0.25">
      <c r="B48" s="4"/>
    </row>
    <row r="49" spans="2:2" x14ac:dyDescent="0.25">
      <c r="B49" s="35"/>
    </row>
  </sheetData>
  <mergeCells count="1">
    <mergeCell ref="A1:E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r:id="rId5">
            <anchor moveWithCells="1">
              <from>
                <xdr:col>0</xdr:col>
                <xdr:colOff>76200</xdr:colOff>
                <xdr:row>3</xdr:row>
                <xdr:rowOff>66675</xdr:rowOff>
              </from>
              <to>
                <xdr:col>4</xdr:col>
                <xdr:colOff>523875</xdr:colOff>
                <xdr:row>12</xdr:row>
                <xdr:rowOff>133350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CC65F5-F4B0-4D01-89CF-C92EDD57D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F701E-9136-4556-9A4F-048BBF346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595B4A-76D1-4737-BBD0-D5D5CAFDFE6E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Intro</vt:lpstr>
      <vt:lpstr>Worksheet</vt:lpstr>
      <vt:lpstr>C_1</vt:lpstr>
      <vt:lpstr>D_init</vt:lpstr>
      <vt:lpstr>F_CLK</vt:lpstr>
      <vt:lpstr>F_PWM</vt:lpstr>
      <vt:lpstr>F_PWM_max</vt:lpstr>
      <vt:lpstr>Fa</vt:lpstr>
      <vt:lpstr>Fsw</vt:lpstr>
      <vt:lpstr>Gain_RC</vt:lpstr>
      <vt:lpstr>GainOL_Fa_actual</vt:lpstr>
      <vt:lpstr>I_DPWM</vt:lpstr>
      <vt:lpstr>R_1</vt:lpstr>
      <vt:lpstr>R_2</vt:lpstr>
      <vt:lpstr>R_3</vt:lpstr>
      <vt:lpstr>R_3_R_4_calc</vt:lpstr>
      <vt:lpstr>R_4</vt:lpstr>
      <vt:lpstr>t_rise</vt:lpstr>
      <vt:lpstr>VOH</vt:lpstr>
      <vt:lpstr>VOL</vt:lpstr>
      <vt:lpstr>Vout_high</vt:lpstr>
      <vt:lpstr>Vout_low</vt:lpstr>
      <vt:lpstr>Vout_max</vt:lpstr>
      <vt:lpstr>Vout_min</vt:lpstr>
      <vt:lpstr>Vout_nom</vt:lpstr>
      <vt:lpstr>Vout_step</vt:lpstr>
      <vt:lpstr>Vref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Zhiyuan</dc:creator>
  <cp:lastModifiedBy>Guy Lemire</cp:lastModifiedBy>
  <dcterms:created xsi:type="dcterms:W3CDTF">2016-01-06T17:16:28Z</dcterms:created>
  <dcterms:modified xsi:type="dcterms:W3CDTF">2018-05-24T17:55:50Z</dcterms:modified>
</cp:coreProperties>
</file>