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anes1\Desktop\"/>
    </mc:Choice>
  </mc:AlternateContent>
  <xr:revisionPtr revIDLastSave="0" documentId="13_ncr:1_{630C6754-22A7-407A-91D9-8B6C60338F83}" xr6:coauthVersionLast="47" xr6:coauthVersionMax="47" xr10:uidLastSave="{00000000-0000-0000-0000-000000000000}"/>
  <bookViews>
    <workbookView xWindow="-108" yWindow="-108" windowWidth="23256" windowHeight="12456" xr2:uid="{286109E9-4905-42EB-8A8D-D32B949EF2D5}"/>
  </bookViews>
  <sheets>
    <sheet name="Calculation Sheet" sheetId="1" r:id="rId1"/>
  </sheets>
  <definedNames>
    <definedName name="_xlnm._FilterDatabase" localSheetId="0" hidden="1">'Calculation Sheet'!$B$1:$I$33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38" i="1"/>
  <c r="D26" i="1"/>
  <c r="D25" i="1"/>
  <c r="D23" i="1"/>
  <c r="D36" i="1" l="1"/>
  <c r="D34" i="1"/>
  <c r="D32" i="1"/>
  <c r="D18" i="1" l="1"/>
  <c r="D16" i="1"/>
  <c r="D19" i="1" l="1"/>
</calcChain>
</file>

<file path=xl/sharedStrings.xml><?xml version="1.0" encoding="utf-8"?>
<sst xmlns="http://schemas.openxmlformats.org/spreadsheetml/2006/main" count="79" uniqueCount="78">
  <si>
    <t>Yes</t>
  </si>
  <si>
    <t>Parameter</t>
  </si>
  <si>
    <t>Description</t>
  </si>
  <si>
    <t xml:space="preserve">Value </t>
  </si>
  <si>
    <t>Latch-off</t>
  </si>
  <si>
    <t>Step 1: System Parameters</t>
  </si>
  <si>
    <t>Minimum Input Operating Voltage</t>
  </si>
  <si>
    <t>Infinite</t>
  </si>
  <si>
    <t>Nominal Input Operating Voltage</t>
  </si>
  <si>
    <t>Maximum Input Operating Voltage</t>
  </si>
  <si>
    <t>Maximum continuous load current</t>
  </si>
  <si>
    <t>Maximum Output Load Capacitance</t>
  </si>
  <si>
    <t>Maximum Ambient Operating Temperature</t>
  </si>
  <si>
    <t>Targeted threshold for overcurrent &amp; short-circuit protection and active current sharing</t>
  </si>
  <si>
    <t>Calculated value of resistance on the IMON pin</t>
  </si>
  <si>
    <t>Enter the value of resistance on the IMON pin</t>
  </si>
  <si>
    <t>Targeted transient overcurrent blanking interval</t>
  </si>
  <si>
    <r>
      <t>V</t>
    </r>
    <r>
      <rPr>
        <b/>
        <vertAlign val="subscript"/>
        <sz val="12"/>
        <color theme="1"/>
        <rFont val="Arial"/>
        <family val="2"/>
      </rPr>
      <t>IN (MIN)</t>
    </r>
    <r>
      <rPr>
        <b/>
        <sz val="12"/>
        <color theme="1"/>
        <rFont val="Arial"/>
        <family val="2"/>
      </rPr>
      <t xml:space="preserve"> (V)</t>
    </r>
  </si>
  <si>
    <r>
      <t>V</t>
    </r>
    <r>
      <rPr>
        <b/>
        <vertAlign val="subscript"/>
        <sz val="12"/>
        <rFont val="Arial"/>
        <family val="2"/>
      </rPr>
      <t>IN (NOM)</t>
    </r>
    <r>
      <rPr>
        <b/>
        <sz val="12"/>
        <rFont val="Arial"/>
        <family val="2"/>
      </rPr>
      <t xml:space="preserve"> (V)</t>
    </r>
  </si>
  <si>
    <r>
      <t>V</t>
    </r>
    <r>
      <rPr>
        <b/>
        <vertAlign val="subscript"/>
        <sz val="12"/>
        <rFont val="Arial"/>
        <family val="2"/>
      </rPr>
      <t>IN (MAX)</t>
    </r>
    <r>
      <rPr>
        <b/>
        <sz val="12"/>
        <rFont val="Arial"/>
        <family val="2"/>
      </rPr>
      <t xml:space="preserve"> (V)</t>
    </r>
  </si>
  <si>
    <r>
      <t>I</t>
    </r>
    <r>
      <rPr>
        <b/>
        <vertAlign val="subscript"/>
        <sz val="12"/>
        <rFont val="Arial"/>
        <family val="2"/>
      </rPr>
      <t>OUT (MAX)</t>
    </r>
    <r>
      <rPr>
        <b/>
        <sz val="12"/>
        <rFont val="Arial"/>
        <family val="2"/>
      </rPr>
      <t xml:space="preserve"> (A)</t>
    </r>
  </si>
  <si>
    <r>
      <t>C</t>
    </r>
    <r>
      <rPr>
        <b/>
        <vertAlign val="subscript"/>
        <sz val="12"/>
        <rFont val="Arial"/>
        <family val="2"/>
      </rPr>
      <t>LOAD</t>
    </r>
    <r>
      <rPr>
        <b/>
        <sz val="12"/>
        <rFont val="Arial"/>
        <family val="2"/>
      </rPr>
      <t xml:space="preserve"> (</t>
    </r>
    <r>
      <rPr>
        <b/>
        <sz val="12"/>
        <rFont val="Calibri"/>
        <family val="2"/>
      </rPr>
      <t>µ</t>
    </r>
    <r>
      <rPr>
        <b/>
        <sz val="13.8"/>
        <rFont val="Arial"/>
        <family val="2"/>
      </rPr>
      <t>F</t>
    </r>
    <r>
      <rPr>
        <b/>
        <sz val="12"/>
        <rFont val="Arial"/>
        <family val="2"/>
      </rPr>
      <t>)</t>
    </r>
  </si>
  <si>
    <r>
      <t>T</t>
    </r>
    <r>
      <rPr>
        <b/>
        <vertAlign val="subscript"/>
        <sz val="12"/>
        <rFont val="Arial"/>
        <family val="2"/>
      </rPr>
      <t>A (MAX)</t>
    </r>
    <r>
      <rPr>
        <b/>
        <sz val="12"/>
        <rFont val="Arial"/>
        <family val="2"/>
      </rPr>
      <t xml:space="preserve"> (</t>
    </r>
    <r>
      <rPr>
        <b/>
        <sz val="12"/>
        <rFont val="Calibri"/>
        <family val="2"/>
      </rPr>
      <t>⁰</t>
    </r>
    <r>
      <rPr>
        <b/>
        <sz val="13.8"/>
        <rFont val="Arial"/>
        <family val="2"/>
      </rPr>
      <t>C</t>
    </r>
    <r>
      <rPr>
        <b/>
        <sz val="12"/>
        <rFont val="Arial"/>
        <family val="2"/>
      </rPr>
      <t>)</t>
    </r>
  </si>
  <si>
    <r>
      <t>I</t>
    </r>
    <r>
      <rPr>
        <b/>
        <vertAlign val="subscript"/>
        <sz val="12"/>
        <color theme="1"/>
        <rFont val="Arial"/>
        <family val="2"/>
      </rPr>
      <t>TRIP (TOTAL)</t>
    </r>
    <r>
      <rPr>
        <b/>
        <sz val="12"/>
        <color theme="1"/>
        <rFont val="Arial"/>
        <family val="2"/>
      </rPr>
      <t xml:space="preserve"> (A) [Targeted]</t>
    </r>
  </si>
  <si>
    <r>
      <t>V</t>
    </r>
    <r>
      <rPr>
        <b/>
        <vertAlign val="subscript"/>
        <sz val="12"/>
        <color theme="1"/>
        <rFont val="Arial"/>
        <family val="2"/>
      </rPr>
      <t>IREF</t>
    </r>
    <r>
      <rPr>
        <b/>
        <sz val="12"/>
        <color theme="1"/>
        <rFont val="Arial"/>
        <family val="2"/>
      </rPr>
      <t xml:space="preserve"> (V) [Targeted]</t>
    </r>
  </si>
  <si>
    <r>
      <t>R</t>
    </r>
    <r>
      <rPr>
        <b/>
        <vertAlign val="subscript"/>
        <sz val="12"/>
        <color theme="1"/>
        <rFont val="Arial"/>
        <family val="2"/>
      </rPr>
      <t>IMON</t>
    </r>
    <r>
      <rPr>
        <b/>
        <sz val="12"/>
        <color theme="1"/>
        <rFont val="Arial"/>
        <family val="2"/>
      </rPr>
      <t xml:space="preserve"> (</t>
    </r>
    <r>
      <rPr>
        <b/>
        <sz val="12"/>
        <color theme="1"/>
        <rFont val="Calibri"/>
        <family val="2"/>
      </rPr>
      <t>Ω</t>
    </r>
    <r>
      <rPr>
        <b/>
        <sz val="12"/>
        <color theme="1"/>
        <rFont val="Arial"/>
        <family val="2"/>
      </rPr>
      <t>) [Calculated]</t>
    </r>
  </si>
  <si>
    <r>
      <t>R</t>
    </r>
    <r>
      <rPr>
        <b/>
        <vertAlign val="subscript"/>
        <sz val="12"/>
        <color theme="1"/>
        <rFont val="Arial"/>
        <family val="2"/>
      </rPr>
      <t>IMON</t>
    </r>
    <r>
      <rPr>
        <b/>
        <sz val="12"/>
        <color theme="1"/>
        <rFont val="Arial"/>
        <family val="2"/>
      </rPr>
      <t xml:space="preserve"> (</t>
    </r>
    <r>
      <rPr>
        <b/>
        <sz val="12"/>
        <color theme="1"/>
        <rFont val="Calibri"/>
        <family val="2"/>
      </rPr>
      <t>Ω</t>
    </r>
    <r>
      <rPr>
        <b/>
        <sz val="12"/>
        <color theme="1"/>
        <rFont val="Arial"/>
        <family val="2"/>
      </rPr>
      <t>) [Actual]</t>
    </r>
  </si>
  <si>
    <r>
      <t>I</t>
    </r>
    <r>
      <rPr>
        <b/>
        <vertAlign val="subscript"/>
        <sz val="12"/>
        <color theme="1"/>
        <rFont val="Arial"/>
        <family val="2"/>
      </rPr>
      <t>TRIP (TOTAL)</t>
    </r>
    <r>
      <rPr>
        <b/>
        <sz val="12"/>
        <color theme="1"/>
        <rFont val="Arial"/>
        <family val="2"/>
      </rPr>
      <t xml:space="preserve"> (A) [Actual]</t>
    </r>
  </si>
  <si>
    <r>
      <t>t</t>
    </r>
    <r>
      <rPr>
        <b/>
        <vertAlign val="subscript"/>
        <sz val="12"/>
        <color theme="1"/>
        <rFont val="Arial"/>
        <family val="2"/>
      </rPr>
      <t>ITIMER</t>
    </r>
    <r>
      <rPr>
        <b/>
        <sz val="12"/>
        <color theme="1"/>
        <rFont val="Arial"/>
        <family val="2"/>
      </rPr>
      <t xml:space="preserve"> (ms) [Targeted]</t>
    </r>
  </si>
  <si>
    <t>Remarks</t>
  </si>
  <si>
    <t>Calculated value of the capacitor connected at the DVDT pin</t>
  </si>
  <si>
    <r>
      <t>T</t>
    </r>
    <r>
      <rPr>
        <b/>
        <vertAlign val="subscript"/>
        <sz val="12"/>
        <color theme="1"/>
        <rFont val="Arial"/>
        <family val="2"/>
      </rPr>
      <t>SS</t>
    </r>
    <r>
      <rPr>
        <b/>
        <sz val="12"/>
        <color theme="1"/>
        <rFont val="Arial"/>
        <family val="2"/>
      </rPr>
      <t xml:space="preserve"> (ms) [Targeted]</t>
    </r>
  </si>
  <si>
    <r>
      <t>C</t>
    </r>
    <r>
      <rPr>
        <b/>
        <vertAlign val="subscript"/>
        <sz val="12"/>
        <color theme="1"/>
        <rFont val="Arial"/>
        <family val="2"/>
      </rPr>
      <t>DVDT</t>
    </r>
    <r>
      <rPr>
        <b/>
        <sz val="12"/>
        <color theme="1"/>
        <rFont val="Arial"/>
        <family val="2"/>
      </rPr>
      <t xml:space="preserve"> (nF) [Calculated]</t>
    </r>
  </si>
  <si>
    <r>
      <t>C</t>
    </r>
    <r>
      <rPr>
        <b/>
        <vertAlign val="subscript"/>
        <sz val="12"/>
        <color theme="1"/>
        <rFont val="Arial"/>
        <family val="2"/>
      </rPr>
      <t>DVDT</t>
    </r>
    <r>
      <rPr>
        <b/>
        <sz val="12"/>
        <color theme="1"/>
        <rFont val="Arial"/>
        <family val="2"/>
      </rPr>
      <t xml:space="preserve"> (nF) [Actual]</t>
    </r>
  </si>
  <si>
    <r>
      <t>T</t>
    </r>
    <r>
      <rPr>
        <b/>
        <vertAlign val="subscript"/>
        <sz val="12"/>
        <color theme="1"/>
        <rFont val="Arial"/>
        <family val="2"/>
      </rPr>
      <t>SS</t>
    </r>
    <r>
      <rPr>
        <b/>
        <sz val="12"/>
        <color theme="1"/>
        <rFont val="Arial"/>
        <family val="2"/>
      </rPr>
      <t xml:space="preserve"> (ms) [Actual]</t>
    </r>
  </si>
  <si>
    <t>Targeted startup time with nominal input voltage</t>
  </si>
  <si>
    <t>Actual startup time with nominal input voltage</t>
  </si>
  <si>
    <r>
      <t>I</t>
    </r>
    <r>
      <rPr>
        <b/>
        <vertAlign val="subscript"/>
        <sz val="12"/>
        <color theme="1"/>
        <rFont val="Arial"/>
        <family val="2"/>
      </rPr>
      <t>INRUSH</t>
    </r>
    <r>
      <rPr>
        <b/>
        <sz val="12"/>
        <color theme="1"/>
        <rFont val="Arial"/>
        <family val="2"/>
      </rPr>
      <t xml:space="preserve"> (A) [Calculated]</t>
    </r>
  </si>
  <si>
    <t>Enter the value of the capacitor connected at the DVDT pin</t>
  </si>
  <si>
    <t>UVLO THRESHOLD (V) [Actual]</t>
  </si>
  <si>
    <r>
      <t>R</t>
    </r>
    <r>
      <rPr>
        <b/>
        <vertAlign val="subscript"/>
        <sz val="12"/>
        <color theme="1"/>
        <rFont val="Arial"/>
        <family val="2"/>
      </rPr>
      <t>LOWER TO SET UVLO THRESHOLD</t>
    </r>
    <r>
      <rPr>
        <b/>
        <sz val="12"/>
        <color theme="1"/>
        <rFont val="Arial"/>
        <family val="2"/>
      </rPr>
      <t xml:space="preserve"> (k</t>
    </r>
    <r>
      <rPr>
        <b/>
        <sz val="12"/>
        <color theme="1"/>
        <rFont val="Calibri"/>
        <family val="2"/>
      </rPr>
      <t>Ω</t>
    </r>
    <r>
      <rPr>
        <b/>
        <sz val="12"/>
        <color theme="1"/>
        <rFont val="Arial"/>
        <family val="2"/>
      </rPr>
      <t>) [Calculated]</t>
    </r>
  </si>
  <si>
    <r>
      <t>R</t>
    </r>
    <r>
      <rPr>
        <b/>
        <vertAlign val="subscript"/>
        <sz val="12"/>
        <color theme="1"/>
        <rFont val="Arial"/>
        <family val="2"/>
      </rPr>
      <t>LOWER TO SET UVLO THRESHOLD</t>
    </r>
    <r>
      <rPr>
        <b/>
        <sz val="12"/>
        <color theme="1"/>
        <rFont val="Arial"/>
        <family val="2"/>
      </rPr>
      <t xml:space="preserve"> (k</t>
    </r>
    <r>
      <rPr>
        <b/>
        <sz val="12"/>
        <color theme="1"/>
        <rFont val="Calibri"/>
        <family val="2"/>
      </rPr>
      <t>Ω</t>
    </r>
    <r>
      <rPr>
        <b/>
        <sz val="12"/>
        <color theme="1"/>
        <rFont val="Arial"/>
        <family val="2"/>
      </rPr>
      <t>) [Actual]</t>
    </r>
  </si>
  <si>
    <r>
      <t>R</t>
    </r>
    <r>
      <rPr>
        <b/>
        <vertAlign val="subscript"/>
        <sz val="12"/>
        <color theme="1"/>
        <rFont val="Arial"/>
        <family val="2"/>
      </rPr>
      <t>UPPER TO SET UVLO THRESHOLD</t>
    </r>
    <r>
      <rPr>
        <b/>
        <sz val="12"/>
        <color theme="1"/>
        <rFont val="Arial"/>
        <family val="2"/>
      </rPr>
      <t xml:space="preserve"> (k</t>
    </r>
    <r>
      <rPr>
        <b/>
        <sz val="12"/>
        <color theme="1"/>
        <rFont val="Calibri"/>
        <family val="2"/>
      </rPr>
      <t>Ω</t>
    </r>
    <r>
      <rPr>
        <b/>
        <sz val="12"/>
        <color theme="1"/>
        <rFont val="Arial"/>
        <family val="2"/>
      </rPr>
      <t>) [Actual]</t>
    </r>
  </si>
  <si>
    <t xml:space="preserve">Enter the value of upper resistor in a resistor divider network to set the under-voltage lockout threshold </t>
  </si>
  <si>
    <t xml:space="preserve">Calculated value of lower resistor in a resistor divider network to set the under-voltage lockout threshold </t>
  </si>
  <si>
    <t xml:space="preserve">Enter the value of lower resistor in a resistor divider network to set the under-voltage lockout threshold </t>
  </si>
  <si>
    <t xml:space="preserve">Actual under-voltage lockout threshold </t>
  </si>
  <si>
    <r>
      <t>Need to connect a 22pF capacitor across R</t>
    </r>
    <r>
      <rPr>
        <vertAlign val="subscript"/>
        <sz val="12"/>
        <color theme="1"/>
        <rFont val="Arial"/>
        <family val="2"/>
      </rPr>
      <t>IMON</t>
    </r>
  </si>
  <si>
    <t>Step 2: eFuse Design</t>
  </si>
  <si>
    <t>Need to connect a 1000pF capacitor at the IREF pin</t>
  </si>
  <si>
    <r>
      <t>R</t>
    </r>
    <r>
      <rPr>
        <b/>
        <vertAlign val="subscript"/>
        <sz val="12"/>
        <color theme="1"/>
        <rFont val="Arial"/>
        <family val="2"/>
      </rPr>
      <t>UPPER TO SET OVLO THRESHOLD</t>
    </r>
    <r>
      <rPr>
        <b/>
        <sz val="12"/>
        <color theme="1"/>
        <rFont val="Arial"/>
        <family val="2"/>
      </rPr>
      <t xml:space="preserve"> (k</t>
    </r>
    <r>
      <rPr>
        <b/>
        <sz val="12"/>
        <color theme="1"/>
        <rFont val="Calibri"/>
        <family val="2"/>
      </rPr>
      <t>Ω</t>
    </r>
    <r>
      <rPr>
        <b/>
        <sz val="12"/>
        <color theme="1"/>
        <rFont val="Arial"/>
        <family val="2"/>
      </rPr>
      <t>) [Actual]</t>
    </r>
  </si>
  <si>
    <t xml:space="preserve">Enter the value of upper resistor in a resistor divider network to set the over-voltage lockout threshold </t>
  </si>
  <si>
    <r>
      <t>R</t>
    </r>
    <r>
      <rPr>
        <b/>
        <vertAlign val="subscript"/>
        <sz val="12"/>
        <color theme="1"/>
        <rFont val="Arial"/>
        <family val="2"/>
      </rPr>
      <t>LOWER TO SET OVLO THRESHOLD</t>
    </r>
    <r>
      <rPr>
        <b/>
        <sz val="12"/>
        <color theme="1"/>
        <rFont val="Arial"/>
        <family val="2"/>
      </rPr>
      <t xml:space="preserve"> (k</t>
    </r>
    <r>
      <rPr>
        <b/>
        <sz val="12"/>
        <color theme="1"/>
        <rFont val="Calibri"/>
        <family val="2"/>
      </rPr>
      <t>Ω</t>
    </r>
    <r>
      <rPr>
        <b/>
        <sz val="12"/>
        <color theme="1"/>
        <rFont val="Arial"/>
        <family val="2"/>
      </rPr>
      <t>) [Calculated]</t>
    </r>
  </si>
  <si>
    <r>
      <t>R</t>
    </r>
    <r>
      <rPr>
        <b/>
        <vertAlign val="subscript"/>
        <sz val="12"/>
        <color theme="1"/>
        <rFont val="Arial"/>
        <family val="2"/>
      </rPr>
      <t>LOWER TO SET OVLO THRESHOLD</t>
    </r>
    <r>
      <rPr>
        <b/>
        <sz val="12"/>
        <color theme="1"/>
        <rFont val="Arial"/>
        <family val="2"/>
      </rPr>
      <t xml:space="preserve"> (k</t>
    </r>
    <r>
      <rPr>
        <b/>
        <sz val="12"/>
        <color theme="1"/>
        <rFont val="Calibri"/>
        <family val="2"/>
      </rPr>
      <t>Ω</t>
    </r>
    <r>
      <rPr>
        <b/>
        <sz val="12"/>
        <color theme="1"/>
        <rFont val="Arial"/>
        <family val="2"/>
      </rPr>
      <t>) [Actual]</t>
    </r>
  </si>
  <si>
    <t>OVLO THRESHOLD (V) [Actual]</t>
  </si>
  <si>
    <t xml:space="preserve">Calculated value of lower resistor in a resistor divider network to set the over-voltage lockout threshold </t>
  </si>
  <si>
    <t xml:space="preserve">Enter the value of the lower resistor in a resistor divider network to set the over-voltage lockout threshold </t>
  </si>
  <si>
    <t>Calculated value of resistance on the IREF pin</t>
  </si>
  <si>
    <t>Enter the value of resistance on the IREF pin</t>
  </si>
  <si>
    <t>Actual threshold for overcurrent &amp; short-circuit protection and active current sharing</t>
  </si>
  <si>
    <t>Calculated value of capacitance on the Itimer pin</t>
  </si>
  <si>
    <t>Enter the value of capacitance on the Itimer pin</t>
  </si>
  <si>
    <t>Actual transient overcurrent blanking interval</t>
  </si>
  <si>
    <r>
      <t>R</t>
    </r>
    <r>
      <rPr>
        <b/>
        <vertAlign val="subscript"/>
        <sz val="12"/>
        <color theme="1"/>
        <rFont val="Arial"/>
        <family val="2"/>
      </rPr>
      <t>IREF</t>
    </r>
    <r>
      <rPr>
        <b/>
        <sz val="12"/>
        <color theme="1"/>
        <rFont val="Arial"/>
        <family val="2"/>
      </rPr>
      <t xml:space="preserve"> (kΩ) [Calculated]</t>
    </r>
  </si>
  <si>
    <r>
      <t>R</t>
    </r>
    <r>
      <rPr>
        <b/>
        <vertAlign val="subscript"/>
        <sz val="12"/>
        <color theme="1"/>
        <rFont val="Arial"/>
        <family val="2"/>
      </rPr>
      <t>IREF</t>
    </r>
    <r>
      <rPr>
        <b/>
        <sz val="12"/>
        <color theme="1"/>
        <rFont val="Arial"/>
        <family val="2"/>
      </rPr>
      <t xml:space="preserve"> (kΩ) [Actual]</t>
    </r>
  </si>
  <si>
    <r>
      <t>V</t>
    </r>
    <r>
      <rPr>
        <b/>
        <vertAlign val="subscript"/>
        <sz val="12"/>
        <color theme="1"/>
        <rFont val="Arial"/>
        <family val="2"/>
      </rPr>
      <t>IREF</t>
    </r>
    <r>
      <rPr>
        <b/>
        <sz val="12"/>
        <color theme="1"/>
        <rFont val="Arial"/>
        <family val="2"/>
      </rPr>
      <t xml:space="preserve"> (V) [Actual]</t>
    </r>
  </si>
  <si>
    <r>
      <t>C</t>
    </r>
    <r>
      <rPr>
        <b/>
        <vertAlign val="subscript"/>
        <sz val="12"/>
        <color theme="1"/>
        <rFont val="Arial"/>
        <family val="2"/>
      </rPr>
      <t>ITIMER</t>
    </r>
    <r>
      <rPr>
        <b/>
        <sz val="12"/>
        <color theme="1"/>
        <rFont val="Arial"/>
        <family val="2"/>
      </rPr>
      <t xml:space="preserve"> (nF) [Calculated]</t>
    </r>
  </si>
  <si>
    <r>
      <t>C</t>
    </r>
    <r>
      <rPr>
        <b/>
        <vertAlign val="subscript"/>
        <sz val="12"/>
        <color theme="1"/>
        <rFont val="Arial"/>
        <family val="2"/>
      </rPr>
      <t>ITIMER</t>
    </r>
    <r>
      <rPr>
        <b/>
        <sz val="12"/>
        <color theme="1"/>
        <rFont val="Arial"/>
        <family val="2"/>
      </rPr>
      <t xml:space="preserve"> (nF) [Actual]</t>
    </r>
  </si>
  <si>
    <r>
      <t>t</t>
    </r>
    <r>
      <rPr>
        <b/>
        <vertAlign val="subscript"/>
        <sz val="12"/>
        <color theme="1"/>
        <rFont val="Arial"/>
        <family val="2"/>
      </rPr>
      <t>ITIMER</t>
    </r>
    <r>
      <rPr>
        <b/>
        <sz val="12"/>
        <color theme="1"/>
        <rFont val="Arial"/>
        <family val="2"/>
      </rPr>
      <t xml:space="preserve"> (ms) [Actual]</t>
    </r>
  </si>
  <si>
    <t xml:space="preserve">Actual circuit-breaker threshold during steady state . </t>
  </si>
  <si>
    <t>TPS1686 Design Calculation Tool</t>
  </si>
  <si>
    <r>
      <t>Targeted circuit-breaker threshold during steady state [Typically 1.1 times I</t>
    </r>
    <r>
      <rPr>
        <b/>
        <vertAlign val="subscript"/>
        <sz val="12"/>
        <color theme="1"/>
        <rFont val="Arial"/>
        <family val="2"/>
      </rPr>
      <t>OUT (MAX)</t>
    </r>
    <r>
      <rPr>
        <b/>
        <sz val="12"/>
        <color theme="1"/>
        <rFont val="Arial"/>
        <family val="2"/>
      </rPr>
      <t>]. Recommended to keep below 10A</t>
    </r>
  </si>
  <si>
    <t>Total inrush current to charge the output capacitor. It is recommended to limit inrush current below 0.48A</t>
  </si>
  <si>
    <t>8.5A</t>
  </si>
  <si>
    <t xml:space="preserve">Actual over-voltage lockout threshold </t>
  </si>
  <si>
    <t>1A Current limit</t>
  </si>
  <si>
    <t>Blanking time - 2msec</t>
  </si>
  <si>
    <t>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</si>
</sst>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rgb="FF0000FF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9C0006"/>
      <name val="Arial"/>
      <family val="2"/>
    </font>
    <font>
      <b/>
      <sz val="12"/>
      <name val="Arial"/>
      <family val="2"/>
    </font>
    <font>
      <vertAlign val="subscript"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vertAlign val="subscript"/>
      <sz val="12"/>
      <color theme="1"/>
      <name val="Arial"/>
      <family val="2"/>
    </font>
    <font>
      <b/>
      <vertAlign val="subscript"/>
      <sz val="12"/>
      <name val="Arial"/>
      <family val="2"/>
    </font>
    <font>
      <b/>
      <sz val="12"/>
      <name val="Calibri"/>
      <family val="2"/>
    </font>
    <font>
      <b/>
      <sz val="13.8"/>
      <name val="Arial"/>
      <family val="2"/>
    </font>
    <font>
      <b/>
      <sz val="12"/>
      <color theme="1"/>
      <name val="Calibri"/>
      <family val="2"/>
    </font>
    <font>
      <b/>
      <sz val="12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0" fontId="7" fillId="4" borderId="0" xfId="1" applyFont="1" applyFill="1" applyBorder="1" applyAlignment="1" applyProtection="1">
      <alignment vertical="center"/>
    </xf>
    <xf numFmtId="0" fontId="3" fillId="4" borderId="0" xfId="0" applyFont="1" applyFill="1" applyAlignment="1">
      <alignment vertical="center" wrapText="1"/>
    </xf>
    <xf numFmtId="2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2" fontId="5" fillId="4" borderId="0" xfId="0" applyNumberFormat="1" applyFont="1" applyFill="1" applyAlignment="1">
      <alignment horizontal="left" vertical="center"/>
    </xf>
    <xf numFmtId="2" fontId="5" fillId="4" borderId="0" xfId="0" applyNumberFormat="1" applyFont="1" applyFill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3" fillId="4" borderId="0" xfId="2" applyFont="1" applyFill="1" applyBorder="1" applyAlignment="1" applyProtection="1">
      <alignment vertical="center" wrapText="1"/>
    </xf>
    <xf numFmtId="0" fontId="3" fillId="4" borderId="1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wrapText="1"/>
    </xf>
    <xf numFmtId="0" fontId="4" fillId="4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2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 applyProtection="1">
      <alignment vertical="center"/>
      <protection locked="0"/>
    </xf>
    <xf numFmtId="0" fontId="4" fillId="7" borderId="2" xfId="0" applyFont="1" applyFill="1" applyBorder="1" applyAlignment="1" applyProtection="1">
      <alignment vertical="center" wrapText="1"/>
      <protection locked="0"/>
    </xf>
    <xf numFmtId="0" fontId="4" fillId="7" borderId="2" xfId="0" applyFont="1" applyFill="1" applyBorder="1" applyAlignment="1" applyProtection="1">
      <alignment vertical="center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1" fontId="5" fillId="8" borderId="4" xfId="0" applyNumberFormat="1" applyFont="1" applyFill="1" applyBorder="1" applyAlignment="1">
      <alignment horizontal="center" vertical="center"/>
    </xf>
    <xf numFmtId="1" fontId="5" fillId="8" borderId="5" xfId="0" applyNumberFormat="1" applyFont="1" applyFill="1" applyBorder="1" applyAlignment="1">
      <alignment horizontal="center" vertical="center"/>
    </xf>
    <xf numFmtId="1" fontId="5" fillId="8" borderId="6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1" fontId="5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164" fontId="3" fillId="0" borderId="3" xfId="0" applyNumberFormat="1" applyFont="1" applyBorder="1" applyAlignment="1">
      <alignment horizontal="center" vertical="center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24" xfId="0" applyFont="1" applyBorder="1" applyAlignment="1">
      <alignment vertical="center" wrapText="1"/>
    </xf>
    <xf numFmtId="1" fontId="5" fillId="0" borderId="25" xfId="0" applyNumberFormat="1" applyFont="1" applyBorder="1" applyAlignment="1">
      <alignment horizontal="center" vertical="center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7" xfId="0" applyFont="1" applyBorder="1" applyAlignment="1">
      <alignment vertical="center" wrapText="1"/>
    </xf>
    <xf numFmtId="164" fontId="3" fillId="0" borderId="16" xfId="0" applyNumberFormat="1" applyFont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/>
      <protection locked="0"/>
    </xf>
    <xf numFmtId="1" fontId="3" fillId="7" borderId="3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19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3" xfId="0" applyFont="1" applyFill="1" applyBorder="1" applyAlignment="1" applyProtection="1">
      <alignment horizontal="center" vertical="center" wrapText="1"/>
      <protection locked="0"/>
    </xf>
  </cellXfs>
  <cellStyles count="3">
    <cellStyle name="Bad" xfId="1" builtinId="27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321164</xdr:colOff>
      <xdr:row>2</xdr:row>
      <xdr:rowOff>53242</xdr:rowOff>
    </xdr:from>
    <xdr:to>
      <xdr:col>13</xdr:col>
      <xdr:colOff>983389</xdr:colOff>
      <xdr:row>19</xdr:row>
      <xdr:rowOff>101851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9CE137-64A8-4F74-AFB7-33D3C0162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63287" y="639396"/>
          <a:ext cx="10626839" cy="4011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F333-15C6-4502-ACA9-B20086E3CA4C}">
  <sheetPr codeName="Sheet2"/>
  <dimension ref="A1:AA38"/>
  <sheetViews>
    <sheetView showGridLines="0" tabSelected="1" zoomScale="68" zoomScaleNormal="55" workbookViewId="0">
      <selection activeCell="C43" sqref="C43"/>
    </sheetView>
  </sheetViews>
  <sheetFormatPr defaultColWidth="9.109375" defaultRowHeight="18" customHeight="1" x14ac:dyDescent="0.3"/>
  <cols>
    <col min="1" max="1" width="2.44140625" style="2" customWidth="1"/>
    <col min="2" max="2" width="49.77734375" style="2" bestFit="1" customWidth="1"/>
    <col min="3" max="3" width="139.44140625" style="12" bestFit="1" customWidth="1"/>
    <col min="4" max="4" width="29.5546875" style="13" bestFit="1" customWidth="1"/>
    <col min="5" max="5" width="19.21875" style="3" customWidth="1"/>
    <col min="6" max="6" width="16.6640625" style="1" bestFit="1" customWidth="1"/>
    <col min="7" max="7" width="14.21875" style="2" customWidth="1"/>
    <col min="8" max="8" width="11.5546875" style="2" bestFit="1" customWidth="1"/>
    <col min="9" max="9" width="20.6640625" style="2" customWidth="1"/>
    <col min="10" max="10" width="62.5546875" style="2" customWidth="1"/>
    <col min="11" max="11" width="0.21875" style="2" customWidth="1"/>
    <col min="12" max="12" width="21.33203125" style="2" customWidth="1"/>
    <col min="13" max="13" width="14.77734375" style="2" customWidth="1"/>
    <col min="14" max="14" width="27.33203125" style="2" customWidth="1"/>
    <col min="15" max="15" width="10.33203125" style="2" bestFit="1" customWidth="1"/>
    <col min="16" max="16" width="5.109375" style="2" bestFit="1" customWidth="1"/>
    <col min="17" max="17" width="13.5546875" style="3" bestFit="1" customWidth="1"/>
    <col min="18" max="18" width="14.44140625" style="3" bestFit="1" customWidth="1"/>
    <col min="19" max="25" width="9.109375" style="2"/>
    <col min="26" max="27" width="0" style="2" hidden="1" customWidth="1"/>
    <col min="28" max="16384" width="9.109375" style="2"/>
  </cols>
  <sheetData>
    <row r="1" spans="2:27" ht="24" customHeight="1" thickBot="1" x14ac:dyDescent="0.35">
      <c r="B1" s="77" t="s">
        <v>70</v>
      </c>
      <c r="C1" s="78"/>
      <c r="D1" s="78"/>
      <c r="E1" s="79"/>
      <c r="J1" s="33"/>
      <c r="K1" s="33"/>
      <c r="L1" s="34"/>
      <c r="M1" s="33"/>
      <c r="N1" s="33"/>
      <c r="O1" s="33"/>
      <c r="P1" s="33"/>
      <c r="Q1" s="17"/>
      <c r="R1" s="17"/>
      <c r="S1" s="33"/>
      <c r="Z1" s="2" t="s">
        <v>0</v>
      </c>
      <c r="AA1" s="4">
        <v>4</v>
      </c>
    </row>
    <row r="2" spans="2:27" ht="22.2" customHeight="1" x14ac:dyDescent="0.3">
      <c r="B2" s="18"/>
      <c r="C2" s="15"/>
      <c r="D2" s="19"/>
      <c r="E2" s="17"/>
      <c r="F2" s="2"/>
      <c r="J2" s="33"/>
      <c r="K2" s="33"/>
      <c r="L2" s="35"/>
      <c r="M2" s="35"/>
      <c r="N2" s="36"/>
      <c r="O2" s="37"/>
      <c r="P2" s="33"/>
      <c r="Q2" s="33"/>
      <c r="R2" s="33"/>
      <c r="S2" s="33"/>
      <c r="AA2" s="4"/>
    </row>
    <row r="3" spans="2:27" ht="18" customHeight="1" thickBot="1" x14ac:dyDescent="0.35">
      <c r="B3" s="14"/>
      <c r="C3" s="15"/>
      <c r="D3" s="16"/>
      <c r="E3" s="17"/>
      <c r="F3" s="2"/>
      <c r="J3" s="33"/>
      <c r="K3" s="33"/>
      <c r="L3" s="38"/>
      <c r="M3" s="39"/>
      <c r="N3" s="39"/>
      <c r="O3" s="17"/>
      <c r="P3" s="33"/>
      <c r="Q3" s="33"/>
      <c r="R3" s="33"/>
      <c r="S3" s="33"/>
      <c r="AA3" s="4"/>
    </row>
    <row r="4" spans="2:27" ht="18" customHeight="1" thickBot="1" x14ac:dyDescent="0.35">
      <c r="B4" s="20" t="s">
        <v>1</v>
      </c>
      <c r="C4" s="21" t="s">
        <v>2</v>
      </c>
      <c r="D4" s="22" t="s">
        <v>3</v>
      </c>
      <c r="E4" s="20" t="s">
        <v>29</v>
      </c>
      <c r="J4" s="33"/>
      <c r="K4" s="33"/>
      <c r="L4" s="40"/>
      <c r="M4" s="41"/>
      <c r="N4" s="41"/>
      <c r="O4" s="17"/>
      <c r="P4" s="33"/>
      <c r="Q4" s="33"/>
      <c r="R4" s="33"/>
      <c r="S4" s="33"/>
      <c r="Z4" s="2" t="s">
        <v>4</v>
      </c>
      <c r="AA4" s="4">
        <v>256</v>
      </c>
    </row>
    <row r="5" spans="2:27" ht="18" customHeight="1" thickBot="1" x14ac:dyDescent="0.35">
      <c r="B5" s="80" t="s">
        <v>5</v>
      </c>
      <c r="C5" s="81"/>
      <c r="D5" s="81"/>
      <c r="E5" s="82"/>
      <c r="J5" s="33"/>
      <c r="K5" s="33"/>
      <c r="L5" s="40"/>
      <c r="M5" s="41"/>
      <c r="N5" s="41"/>
      <c r="O5" s="17"/>
      <c r="P5" s="33"/>
      <c r="Q5" s="33"/>
      <c r="R5" s="33"/>
      <c r="S5" s="33"/>
      <c r="AA5" s="4"/>
    </row>
    <row r="6" spans="2:27" x14ac:dyDescent="0.3">
      <c r="B6" s="23" t="s">
        <v>17</v>
      </c>
      <c r="C6" s="24" t="s">
        <v>6</v>
      </c>
      <c r="D6" s="51">
        <v>15</v>
      </c>
      <c r="E6" s="87"/>
      <c r="J6" s="33"/>
      <c r="K6" s="33"/>
      <c r="L6" s="40"/>
      <c r="M6" s="41"/>
      <c r="N6" s="41"/>
      <c r="O6" s="17"/>
      <c r="P6" s="33"/>
      <c r="Q6" s="33"/>
      <c r="R6" s="33"/>
      <c r="S6" s="33"/>
      <c r="AA6" s="4" t="s">
        <v>7</v>
      </c>
    </row>
    <row r="7" spans="2:27" x14ac:dyDescent="0.3">
      <c r="B7" s="25" t="s">
        <v>18</v>
      </c>
      <c r="C7" s="24" t="s">
        <v>8</v>
      </c>
      <c r="D7" s="52">
        <v>36</v>
      </c>
      <c r="E7" s="88"/>
      <c r="J7" s="33"/>
      <c r="K7" s="33"/>
      <c r="L7" s="40"/>
      <c r="M7" s="41"/>
      <c r="N7" s="41"/>
      <c r="O7" s="17"/>
      <c r="P7" s="33"/>
      <c r="Q7" s="33"/>
      <c r="R7" s="33"/>
      <c r="S7" s="33"/>
      <c r="AA7" s="4"/>
    </row>
    <row r="8" spans="2:27" x14ac:dyDescent="0.3">
      <c r="B8" s="26" t="s">
        <v>19</v>
      </c>
      <c r="C8" s="27" t="s">
        <v>9</v>
      </c>
      <c r="D8" s="53">
        <v>40</v>
      </c>
      <c r="E8" s="88"/>
      <c r="J8" s="33"/>
      <c r="K8" s="33"/>
      <c r="L8" s="40"/>
      <c r="M8" s="41"/>
      <c r="N8" s="41"/>
      <c r="O8" s="17"/>
      <c r="P8" s="33"/>
      <c r="Q8" s="83"/>
      <c r="R8" s="83"/>
      <c r="S8" s="83"/>
    </row>
    <row r="9" spans="2:27" x14ac:dyDescent="0.3">
      <c r="B9" s="25" t="s">
        <v>20</v>
      </c>
      <c r="C9" s="27" t="s">
        <v>10</v>
      </c>
      <c r="D9" s="53">
        <v>1</v>
      </c>
      <c r="E9" s="88"/>
      <c r="J9" s="33"/>
      <c r="K9" s="33"/>
      <c r="L9" s="40"/>
      <c r="M9" s="41"/>
      <c r="N9" s="41"/>
      <c r="O9" s="17"/>
      <c r="P9" s="33"/>
      <c r="Q9" s="83"/>
      <c r="R9" s="83"/>
      <c r="S9" s="83"/>
    </row>
    <row r="10" spans="2:27" x14ac:dyDescent="0.3">
      <c r="B10" s="25" t="s">
        <v>21</v>
      </c>
      <c r="C10" s="27" t="s">
        <v>11</v>
      </c>
      <c r="D10" s="52">
        <v>220</v>
      </c>
      <c r="E10" s="88"/>
      <c r="J10" s="33"/>
      <c r="K10" s="33"/>
      <c r="L10" s="40"/>
      <c r="M10" s="41"/>
      <c r="N10" s="41"/>
      <c r="O10" s="17"/>
      <c r="P10" s="33"/>
      <c r="Q10" s="83"/>
      <c r="R10" s="83"/>
      <c r="S10" s="83"/>
    </row>
    <row r="11" spans="2:27" ht="18.600000000000001" thickBot="1" x14ac:dyDescent="0.35">
      <c r="B11" s="28" t="s">
        <v>22</v>
      </c>
      <c r="C11" s="29" t="s">
        <v>12</v>
      </c>
      <c r="D11" s="54">
        <v>70</v>
      </c>
      <c r="E11" s="89"/>
      <c r="J11" s="33"/>
      <c r="K11" s="33"/>
      <c r="L11" s="40"/>
      <c r="M11" s="41"/>
      <c r="N11" s="41"/>
      <c r="O11" s="17"/>
      <c r="P11" s="33"/>
      <c r="Q11" s="83"/>
      <c r="R11" s="83"/>
      <c r="S11" s="83"/>
    </row>
    <row r="12" spans="2:27" ht="20.7" customHeight="1" thickBot="1" x14ac:dyDescent="0.35">
      <c r="B12" s="30"/>
      <c r="C12" s="30"/>
      <c r="D12" s="19"/>
      <c r="E12" s="17"/>
      <c r="F12" s="2"/>
      <c r="J12" s="33"/>
      <c r="K12" s="33"/>
      <c r="L12" s="17"/>
      <c r="M12" s="33"/>
      <c r="N12" s="33"/>
      <c r="O12" s="33"/>
      <c r="P12" s="33"/>
      <c r="Q12" s="83"/>
      <c r="R12" s="83"/>
      <c r="S12" s="83"/>
    </row>
    <row r="13" spans="2:27" ht="15.6" x14ac:dyDescent="0.3">
      <c r="B13" s="84" t="s">
        <v>48</v>
      </c>
      <c r="C13" s="85"/>
      <c r="D13" s="85"/>
      <c r="E13" s="86"/>
      <c r="F13" s="5"/>
      <c r="J13" s="33"/>
      <c r="K13" s="33"/>
      <c r="L13" s="17"/>
      <c r="M13" s="33"/>
      <c r="N13" s="33"/>
      <c r="O13" s="33"/>
      <c r="P13" s="33"/>
      <c r="Q13" s="33"/>
      <c r="R13" s="33"/>
      <c r="S13" s="33"/>
    </row>
    <row r="14" spans="2:27" s="7" customFormat="1" x14ac:dyDescent="0.3">
      <c r="B14" s="55" t="s">
        <v>23</v>
      </c>
      <c r="C14" s="56" t="s">
        <v>71</v>
      </c>
      <c r="D14" s="57">
        <v>8.5</v>
      </c>
      <c r="E14" s="45" t="s">
        <v>73</v>
      </c>
      <c r="F14" s="6"/>
      <c r="J14" s="42"/>
      <c r="K14" s="42"/>
      <c r="L14" s="43"/>
      <c r="M14" s="42"/>
      <c r="N14" s="42"/>
      <c r="O14" s="42"/>
      <c r="P14" s="42"/>
      <c r="Q14" s="42"/>
      <c r="R14" s="42"/>
      <c r="S14" s="42"/>
    </row>
    <row r="15" spans="2:27" s="7" customFormat="1" x14ac:dyDescent="0.3">
      <c r="B15" s="48" t="s">
        <v>24</v>
      </c>
      <c r="C15" s="49" t="s">
        <v>13</v>
      </c>
      <c r="D15" s="46">
        <v>1</v>
      </c>
      <c r="E15" s="90" t="s">
        <v>49</v>
      </c>
      <c r="F15" s="73" t="s">
        <v>75</v>
      </c>
      <c r="J15" s="42"/>
      <c r="K15" s="42"/>
      <c r="L15" s="43"/>
      <c r="M15" s="42"/>
      <c r="N15" s="42"/>
      <c r="O15" s="42"/>
      <c r="P15" s="42"/>
      <c r="Q15" s="42"/>
      <c r="R15" s="42"/>
      <c r="S15" s="42"/>
    </row>
    <row r="16" spans="2:27" s="7" customFormat="1" x14ac:dyDescent="0.3">
      <c r="B16" s="55" t="s">
        <v>63</v>
      </c>
      <c r="C16" s="58" t="s">
        <v>57</v>
      </c>
      <c r="D16" s="59">
        <f>((D15*10^3/25))</f>
        <v>40</v>
      </c>
      <c r="E16" s="90"/>
      <c r="F16" s="6"/>
      <c r="J16" s="42"/>
      <c r="K16" s="42"/>
      <c r="L16" s="43"/>
      <c r="M16" s="42"/>
      <c r="N16" s="42"/>
      <c r="O16" s="42"/>
      <c r="P16" s="42"/>
      <c r="Q16" s="42"/>
      <c r="R16" s="42"/>
      <c r="S16" s="42"/>
    </row>
    <row r="17" spans="2:19" s="7" customFormat="1" x14ac:dyDescent="0.3">
      <c r="B17" s="55" t="s">
        <v>64</v>
      </c>
      <c r="C17" s="56" t="s">
        <v>58</v>
      </c>
      <c r="D17" s="60">
        <v>40.200000000000003</v>
      </c>
      <c r="E17" s="90"/>
      <c r="F17" s="6"/>
      <c r="J17" s="42"/>
      <c r="K17" s="42"/>
      <c r="L17" s="43"/>
      <c r="M17" s="42"/>
      <c r="N17" s="42"/>
      <c r="O17" s="42"/>
      <c r="P17" s="42"/>
      <c r="Q17" s="42"/>
      <c r="R17" s="42"/>
      <c r="S17" s="42"/>
    </row>
    <row r="18" spans="2:19" s="7" customFormat="1" x14ac:dyDescent="0.3">
      <c r="B18" s="48" t="s">
        <v>65</v>
      </c>
      <c r="C18" s="49" t="s">
        <v>59</v>
      </c>
      <c r="D18" s="47">
        <f>(D17*1000*25*10^-6)</f>
        <v>1.0049999999999999</v>
      </c>
      <c r="E18" s="90"/>
      <c r="F18" s="73" t="s">
        <v>75</v>
      </c>
      <c r="J18" s="42"/>
      <c r="K18" s="42"/>
      <c r="L18" s="43"/>
      <c r="M18" s="42"/>
      <c r="N18" s="42"/>
      <c r="O18" s="42"/>
      <c r="P18" s="42"/>
      <c r="Q18" s="42"/>
      <c r="R18" s="42"/>
      <c r="S18" s="42"/>
    </row>
    <row r="19" spans="2:19" s="7" customFormat="1" ht="17.55" customHeight="1" x14ac:dyDescent="0.3">
      <c r="B19" s="55" t="s">
        <v>25</v>
      </c>
      <c r="C19" s="56" t="s">
        <v>14</v>
      </c>
      <c r="D19" s="61">
        <f>(D18)/(D14*18.2*10^-6)</f>
        <v>6496.4447317388494</v>
      </c>
      <c r="E19" s="90" t="s">
        <v>47</v>
      </c>
      <c r="F19" s="6"/>
      <c r="J19" s="42"/>
      <c r="K19" s="42"/>
      <c r="L19" s="43"/>
      <c r="M19" s="42"/>
      <c r="N19" s="42"/>
      <c r="O19" s="42"/>
      <c r="P19" s="42"/>
      <c r="Q19" s="42"/>
      <c r="R19" s="42"/>
      <c r="S19" s="42"/>
    </row>
    <row r="20" spans="2:19" s="7" customFormat="1" x14ac:dyDescent="0.3">
      <c r="B20" s="55" t="s">
        <v>26</v>
      </c>
      <c r="C20" s="56" t="s">
        <v>15</v>
      </c>
      <c r="D20" s="60">
        <v>11044</v>
      </c>
      <c r="E20" s="90"/>
      <c r="F20" s="6"/>
      <c r="J20" s="42"/>
      <c r="K20" s="42"/>
      <c r="L20" s="43"/>
      <c r="M20" s="42"/>
      <c r="N20" s="42"/>
      <c r="O20" s="42"/>
      <c r="P20" s="42"/>
      <c r="Q20" s="42"/>
      <c r="R20" s="42"/>
      <c r="S20" s="42"/>
    </row>
    <row r="21" spans="2:19" s="7" customFormat="1" x14ac:dyDescent="0.3">
      <c r="B21" s="55" t="s">
        <v>27</v>
      </c>
      <c r="C21" s="56" t="s">
        <v>69</v>
      </c>
      <c r="D21" s="61">
        <v>8.5</v>
      </c>
      <c r="E21" s="90"/>
      <c r="F21" s="6"/>
      <c r="J21" s="42"/>
      <c r="K21" s="42"/>
      <c r="L21" s="43"/>
      <c r="M21" s="42"/>
      <c r="N21" s="42"/>
      <c r="O21" s="42"/>
      <c r="P21" s="42"/>
      <c r="Q21" s="42"/>
      <c r="R21" s="42"/>
      <c r="S21" s="42"/>
    </row>
    <row r="22" spans="2:19" s="7" customFormat="1" x14ac:dyDescent="0.3">
      <c r="B22" s="55" t="s">
        <v>28</v>
      </c>
      <c r="C22" s="56" t="s">
        <v>16</v>
      </c>
      <c r="D22" s="57">
        <v>2</v>
      </c>
      <c r="E22" s="75"/>
      <c r="F22" s="6"/>
      <c r="L22" s="8"/>
    </row>
    <row r="23" spans="2:19" s="7" customFormat="1" x14ac:dyDescent="0.3">
      <c r="B23" s="55" t="s">
        <v>66</v>
      </c>
      <c r="C23" s="56" t="s">
        <v>60</v>
      </c>
      <c r="D23" s="62">
        <f>(D22*2.12/1.55)</f>
        <v>2.7354838709677418</v>
      </c>
      <c r="E23" s="75"/>
      <c r="F23" s="6"/>
      <c r="L23" s="8"/>
    </row>
    <row r="24" spans="2:19" s="7" customFormat="1" x14ac:dyDescent="0.3">
      <c r="B24" s="55" t="s">
        <v>67</v>
      </c>
      <c r="C24" s="56" t="s">
        <v>61</v>
      </c>
      <c r="D24" s="60">
        <v>3.3</v>
      </c>
      <c r="E24" s="75"/>
      <c r="F24" s="6"/>
      <c r="L24" s="8"/>
    </row>
    <row r="25" spans="2:19" s="7" customFormat="1" x14ac:dyDescent="0.3">
      <c r="B25" s="48" t="s">
        <v>68</v>
      </c>
      <c r="C25" s="50" t="s">
        <v>62</v>
      </c>
      <c r="D25" s="74">
        <f>(D24*1.55/2.12)</f>
        <v>2.4127358490566038</v>
      </c>
      <c r="E25" s="75"/>
      <c r="F25" s="6" t="s">
        <v>76</v>
      </c>
      <c r="L25" s="8"/>
    </row>
    <row r="26" spans="2:19" s="7" customFormat="1" x14ac:dyDescent="0.3">
      <c r="B26" s="48" t="s">
        <v>31</v>
      </c>
      <c r="C26" s="50" t="s">
        <v>35</v>
      </c>
      <c r="D26" s="46">
        <f>60</f>
        <v>60</v>
      </c>
      <c r="E26" s="75"/>
      <c r="F26" s="6" t="s">
        <v>77</v>
      </c>
      <c r="L26" s="8"/>
    </row>
    <row r="27" spans="2:19" x14ac:dyDescent="0.3">
      <c r="B27" s="55" t="s">
        <v>32</v>
      </c>
      <c r="C27" s="58" t="s">
        <v>30</v>
      </c>
      <c r="D27" s="63">
        <v>1</v>
      </c>
      <c r="E27" s="75"/>
      <c r="L27" s="3"/>
      <c r="Q27" s="2"/>
      <c r="R27" s="2"/>
    </row>
    <row r="28" spans="2:19" x14ac:dyDescent="0.3">
      <c r="B28" s="55" t="s">
        <v>33</v>
      </c>
      <c r="C28" s="58" t="s">
        <v>38</v>
      </c>
      <c r="D28" s="63">
        <v>7</v>
      </c>
      <c r="E28" s="75"/>
      <c r="L28" s="3"/>
      <c r="Q28" s="2"/>
      <c r="R28" s="2"/>
    </row>
    <row r="29" spans="2:19" ht="18" customHeight="1" x14ac:dyDescent="0.3">
      <c r="B29" s="55" t="s">
        <v>34</v>
      </c>
      <c r="C29" s="58" t="s">
        <v>36</v>
      </c>
      <c r="D29" s="63">
        <v>1</v>
      </c>
      <c r="E29" s="75"/>
      <c r="L29" s="3"/>
      <c r="Q29" s="2"/>
      <c r="R29" s="2"/>
    </row>
    <row r="30" spans="2:19" ht="18" customHeight="1" x14ac:dyDescent="0.3">
      <c r="B30" s="55" t="s">
        <v>37</v>
      </c>
      <c r="C30" s="58" t="s">
        <v>72</v>
      </c>
      <c r="D30" s="61">
        <f>D10*D7/(D29*1000)</f>
        <v>7.92</v>
      </c>
      <c r="E30" s="76"/>
      <c r="L30" s="3"/>
      <c r="Q30" s="2"/>
      <c r="R30" s="2"/>
    </row>
    <row r="31" spans="2:19" x14ac:dyDescent="0.3">
      <c r="B31" s="55" t="s">
        <v>42</v>
      </c>
      <c r="C31" s="64" t="s">
        <v>43</v>
      </c>
      <c r="D31" s="63">
        <v>370</v>
      </c>
      <c r="E31" s="32"/>
      <c r="L31" s="3"/>
      <c r="Q31" s="2"/>
      <c r="R31" s="2"/>
    </row>
    <row r="32" spans="2:19" x14ac:dyDescent="0.3">
      <c r="B32" s="55" t="s">
        <v>40</v>
      </c>
      <c r="C32" s="64" t="s">
        <v>44</v>
      </c>
      <c r="D32" s="61">
        <f>D31*1.2/(D6-1.2)</f>
        <v>32.173913043478258</v>
      </c>
      <c r="E32" s="32"/>
      <c r="L32" s="3"/>
      <c r="Q32" s="2"/>
      <c r="R32" s="2"/>
    </row>
    <row r="33" spans="1:18" x14ac:dyDescent="0.25">
      <c r="B33" s="55" t="s">
        <v>41</v>
      </c>
      <c r="C33" s="64" t="s">
        <v>45</v>
      </c>
      <c r="D33" s="65">
        <v>31</v>
      </c>
      <c r="E33" s="32"/>
      <c r="L33" s="9"/>
      <c r="M33" s="9"/>
      <c r="N33" s="9"/>
      <c r="O33" s="9"/>
      <c r="P33" s="9"/>
    </row>
    <row r="34" spans="1:18" s="10" customFormat="1" ht="18" customHeight="1" x14ac:dyDescent="0.3">
      <c r="A34" s="2"/>
      <c r="B34" s="55" t="s">
        <v>39</v>
      </c>
      <c r="C34" s="64" t="s">
        <v>46</v>
      </c>
      <c r="D34" s="66">
        <f>1.2*(D31+D33)/D33</f>
        <v>15.522580645161289</v>
      </c>
      <c r="E34" s="32"/>
      <c r="F34" s="1"/>
      <c r="Q34" s="11"/>
      <c r="R34" s="11"/>
    </row>
    <row r="35" spans="1:18" x14ac:dyDescent="0.3">
      <c r="B35" s="67" t="s">
        <v>50</v>
      </c>
      <c r="C35" s="68" t="s">
        <v>51</v>
      </c>
      <c r="D35" s="69">
        <v>684</v>
      </c>
      <c r="E35" s="44"/>
      <c r="L35" s="3"/>
      <c r="Q35" s="2"/>
      <c r="R35" s="2"/>
    </row>
    <row r="36" spans="1:18" x14ac:dyDescent="0.3">
      <c r="B36" s="55" t="s">
        <v>52</v>
      </c>
      <c r="C36" s="64" t="s">
        <v>55</v>
      </c>
      <c r="D36" s="61">
        <f>D35*1.164/(D8-1.164)</f>
        <v>20.500978473581213</v>
      </c>
      <c r="E36" s="32"/>
      <c r="L36" s="3"/>
      <c r="Q36" s="2"/>
      <c r="R36" s="2"/>
    </row>
    <row r="37" spans="1:18" ht="31.2" x14ac:dyDescent="0.25">
      <c r="B37" s="55" t="s">
        <v>53</v>
      </c>
      <c r="C37" s="64" t="s">
        <v>56</v>
      </c>
      <c r="D37" s="65">
        <v>20</v>
      </c>
      <c r="E37" s="32"/>
      <c r="L37" s="9"/>
      <c r="M37" s="9"/>
      <c r="N37" s="9"/>
      <c r="O37" s="9"/>
      <c r="P37" s="9"/>
    </row>
    <row r="38" spans="1:18" s="10" customFormat="1" ht="18" customHeight="1" thickBot="1" x14ac:dyDescent="0.35">
      <c r="A38" s="2"/>
      <c r="B38" s="70" t="s">
        <v>54</v>
      </c>
      <c r="C38" s="71" t="s">
        <v>74</v>
      </c>
      <c r="D38" s="72">
        <f>1.164*(D35+D37)/D37</f>
        <v>40.972799999999992</v>
      </c>
      <c r="E38" s="31"/>
      <c r="F38" s="1"/>
      <c r="Q38" s="11"/>
      <c r="R38" s="11"/>
    </row>
  </sheetData>
  <sheetProtection selectLockedCells="1"/>
  <protectedRanges>
    <protectedRange sqref="D14:D17 D6:D12 D19:D24" name="UserInputs"/>
  </protectedRanges>
  <mergeCells count="8">
    <mergeCell ref="E22:E30"/>
    <mergeCell ref="B1:E1"/>
    <mergeCell ref="B5:E5"/>
    <mergeCell ref="Q8:S12"/>
    <mergeCell ref="B13:E13"/>
    <mergeCell ref="E6:E11"/>
    <mergeCell ref="E15:E18"/>
    <mergeCell ref="E19:E21"/>
  </mergeCells>
  <dataValidations count="3">
    <dataValidation type="decimal" operator="greaterThan" showInputMessage="1" showErrorMessage="1" errorTitle="ERROR!!" error="Start-up Load Resistor is &lt; VCC(max)/Imax, this will prevent start-up." prompt="Rload must be &gt; VCC(max)/Imax" sqref="D12" xr:uid="{85779163-166E-4A04-8914-8F3697CEB48B}">
      <formula1>F12</formula1>
    </dataValidation>
    <dataValidation errorTitle="Error (Reenter the Value)" error="Only values greater than UVref will be accepted" promptTitle="Restriction" prompt="Please enter a value greater than UVref" sqref="D31:D32 D35:D36" xr:uid="{AFA3933E-F16C-4794-945D-BE07A5443349}"/>
    <dataValidation type="whole" operator="greaterThanOrEqual" allowBlank="1" showInputMessage="1" showErrorMessage="1" error="Increase the start-up time to have a successful start-up" sqref="D26" xr:uid="{7BA4078A-6337-4AB6-A45B-E72BD24F6D9F}">
      <formula1>D10*D8/2000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Pal, Avishek</dc:creator>
  <cp:lastModifiedBy>Sanket Mane</cp:lastModifiedBy>
  <dcterms:created xsi:type="dcterms:W3CDTF">2022-01-31T05:59:10Z</dcterms:created>
  <dcterms:modified xsi:type="dcterms:W3CDTF">2026-01-07T11:47:20Z</dcterms:modified>
</cp:coreProperties>
</file>