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vsdx" ContentType="application/vnd.ms-visio.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llabonte\Desktop\SQRLi\"/>
    </mc:Choice>
  </mc:AlternateContent>
  <xr:revisionPtr revIDLastSave="0" documentId="8_{CD481D1B-8651-47D0-B86C-DE6860ABDB58}" xr6:coauthVersionLast="46" xr6:coauthVersionMax="46" xr10:uidLastSave="{00000000-0000-0000-0000-000000000000}"/>
  <bookViews>
    <workbookView xWindow="-28920" yWindow="10995" windowWidth="29040" windowHeight="15840" xr2:uid="{00000000-000D-0000-FFFF-FFFF00000000}"/>
  </bookViews>
  <sheets>
    <sheet name="TPS50601A-SP Calculator" sheetId="3" r:id="rId1"/>
    <sheet name="RevHistory"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3" l="1"/>
  <c r="T6" i="3" l="1"/>
  <c r="T9" i="3"/>
  <c r="T8" i="3"/>
  <c r="T13" i="3"/>
  <c r="B43" i="3" l="1"/>
  <c r="D20" i="3" l="1"/>
  <c r="T5" i="3" s="1"/>
  <c r="B94" i="3"/>
  <c r="B95" i="3" s="1"/>
  <c r="D88" i="3"/>
  <c r="D87" i="3"/>
  <c r="D90" i="3"/>
  <c r="D89" i="3"/>
  <c r="B86" i="3"/>
  <c r="B62" i="3"/>
  <c r="B16" i="3"/>
  <c r="B49" i="3" s="1"/>
  <c r="B96" i="3" l="1"/>
  <c r="D96" i="3" s="1"/>
  <c r="D94" i="3"/>
  <c r="T14" i="3" s="1"/>
  <c r="B47" i="3" l="1"/>
  <c r="D47" i="3" s="1"/>
  <c r="B44" i="3"/>
  <c r="B81" i="3"/>
  <c r="B93" i="3" s="1"/>
  <c r="B74" i="3"/>
  <c r="B57" i="3"/>
  <c r="B58" i="3"/>
  <c r="B56" i="3"/>
  <c r="B41" i="3"/>
  <c r="B25" i="3"/>
  <c r="B17" i="3"/>
  <c r="B21" i="3" s="1"/>
  <c r="D21" i="3" s="1"/>
  <c r="B77" i="3" l="1"/>
  <c r="D77" i="3" s="1"/>
  <c r="T7" i="3" s="1"/>
  <c r="D95" i="3"/>
  <c r="T15" i="3" s="1"/>
  <c r="B68" i="3"/>
  <c r="B67" i="3"/>
  <c r="D67" i="3" s="1"/>
  <c r="B48" i="3"/>
  <c r="D48" i="3" s="1"/>
  <c r="D93" i="3"/>
  <c r="T16" i="3" s="1"/>
  <c r="B30" i="3"/>
  <c r="D30" i="3" s="1"/>
  <c r="B32" i="3"/>
  <c r="D32" i="3" s="1"/>
  <c r="B66" i="3"/>
  <c r="D66" i="3" s="1"/>
  <c r="B52" i="3"/>
  <c r="D52" i="3" s="1"/>
  <c r="D49" i="3"/>
  <c r="B29" i="3"/>
  <c r="B51" i="3" s="1"/>
  <c r="D51" i="3" s="1"/>
  <c r="D29" i="3" l="1"/>
  <c r="D28" i="3"/>
  <c r="B69" i="3"/>
  <c r="D69" i="3" s="1"/>
  <c r="T11" i="3" s="1"/>
  <c r="D68" i="3"/>
  <c r="T10" i="3" s="1"/>
  <c r="B70" i="3"/>
  <c r="D70" i="3" s="1"/>
  <c r="T12" i="3" s="1"/>
  <c r="B31" i="3"/>
  <c r="D31" i="3" s="1"/>
  <c r="B50" i="3"/>
  <c r="D50" i="3" s="1"/>
</calcChain>
</file>

<file path=xl/sharedStrings.xml><?xml version="1.0" encoding="utf-8"?>
<sst xmlns="http://schemas.openxmlformats.org/spreadsheetml/2006/main" count="244" uniqueCount="130">
  <si>
    <t>Equation</t>
  </si>
  <si>
    <t>Value</t>
  </si>
  <si>
    <t>Units</t>
  </si>
  <si>
    <t>Description</t>
  </si>
  <si>
    <t>V</t>
  </si>
  <si>
    <t>A</t>
  </si>
  <si>
    <t>µH</t>
  </si>
  <si>
    <t>mV</t>
  </si>
  <si>
    <t>µF</t>
  </si>
  <si>
    <t>µA</t>
  </si>
  <si>
    <t>nF</t>
  </si>
  <si>
    <t>kΩ</t>
  </si>
  <si>
    <t>Component</t>
  </si>
  <si>
    <t>ms</t>
  </si>
  <si>
    <t>%</t>
  </si>
  <si>
    <t>pF</t>
  </si>
  <si>
    <t>kHz</t>
  </si>
  <si>
    <t>Revision</t>
  </si>
  <si>
    <t>Date</t>
  </si>
  <si>
    <t>Comment</t>
  </si>
  <si>
    <t>Initial release</t>
  </si>
  <si>
    <t>REFCAP</t>
  </si>
  <si>
    <t>CIN</t>
  </si>
  <si>
    <t>RT</t>
  </si>
  <si>
    <t>Output voltage of converter</t>
  </si>
  <si>
    <t>Output current of converter</t>
  </si>
  <si>
    <t>RT (Freqeuency set resistor)</t>
  </si>
  <si>
    <t>LOUT (Output Inductance)</t>
  </si>
  <si>
    <t>Inductor Ripple Current</t>
  </si>
  <si>
    <t>RMS Inductor Current</t>
  </si>
  <si>
    <t>Peak Inductor Current</t>
  </si>
  <si>
    <t xml:space="preserve">Input capacitance into converter </t>
  </si>
  <si>
    <t>Largest expected output current step applied to converter</t>
  </si>
  <si>
    <t>Largest allowable voltage change during transient</t>
  </si>
  <si>
    <t>Output voltage ripple allowed in design</t>
  </si>
  <si>
    <t>Input Ripple Current</t>
  </si>
  <si>
    <t>Input Voltage Ripple</t>
  </si>
  <si>
    <t>Minimum output capacitance to meet current step</t>
  </si>
  <si>
    <t>Minimum output capacitance to meet voltage ripple</t>
  </si>
  <si>
    <t>Output Capacitance RMS Current</t>
  </si>
  <si>
    <t>User defined output capacitor parasitic resistance</t>
  </si>
  <si>
    <t>Modulator Pole</t>
  </si>
  <si>
    <t>ESR Zero</t>
  </si>
  <si>
    <t>RCOMP</t>
  </si>
  <si>
    <t>CCOMP</t>
  </si>
  <si>
    <t>CHF (optional)</t>
  </si>
  <si>
    <t>Adjustable UVLO turn on voltage</t>
  </si>
  <si>
    <t>Adjustable UVLO turn off votlage</t>
  </si>
  <si>
    <t>INPUT Parameter</t>
  </si>
  <si>
    <t>CALCULATED Solution</t>
  </si>
  <si>
    <t>us</t>
  </si>
  <si>
    <t>VIN (MIN)</t>
  </si>
  <si>
    <t>VIN (MAX)</t>
  </si>
  <si>
    <t>VOUT</t>
  </si>
  <si>
    <t>IOUT</t>
  </si>
  <si>
    <t>FSW</t>
  </si>
  <si>
    <r>
      <t>Current Ripple (K</t>
    </r>
    <r>
      <rPr>
        <vertAlign val="subscript"/>
        <sz val="11"/>
        <color theme="1"/>
        <rFont val="Calibri"/>
        <family val="2"/>
        <scheme val="minor"/>
      </rPr>
      <t>IND</t>
    </r>
    <r>
      <rPr>
        <sz val="11"/>
        <color theme="1"/>
        <rFont val="Calibri"/>
        <family val="2"/>
        <scheme val="minor"/>
      </rPr>
      <t>)</t>
    </r>
  </si>
  <si>
    <t>mV pk-pk</t>
  </si>
  <si>
    <t>ΔIOUT</t>
  </si>
  <si>
    <t>ΔVOUT</t>
  </si>
  <si>
    <r>
      <t>V</t>
    </r>
    <r>
      <rPr>
        <sz val="8"/>
        <color theme="1"/>
        <rFont val="Calibri"/>
        <family val="2"/>
        <scheme val="minor"/>
      </rPr>
      <t>OUTRIPPLE</t>
    </r>
  </si>
  <si>
    <t xml:space="preserve"> mΩ</t>
  </si>
  <si>
    <t>FCO (Cross-Over Frequency)</t>
  </si>
  <si>
    <t>Error Amplifier Transconductance (gmea)</t>
  </si>
  <si>
    <t>µS</t>
  </si>
  <si>
    <t>S</t>
  </si>
  <si>
    <t>COMP to Iswitch gm (gmps)</t>
  </si>
  <si>
    <t>TSS</t>
  </si>
  <si>
    <t>VSTART</t>
  </si>
  <si>
    <t>VSTOP</t>
  </si>
  <si>
    <t>ISS</t>
  </si>
  <si>
    <t>Targeted current ripple of inductor typically in 10% to 40% range. Lower current ripple equates to lower voltage ripple but higher inductance values.</t>
  </si>
  <si>
    <t>Green fields are calculation results.</t>
  </si>
  <si>
    <t>DATASHEET Parameter</t>
  </si>
  <si>
    <t>Switching frequency of converter (max bounded by duty cycle and minimum on time of Phase node)</t>
  </si>
  <si>
    <t>Chosen LOUT (Output Inductance)</t>
  </si>
  <si>
    <t>Inductance chosen by user after seeing calculated inductance for chosen current ripple.</t>
  </si>
  <si>
    <t>Minimum input voltage</t>
  </si>
  <si>
    <t>Maximum input voltage</t>
  </si>
  <si>
    <t>RESR of Chosen Output Capacitance</t>
  </si>
  <si>
    <t>Internal voltage reference</t>
  </si>
  <si>
    <t>Typical value in datasheet.</t>
  </si>
  <si>
    <r>
      <t>R</t>
    </r>
    <r>
      <rPr>
        <vertAlign val="subscript"/>
        <sz val="11"/>
        <color theme="1"/>
        <rFont val="Calibri"/>
        <family val="2"/>
        <scheme val="minor"/>
      </rPr>
      <t>TOP</t>
    </r>
    <r>
      <rPr>
        <sz val="11"/>
        <color theme="1"/>
        <rFont val="Calibri"/>
        <family val="2"/>
        <scheme val="minor"/>
      </rPr>
      <t xml:space="preserve"> VSENSE Feedback Resistor</t>
    </r>
  </si>
  <si>
    <r>
      <t>R</t>
    </r>
    <r>
      <rPr>
        <vertAlign val="subscript"/>
        <sz val="11"/>
        <color theme="1"/>
        <rFont val="Calibri"/>
        <family val="2"/>
        <scheme val="minor"/>
      </rPr>
      <t>BOTTOM</t>
    </r>
    <r>
      <rPr>
        <sz val="11"/>
        <color theme="1"/>
        <rFont val="Calibri"/>
        <family val="2"/>
        <scheme val="minor"/>
      </rPr>
      <t xml:space="preserve"> VSENSE Feedback Resistor</t>
    </r>
  </si>
  <si>
    <t>Desired soft start time.</t>
  </si>
  <si>
    <t>VENRISING</t>
  </si>
  <si>
    <t>VENFALLING</t>
  </si>
  <si>
    <t>High-side switch current limit threshold</t>
  </si>
  <si>
    <t>Current Ripple (Kind) for Chosen Inductor</t>
  </si>
  <si>
    <t>Blue fields are electrical specifications in datasheet.</t>
  </si>
  <si>
    <t>A field turns RED if input or calculation exceeds ROC of device.</t>
  </si>
  <si>
    <t>Yellow fields are inputs provided by user.</t>
  </si>
  <si>
    <t>STEP 1.  Input design requirements to calculate RT and LOUT values needed.</t>
  </si>
  <si>
    <t>Steady State Enable Level</t>
  </si>
  <si>
    <t>Enable pin Input Current (Ip)</t>
  </si>
  <si>
    <t>Enable pin Hysteresis Current (Ih)</t>
  </si>
  <si>
    <t>Chosen Output Capacitance (COUT)</t>
  </si>
  <si>
    <t>Top  VSENSE feedback resistor. Default EVM configuration uses 10kΩ.</t>
  </si>
  <si>
    <t>Summary of Component Selection</t>
  </si>
  <si>
    <t>COUT</t>
  </si>
  <si>
    <t>CHF</t>
  </si>
  <si>
    <t>LOUT</t>
  </si>
  <si>
    <t>RTOP</t>
  </si>
  <si>
    <t>RBOTTOM</t>
  </si>
  <si>
    <t>RENU</t>
  </si>
  <si>
    <t>RENL</t>
  </si>
  <si>
    <r>
      <t>k</t>
    </r>
    <r>
      <rPr>
        <sz val="11"/>
        <color theme="1"/>
        <rFont val="Calibri"/>
        <family val="2"/>
      </rPr>
      <t>Ω</t>
    </r>
  </si>
  <si>
    <t>CSS</t>
  </si>
  <si>
    <t>Soft Start Capacitor (CSS)</t>
  </si>
  <si>
    <t>Upper Enable Resistor (RENU)</t>
  </si>
  <si>
    <t>Lower Enable Resistor (RENL)</t>
  </si>
  <si>
    <t>STEP 2.  Input "LOUT (Output Inductance)" to calculated value above, or, to some other value to see affect of deviation.</t>
  </si>
  <si>
    <t>Maxium Output Capacitance Parasitic Resistance</t>
  </si>
  <si>
    <t>On Time (not including efficiency)</t>
  </si>
  <si>
    <t>TPS50601A-SP Buck Converter Calculator</t>
  </si>
  <si>
    <t>Starting at Step 1 (Row 10) move down the page providing converter requirements in the yellow fields.  Where applicable, datasheet specifications needed for subsequent calculations are provided in blue fields.  Default values of spreadsheet (or real values very near) represent the configuration of the evaluation module available on ti.com (TPS50601AEVM-CVAL).</t>
  </si>
  <si>
    <t>STEP 3.  Input input-capacitance, transient step description, and voltage ripple targets.</t>
  </si>
  <si>
    <t>STEP 4.  Input output-capacitance and desired loop bandwidth to calculate compensation circuit.</t>
  </si>
  <si>
    <r>
      <t>STEP 5.  Input upper resistor value of voltage divider to VSENSE feedback pin to calculate lower resistor value for desired V</t>
    </r>
    <r>
      <rPr>
        <b/>
        <vertAlign val="subscript"/>
        <sz val="11"/>
        <color theme="1"/>
        <rFont val="Calibri"/>
        <family val="2"/>
        <scheme val="minor"/>
      </rPr>
      <t>OUT</t>
    </r>
    <r>
      <rPr>
        <b/>
        <sz val="11"/>
        <color theme="1"/>
        <rFont val="Calibri"/>
        <family val="2"/>
        <scheme val="minor"/>
      </rPr>
      <t>.</t>
    </r>
  </si>
  <si>
    <t>STEP 6.  Input desired soft start time and under voltage lock out (UVLO) thresholds to calculate component values required.</t>
  </si>
  <si>
    <t>Typical TPS50601A-SP converter design.</t>
  </si>
  <si>
    <t xml:space="preserve">User defined output capacitance-can set to value calculated above to meet ΔVOUT transient requirement or other value.  The device was tested using COUT=2x330 µF = 660 uF for SEE radiation testing. </t>
  </si>
  <si>
    <t>Target crossover frequency for design. A rule of thumb crossover frequency is 1/10 the switching frequency as a starting point. Measurements showed 1/10 cross-over as optimal point for EVM.</t>
  </si>
  <si>
    <t>Updated current limit to match datasheet typical.</t>
  </si>
  <si>
    <t>v1.0</t>
  </si>
  <si>
    <t>v0.1</t>
  </si>
  <si>
    <t>Updated LOUT calcuation in cell B21 to use VIN_MAX value and not VIN_MIN value.</t>
  </si>
  <si>
    <t>Updated max Cout ESR (B60) to use Output Current Ripple (B29) instead of input current ripple (B56)</t>
  </si>
  <si>
    <t>Updated Min Cout (B58) to use absolute voltage shift for delta Vout and not just %voltage shift</t>
  </si>
  <si>
    <t>v2.0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</si>
</sst>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1"/>
      <color theme="1"/>
      <name val="Calibri"/>
      <family val="2"/>
      <scheme val="minor"/>
    </font>
    <font>
      <b/>
      <sz val="18"/>
      <color theme="1"/>
      <name val="Calibri"/>
      <family val="2"/>
      <scheme val="minor"/>
    </font>
    <font>
      <sz val="8"/>
      <color theme="1"/>
      <name val="Calibri"/>
      <family val="2"/>
      <scheme val="minor"/>
    </font>
    <font>
      <vertAlign val="subscript"/>
      <sz val="11"/>
      <color theme="1"/>
      <name val="Calibri"/>
      <family val="2"/>
      <scheme val="minor"/>
    </font>
    <font>
      <b/>
      <sz val="12"/>
      <color theme="1"/>
      <name val="Calibri"/>
      <family val="2"/>
      <scheme val="minor"/>
    </font>
    <font>
      <sz val="12"/>
      <color theme="1"/>
      <name val="Calibri"/>
      <family val="2"/>
      <scheme val="minor"/>
    </font>
    <font>
      <b/>
      <vertAlign val="subscript"/>
      <sz val="11"/>
      <color theme="1"/>
      <name val="Calibri"/>
      <family val="2"/>
      <scheme val="minor"/>
    </font>
    <font>
      <sz val="11"/>
      <color theme="1"/>
      <name val="Calibri"/>
      <family val="2"/>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s>
  <cellStyleXfs count="1">
    <xf numFmtId="0" fontId="0" fillId="0" borderId="0"/>
  </cellStyleXfs>
  <cellXfs count="167">
    <xf numFmtId="0" fontId="0" fillId="0" borderId="0" xfId="0"/>
    <xf numFmtId="0" fontId="0" fillId="0" borderId="0" xfId="0" applyAlignment="1">
      <alignment vertical="center"/>
    </xf>
    <xf numFmtId="0" fontId="0" fillId="0" borderId="1" xfId="0" applyBorder="1"/>
    <xf numFmtId="0" fontId="0" fillId="2" borderId="1" xfId="0"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xf>
    <xf numFmtId="0" fontId="2" fillId="0" borderId="0" xfId="0" applyFont="1" applyAlignment="1">
      <alignment horizontal="right"/>
    </xf>
    <xf numFmtId="0" fontId="0" fillId="0" borderId="0" xfId="0" applyAlignment="1">
      <alignment horizontal="right"/>
    </xf>
    <xf numFmtId="0" fontId="0" fillId="2" borderId="1" xfId="0" applyFill="1" applyBorder="1" applyAlignment="1">
      <alignment vertical="center"/>
    </xf>
    <xf numFmtId="0" fontId="0" fillId="2" borderId="1" xfId="0" applyFill="1" applyBorder="1" applyAlignment="1">
      <alignment horizontal="right" vertical="center"/>
    </xf>
    <xf numFmtId="0" fontId="0" fillId="0" borderId="0" xfId="0" applyFill="1"/>
    <xf numFmtId="0" fontId="0" fillId="0" borderId="0" xfId="0" applyAlignment="1">
      <alignment horizontal="right" vertical="center" wrapText="1"/>
    </xf>
    <xf numFmtId="0" fontId="0" fillId="4" borderId="1" xfId="0" applyFill="1" applyBorder="1" applyAlignment="1">
      <alignment horizontal="right" vertical="center"/>
    </xf>
    <xf numFmtId="0" fontId="0" fillId="4" borderId="1" xfId="0" applyFill="1" applyBorder="1" applyAlignment="1">
      <alignment vertical="center"/>
    </xf>
    <xf numFmtId="0" fontId="0" fillId="4" borderId="1" xfId="0" applyFill="1" applyBorder="1" applyAlignment="1">
      <alignment horizontal="center" vertical="center"/>
    </xf>
    <xf numFmtId="0" fontId="0" fillId="5" borderId="1" xfId="0" applyFill="1" applyBorder="1" applyAlignment="1">
      <alignment horizontal="right" vertical="center"/>
    </xf>
    <xf numFmtId="0" fontId="0" fillId="5" borderId="1" xfId="0" applyFill="1" applyBorder="1" applyAlignment="1">
      <alignment horizontal="center" vertical="center"/>
    </xf>
    <xf numFmtId="0" fontId="0" fillId="5" borderId="1" xfId="0" applyFill="1" applyBorder="1" applyAlignment="1">
      <alignment vertical="center"/>
    </xf>
    <xf numFmtId="0" fontId="0" fillId="5" borderId="1" xfId="0" applyFill="1" applyBorder="1"/>
    <xf numFmtId="0" fontId="0" fillId="5" borderId="1" xfId="0" applyFill="1" applyBorder="1" applyAlignment="1">
      <alignment horizontal="right"/>
    </xf>
    <xf numFmtId="0" fontId="0" fillId="0" borderId="0" xfId="0" applyAlignment="1">
      <alignment horizontal="center" vertical="center"/>
    </xf>
    <xf numFmtId="0" fontId="1" fillId="0" borderId="6" xfId="0" applyFont="1" applyFill="1" applyBorder="1" applyAlignment="1">
      <alignment vertical="center"/>
    </xf>
    <xf numFmtId="0" fontId="1" fillId="0" borderId="7" xfId="0" applyFont="1" applyFill="1" applyBorder="1" applyAlignment="1">
      <alignment horizontal="right" vertical="center"/>
    </xf>
    <xf numFmtId="0" fontId="1" fillId="0" borderId="7" xfId="0" applyFont="1" applyFill="1" applyBorder="1" applyAlignment="1">
      <alignment vertical="center"/>
    </xf>
    <xf numFmtId="0" fontId="1" fillId="0" borderId="7" xfId="0" applyFont="1" applyFill="1" applyBorder="1" applyAlignment="1">
      <alignment horizontal="center" vertical="center"/>
    </xf>
    <xf numFmtId="0" fontId="0" fillId="2" borderId="9" xfId="0" applyFill="1" applyBorder="1" applyAlignment="1">
      <alignment vertical="center"/>
    </xf>
    <xf numFmtId="0" fontId="0" fillId="2" borderId="10" xfId="0" applyFill="1" applyBorder="1" applyAlignment="1">
      <alignment horizontal="right" vertical="center"/>
    </xf>
    <xf numFmtId="0" fontId="0" fillId="2" borderId="10" xfId="0" applyFill="1" applyBorder="1" applyAlignment="1">
      <alignment vertical="center"/>
    </xf>
    <xf numFmtId="0" fontId="0" fillId="2" borderId="10" xfId="0" applyFill="1" applyBorder="1" applyAlignment="1">
      <alignment horizontal="center" vertical="center"/>
    </xf>
    <xf numFmtId="0" fontId="0" fillId="0" borderId="11" xfId="0" applyBorder="1" applyAlignment="1">
      <alignment vertical="center"/>
    </xf>
    <xf numFmtId="0" fontId="0" fillId="2" borderId="12" xfId="0" applyFill="1" applyBorder="1" applyAlignment="1">
      <alignment vertical="center"/>
    </xf>
    <xf numFmtId="0" fontId="0" fillId="0" borderId="13" xfId="0" applyBorder="1" applyAlignment="1">
      <alignment vertical="center"/>
    </xf>
    <xf numFmtId="0" fontId="0" fillId="2" borderId="14" xfId="0" applyFill="1" applyBorder="1" applyAlignment="1">
      <alignment vertical="center"/>
    </xf>
    <xf numFmtId="0" fontId="0" fillId="2" borderId="15" xfId="0" applyFill="1" applyBorder="1" applyAlignment="1">
      <alignment horizontal="right" vertical="center"/>
    </xf>
    <xf numFmtId="0" fontId="0" fillId="2" borderId="15" xfId="0" applyFill="1" applyBorder="1" applyAlignment="1">
      <alignment vertical="center"/>
    </xf>
    <xf numFmtId="0" fontId="0" fillId="2" borderId="15" xfId="0" applyFill="1" applyBorder="1" applyAlignment="1">
      <alignment horizontal="center" vertical="center"/>
    </xf>
    <xf numFmtId="0" fontId="0" fillId="0" borderId="16" xfId="0" applyBorder="1" applyAlignment="1">
      <alignment vertical="center" wrapText="1"/>
    </xf>
    <xf numFmtId="0" fontId="0" fillId="4" borderId="5" xfId="0" applyFill="1" applyBorder="1" applyAlignment="1">
      <alignment horizontal="right" vertical="center"/>
    </xf>
    <xf numFmtId="0" fontId="0" fillId="4" borderId="5" xfId="0" applyFill="1" applyBorder="1" applyAlignment="1">
      <alignment horizontal="center" vertical="center"/>
    </xf>
    <xf numFmtId="0" fontId="1" fillId="0" borderId="8" xfId="0" applyFont="1" applyFill="1" applyBorder="1"/>
    <xf numFmtId="0" fontId="0" fillId="4" borderId="9" xfId="0" applyFill="1" applyBorder="1" applyAlignment="1">
      <alignment horizontal="left" vertical="center"/>
    </xf>
    <xf numFmtId="0" fontId="0" fillId="4" borderId="10" xfId="0" applyFill="1" applyBorder="1" applyAlignment="1">
      <alignment horizontal="right" vertical="center"/>
    </xf>
    <xf numFmtId="0" fontId="0" fillId="4" borderId="10" xfId="0" applyFill="1" applyBorder="1" applyAlignment="1">
      <alignment vertical="center"/>
    </xf>
    <xf numFmtId="0" fontId="0" fillId="4" borderId="10" xfId="0" applyFill="1" applyBorder="1" applyAlignment="1">
      <alignment horizontal="center" vertical="center"/>
    </xf>
    <xf numFmtId="0" fontId="0" fillId="0" borderId="11" xfId="0" applyBorder="1"/>
    <xf numFmtId="0" fontId="0" fillId="4" borderId="14" xfId="0" applyFill="1" applyBorder="1" applyAlignment="1">
      <alignment horizontal="left" vertical="center"/>
    </xf>
    <xf numFmtId="0" fontId="0" fillId="4" borderId="15" xfId="0" applyFill="1" applyBorder="1" applyAlignment="1">
      <alignment horizontal="right" vertical="center"/>
    </xf>
    <xf numFmtId="0" fontId="0" fillId="4" borderId="15" xfId="0" applyFill="1" applyBorder="1" applyAlignment="1">
      <alignment vertical="center"/>
    </xf>
    <xf numFmtId="0" fontId="0" fillId="4" borderId="15" xfId="0" applyFill="1" applyBorder="1" applyAlignment="1">
      <alignment horizontal="center" vertical="center"/>
    </xf>
    <xf numFmtId="0" fontId="0" fillId="0" borderId="16" xfId="0" applyBorder="1"/>
    <xf numFmtId="0" fontId="0" fillId="2" borderId="17" xfId="0" applyFill="1" applyBorder="1" applyAlignment="1">
      <alignment vertical="center"/>
    </xf>
    <xf numFmtId="0" fontId="0" fillId="2" borderId="18" xfId="0" applyFill="1" applyBorder="1" applyAlignment="1">
      <alignment horizontal="right" vertical="center"/>
    </xf>
    <xf numFmtId="0" fontId="0" fillId="2" borderId="18" xfId="0" applyFill="1" applyBorder="1" applyAlignment="1">
      <alignment vertical="center"/>
    </xf>
    <xf numFmtId="0" fontId="0" fillId="2" borderId="18" xfId="0" applyFill="1" applyBorder="1" applyAlignment="1">
      <alignment horizontal="center" vertical="center"/>
    </xf>
    <xf numFmtId="0" fontId="0" fillId="0" borderId="19" xfId="0" applyBorder="1" applyAlignment="1">
      <alignment wrapText="1"/>
    </xf>
    <xf numFmtId="0" fontId="0" fillId="4" borderId="12" xfId="0" applyFill="1" applyBorder="1" applyAlignment="1">
      <alignment horizontal="left" vertical="center"/>
    </xf>
    <xf numFmtId="0" fontId="0" fillId="0" borderId="13" xfId="0" applyBorder="1"/>
    <xf numFmtId="0" fontId="0" fillId="4" borderId="12" xfId="0" applyFont="1" applyFill="1" applyBorder="1" applyAlignment="1">
      <alignment horizontal="left" vertical="center"/>
    </xf>
    <xf numFmtId="0" fontId="0" fillId="2" borderId="6" xfId="0" applyFill="1" applyBorder="1" applyAlignment="1">
      <alignment vertical="center"/>
    </xf>
    <xf numFmtId="0" fontId="0" fillId="2" borderId="7" xfId="0" applyFill="1" applyBorder="1" applyAlignment="1">
      <alignment horizontal="right" vertical="center"/>
    </xf>
    <xf numFmtId="0" fontId="0" fillId="2" borderId="7" xfId="0" applyFill="1" applyBorder="1" applyAlignment="1">
      <alignment vertical="center"/>
    </xf>
    <xf numFmtId="0" fontId="0" fillId="2" borderId="7" xfId="0" applyFill="1" applyBorder="1" applyAlignment="1">
      <alignment horizontal="center" vertical="center"/>
    </xf>
    <xf numFmtId="0" fontId="0" fillId="4" borderId="9" xfId="0" applyFont="1" applyFill="1" applyBorder="1" applyAlignment="1">
      <alignment horizontal="left" vertical="center"/>
    </xf>
    <xf numFmtId="0" fontId="0" fillId="4" borderId="12" xfId="0" applyFill="1" applyBorder="1" applyAlignment="1">
      <alignment horizontal="left" vertical="center" wrapText="1"/>
    </xf>
    <xf numFmtId="0" fontId="0" fillId="2" borderId="9" xfId="0" applyFill="1" applyBorder="1" applyAlignment="1">
      <alignment horizontal="left" vertical="center"/>
    </xf>
    <xf numFmtId="0" fontId="0" fillId="0" borderId="11" xfId="0" applyBorder="1" applyAlignment="1">
      <alignment wrapText="1"/>
    </xf>
    <xf numFmtId="0" fontId="0" fillId="2" borderId="12" xfId="0" applyFill="1" applyBorder="1" applyAlignment="1">
      <alignment horizontal="left" vertical="center"/>
    </xf>
    <xf numFmtId="0" fontId="0" fillId="2" borderId="14" xfId="0" applyFill="1" applyBorder="1" applyAlignment="1">
      <alignment horizontal="left" vertical="center"/>
    </xf>
    <xf numFmtId="0" fontId="0" fillId="5" borderId="9" xfId="0" applyFill="1" applyBorder="1"/>
    <xf numFmtId="0" fontId="0" fillId="5" borderId="10" xfId="0" applyFill="1" applyBorder="1" applyAlignment="1">
      <alignment horizontal="right"/>
    </xf>
    <xf numFmtId="0" fontId="0" fillId="5" borderId="10" xfId="0" applyFill="1" applyBorder="1"/>
    <xf numFmtId="0" fontId="0" fillId="5" borderId="10" xfId="0" applyFill="1" applyBorder="1" applyAlignment="1">
      <alignment horizontal="center"/>
    </xf>
    <xf numFmtId="0" fontId="0" fillId="5" borderId="14" xfId="0" applyFill="1" applyBorder="1"/>
    <xf numFmtId="0" fontId="0" fillId="5" borderId="15" xfId="0" applyFill="1" applyBorder="1" applyAlignment="1">
      <alignment horizontal="right"/>
    </xf>
    <xf numFmtId="0" fontId="0" fillId="5" borderId="15" xfId="0" applyFill="1" applyBorder="1"/>
    <xf numFmtId="0" fontId="0" fillId="5" borderId="15" xfId="0" applyFill="1" applyBorder="1" applyAlignment="1">
      <alignment horizontal="center" vertical="center"/>
    </xf>
    <xf numFmtId="0" fontId="0" fillId="0" borderId="8" xfId="0" applyBorder="1"/>
    <xf numFmtId="0" fontId="0" fillId="4" borderId="6" xfId="0" applyFill="1" applyBorder="1" applyAlignment="1">
      <alignment horizontal="left" vertical="center"/>
    </xf>
    <xf numFmtId="0" fontId="0" fillId="4" borderId="7" xfId="0" applyFill="1" applyBorder="1" applyAlignment="1">
      <alignment horizontal="right" vertical="center"/>
    </xf>
    <xf numFmtId="0" fontId="0" fillId="4" borderId="7" xfId="0" applyFill="1" applyBorder="1" applyAlignment="1">
      <alignment vertical="center"/>
    </xf>
    <xf numFmtId="0" fontId="0" fillId="4" borderId="7" xfId="0" applyFill="1" applyBorder="1" applyAlignment="1">
      <alignment horizontal="center" vertical="center"/>
    </xf>
    <xf numFmtId="0" fontId="0" fillId="0" borderId="16" xfId="0" applyFill="1" applyBorder="1"/>
    <xf numFmtId="0" fontId="0" fillId="0" borderId="16" xfId="0" applyBorder="1" applyAlignment="1">
      <alignment vertical="center"/>
    </xf>
    <xf numFmtId="164" fontId="0" fillId="2" borderId="1" xfId="0" applyNumberFormat="1" applyFill="1" applyBorder="1" applyAlignment="1">
      <alignment horizontal="right" vertical="center"/>
    </xf>
    <xf numFmtId="2" fontId="0" fillId="2" borderId="10" xfId="0" applyNumberFormat="1" applyFill="1" applyBorder="1" applyAlignment="1">
      <alignment horizontal="right" vertical="center"/>
    </xf>
    <xf numFmtId="2" fontId="0" fillId="2" borderId="1" xfId="0" applyNumberFormat="1" applyFill="1" applyBorder="1" applyAlignment="1">
      <alignment horizontal="right" vertical="center"/>
    </xf>
    <xf numFmtId="0" fontId="0" fillId="0" borderId="13" xfId="0" applyBorder="1" applyAlignment="1">
      <alignment horizontal="left" vertical="center" wrapText="1"/>
    </xf>
    <xf numFmtId="0" fontId="1" fillId="0" borderId="7" xfId="0" applyFont="1" applyFill="1" applyBorder="1" applyAlignment="1">
      <alignment horizontal="right"/>
    </xf>
    <xf numFmtId="0" fontId="1" fillId="0" borderId="7" xfId="0" applyFont="1" applyFill="1" applyBorder="1"/>
    <xf numFmtId="0" fontId="1" fillId="0" borderId="22" xfId="0" applyFont="1" applyFill="1" applyBorder="1" applyAlignment="1">
      <alignment vertical="center"/>
    </xf>
    <xf numFmtId="0" fontId="1" fillId="0" borderId="23" xfId="0" applyFont="1" applyFill="1" applyBorder="1" applyAlignment="1">
      <alignment horizontal="right" vertical="center"/>
    </xf>
    <xf numFmtId="0" fontId="1" fillId="0" borderId="23" xfId="0" applyFont="1" applyFill="1" applyBorder="1" applyAlignment="1">
      <alignment vertical="center"/>
    </xf>
    <xf numFmtId="0" fontId="1" fillId="0" borderId="23" xfId="0" applyFont="1" applyFill="1" applyBorder="1" applyAlignment="1">
      <alignment horizontal="center" vertical="center"/>
    </xf>
    <xf numFmtId="0" fontId="0" fillId="0" borderId="16" xfId="0" applyBorder="1" applyAlignment="1">
      <alignment wrapText="1"/>
    </xf>
    <xf numFmtId="0" fontId="0" fillId="5" borderId="12" xfId="0" applyFill="1" applyBorder="1"/>
    <xf numFmtId="0" fontId="1" fillId="0" borderId="8" xfId="0" applyFont="1" applyFill="1" applyBorder="1" applyAlignment="1">
      <alignment horizontal="center" vertical="center"/>
    </xf>
    <xf numFmtId="0" fontId="1" fillId="0" borderId="8" xfId="0" applyFont="1" applyFill="1" applyBorder="1" applyAlignment="1">
      <alignment horizontal="center"/>
    </xf>
    <xf numFmtId="0" fontId="1" fillId="0" borderId="0" xfId="0" applyFont="1" applyFill="1"/>
    <xf numFmtId="0" fontId="0" fillId="0" borderId="0" xfId="0" applyFont="1"/>
    <xf numFmtId="0" fontId="1" fillId="0" borderId="24" xfId="0" applyFont="1" applyFill="1" applyBorder="1" applyAlignment="1">
      <alignment horizontal="center" vertical="center"/>
    </xf>
    <xf numFmtId="10" fontId="0" fillId="4" borderId="10" xfId="0" applyNumberFormat="1" applyFill="1" applyBorder="1" applyAlignment="1">
      <alignment horizontal="right" vertical="center"/>
    </xf>
    <xf numFmtId="0" fontId="0" fillId="4" borderId="20" xfId="0" applyFill="1" applyBorder="1" applyAlignment="1">
      <alignment horizontal="left" vertical="center"/>
    </xf>
    <xf numFmtId="0" fontId="0" fillId="0" borderId="21" xfId="0" applyBorder="1"/>
    <xf numFmtId="0" fontId="0" fillId="0" borderId="0" xfId="0" applyAlignment="1">
      <alignment horizontal="left"/>
    </xf>
    <xf numFmtId="11" fontId="0" fillId="5" borderId="1" xfId="0" applyNumberFormat="1" applyFill="1" applyBorder="1" applyAlignment="1">
      <alignment horizontal="right" vertical="center"/>
    </xf>
    <xf numFmtId="164" fontId="0" fillId="5" borderId="1" xfId="0" applyNumberFormat="1" applyFill="1" applyBorder="1" applyAlignment="1">
      <alignment horizontal="right" vertical="center"/>
    </xf>
    <xf numFmtId="2" fontId="0" fillId="5" borderId="1" xfId="0" applyNumberFormat="1" applyFill="1" applyBorder="1" applyAlignment="1">
      <alignment horizontal="right" vertical="center"/>
    </xf>
    <xf numFmtId="11" fontId="0" fillId="4" borderId="1" xfId="0" applyNumberFormat="1" applyFill="1" applyBorder="1" applyAlignment="1">
      <alignment horizontal="right" vertical="center"/>
    </xf>
    <xf numFmtId="11" fontId="0" fillId="4" borderId="15" xfId="0" applyNumberFormat="1" applyFill="1" applyBorder="1" applyAlignment="1">
      <alignment horizontal="right" vertical="center"/>
    </xf>
    <xf numFmtId="2" fontId="0" fillId="4" borderId="15" xfId="0" applyNumberFormat="1" applyFill="1" applyBorder="1" applyAlignment="1">
      <alignment horizontal="right" vertical="center"/>
    </xf>
    <xf numFmtId="0" fontId="1" fillId="0" borderId="0" xfId="0" applyFont="1"/>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5" borderId="2" xfId="0" applyFont="1" applyFill="1" applyBorder="1" applyAlignment="1">
      <alignment horizontal="left" vertical="center"/>
    </xf>
    <xf numFmtId="0" fontId="6" fillId="5" borderId="3" xfId="0" applyFont="1" applyFill="1" applyBorder="1" applyAlignment="1">
      <alignment horizontal="left" vertical="center"/>
    </xf>
    <xf numFmtId="0" fontId="6" fillId="5" borderId="4" xfId="0" applyFont="1" applyFill="1" applyBorder="1" applyAlignment="1">
      <alignment horizontal="left" vertical="center"/>
    </xf>
    <xf numFmtId="0" fontId="2" fillId="0" borderId="0" xfId="0" applyFont="1" applyAlignment="1">
      <alignment horizontal="center"/>
    </xf>
    <xf numFmtId="0" fontId="0" fillId="0" borderId="0" xfId="0" applyBorder="1" applyAlignment="1">
      <alignment horizontal="center"/>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4" xfId="0" applyFont="1" applyFill="1" applyBorder="1" applyAlignment="1">
      <alignment horizontal="left" vertical="center"/>
    </xf>
    <xf numFmtId="0" fontId="0" fillId="0" borderId="8" xfId="0" applyBorder="1" applyAlignment="1">
      <alignment vertical="center" wrapText="1"/>
    </xf>
    <xf numFmtId="0" fontId="0" fillId="5" borderId="6" xfId="0" applyFill="1" applyBorder="1"/>
    <xf numFmtId="0" fontId="0" fillId="5" borderId="7" xfId="0" applyFill="1" applyBorder="1" applyAlignment="1">
      <alignment horizontal="right"/>
    </xf>
    <xf numFmtId="0" fontId="0" fillId="5" borderId="7" xfId="0" applyFill="1" applyBorder="1"/>
    <xf numFmtId="0" fontId="0" fillId="5" borderId="7" xfId="0" applyFill="1" applyBorder="1" applyAlignment="1">
      <alignment horizontal="center"/>
    </xf>
    <xf numFmtId="0" fontId="0" fillId="4" borderId="14" xfId="0" applyFont="1" applyFill="1" applyBorder="1" applyAlignment="1">
      <alignment horizontal="left" vertical="center"/>
    </xf>
    <xf numFmtId="0" fontId="0" fillId="4" borderId="15" xfId="0" applyFont="1" applyFill="1" applyBorder="1" applyAlignment="1">
      <alignment horizontal="center" vertical="center"/>
    </xf>
    <xf numFmtId="0" fontId="0" fillId="4" borderId="12" xfId="0" applyFont="1" applyFill="1" applyBorder="1" applyAlignment="1">
      <alignment horizontal="left" vertical="center"/>
    </xf>
    <xf numFmtId="2" fontId="0" fillId="4" borderId="1" xfId="0" applyNumberFormat="1" applyFont="1" applyFill="1" applyBorder="1" applyAlignment="1">
      <alignment horizontal="center" vertical="center"/>
    </xf>
    <xf numFmtId="0" fontId="0" fillId="4" borderId="1" xfId="0" applyFont="1" applyFill="1" applyBorder="1" applyAlignment="1">
      <alignment horizontal="center" vertical="center"/>
    </xf>
    <xf numFmtId="0" fontId="0" fillId="4" borderId="13" xfId="0" applyFont="1" applyFill="1" applyBorder="1" applyAlignment="1">
      <alignment horizontal="center" vertical="center"/>
    </xf>
    <xf numFmtId="0" fontId="0" fillId="4" borderId="9" xfId="0" applyFont="1" applyFill="1" applyBorder="1" applyAlignment="1">
      <alignment horizontal="left" vertical="center"/>
    </xf>
    <xf numFmtId="0" fontId="0" fillId="4" borderId="11" xfId="0" applyFont="1" applyFill="1" applyBorder="1" applyAlignment="1">
      <alignment horizontal="center" vertical="center"/>
    </xf>
    <xf numFmtId="2"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2" fontId="0" fillId="4" borderId="10"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8" fillId="4" borderId="16" xfId="0" applyFont="1" applyFill="1" applyBorder="1" applyAlignment="1">
      <alignment horizontal="center" vertical="center"/>
    </xf>
    <xf numFmtId="0" fontId="0" fillId="0" borderId="1" xfId="0" applyFill="1" applyBorder="1"/>
    <xf numFmtId="0" fontId="1" fillId="0" borderId="26" xfId="0" applyFont="1" applyBorder="1" applyAlignment="1">
      <alignment horizontal="center"/>
    </xf>
    <xf numFmtId="164" fontId="0" fillId="0" borderId="27" xfId="0" applyNumberFormat="1" applyBorder="1" applyAlignment="1">
      <alignment horizontal="center"/>
    </xf>
    <xf numFmtId="0" fontId="0" fillId="0" borderId="27" xfId="0" applyBorder="1" applyAlignment="1">
      <alignment horizontal="center"/>
    </xf>
    <xf numFmtId="0" fontId="0" fillId="0" borderId="0" xfId="0" applyBorder="1"/>
    <xf numFmtId="0" fontId="1" fillId="0" borderId="0" xfId="0" applyFont="1" applyBorder="1" applyAlignment="1">
      <alignment horizontal="center"/>
    </xf>
    <xf numFmtId="164" fontId="0" fillId="0" borderId="0" xfId="0" applyNumberFormat="1" applyBorder="1" applyAlignment="1">
      <alignment horizontal="center"/>
    </xf>
    <xf numFmtId="14" fontId="0" fillId="0" borderId="12" xfId="0" applyNumberFormat="1" applyBorder="1" applyAlignment="1">
      <alignment horizontal="center"/>
    </xf>
    <xf numFmtId="14" fontId="0" fillId="0" borderId="12" xfId="0" applyNumberFormat="1" applyBorder="1"/>
    <xf numFmtId="14" fontId="0" fillId="0" borderId="14" xfId="0" applyNumberFormat="1" applyBorder="1"/>
    <xf numFmtId="0" fontId="0" fillId="0" borderId="15" xfId="0" applyFill="1" applyBorder="1"/>
    <xf numFmtId="14" fontId="0" fillId="0" borderId="20" xfId="0" applyNumberFormat="1" applyBorder="1" applyAlignment="1">
      <alignment horizontal="center"/>
    </xf>
    <xf numFmtId="0" fontId="0" fillId="0" borderId="5" xfId="0" applyBorder="1"/>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25" xfId="0" applyFont="1" applyBorder="1" applyAlignment="1">
      <alignment horizontal="left"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0" xfId="0" applyFont="1" applyAlignment="1">
      <alignment horizontal="center"/>
    </xf>
    <xf numFmtId="0" fontId="5" fillId="0" borderId="0" xfId="0" applyFont="1" applyAlignment="1">
      <alignment horizontal="left" vertical="center" wrapText="1"/>
    </xf>
  </cellXfs>
  <cellStyles count="1">
    <cellStyle name="Normal" xfId="0" builtinId="0"/>
  </cellStyles>
  <dxfs count="1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5</xdr:col>
      <xdr:colOff>128588</xdr:colOff>
      <xdr:row>19</xdr:row>
      <xdr:rowOff>422934</xdr:rowOff>
    </xdr:from>
    <xdr:ext cx="2711823" cy="359522"/>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967163" y="3780497"/>
              <a:ext cx="2711823" cy="359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100"/>
                <a:t>   </a:t>
              </a:r>
              <a14:m>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𝐿</m:t>
                      </m:r>
                    </m:e>
                    <m:sub>
                      <m:r>
                        <a:rPr lang="en-US" sz="1100" b="0" i="1">
                          <a:latin typeface="Cambria Math"/>
                        </a:rPr>
                        <m:t>𝑂𝑈𝑇</m:t>
                      </m:r>
                    </m:sub>
                  </m:sSub>
                  <m:r>
                    <a:rPr lang="en-US" sz="1100" b="0" i="1">
                      <a:latin typeface="Cambria Math"/>
                    </a:rPr>
                    <m:t>=</m:t>
                  </m:r>
                  <m:f>
                    <m:fPr>
                      <m:ctrlPr>
                        <a:rPr lang="en-US" sz="1100" i="1">
                          <a:latin typeface="Cambria Math" panose="02040503050406030204" pitchFamily="18" charset="0"/>
                        </a:rPr>
                      </m:ctrlPr>
                    </m:fPr>
                    <m:num>
                      <m:sSub>
                        <m:sSubPr>
                          <m:ctrlPr>
                            <a:rPr lang="en-US" sz="1100" i="1">
                              <a:latin typeface="Cambria Math" panose="02040503050406030204" pitchFamily="18" charset="0"/>
                            </a:rPr>
                          </m:ctrlPr>
                        </m:sSubPr>
                        <m:e>
                          <m:r>
                            <a:rPr lang="en-US" sz="1100" b="0" i="1">
                              <a:latin typeface="Cambria Math"/>
                            </a:rPr>
                            <m:t>𝑉</m:t>
                          </m:r>
                        </m:e>
                        <m:sub>
                          <m:r>
                            <a:rPr lang="en-US" sz="1100" b="0" i="1">
                              <a:latin typeface="Cambria Math"/>
                            </a:rPr>
                            <m:t>𝐼𝑁𝑀𝐴𝑋</m:t>
                          </m:r>
                        </m:sub>
                      </m:sSub>
                      <m:r>
                        <a:rPr lang="en-US" sz="1100" b="0" i="1">
                          <a:latin typeface="Cambria Math"/>
                        </a:rPr>
                        <m:t> −</m:t>
                      </m:r>
                      <m:sSub>
                        <m:sSubPr>
                          <m:ctrlPr>
                            <a:rPr lang="en-US" sz="1100" b="0" i="1">
                              <a:latin typeface="Cambria Math" panose="02040503050406030204" pitchFamily="18" charset="0"/>
                            </a:rPr>
                          </m:ctrlPr>
                        </m:sSubPr>
                        <m:e>
                          <m:r>
                            <a:rPr lang="en-US" sz="1100" b="0" i="1">
                              <a:latin typeface="Cambria Math"/>
                            </a:rPr>
                            <m:t>𝑉</m:t>
                          </m:r>
                        </m:e>
                        <m:sub>
                          <m:r>
                            <a:rPr lang="en-US" sz="1100" b="0" i="1">
                              <a:latin typeface="Cambria Math"/>
                            </a:rPr>
                            <m:t>𝑂𝑈𝑇</m:t>
                          </m:r>
                        </m:sub>
                      </m:sSub>
                    </m:num>
                    <m:den>
                      <m:sSub>
                        <m:sSubPr>
                          <m:ctrlPr>
                            <a:rPr lang="en-US" sz="1100" b="0" i="1">
                              <a:latin typeface="Cambria Math" panose="02040503050406030204" pitchFamily="18" charset="0"/>
                            </a:rPr>
                          </m:ctrlPr>
                        </m:sSubPr>
                        <m:e>
                          <m:r>
                            <a:rPr lang="en-US" sz="1100" b="0" i="1">
                              <a:latin typeface="Cambria Math"/>
                            </a:rPr>
                            <m:t>𝐼</m:t>
                          </m:r>
                        </m:e>
                        <m:sub>
                          <m:r>
                            <a:rPr lang="en-US" sz="1100" b="0" i="1">
                              <a:latin typeface="Cambria Math"/>
                            </a:rPr>
                            <m:t>𝑂𝑈𝑇</m:t>
                          </m:r>
                        </m:sub>
                      </m:sSub>
                      <m:r>
                        <a:rPr lang="en-US" sz="1100" b="0" i="1">
                          <a:latin typeface="Cambria Math"/>
                        </a:rPr>
                        <m:t> ∗</m:t>
                      </m:r>
                      <m:sSub>
                        <m:sSubPr>
                          <m:ctrlPr>
                            <a:rPr lang="en-US" sz="1100" b="0" i="1">
                              <a:latin typeface="Cambria Math" panose="02040503050406030204" pitchFamily="18" charset="0"/>
                            </a:rPr>
                          </m:ctrlPr>
                        </m:sSubPr>
                        <m:e>
                          <m:r>
                            <a:rPr lang="en-US" sz="1100" b="0" i="1">
                              <a:latin typeface="Cambria Math"/>
                            </a:rPr>
                            <m:t>𝐾</m:t>
                          </m:r>
                        </m:e>
                        <m:sub>
                          <m:r>
                            <a:rPr lang="en-US" sz="1100" b="0" i="1">
                              <a:latin typeface="Cambria Math"/>
                            </a:rPr>
                            <m:t>𝐼𝑁𝐷</m:t>
                          </m:r>
                        </m:sub>
                      </m:sSub>
                    </m:den>
                  </m:f>
                  <m:r>
                    <a:rPr lang="en-US" sz="1100" b="0" i="1">
                      <a:latin typeface="Cambria Math"/>
                    </a:rPr>
                    <m:t> ∗ </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rPr>
                            <m:t>𝑉</m:t>
                          </m:r>
                        </m:e>
                        <m:sub>
                          <m:r>
                            <a:rPr lang="en-US" sz="1100" b="0" i="1">
                              <a:latin typeface="Cambria Math"/>
                            </a:rPr>
                            <m:t>𝑂𝑈𝑇</m:t>
                          </m:r>
                        </m:sub>
                      </m:sSub>
                    </m:num>
                    <m:den>
                      <m:sSub>
                        <m:sSubPr>
                          <m:ctrlPr>
                            <a:rPr lang="en-US" sz="1100" b="0" i="1">
                              <a:latin typeface="Cambria Math" panose="02040503050406030204" pitchFamily="18" charset="0"/>
                            </a:rPr>
                          </m:ctrlPr>
                        </m:sSubPr>
                        <m:e>
                          <m:r>
                            <a:rPr lang="en-US" sz="1100" b="0" i="1">
                              <a:latin typeface="Cambria Math"/>
                            </a:rPr>
                            <m:t>𝑉</m:t>
                          </m:r>
                        </m:e>
                        <m:sub>
                          <m:r>
                            <a:rPr lang="en-US" sz="1100" b="0" i="1">
                              <a:latin typeface="Cambria Math"/>
                            </a:rPr>
                            <m:t>𝐼𝑁𝑀𝐴𝑋</m:t>
                          </m:r>
                        </m:sub>
                      </m:sSub>
                      <m:r>
                        <a:rPr lang="en-US" sz="1100" b="0" i="1">
                          <a:latin typeface="Cambria Math"/>
                        </a:rPr>
                        <m:t> ∗</m:t>
                      </m:r>
                      <m:sSub>
                        <m:sSubPr>
                          <m:ctrlPr>
                            <a:rPr lang="en-US" sz="1100" b="0" i="1">
                              <a:latin typeface="Cambria Math" panose="02040503050406030204" pitchFamily="18" charset="0"/>
                            </a:rPr>
                          </m:ctrlPr>
                        </m:sSubPr>
                        <m:e>
                          <m:r>
                            <a:rPr lang="en-US" sz="1100" b="0" i="1">
                              <a:latin typeface="Cambria Math"/>
                            </a:rPr>
                            <m:t>𝐹</m:t>
                          </m:r>
                        </m:e>
                        <m:sub>
                          <m:r>
                            <a:rPr lang="en-US" sz="1100" b="0" i="1">
                              <a:latin typeface="Cambria Math"/>
                            </a:rPr>
                            <m:t>𝑆𝑊</m:t>
                          </m:r>
                        </m:sub>
                      </m:sSub>
                    </m:den>
                  </m:f>
                </m:oMath>
              </a14:m>
              <a:endParaRPr lang="en-US" sz="1100"/>
            </a:p>
          </xdr:txBody>
        </xdr:sp>
      </mc:Choice>
      <mc:Fallback xmlns="">
        <xdr:sp macro="" textlink="">
          <xdr:nvSpPr>
            <xdr:cNvPr id="3" name="TextBox 2"/>
            <xdr:cNvSpPr txBox="1"/>
          </xdr:nvSpPr>
          <xdr:spPr>
            <a:xfrm>
              <a:off x="3967163" y="3780497"/>
              <a:ext cx="2711823" cy="359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100"/>
                <a:t>   </a:t>
              </a:r>
              <a:r>
                <a:rPr lang="en-US" sz="1100" b="0" i="0">
                  <a:latin typeface="Cambria Math"/>
                </a:rPr>
                <a:t>𝐿_𝑂𝑈𝑇=</a:t>
              </a:r>
              <a:r>
                <a:rPr lang="en-US" sz="1100" i="0">
                  <a:latin typeface="Cambria Math"/>
                </a:rPr>
                <a:t>(</a:t>
              </a:r>
              <a:r>
                <a:rPr lang="en-US" sz="1100" b="0" i="0">
                  <a:latin typeface="Cambria Math"/>
                </a:rPr>
                <a:t>𝑉_𝐼𝑁𝑀𝐴𝑋  −𝑉_𝑂𝑈𝑇)/(𝐼_𝑂𝑈𝑇  ∗𝐾_𝐼𝑁𝐷 )  ∗  𝑉_𝑂𝑈𝑇/(𝑉_𝐼𝑁𝑀𝐴𝑋  ∗𝐹_𝑆𝑊 )</a:t>
              </a:r>
              <a:endParaRPr lang="en-US" sz="1100"/>
            </a:p>
          </xdr:txBody>
        </xdr:sp>
      </mc:Fallback>
    </mc:AlternateContent>
    <xdr:clientData/>
  </xdr:oneCellAnchor>
  <xdr:oneCellAnchor>
    <xdr:from>
      <xdr:col>5</xdr:col>
      <xdr:colOff>195263</xdr:colOff>
      <xdr:row>28</xdr:row>
      <xdr:rowOff>16212</xdr:rowOff>
    </xdr:from>
    <xdr:ext cx="2711823" cy="353815"/>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214813" y="5835987"/>
              <a:ext cx="2711823" cy="353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100"/>
                <a:t> </a:t>
              </a:r>
              <a14:m>
                <m:oMath xmlns:m="http://schemas.openxmlformats.org/officeDocument/2006/math">
                  <m:sSub>
                    <m:sSubPr>
                      <m:ctrlPr>
                        <a:rPr lang="en-US" sz="1100" b="0" i="1">
                          <a:latin typeface="Cambria Math" panose="02040503050406030204" pitchFamily="18" charset="0"/>
                        </a:rPr>
                      </m:ctrlPr>
                    </m:sSubPr>
                    <m:e>
                      <m:r>
                        <a:rPr lang="en-US" sz="1100" b="0" i="1">
                          <a:latin typeface="Cambria Math"/>
                        </a:rPr>
                        <m:t>𝐼</m:t>
                      </m:r>
                    </m:e>
                    <m:sub>
                      <m:r>
                        <a:rPr lang="en-US" sz="1100" b="0" i="1">
                          <a:latin typeface="Cambria Math"/>
                        </a:rPr>
                        <m:t>𝑅𝐼𝑃𝑃𝐿𝐸</m:t>
                      </m:r>
                    </m:sub>
                  </m:sSub>
                  <m:r>
                    <a:rPr lang="en-US" sz="1100" b="0" i="1">
                      <a:latin typeface="Cambria Math"/>
                    </a:rPr>
                    <m:t>=</m:t>
                  </m:r>
                  <m:f>
                    <m:fPr>
                      <m:ctrlPr>
                        <a:rPr lang="en-US" sz="1100" i="1">
                          <a:latin typeface="Cambria Math" panose="02040503050406030204" pitchFamily="18" charset="0"/>
                        </a:rPr>
                      </m:ctrlPr>
                    </m:fPr>
                    <m:num>
                      <m:sSub>
                        <m:sSubPr>
                          <m:ctrlPr>
                            <a:rPr lang="en-US" sz="1100" i="1">
                              <a:latin typeface="Cambria Math" panose="02040503050406030204" pitchFamily="18" charset="0"/>
                            </a:rPr>
                          </m:ctrlPr>
                        </m:sSubPr>
                        <m:e>
                          <m:r>
                            <a:rPr lang="en-US" sz="1100" b="0" i="1">
                              <a:latin typeface="Cambria Math"/>
                            </a:rPr>
                            <m:t>𝑉</m:t>
                          </m:r>
                        </m:e>
                        <m:sub>
                          <m:r>
                            <a:rPr lang="en-US" sz="1100" b="0" i="1">
                              <a:latin typeface="Cambria Math"/>
                            </a:rPr>
                            <m:t>𝐼𝑁𝑀𝐴𝑋</m:t>
                          </m:r>
                        </m:sub>
                      </m:sSub>
                      <m:r>
                        <a:rPr lang="en-US" sz="1100" b="0" i="1">
                          <a:latin typeface="Cambria Math"/>
                        </a:rPr>
                        <m:t> −</m:t>
                      </m:r>
                      <m:sSub>
                        <m:sSubPr>
                          <m:ctrlPr>
                            <a:rPr lang="en-US" sz="1100" b="0" i="1">
                              <a:latin typeface="Cambria Math" panose="02040503050406030204" pitchFamily="18" charset="0"/>
                            </a:rPr>
                          </m:ctrlPr>
                        </m:sSubPr>
                        <m:e>
                          <m:r>
                            <a:rPr lang="en-US" sz="1100" b="0" i="1">
                              <a:latin typeface="Cambria Math"/>
                            </a:rPr>
                            <m:t>𝑉</m:t>
                          </m:r>
                        </m:e>
                        <m:sub>
                          <m:r>
                            <a:rPr lang="en-US" sz="1100" b="0" i="1">
                              <a:latin typeface="Cambria Math"/>
                            </a:rPr>
                            <m:t>𝑂𝑈𝑇</m:t>
                          </m:r>
                        </m:sub>
                      </m:sSub>
                    </m:num>
                    <m:den>
                      <m:sSub>
                        <m:sSubPr>
                          <m:ctrlPr>
                            <a:rPr lang="en-US" sz="1100" b="0" i="1">
                              <a:latin typeface="Cambria Math" panose="02040503050406030204" pitchFamily="18" charset="0"/>
                            </a:rPr>
                          </m:ctrlPr>
                        </m:sSubPr>
                        <m:e>
                          <m:r>
                            <a:rPr lang="en-US" sz="1100" b="0" i="1">
                              <a:latin typeface="Cambria Math"/>
                            </a:rPr>
                            <m:t>𝐿</m:t>
                          </m:r>
                        </m:e>
                        <m:sub>
                          <m:r>
                            <a:rPr lang="en-US" sz="1100" b="0" i="1">
                              <a:latin typeface="Cambria Math"/>
                            </a:rPr>
                            <m:t>𝑂𝑈𝑇</m:t>
                          </m:r>
                        </m:sub>
                      </m:sSub>
                    </m:den>
                  </m:f>
                  <m:r>
                    <a:rPr lang="en-US" sz="1100" b="0" i="1">
                      <a:latin typeface="Cambria Math"/>
                    </a:rPr>
                    <m:t> ∗ </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rPr>
                            <m:t>𝑉</m:t>
                          </m:r>
                        </m:e>
                        <m:sub>
                          <m:r>
                            <a:rPr lang="en-US" sz="1100" b="0" i="1">
                              <a:latin typeface="Cambria Math"/>
                            </a:rPr>
                            <m:t>𝑂𝑈𝑇</m:t>
                          </m:r>
                        </m:sub>
                      </m:sSub>
                    </m:num>
                    <m:den>
                      <m:r>
                        <a:rPr lang="en-US" sz="1100" b="0" i="1">
                          <a:latin typeface="Cambria Math"/>
                        </a:rPr>
                        <m:t>𝑉𝑖𝑛𝑚𝑎𝑥</m:t>
                      </m:r>
                      <m:r>
                        <a:rPr lang="en-US" sz="1100" b="0" i="1">
                          <a:latin typeface="Cambria Math"/>
                        </a:rPr>
                        <m:t> ∗</m:t>
                      </m:r>
                      <m:r>
                        <a:rPr lang="en-US" sz="1100" b="0" i="1">
                          <a:latin typeface="Cambria Math"/>
                        </a:rPr>
                        <m:t>𝑓𝑠𝑤</m:t>
                      </m:r>
                    </m:den>
                  </m:f>
                </m:oMath>
              </a14:m>
              <a:endParaRPr lang="en-US" sz="1100"/>
            </a:p>
          </xdr:txBody>
        </xdr:sp>
      </mc:Choice>
      <mc:Fallback xmlns="">
        <xdr:sp macro="" textlink="">
          <xdr:nvSpPr>
            <xdr:cNvPr id="4" name="TextBox 3"/>
            <xdr:cNvSpPr txBox="1"/>
          </xdr:nvSpPr>
          <xdr:spPr>
            <a:xfrm>
              <a:off x="4214813" y="5835987"/>
              <a:ext cx="2711823" cy="353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100"/>
                <a:t> </a:t>
              </a:r>
              <a:r>
                <a:rPr lang="en-US" sz="1100" b="0" i="0">
                  <a:latin typeface="Cambria Math"/>
                </a:rPr>
                <a:t>𝐼_𝑅𝐼𝑃𝑃𝐿𝐸=</a:t>
              </a:r>
              <a:r>
                <a:rPr lang="en-US" sz="1100" i="0">
                  <a:latin typeface="Cambria Math"/>
                </a:rPr>
                <a:t>(</a:t>
              </a:r>
              <a:r>
                <a:rPr lang="en-US" sz="1100" b="0" i="0">
                  <a:latin typeface="Cambria Math"/>
                </a:rPr>
                <a:t>𝑉_𝐼𝑁𝑀𝐴𝑋  −𝑉_𝑂𝑈𝑇)/𝐿_𝑂𝑈𝑇   ∗  𝑉_𝑂𝑈𝑇/(𝑉𝑖𝑛𝑚𝑎𝑥 ∗𝑓𝑠𝑤)</a:t>
              </a:r>
              <a:endParaRPr lang="en-US" sz="1100"/>
            </a:p>
          </xdr:txBody>
        </xdr:sp>
      </mc:Fallback>
    </mc:AlternateContent>
    <xdr:clientData/>
  </xdr:oneCellAnchor>
  <xdr:oneCellAnchor>
    <xdr:from>
      <xdr:col>5</xdr:col>
      <xdr:colOff>328618</xdr:colOff>
      <xdr:row>28</xdr:row>
      <xdr:rowOff>238124</xdr:rowOff>
    </xdr:from>
    <xdr:ext cx="3204235" cy="663246"/>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4348168" y="6057899"/>
              <a:ext cx="3204235" cy="6632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1200">
                  <a:latin typeface="Cambria Math" panose="02040503050406030204" pitchFamily="18" charset="0"/>
                  <a:ea typeface="Cambria Math" panose="02040503050406030204" pitchFamily="18" charset="0"/>
                </a:rPr>
                <a:t>  </a:t>
              </a:r>
              <a14:m>
                <m:oMath xmlns:m="http://schemas.openxmlformats.org/officeDocument/2006/math">
                  <m:sSub>
                    <m:sSubPr>
                      <m:ctrlPr>
                        <a:rPr lang="en-US" sz="1200" i="1">
                          <a:latin typeface="Cambria Math" panose="02040503050406030204" pitchFamily="18" charset="0"/>
                          <a:ea typeface="Cambria Math" panose="02040503050406030204" pitchFamily="18" charset="0"/>
                        </a:rPr>
                      </m:ctrlPr>
                    </m:sSubPr>
                    <m:e>
                      <m:r>
                        <a:rPr lang="en-US" sz="1200" b="0" i="1">
                          <a:latin typeface="Cambria Math"/>
                          <a:ea typeface="Cambria Math" panose="02040503050406030204" pitchFamily="18" charset="0"/>
                        </a:rPr>
                        <m:t>𝐼</m:t>
                      </m:r>
                    </m:e>
                    <m:sub>
                      <m:r>
                        <a:rPr lang="en-US" sz="1200" b="0" i="1">
                          <a:latin typeface="Cambria Math"/>
                          <a:ea typeface="Cambria Math" panose="02040503050406030204" pitchFamily="18" charset="0"/>
                        </a:rPr>
                        <m:t>𝑅𝑀𝑆</m:t>
                      </m:r>
                    </m:sub>
                  </m:sSub>
                  <m:r>
                    <a:rPr lang="en-US" sz="1200" b="0" i="1">
                      <a:latin typeface="Cambria Math"/>
                      <a:ea typeface="Cambria Math" panose="02040503050406030204" pitchFamily="18" charset="0"/>
                    </a:rPr>
                    <m:t>=</m:t>
                  </m:r>
                  <m:rad>
                    <m:radPr>
                      <m:degHide m:val="on"/>
                      <m:ctrlPr>
                        <a:rPr lang="en-US" sz="1200" i="1">
                          <a:latin typeface="Cambria Math" panose="02040503050406030204" pitchFamily="18" charset="0"/>
                          <a:ea typeface="Cambria Math" panose="02040503050406030204" pitchFamily="18" charset="0"/>
                        </a:rPr>
                      </m:ctrlPr>
                    </m:radPr>
                    <m:deg/>
                    <m:e>
                      <m:sSup>
                        <m:sSupPr>
                          <m:ctrlPr>
                            <a:rPr lang="en-US" sz="1100" i="1">
                              <a:solidFill>
                                <a:schemeClr val="tx1"/>
                              </a:solidFill>
                              <a:effectLst/>
                              <a:latin typeface="Cambria Math" panose="02040503050406030204" pitchFamily="18" charset="0"/>
                              <a:ea typeface="+mn-ea"/>
                              <a:cs typeface="+mn-cs"/>
                            </a:rPr>
                          </m:ctrlPr>
                        </m:sSupPr>
                        <m:e>
                          <m:sSub>
                            <m:sSubPr>
                              <m:ctrlPr>
                                <a:rPr lang="en-US" sz="110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𝐼</m:t>
                              </m:r>
                            </m:e>
                            <m:sub>
                              <m:r>
                                <a:rPr lang="en-US" sz="1100" b="0" i="1">
                                  <a:solidFill>
                                    <a:schemeClr val="tx1"/>
                                  </a:solidFill>
                                  <a:effectLst/>
                                  <a:latin typeface="Cambria Math"/>
                                  <a:ea typeface="+mn-ea"/>
                                  <a:cs typeface="+mn-cs"/>
                                </a:rPr>
                                <m:t>𝑂𝑈𝑇</m:t>
                              </m:r>
                            </m:sub>
                          </m:sSub>
                        </m:e>
                        <m:sup>
                          <m:r>
                            <a:rPr lang="en-US" sz="1100" b="0" i="1">
                              <a:solidFill>
                                <a:schemeClr val="tx1"/>
                              </a:solidFill>
                              <a:effectLst/>
                              <a:latin typeface="Cambria Math"/>
                              <a:ea typeface="+mn-ea"/>
                              <a:cs typeface="+mn-cs"/>
                            </a:rPr>
                            <m:t>2</m:t>
                          </m:r>
                        </m:sup>
                      </m:sSup>
                      <m:r>
                        <a:rPr lang="en-US" sz="1200" b="0" i="1">
                          <a:latin typeface="Cambria Math" panose="02040503050406030204" pitchFamily="18" charset="0"/>
                          <a:ea typeface="Cambria Math" panose="02040503050406030204" pitchFamily="18" charset="0"/>
                        </a:rPr>
                        <m:t>+ </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1</m:t>
                          </m:r>
                        </m:num>
                        <m:den>
                          <m:r>
                            <a:rPr lang="en-US" sz="1200" b="0" i="1">
                              <a:latin typeface="Cambria Math" panose="02040503050406030204" pitchFamily="18" charset="0"/>
                              <a:ea typeface="Cambria Math" panose="02040503050406030204" pitchFamily="18" charset="0"/>
                            </a:rPr>
                            <m:t>12</m:t>
                          </m:r>
                        </m:den>
                      </m:f>
                      <m:sSup>
                        <m:sSupPr>
                          <m:ctrlPr>
                            <a:rPr lang="en-US" sz="1200" b="0" i="1">
                              <a:latin typeface="Cambria Math" panose="02040503050406030204" pitchFamily="18" charset="0"/>
                              <a:ea typeface="Cambria Math" panose="02040503050406030204" pitchFamily="18" charset="0"/>
                            </a:rPr>
                          </m:ctrlPr>
                        </m:sSupPr>
                        <m:e>
                          <m:r>
                            <a:rPr lang="en-US" sz="1200" b="0" i="1">
                              <a:latin typeface="Cambria Math" panose="02040503050406030204" pitchFamily="18" charset="0"/>
                              <a:ea typeface="Cambria Math" panose="02040503050406030204" pitchFamily="18" charset="0"/>
                            </a:rPr>
                            <m:t>(</m:t>
                          </m:r>
                          <m:f>
                            <m:fPr>
                              <m:ctrlPr>
                                <a:rPr lang="en-US" sz="1200" b="0" i="1">
                                  <a:latin typeface="Cambria Math" panose="02040503050406030204" pitchFamily="18" charset="0"/>
                                  <a:ea typeface="Cambria Math" panose="02040503050406030204" pitchFamily="18" charset="0"/>
                                </a:rPr>
                              </m:ctrlPr>
                            </m:fPr>
                            <m:num>
                              <m:sSub>
                                <m:sSubPr>
                                  <m:ctrlPr>
                                    <a:rPr lang="en-US" sz="1200" b="0" i="1">
                                      <a:latin typeface="Cambria Math" panose="02040503050406030204" pitchFamily="18" charset="0"/>
                                      <a:ea typeface="Cambria Math" panose="02040503050406030204" pitchFamily="18" charset="0"/>
                                    </a:rPr>
                                  </m:ctrlPr>
                                </m:sSubPr>
                                <m:e>
                                  <m:r>
                                    <a:rPr lang="en-US" sz="1200" b="0" i="1">
                                      <a:latin typeface="Cambria Math"/>
                                      <a:ea typeface="Cambria Math" panose="02040503050406030204" pitchFamily="18" charset="0"/>
                                    </a:rPr>
                                    <m:t>𝑉</m:t>
                                  </m:r>
                                </m:e>
                                <m:sub>
                                  <m:r>
                                    <a:rPr lang="en-US" sz="1200" b="0" i="1">
                                      <a:latin typeface="Cambria Math"/>
                                      <a:ea typeface="Cambria Math" panose="02040503050406030204" pitchFamily="18" charset="0"/>
                                    </a:rPr>
                                    <m:t>𝑂𝑈𝑇</m:t>
                                  </m:r>
                                </m:sub>
                              </m:sSub>
                              <m:r>
                                <a:rPr lang="en-US" sz="1200" b="0" i="1">
                                  <a:latin typeface="Cambria Math" panose="02040503050406030204" pitchFamily="18" charset="0"/>
                                  <a:ea typeface="Cambria Math" panose="02040503050406030204" pitchFamily="18" charset="0"/>
                                </a:rPr>
                                <m:t> ∗</m:t>
                              </m:r>
                              <m:d>
                                <m:dPr>
                                  <m:ctrlPr>
                                    <a:rPr lang="en-US" sz="1200" b="0" i="1">
                                      <a:latin typeface="Cambria Math" panose="02040503050406030204" pitchFamily="18" charset="0"/>
                                      <a:ea typeface="Cambria Math" panose="02040503050406030204" pitchFamily="18" charset="0"/>
                                    </a:rPr>
                                  </m:ctrlPr>
                                </m:dPr>
                                <m:e>
                                  <m:sSub>
                                    <m:sSubPr>
                                      <m:ctrlPr>
                                        <a:rPr lang="en-US" sz="1200" b="0" i="1">
                                          <a:latin typeface="Cambria Math" panose="02040503050406030204" pitchFamily="18" charset="0"/>
                                          <a:ea typeface="Cambria Math" panose="02040503050406030204" pitchFamily="18" charset="0"/>
                                        </a:rPr>
                                      </m:ctrlPr>
                                    </m:sSubPr>
                                    <m:e>
                                      <m:r>
                                        <a:rPr lang="en-US" sz="1200" b="0" i="1">
                                          <a:latin typeface="Cambria Math"/>
                                          <a:ea typeface="Cambria Math" panose="02040503050406030204" pitchFamily="18" charset="0"/>
                                        </a:rPr>
                                        <m:t>𝑉</m:t>
                                      </m:r>
                                    </m:e>
                                    <m:sub>
                                      <m:r>
                                        <a:rPr lang="en-US" sz="1200" b="0" i="1">
                                          <a:latin typeface="Cambria Math"/>
                                          <a:ea typeface="Cambria Math" panose="02040503050406030204" pitchFamily="18" charset="0"/>
                                        </a:rPr>
                                        <m:t>𝐼𝑁𝑀𝐴𝑋</m:t>
                                      </m:r>
                                    </m:sub>
                                  </m:sSub>
                                  <m:r>
                                    <a:rPr lang="en-US" sz="1200" b="0" i="1">
                                      <a:latin typeface="Cambria Math" panose="02040503050406030204" pitchFamily="18" charset="0"/>
                                      <a:ea typeface="Cambria Math" panose="02040503050406030204" pitchFamily="18" charset="0"/>
                                    </a:rPr>
                                    <m:t> −</m:t>
                                  </m:r>
                                  <m:sSub>
                                    <m:sSubPr>
                                      <m:ctrlPr>
                                        <a:rPr lang="en-US" sz="1200" b="0" i="1">
                                          <a:latin typeface="Cambria Math" panose="02040503050406030204" pitchFamily="18" charset="0"/>
                                          <a:ea typeface="Cambria Math" panose="02040503050406030204" pitchFamily="18" charset="0"/>
                                        </a:rPr>
                                      </m:ctrlPr>
                                    </m:sSubPr>
                                    <m:e>
                                      <m:r>
                                        <a:rPr lang="en-US" sz="1200" b="0" i="1">
                                          <a:latin typeface="Cambria Math"/>
                                          <a:ea typeface="Cambria Math" panose="02040503050406030204" pitchFamily="18" charset="0"/>
                                        </a:rPr>
                                        <m:t>𝑉</m:t>
                                      </m:r>
                                    </m:e>
                                    <m:sub>
                                      <m:r>
                                        <a:rPr lang="en-US" sz="1200" b="0" i="1">
                                          <a:latin typeface="Cambria Math"/>
                                          <a:ea typeface="Cambria Math" panose="02040503050406030204" pitchFamily="18" charset="0"/>
                                        </a:rPr>
                                        <m:t>𝑂𝑈𝑇</m:t>
                                      </m:r>
                                    </m:sub>
                                  </m:sSub>
                                </m:e>
                              </m:d>
                            </m:num>
                            <m:den>
                              <m:sSub>
                                <m:sSubPr>
                                  <m:ctrlPr>
                                    <a:rPr lang="en-US" sz="1200" b="0" i="1">
                                      <a:latin typeface="Cambria Math" panose="02040503050406030204" pitchFamily="18" charset="0"/>
                                      <a:ea typeface="Cambria Math" panose="02040503050406030204" pitchFamily="18" charset="0"/>
                                    </a:rPr>
                                  </m:ctrlPr>
                                </m:sSubPr>
                                <m:e>
                                  <m:r>
                                    <a:rPr lang="en-US" sz="1200" b="0" i="1">
                                      <a:latin typeface="Cambria Math"/>
                                      <a:ea typeface="Cambria Math" panose="02040503050406030204" pitchFamily="18" charset="0"/>
                                    </a:rPr>
                                    <m:t>𝑉</m:t>
                                  </m:r>
                                </m:e>
                                <m:sub>
                                  <m:r>
                                    <a:rPr lang="en-US" sz="1200" b="0" i="1">
                                      <a:latin typeface="Cambria Math"/>
                                      <a:ea typeface="Cambria Math" panose="02040503050406030204" pitchFamily="18" charset="0"/>
                                    </a:rPr>
                                    <m:t>𝐼𝑁𝑀𝐴𝑋</m:t>
                                  </m:r>
                                </m:sub>
                              </m:sSub>
                              <m:r>
                                <a:rPr lang="en-US" sz="1200" b="0" i="1">
                                  <a:latin typeface="Cambria Math" panose="02040503050406030204" pitchFamily="18" charset="0"/>
                                  <a:ea typeface="Cambria Math" panose="02040503050406030204" pitchFamily="18" charset="0"/>
                                </a:rPr>
                                <m:t> ∗</m:t>
                              </m:r>
                              <m:sSub>
                                <m:sSubPr>
                                  <m:ctrlPr>
                                    <a:rPr lang="en-US" sz="1200" b="0" i="1">
                                      <a:latin typeface="Cambria Math" panose="02040503050406030204" pitchFamily="18" charset="0"/>
                                      <a:ea typeface="Cambria Math" panose="02040503050406030204" pitchFamily="18" charset="0"/>
                                    </a:rPr>
                                  </m:ctrlPr>
                                </m:sSubPr>
                                <m:e>
                                  <m:r>
                                    <a:rPr lang="en-US" sz="1200" b="0" i="1">
                                      <a:latin typeface="Cambria Math"/>
                                      <a:ea typeface="Cambria Math" panose="02040503050406030204" pitchFamily="18" charset="0"/>
                                    </a:rPr>
                                    <m:t>𝐿</m:t>
                                  </m:r>
                                </m:e>
                                <m:sub>
                                  <m:r>
                                    <a:rPr lang="en-US" sz="1200" b="0" i="1">
                                      <a:latin typeface="Cambria Math"/>
                                      <a:ea typeface="Cambria Math" panose="02040503050406030204" pitchFamily="18" charset="0"/>
                                    </a:rPr>
                                    <m:t>𝑂𝑈𝑇</m:t>
                                  </m:r>
                                </m:sub>
                              </m:sSub>
                              <m:r>
                                <a:rPr lang="en-US" sz="1200" b="0" i="1">
                                  <a:latin typeface="Cambria Math" panose="02040503050406030204" pitchFamily="18" charset="0"/>
                                  <a:ea typeface="Cambria Math" panose="02040503050406030204" pitchFamily="18" charset="0"/>
                                </a:rPr>
                                <m:t> ∗</m:t>
                              </m:r>
                              <m:sSub>
                                <m:sSubPr>
                                  <m:ctrlPr>
                                    <a:rPr lang="en-US" sz="1200" b="0" i="1">
                                      <a:latin typeface="Cambria Math" panose="02040503050406030204" pitchFamily="18" charset="0"/>
                                      <a:ea typeface="Cambria Math" panose="02040503050406030204" pitchFamily="18" charset="0"/>
                                    </a:rPr>
                                  </m:ctrlPr>
                                </m:sSubPr>
                                <m:e>
                                  <m:r>
                                    <a:rPr lang="en-US" sz="1200" b="0" i="1">
                                      <a:latin typeface="Cambria Math"/>
                                      <a:ea typeface="Cambria Math" panose="02040503050406030204" pitchFamily="18" charset="0"/>
                                    </a:rPr>
                                    <m:t>𝐹</m:t>
                                  </m:r>
                                </m:e>
                                <m:sub>
                                  <m:r>
                                    <a:rPr lang="en-US" sz="1200" b="0" i="1">
                                      <a:latin typeface="Cambria Math"/>
                                      <a:ea typeface="Cambria Math" panose="02040503050406030204" pitchFamily="18" charset="0"/>
                                    </a:rPr>
                                    <m:t>𝑆𝑊</m:t>
                                  </m:r>
                                </m:sub>
                              </m:sSub>
                            </m:den>
                          </m:f>
                          <m:r>
                            <a:rPr lang="en-US" sz="1200" b="0" i="1">
                              <a:latin typeface="Cambria Math" panose="02040503050406030204" pitchFamily="18" charset="0"/>
                              <a:ea typeface="Cambria Math" panose="02040503050406030204" pitchFamily="18" charset="0"/>
                            </a:rPr>
                            <m:t>)</m:t>
                          </m:r>
                        </m:e>
                        <m:sup>
                          <m:r>
                            <a:rPr lang="en-US" sz="1200" b="0" i="1">
                              <a:latin typeface="Cambria Math" panose="02040503050406030204" pitchFamily="18" charset="0"/>
                              <a:ea typeface="Cambria Math" panose="02040503050406030204" pitchFamily="18" charset="0"/>
                            </a:rPr>
                            <m:t>2</m:t>
                          </m:r>
                        </m:sup>
                      </m:sSup>
                    </m:e>
                  </m:rad>
                </m:oMath>
              </a14:m>
              <a:endParaRPr lang="en-US" sz="1200">
                <a:latin typeface="Cambria Math" panose="02040503050406030204" pitchFamily="18" charset="0"/>
                <a:ea typeface="Cambria Math" panose="02040503050406030204" pitchFamily="18" charset="0"/>
              </a:endParaRPr>
            </a:p>
          </xdr:txBody>
        </xdr:sp>
      </mc:Choice>
      <mc:Fallback xmlns="">
        <xdr:sp macro="" textlink="">
          <xdr:nvSpPr>
            <xdr:cNvPr id="5" name="TextBox 4"/>
            <xdr:cNvSpPr txBox="1"/>
          </xdr:nvSpPr>
          <xdr:spPr>
            <a:xfrm>
              <a:off x="4348168" y="6057899"/>
              <a:ext cx="3204235" cy="6632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1200">
                  <a:latin typeface="Cambria Math" panose="02040503050406030204" pitchFamily="18" charset="0"/>
                  <a:ea typeface="Cambria Math" panose="02040503050406030204" pitchFamily="18" charset="0"/>
                </a:rPr>
                <a:t>  </a:t>
              </a:r>
              <a:r>
                <a:rPr lang="en-US" sz="1200" b="0" i="0">
                  <a:latin typeface="Cambria Math"/>
                  <a:ea typeface="Cambria Math" panose="02040503050406030204" pitchFamily="18" charset="0"/>
                </a:rPr>
                <a:t>𝐼_𝑅𝑀𝑆=</a:t>
              </a:r>
              <a:r>
                <a:rPr lang="en-US" sz="1200" i="0">
                  <a:latin typeface="Cambria Math"/>
                  <a:ea typeface="Cambria Math" panose="02040503050406030204" pitchFamily="18" charset="0"/>
                </a:rPr>
                <a:t>√(</a:t>
              </a:r>
              <a:r>
                <a:rPr lang="en-US" sz="1100" i="0">
                  <a:solidFill>
                    <a:schemeClr val="tx1"/>
                  </a:solidFill>
                  <a:effectLst/>
                  <a:latin typeface="+mn-lt"/>
                  <a:ea typeface="+mn-ea"/>
                  <a:cs typeface="+mn-cs"/>
                </a:rPr>
                <a:t>〖</a:t>
              </a:r>
              <a:r>
                <a:rPr lang="en-US" sz="1100" b="0" i="0">
                  <a:solidFill>
                    <a:schemeClr val="tx1"/>
                  </a:solidFill>
                  <a:effectLst/>
                  <a:latin typeface="+mn-lt"/>
                  <a:ea typeface="+mn-ea"/>
                  <a:cs typeface="+mn-cs"/>
                </a:rPr>
                <a:t>𝐼_𝑂𝑈𝑇〗^2</a:t>
              </a:r>
              <a:r>
                <a:rPr lang="en-US" sz="1200" b="0" i="0">
                  <a:latin typeface="Cambria Math" panose="02040503050406030204" pitchFamily="18" charset="0"/>
                  <a:ea typeface="Cambria Math" panose="02040503050406030204" pitchFamily="18" charset="0"/>
                </a:rPr>
                <a:t>+ 1</a:t>
              </a:r>
              <a:r>
                <a:rPr lang="en-US" sz="1200" b="0" i="0">
                  <a:latin typeface="Cambria Math"/>
                  <a:ea typeface="Cambria Math" panose="02040503050406030204" pitchFamily="18" charset="0"/>
                </a:rPr>
                <a:t>/</a:t>
              </a:r>
              <a:r>
                <a:rPr lang="en-US" sz="1200" b="0" i="0">
                  <a:latin typeface="Cambria Math" panose="02040503050406030204" pitchFamily="18" charset="0"/>
                  <a:ea typeface="Cambria Math" panose="02040503050406030204" pitchFamily="18" charset="0"/>
                </a:rPr>
                <a:t>12</a:t>
              </a:r>
              <a:r>
                <a:rPr lang="en-US" sz="1200" b="0" i="0">
                  <a:latin typeface="Cambria Math"/>
                  <a:ea typeface="Cambria Math" panose="02040503050406030204" pitchFamily="18" charset="0"/>
                </a:rPr>
                <a:t> 〖</a:t>
              </a:r>
              <a:r>
                <a:rPr lang="en-US" sz="1200" b="0" i="0">
                  <a:latin typeface="Cambria Math" panose="02040503050406030204" pitchFamily="18" charset="0"/>
                  <a:ea typeface="Cambria Math" panose="02040503050406030204" pitchFamily="18" charset="0"/>
                </a:rPr>
                <a:t>(</a:t>
              </a:r>
              <a:r>
                <a:rPr lang="en-US" sz="1200" b="0" i="0">
                  <a:latin typeface="Cambria Math"/>
                  <a:ea typeface="Cambria Math" panose="02040503050406030204" pitchFamily="18" charset="0"/>
                </a:rPr>
                <a:t>(𝑉_𝑂𝑈𝑇</a:t>
              </a:r>
              <a:r>
                <a:rPr lang="en-US" sz="1200" b="0" i="0">
                  <a:latin typeface="Cambria Math" panose="02040503050406030204" pitchFamily="18" charset="0"/>
                  <a:ea typeface="Cambria Math" panose="02040503050406030204" pitchFamily="18" charset="0"/>
                </a:rPr>
                <a:t>  ∗</a:t>
              </a:r>
              <a:r>
                <a:rPr lang="en-US" sz="1200" b="0" i="0">
                  <a:latin typeface="Cambria Math"/>
                  <a:ea typeface="Cambria Math" panose="02040503050406030204" pitchFamily="18" charset="0"/>
                </a:rPr>
                <a:t>(𝑉_𝐼𝑁𝑀𝐴𝑋</a:t>
              </a:r>
              <a:r>
                <a:rPr lang="en-US" sz="1200" b="0" i="0">
                  <a:latin typeface="Cambria Math" panose="02040503050406030204" pitchFamily="18" charset="0"/>
                  <a:ea typeface="Cambria Math" panose="02040503050406030204" pitchFamily="18" charset="0"/>
                </a:rPr>
                <a:t>  −</a:t>
              </a:r>
              <a:r>
                <a:rPr lang="en-US" sz="1200" b="0" i="0">
                  <a:latin typeface="Cambria Math"/>
                  <a:ea typeface="Cambria Math" panose="02040503050406030204" pitchFamily="18" charset="0"/>
                </a:rPr>
                <a:t>𝑉_𝑂𝑈𝑇 ))/(𝑉_𝐼𝑁𝑀𝐴𝑋</a:t>
              </a:r>
              <a:r>
                <a:rPr lang="en-US" sz="1200" b="0" i="0">
                  <a:latin typeface="Cambria Math" panose="02040503050406030204" pitchFamily="18" charset="0"/>
                  <a:ea typeface="Cambria Math" panose="02040503050406030204" pitchFamily="18" charset="0"/>
                </a:rPr>
                <a:t>  ∗</a:t>
              </a:r>
              <a:r>
                <a:rPr lang="en-US" sz="1200" b="0" i="0">
                  <a:latin typeface="Cambria Math"/>
                  <a:ea typeface="Cambria Math" panose="02040503050406030204" pitchFamily="18" charset="0"/>
                </a:rPr>
                <a:t>𝐿_𝑂𝑈𝑇</a:t>
              </a:r>
              <a:r>
                <a:rPr lang="en-US" sz="1200" b="0" i="0">
                  <a:latin typeface="Cambria Math" panose="02040503050406030204" pitchFamily="18" charset="0"/>
                  <a:ea typeface="Cambria Math" panose="02040503050406030204" pitchFamily="18" charset="0"/>
                </a:rPr>
                <a:t>  ∗</a:t>
              </a:r>
              <a:r>
                <a:rPr lang="en-US" sz="1200" b="0" i="0">
                  <a:latin typeface="Cambria Math"/>
                  <a:ea typeface="Cambria Math" panose="02040503050406030204" pitchFamily="18" charset="0"/>
                </a:rPr>
                <a:t>𝐹_𝑆𝑊 )</a:t>
              </a:r>
              <a:r>
                <a:rPr lang="en-US" sz="1200" b="0" i="0">
                  <a:latin typeface="Cambria Math" panose="02040503050406030204" pitchFamily="18" charset="0"/>
                  <a:ea typeface="Cambria Math" panose="02040503050406030204" pitchFamily="18" charset="0"/>
                </a:rPr>
                <a:t>)</a:t>
              </a:r>
              <a:r>
                <a:rPr lang="en-US" sz="1200" b="0" i="0">
                  <a:latin typeface="Cambria Math"/>
                  <a:ea typeface="Cambria Math" panose="02040503050406030204" pitchFamily="18" charset="0"/>
                </a:rPr>
                <a:t>〗^</a:t>
              </a:r>
              <a:r>
                <a:rPr lang="en-US" sz="1200" b="0" i="0">
                  <a:latin typeface="Cambria Math" panose="02040503050406030204" pitchFamily="18" charset="0"/>
                  <a:ea typeface="Cambria Math" panose="02040503050406030204" pitchFamily="18" charset="0"/>
                </a:rPr>
                <a:t>2</a:t>
              </a:r>
              <a:r>
                <a:rPr lang="en-US" sz="1200" b="0" i="0">
                  <a:latin typeface="Cambria Math"/>
                  <a:ea typeface="Cambria Math" panose="02040503050406030204" pitchFamily="18" charset="0"/>
                </a:rPr>
                <a:t> )</a:t>
              </a:r>
              <a:endParaRPr lang="en-US" sz="1200">
                <a:latin typeface="Cambria Math" panose="02040503050406030204" pitchFamily="18" charset="0"/>
                <a:ea typeface="Cambria Math" panose="02040503050406030204" pitchFamily="18" charset="0"/>
              </a:endParaRPr>
            </a:p>
          </xdr:txBody>
        </xdr:sp>
      </mc:Fallback>
    </mc:AlternateContent>
    <xdr:clientData/>
  </xdr:oneCellAnchor>
  <xdr:oneCellAnchor>
    <xdr:from>
      <xdr:col>5</xdr:col>
      <xdr:colOff>161867</xdr:colOff>
      <xdr:row>29</xdr:row>
      <xdr:rowOff>385762</xdr:rowOff>
    </xdr:from>
    <xdr:ext cx="2185989" cy="448235"/>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181417" y="6586537"/>
              <a:ext cx="2185989" cy="4482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14:m>
                <m:oMathPara xmlns:m="http://schemas.openxmlformats.org/officeDocument/2006/math">
                  <m:oMathParaPr>
                    <m:jc m:val="center"/>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a:rPr>
                          <m:t>𝐼</m:t>
                        </m:r>
                      </m:e>
                      <m:sub>
                        <m:r>
                          <a:rPr lang="en-US" sz="1100" b="0" i="1">
                            <a:latin typeface="Cambria Math"/>
                          </a:rPr>
                          <m:t>𝑃𝐸𝐴𝐾</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𝐼</m:t>
                        </m:r>
                      </m:e>
                      <m:sub>
                        <m:r>
                          <a:rPr lang="en-US" sz="1100" b="0" i="1">
                            <a:latin typeface="Cambria Math"/>
                          </a:rPr>
                          <m:t>𝑂𝑈𝑇</m:t>
                        </m:r>
                      </m:sub>
                    </m:sSub>
                    <m:r>
                      <a:rPr lang="en-US" sz="1100" b="0" i="1">
                        <a:latin typeface="Cambria Math"/>
                      </a:rPr>
                      <m:t>+ </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rPr>
                              <m:t>𝐼</m:t>
                            </m:r>
                          </m:e>
                          <m:sub>
                            <m:r>
                              <a:rPr lang="en-US" sz="1100" b="0" i="1">
                                <a:latin typeface="Cambria Math"/>
                              </a:rPr>
                              <m:t>𝑅𝐼𝑃𝑃𝐿𝐸</m:t>
                            </m:r>
                          </m:sub>
                        </m:sSub>
                      </m:num>
                      <m:den>
                        <m:r>
                          <a:rPr lang="en-US" sz="1100" b="0" i="1">
                            <a:latin typeface="Cambria Math"/>
                          </a:rPr>
                          <m:t>2</m:t>
                        </m:r>
                      </m:den>
                    </m:f>
                  </m:oMath>
                </m:oMathPara>
              </a14:m>
              <a:endParaRPr lang="en-US" sz="1100"/>
            </a:p>
          </xdr:txBody>
        </xdr:sp>
      </mc:Choice>
      <mc:Fallback xmlns="">
        <xdr:sp macro="" textlink="">
          <xdr:nvSpPr>
            <xdr:cNvPr id="6" name="TextBox 5"/>
            <xdr:cNvSpPr txBox="1"/>
          </xdr:nvSpPr>
          <xdr:spPr>
            <a:xfrm>
              <a:off x="4181417" y="6586537"/>
              <a:ext cx="2185989" cy="4482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r>
                <a:rPr lang="en-US" sz="1100" b="0" i="0">
                  <a:latin typeface="Cambria Math"/>
                </a:rPr>
                <a:t>𝐼_𝑃𝐸𝐴𝐾=𝐼_𝑂𝑈𝑇+  𝐼_𝑅𝐼𝑃𝑃𝐿𝐸/2</a:t>
              </a:r>
              <a:endParaRPr lang="en-US" sz="1100"/>
            </a:p>
          </xdr:txBody>
        </xdr:sp>
      </mc:Fallback>
    </mc:AlternateContent>
    <xdr:clientData/>
  </xdr:oneCellAnchor>
  <xdr:oneCellAnchor>
    <xdr:from>
      <xdr:col>5</xdr:col>
      <xdr:colOff>91052</xdr:colOff>
      <xdr:row>30</xdr:row>
      <xdr:rowOff>390525</xdr:rowOff>
    </xdr:from>
    <xdr:ext cx="2384612" cy="453714"/>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4366097" y="6962776"/>
              <a:ext cx="2384612" cy="4537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14:m>
                <m:oMathPara xmlns:m="http://schemas.openxmlformats.org/officeDocument/2006/math">
                  <m:oMathParaPr>
                    <m:jc m:val="centerGroup"/>
                  </m:oMathParaPr>
                  <m:oMath xmlns:m="http://schemas.openxmlformats.org/officeDocument/2006/math">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𝑡</m:t>
                        </m:r>
                      </m:e>
                      <m:sub>
                        <m:r>
                          <a:rPr lang="en-US" sz="1100" b="0" i="1">
                            <a:solidFill>
                              <a:schemeClr val="tx1"/>
                            </a:solidFill>
                            <a:effectLst/>
                            <a:latin typeface="Cambria Math"/>
                            <a:ea typeface="+mn-ea"/>
                            <a:cs typeface="+mn-cs"/>
                          </a:rPr>
                          <m:t>𝑂𝑁</m:t>
                        </m:r>
                      </m:sub>
                    </m:sSub>
                    <m:r>
                      <a:rPr lang="en-US" sz="1100" b="0" i="1">
                        <a:latin typeface="Cambria Math"/>
                      </a:rPr>
                      <m:t>=</m:t>
                    </m:r>
                    <m:f>
                      <m:fPr>
                        <m:ctrlPr>
                          <a:rPr lang="en-US" sz="1100" b="0" i="1">
                            <a:latin typeface="Cambria Math" panose="02040503050406030204" pitchFamily="18" charset="0"/>
                          </a:rPr>
                        </m:ctrlPr>
                      </m:fPr>
                      <m:num>
                        <m:r>
                          <a:rPr lang="en-US" sz="1100" b="0" i="1">
                            <a:latin typeface="Cambria Math"/>
                          </a:rPr>
                          <m:t>1</m:t>
                        </m:r>
                      </m:num>
                      <m:den>
                        <m:sSub>
                          <m:sSubPr>
                            <m:ctrlPr>
                              <a:rPr lang="en-US" sz="1100" b="0" i="1">
                                <a:latin typeface="Cambria Math" panose="02040503050406030204" pitchFamily="18" charset="0"/>
                              </a:rPr>
                            </m:ctrlPr>
                          </m:sSubPr>
                          <m:e>
                            <m:r>
                              <a:rPr lang="en-US" sz="1100" b="0" i="1">
                                <a:latin typeface="Cambria Math"/>
                              </a:rPr>
                              <m:t>𝐹</m:t>
                            </m:r>
                          </m:e>
                          <m:sub>
                            <m:r>
                              <a:rPr lang="en-US" sz="1100" b="0" i="1">
                                <a:latin typeface="Cambria Math"/>
                              </a:rPr>
                              <m:t>𝑆𝑊</m:t>
                            </m:r>
                          </m:sub>
                        </m:sSub>
                      </m:den>
                    </m:f>
                    <m:r>
                      <a:rPr lang="en-US" sz="1100" b="0" i="1">
                        <a:latin typeface="Cambria Math"/>
                      </a:rPr>
                      <m:t>∗</m:t>
                    </m:r>
                    <m:f>
                      <m:fPr>
                        <m:ctrlPr>
                          <a:rPr lang="en-US" sz="1100" b="0" i="1">
                            <a:latin typeface="Cambria Math" panose="02040503050406030204" pitchFamily="18" charset="0"/>
                            <a:ea typeface="Cambria Math"/>
                          </a:rPr>
                        </m:ctrlPr>
                      </m:fPr>
                      <m:num>
                        <m:sSub>
                          <m:sSubPr>
                            <m:ctrlPr>
                              <a:rPr lang="en-US" sz="1100" b="0" i="1">
                                <a:latin typeface="Cambria Math" panose="02040503050406030204" pitchFamily="18" charset="0"/>
                                <a:ea typeface="Cambria Math"/>
                              </a:rPr>
                            </m:ctrlPr>
                          </m:sSubPr>
                          <m:e>
                            <m:r>
                              <a:rPr lang="en-US" sz="1100" b="0" i="1">
                                <a:latin typeface="Cambria Math"/>
                                <a:ea typeface="Cambria Math"/>
                              </a:rPr>
                              <m:t>𝑉</m:t>
                            </m:r>
                          </m:e>
                          <m:sub>
                            <m:r>
                              <a:rPr lang="en-US" sz="1100" b="0" i="1">
                                <a:latin typeface="Cambria Math"/>
                                <a:ea typeface="Cambria Math"/>
                              </a:rPr>
                              <m:t>𝑂𝑈𝑇</m:t>
                            </m:r>
                          </m:sub>
                        </m:sSub>
                      </m:num>
                      <m:den>
                        <m:sSub>
                          <m:sSubPr>
                            <m:ctrlPr>
                              <a:rPr lang="en-US" sz="1100" b="0" i="1">
                                <a:latin typeface="Cambria Math" panose="02040503050406030204" pitchFamily="18" charset="0"/>
                                <a:ea typeface="Cambria Math"/>
                              </a:rPr>
                            </m:ctrlPr>
                          </m:sSubPr>
                          <m:e>
                            <m:r>
                              <a:rPr lang="en-US" sz="1100" b="0" i="1">
                                <a:latin typeface="Cambria Math"/>
                                <a:ea typeface="Cambria Math"/>
                              </a:rPr>
                              <m:t>𝑉</m:t>
                            </m:r>
                          </m:e>
                          <m:sub>
                            <m:r>
                              <a:rPr lang="en-US" sz="1100" b="0" i="1">
                                <a:latin typeface="Cambria Math"/>
                                <a:ea typeface="Cambria Math"/>
                              </a:rPr>
                              <m:t>𝐼𝑁𝑀𝐴𝑋</m:t>
                            </m:r>
                          </m:sub>
                        </m:sSub>
                      </m:den>
                    </m:f>
                  </m:oMath>
                </m:oMathPara>
              </a14:m>
              <a:endParaRPr lang="en-US" sz="1100"/>
            </a:p>
          </xdr:txBody>
        </xdr:sp>
      </mc:Choice>
      <mc:Fallback xmlns="">
        <xdr:sp macro="" textlink="">
          <xdr:nvSpPr>
            <xdr:cNvPr id="7" name="TextBox 6"/>
            <xdr:cNvSpPr txBox="1"/>
          </xdr:nvSpPr>
          <xdr:spPr>
            <a:xfrm>
              <a:off x="4366097" y="6962776"/>
              <a:ext cx="2384612" cy="4537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100" b="0" i="0">
                  <a:solidFill>
                    <a:schemeClr val="tx1"/>
                  </a:solidFill>
                  <a:effectLst/>
                  <a:latin typeface="Cambria Math"/>
                  <a:ea typeface="+mn-ea"/>
                  <a:cs typeface="+mn-cs"/>
                </a:rPr>
                <a:t>𝑡_𝑂𝑁</a:t>
              </a:r>
              <a:r>
                <a:rPr lang="en-US" sz="1100" b="0" i="0">
                  <a:latin typeface="Cambria Math"/>
                </a:rPr>
                <a:t>=1/𝐹_𝑆𝑊 ∗</a:t>
              </a:r>
              <a:r>
                <a:rPr lang="en-US" sz="1100" b="0" i="0">
                  <a:latin typeface="Cambria Math"/>
                  <a:ea typeface="Cambria Math"/>
                </a:rPr>
                <a:t>𝑉_𝑂𝑈𝑇/𝑉_𝐼𝑁𝑀𝐴𝑋 </a:t>
              </a:r>
              <a:endParaRPr lang="en-US" sz="1100"/>
            </a:p>
          </xdr:txBody>
        </xdr:sp>
      </mc:Fallback>
    </mc:AlternateContent>
    <xdr:clientData/>
  </xdr:oneCellAnchor>
  <xdr:oneCellAnchor>
    <xdr:from>
      <xdr:col>5</xdr:col>
      <xdr:colOff>95247</xdr:colOff>
      <xdr:row>45</xdr:row>
      <xdr:rowOff>171444</xdr:rowOff>
    </xdr:from>
    <xdr:ext cx="3639671" cy="592470"/>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4181472" y="12558707"/>
              <a:ext cx="3639671"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a:rPr>
                          <m:t>𝐼</m:t>
                        </m:r>
                      </m:e>
                      <m:sub>
                        <m:r>
                          <a:rPr lang="en-US" sz="1100" b="0" i="1">
                            <a:latin typeface="Cambria Math"/>
                          </a:rPr>
                          <m:t>𝐼𝑁𝑅𝑀𝑆</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𝐼</m:t>
                        </m:r>
                      </m:e>
                      <m:sub>
                        <m:r>
                          <a:rPr lang="en-US" sz="1100" b="0" i="1">
                            <a:latin typeface="Cambria Math"/>
                          </a:rPr>
                          <m:t>𝑂𝑈𝑇</m:t>
                        </m:r>
                      </m:sub>
                    </m:sSub>
                    <m:r>
                      <a:rPr lang="en-US" sz="1100" b="0" i="1">
                        <a:latin typeface="Cambria Math"/>
                      </a:rPr>
                      <m:t>∗</m:t>
                    </m:r>
                    <m:rad>
                      <m:radPr>
                        <m:degHide m:val="on"/>
                        <m:ctrlPr>
                          <a:rPr lang="en-US" sz="1100" b="0" i="1">
                            <a:latin typeface="Cambria Math" panose="02040503050406030204" pitchFamily="18" charset="0"/>
                          </a:rPr>
                        </m:ctrlPr>
                      </m:radPr>
                      <m:deg/>
                      <m:e>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rPr>
                                  <m:t>𝑉</m:t>
                                </m:r>
                              </m:e>
                              <m:sub>
                                <m:r>
                                  <a:rPr lang="en-US" sz="1100" b="0" i="1">
                                    <a:latin typeface="Cambria Math"/>
                                  </a:rPr>
                                  <m:t>𝑂𝑈𝑇</m:t>
                                </m:r>
                              </m:sub>
                            </m:sSub>
                          </m:num>
                          <m:den>
                            <m:sSub>
                              <m:sSubPr>
                                <m:ctrlPr>
                                  <a:rPr lang="en-US" sz="1100" b="0" i="1">
                                    <a:latin typeface="Cambria Math" panose="02040503050406030204" pitchFamily="18" charset="0"/>
                                  </a:rPr>
                                </m:ctrlPr>
                              </m:sSubPr>
                              <m:e>
                                <m:r>
                                  <a:rPr lang="en-US" sz="1100" b="0" i="1">
                                    <a:latin typeface="Cambria Math"/>
                                  </a:rPr>
                                  <m:t>𝑉</m:t>
                                </m:r>
                              </m:e>
                              <m:sub>
                                <m:r>
                                  <a:rPr lang="en-US" sz="1100" b="0" i="1">
                                    <a:latin typeface="Cambria Math"/>
                                  </a:rPr>
                                  <m:t>𝐼𝑁𝑀𝐼𝑁</m:t>
                                </m:r>
                              </m:sub>
                            </m:sSub>
                          </m:den>
                        </m:f>
                        <m:r>
                          <a:rPr lang="en-US" sz="1100" b="0" i="1">
                            <a:latin typeface="Cambria Math"/>
                          </a:rPr>
                          <m:t>∗</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rPr>
                                  <m:t>𝑉</m:t>
                                </m:r>
                              </m:e>
                              <m:sub>
                                <m:r>
                                  <a:rPr lang="en-US" sz="1100" b="0" i="1">
                                    <a:latin typeface="Cambria Math"/>
                                  </a:rPr>
                                  <m:t>𝐼𝑁𝑀𝐼𝑁</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𝑉</m:t>
                                </m:r>
                              </m:e>
                              <m:sub>
                                <m:r>
                                  <a:rPr lang="en-US" sz="1100" b="0" i="1">
                                    <a:latin typeface="Cambria Math"/>
                                  </a:rPr>
                                  <m:t>𝑂𝑈𝑇</m:t>
                                </m:r>
                              </m:sub>
                            </m:sSub>
                          </m:num>
                          <m:den>
                            <m:sSub>
                              <m:sSubPr>
                                <m:ctrlPr>
                                  <a:rPr lang="en-US" sz="1100" b="0" i="1">
                                    <a:latin typeface="Cambria Math" panose="02040503050406030204" pitchFamily="18" charset="0"/>
                                  </a:rPr>
                                </m:ctrlPr>
                              </m:sSubPr>
                              <m:e>
                                <m:r>
                                  <a:rPr lang="en-US" sz="1100" b="0" i="1">
                                    <a:latin typeface="Cambria Math"/>
                                  </a:rPr>
                                  <m:t>𝑉</m:t>
                                </m:r>
                              </m:e>
                              <m:sub>
                                <m:r>
                                  <a:rPr lang="en-US" sz="1100" b="0" i="1">
                                    <a:latin typeface="Cambria Math"/>
                                  </a:rPr>
                                  <m:t>𝐼𝑁𝑀𝐼𝑁</m:t>
                                </m:r>
                              </m:sub>
                            </m:sSub>
                          </m:den>
                        </m:f>
                      </m:e>
                    </m:rad>
                  </m:oMath>
                </m:oMathPara>
              </a14:m>
              <a:endParaRPr lang="en-US" sz="1100"/>
            </a:p>
          </xdr:txBody>
        </xdr:sp>
      </mc:Choice>
      <mc:Fallback xmlns="">
        <xdr:sp macro="" textlink="">
          <xdr:nvSpPr>
            <xdr:cNvPr id="13" name="TextBox 12"/>
            <xdr:cNvSpPr txBox="1"/>
          </xdr:nvSpPr>
          <xdr:spPr>
            <a:xfrm>
              <a:off x="4181472" y="12558707"/>
              <a:ext cx="3639671"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𝐼_𝐼𝑁𝑅𝑀𝑆=𝐼_𝑂𝑈𝑇∗√(𝑉_𝑂𝑈𝑇/𝑉_𝐼𝑁𝑀𝐼𝑁 ∗(𝑉_𝐼𝑁𝑀𝐼𝑁−𝑉_𝑂𝑈𝑇)/𝑉_𝐼𝑁𝑀𝐼𝑁</a:t>
              </a:r>
              <a:r>
                <a:rPr lang="en-US" sz="1100" b="0" i="0">
                  <a:solidFill>
                    <a:schemeClr val="tx1"/>
                  </a:solidFill>
                  <a:effectLst/>
                  <a:latin typeface="Cambria Math"/>
                  <a:ea typeface="+mn-ea"/>
                  <a:cs typeface="+mn-cs"/>
                </a:rPr>
                <a:t> )</a:t>
              </a:r>
              <a:endParaRPr lang="en-US" sz="1100"/>
            </a:p>
          </xdr:txBody>
        </xdr:sp>
      </mc:Fallback>
    </mc:AlternateContent>
    <xdr:clientData/>
  </xdr:oneCellAnchor>
  <xdr:oneCellAnchor>
    <xdr:from>
      <xdr:col>5</xdr:col>
      <xdr:colOff>380969</xdr:colOff>
      <xdr:row>46</xdr:row>
      <xdr:rowOff>547686</xdr:rowOff>
    </xdr:from>
    <xdr:ext cx="2357718" cy="454612"/>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4467194" y="13115924"/>
              <a:ext cx="2357718" cy="4546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𝑉</m:t>
                        </m:r>
                      </m:e>
                      <m:sub>
                        <m:r>
                          <a:rPr lang="en-US" sz="1100" b="0" i="1">
                            <a:latin typeface="Cambria Math"/>
                            <a:ea typeface="Cambria Math"/>
                          </a:rPr>
                          <m:t>𝐼𝑁</m:t>
                        </m:r>
                      </m:sub>
                    </m:sSub>
                    <m:r>
                      <a:rPr lang="en-US" sz="1100" b="0" i="1">
                        <a:latin typeface="Cambria Math"/>
                        <a:ea typeface="Cambria Math"/>
                      </a:rPr>
                      <m:t>=</m:t>
                    </m:r>
                    <m:f>
                      <m:fPr>
                        <m:ctrlPr>
                          <a:rPr lang="en-US" sz="1100" b="0" i="1">
                            <a:latin typeface="Cambria Math" panose="02040503050406030204" pitchFamily="18" charset="0"/>
                            <a:ea typeface="Cambria Math"/>
                          </a:rPr>
                        </m:ctrlPr>
                      </m:fPr>
                      <m:num>
                        <m:sSub>
                          <m:sSubPr>
                            <m:ctrlPr>
                              <a:rPr lang="en-US" sz="1100" b="0" i="1">
                                <a:latin typeface="Cambria Math" panose="02040503050406030204" pitchFamily="18" charset="0"/>
                                <a:ea typeface="Cambria Math"/>
                              </a:rPr>
                            </m:ctrlPr>
                          </m:sSubPr>
                          <m:e>
                            <m:r>
                              <a:rPr lang="en-US" sz="1100" b="0" i="1">
                                <a:latin typeface="Cambria Math"/>
                                <a:ea typeface="Cambria Math"/>
                              </a:rPr>
                              <m:t>𝐼</m:t>
                            </m:r>
                          </m:e>
                          <m:sub>
                            <m:r>
                              <a:rPr lang="en-US" sz="1100" b="0" i="1">
                                <a:latin typeface="Cambria Math"/>
                                <a:ea typeface="Cambria Math"/>
                              </a:rPr>
                              <m:t>𝑂𝑈𝑇</m:t>
                            </m:r>
                          </m:sub>
                        </m:sSub>
                        <m:r>
                          <a:rPr lang="en-US" sz="1100" b="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𝐷</m:t>
                        </m:r>
                        <m:r>
                          <a:rPr lang="en-US" sz="1100" b="0" i="1">
                            <a:solidFill>
                              <a:schemeClr val="tx1"/>
                            </a:solidFill>
                            <a:effectLst/>
                            <a:latin typeface="Cambria Math"/>
                            <a:ea typeface="+mn-ea"/>
                            <a:cs typeface="+mn-cs"/>
                          </a:rPr>
                          <m:t>∗(1−</m:t>
                        </m:r>
                        <m:r>
                          <a:rPr lang="en-US" sz="1100" b="0" i="1">
                            <a:solidFill>
                              <a:schemeClr val="tx1"/>
                            </a:solidFill>
                            <a:effectLst/>
                            <a:latin typeface="Cambria Math"/>
                            <a:ea typeface="+mn-ea"/>
                            <a:cs typeface="+mn-cs"/>
                          </a:rPr>
                          <m:t>𝐷</m:t>
                        </m:r>
                        <m:r>
                          <a:rPr lang="en-US" sz="1100" b="0" i="1">
                            <a:solidFill>
                              <a:schemeClr val="tx1"/>
                            </a:solidFill>
                            <a:effectLst/>
                            <a:latin typeface="Cambria Math"/>
                            <a:ea typeface="+mn-ea"/>
                            <a:cs typeface="+mn-cs"/>
                          </a:rPr>
                          <m:t>)</m:t>
                        </m:r>
                      </m:num>
                      <m:den>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𝐶</m:t>
                            </m:r>
                          </m:e>
                          <m:sub>
                            <m:r>
                              <a:rPr lang="en-US" sz="1100" b="0" i="1">
                                <a:solidFill>
                                  <a:schemeClr val="tx1"/>
                                </a:solidFill>
                                <a:effectLst/>
                                <a:latin typeface="Cambria Math"/>
                                <a:ea typeface="+mn-ea"/>
                                <a:cs typeface="+mn-cs"/>
                              </a:rPr>
                              <m:t>𝐼𝑁</m:t>
                            </m:r>
                          </m:sub>
                        </m:sSub>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𝐹</m:t>
                            </m:r>
                          </m:e>
                          <m:sub>
                            <m:r>
                              <a:rPr lang="en-US" sz="1100" b="0" i="1">
                                <a:latin typeface="Cambria Math"/>
                                <a:ea typeface="Cambria Math"/>
                              </a:rPr>
                              <m:t>𝑆𝑊</m:t>
                            </m:r>
                          </m:sub>
                        </m:sSub>
                      </m:den>
                    </m:f>
                  </m:oMath>
                </m:oMathPara>
              </a14:m>
              <a:endParaRPr lang="en-US" sz="1100"/>
            </a:p>
          </xdr:txBody>
        </xdr:sp>
      </mc:Choice>
      <mc:Fallback xmlns="">
        <xdr:sp macro="" textlink="">
          <xdr:nvSpPr>
            <xdr:cNvPr id="16" name="TextBox 15"/>
            <xdr:cNvSpPr txBox="1"/>
          </xdr:nvSpPr>
          <xdr:spPr>
            <a:xfrm>
              <a:off x="4467194" y="13115924"/>
              <a:ext cx="2357718" cy="4546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a:t>
              </a:r>
              <a:r>
                <a:rPr lang="en-US" sz="1100" b="0" i="0">
                  <a:latin typeface="Cambria Math"/>
                  <a:ea typeface="Cambria Math"/>
                </a:rPr>
                <a:t>𝑉_𝐼𝑁=(𝐼_𝑂𝑈𝑇</a:t>
              </a:r>
              <a:r>
                <a:rPr lang="en-US" sz="1100" b="0" i="0">
                  <a:solidFill>
                    <a:schemeClr val="tx1"/>
                  </a:solidFill>
                  <a:effectLst/>
                  <a:latin typeface="Cambria Math"/>
                  <a:ea typeface="+mn-ea"/>
                  <a:cs typeface="+mn-cs"/>
                </a:rPr>
                <a:t>∗𝐷∗(1−𝐷)</a:t>
              </a:r>
              <a:r>
                <a:rPr lang="en-US" sz="1100" b="0" i="0">
                  <a:solidFill>
                    <a:schemeClr val="tx1"/>
                  </a:solidFill>
                  <a:effectLst/>
                  <a:latin typeface="Cambria Math"/>
                  <a:ea typeface="Cambria Math"/>
                  <a:cs typeface="+mn-cs"/>
                </a:rPr>
                <a:t>)/(</a:t>
              </a:r>
              <a:r>
                <a:rPr lang="en-US" sz="1100" b="0" i="0">
                  <a:solidFill>
                    <a:schemeClr val="tx1"/>
                  </a:solidFill>
                  <a:effectLst/>
                  <a:latin typeface="Cambria Math"/>
                  <a:ea typeface="+mn-ea"/>
                  <a:cs typeface="+mn-cs"/>
                </a:rPr>
                <a:t>𝐶_𝐼𝑁</a:t>
              </a:r>
              <a:r>
                <a:rPr lang="en-US" sz="1100" b="0" i="0">
                  <a:latin typeface="Cambria Math"/>
                  <a:ea typeface="Cambria Math"/>
                </a:rPr>
                <a:t>∗𝐹_𝑆𝑊 )</a:t>
              </a:r>
              <a:endParaRPr lang="en-US" sz="1100"/>
            </a:p>
          </xdr:txBody>
        </xdr:sp>
      </mc:Fallback>
    </mc:AlternateContent>
    <xdr:clientData/>
  </xdr:oneCellAnchor>
  <xdr:oneCellAnchor>
    <xdr:from>
      <xdr:col>5</xdr:col>
      <xdr:colOff>333367</xdr:colOff>
      <xdr:row>47</xdr:row>
      <xdr:rowOff>396273</xdr:rowOff>
    </xdr:from>
    <xdr:ext cx="2156012" cy="438005"/>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4419592" y="13540773"/>
              <a:ext cx="2156012"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14:m>
                <m:oMathPara xmlns:m="http://schemas.openxmlformats.org/officeDocument/2006/math">
                  <m:oMathParaPr>
                    <m:jc m:val="center"/>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a:rPr>
                          <m:t>𝐶</m:t>
                        </m:r>
                      </m:e>
                      <m:sub>
                        <m:r>
                          <a:rPr lang="en-US" sz="1100" b="0" i="1">
                            <a:latin typeface="Cambria Math"/>
                          </a:rPr>
                          <m:t>𝑂𝑈𝑇</m:t>
                        </m:r>
                      </m:sub>
                    </m:sSub>
                    <m:r>
                      <a:rPr lang="en-US" sz="1100" b="0" i="1">
                        <a:latin typeface="Cambria Math"/>
                      </a:rPr>
                      <m:t>&gt; </m:t>
                    </m:r>
                    <m:f>
                      <m:fPr>
                        <m:ctrlPr>
                          <a:rPr lang="en-US" sz="1100" b="0" i="1">
                            <a:latin typeface="Cambria Math" panose="02040503050406030204" pitchFamily="18" charset="0"/>
                          </a:rPr>
                        </m:ctrlPr>
                      </m:fPr>
                      <m:num>
                        <m:r>
                          <a:rPr lang="en-US" sz="1100" b="0" i="1">
                            <a:latin typeface="Cambria Math"/>
                          </a:rPr>
                          <m:t>2∗</m:t>
                        </m:r>
                        <m:r>
                          <m:rPr>
                            <m:sty m:val="p"/>
                          </m:rPr>
                          <a:rPr lang="el-GR" sz="1100" b="0" i="1">
                            <a:latin typeface="Cambria Math"/>
                          </a:rPr>
                          <m:t>Δ</m:t>
                        </m:r>
                        <m:sSub>
                          <m:sSubPr>
                            <m:ctrlPr>
                              <a:rPr lang="el-GR" sz="1100" b="0" i="1">
                                <a:latin typeface="Cambria Math" panose="02040503050406030204" pitchFamily="18" charset="0"/>
                              </a:rPr>
                            </m:ctrlPr>
                          </m:sSubPr>
                          <m:e>
                            <m:r>
                              <a:rPr lang="en-US" sz="1100" b="0" i="1">
                                <a:latin typeface="Cambria Math"/>
                              </a:rPr>
                              <m:t>𝐼</m:t>
                            </m:r>
                          </m:e>
                          <m:sub>
                            <m:r>
                              <a:rPr lang="en-US" sz="1100" b="0" i="1">
                                <a:latin typeface="Cambria Math"/>
                              </a:rPr>
                              <m:t>𝑂𝑈𝑇</m:t>
                            </m:r>
                          </m:sub>
                        </m:sSub>
                      </m:num>
                      <m:den>
                        <m:sSub>
                          <m:sSubPr>
                            <m:ctrlPr>
                              <a:rPr lang="en-US" sz="1100" b="0" i="1">
                                <a:latin typeface="Cambria Math" panose="02040503050406030204" pitchFamily="18" charset="0"/>
                              </a:rPr>
                            </m:ctrlPr>
                          </m:sSubPr>
                          <m:e>
                            <m:r>
                              <a:rPr lang="en-US" sz="1100" b="0" i="1">
                                <a:latin typeface="Cambria Math"/>
                              </a:rPr>
                              <m:t>𝐹</m:t>
                            </m:r>
                          </m:e>
                          <m:sub>
                            <m:r>
                              <a:rPr lang="en-US" sz="1100" b="0" i="1">
                                <a:latin typeface="Cambria Math"/>
                              </a:rPr>
                              <m:t>𝑆𝑊</m:t>
                            </m:r>
                          </m:sub>
                        </m:sSub>
                        <m:r>
                          <a:rPr lang="en-US" sz="1100" b="0" i="1">
                            <a:latin typeface="Cambria Math"/>
                          </a:rPr>
                          <m:t>∗</m:t>
                        </m:r>
                        <m:r>
                          <m:rPr>
                            <m:sty m:val="p"/>
                          </m:rPr>
                          <a:rPr lang="el-GR" sz="1100" b="0" i="1">
                            <a:latin typeface="Cambria Math"/>
                          </a:rPr>
                          <m:t>Δ</m:t>
                        </m:r>
                        <m:sSub>
                          <m:sSubPr>
                            <m:ctrlPr>
                              <a:rPr lang="el-GR" sz="1100" b="0" i="1">
                                <a:latin typeface="Cambria Math" panose="02040503050406030204" pitchFamily="18" charset="0"/>
                              </a:rPr>
                            </m:ctrlPr>
                          </m:sSubPr>
                          <m:e>
                            <m:r>
                              <a:rPr lang="en-US" sz="1100" b="0" i="1">
                                <a:latin typeface="Cambria Math"/>
                              </a:rPr>
                              <m:t>𝑉</m:t>
                            </m:r>
                          </m:e>
                          <m:sub>
                            <m:r>
                              <a:rPr lang="en-US" sz="1100" b="0" i="1">
                                <a:latin typeface="Cambria Math"/>
                              </a:rPr>
                              <m:t>𝑂𝑈𝑇</m:t>
                            </m:r>
                          </m:sub>
                        </m:sSub>
                      </m:den>
                    </m:f>
                  </m:oMath>
                </m:oMathPara>
              </a14:m>
              <a:endParaRPr lang="en-US" sz="1100"/>
            </a:p>
          </xdr:txBody>
        </xdr:sp>
      </mc:Choice>
      <mc:Fallback xmlns="">
        <xdr:sp macro="" textlink="">
          <xdr:nvSpPr>
            <xdr:cNvPr id="17" name="TextBox 16"/>
            <xdr:cNvSpPr txBox="1"/>
          </xdr:nvSpPr>
          <xdr:spPr>
            <a:xfrm>
              <a:off x="4419592" y="13540773"/>
              <a:ext cx="2156012"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r>
                <a:rPr lang="en-US" sz="1100" b="0" i="0">
                  <a:latin typeface="Cambria Math"/>
                </a:rPr>
                <a:t>𝐶_𝑂𝑈𝑇&gt;  (2∗</a:t>
              </a:r>
              <a:r>
                <a:rPr lang="el-GR" sz="1100" b="0" i="0">
                  <a:latin typeface="Cambria Math"/>
                </a:rPr>
                <a:t>Δ</a:t>
              </a:r>
              <a:r>
                <a:rPr lang="en-US" sz="1100" b="0" i="0">
                  <a:latin typeface="Cambria Math"/>
                </a:rPr>
                <a:t>𝐼</a:t>
              </a:r>
              <a:r>
                <a:rPr lang="el-GR" sz="1100" b="0" i="0">
                  <a:latin typeface="Cambria Math"/>
                </a:rPr>
                <a:t>_</a:t>
              </a:r>
              <a:r>
                <a:rPr lang="en-US" sz="1100" b="0" i="0">
                  <a:latin typeface="Cambria Math"/>
                </a:rPr>
                <a:t>𝑂𝑈𝑇)/(𝐹_𝑆𝑊∗</a:t>
              </a:r>
              <a:r>
                <a:rPr lang="el-GR" sz="1100" b="0" i="0">
                  <a:latin typeface="Cambria Math"/>
                </a:rPr>
                <a:t>Δ</a:t>
              </a:r>
              <a:r>
                <a:rPr lang="en-US" sz="1100" b="0" i="0">
                  <a:latin typeface="Cambria Math"/>
                </a:rPr>
                <a:t>𝑉</a:t>
              </a:r>
              <a:r>
                <a:rPr lang="el-GR" sz="1100" b="0" i="0">
                  <a:latin typeface="Cambria Math"/>
                </a:rPr>
                <a:t>_</a:t>
              </a:r>
              <a:r>
                <a:rPr lang="en-US" sz="1100" b="0" i="0">
                  <a:latin typeface="Cambria Math"/>
                </a:rPr>
                <a:t>𝑂𝑈𝑇 )</a:t>
              </a:r>
              <a:endParaRPr lang="en-US" sz="1100"/>
            </a:p>
          </xdr:txBody>
        </xdr:sp>
      </mc:Fallback>
    </mc:AlternateContent>
    <xdr:clientData/>
  </xdr:oneCellAnchor>
  <xdr:oneCellAnchor>
    <xdr:from>
      <xdr:col>5</xdr:col>
      <xdr:colOff>590530</xdr:colOff>
      <xdr:row>48</xdr:row>
      <xdr:rowOff>376238</xdr:rowOff>
    </xdr:from>
    <xdr:ext cx="2156012" cy="454612"/>
    <mc:AlternateContent xmlns:mc="http://schemas.openxmlformats.org/markup-compatibility/2006" xmlns:a14="http://schemas.microsoft.com/office/drawing/2010/main">
      <mc:Choice Requires="a14">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4676755" y="13939838"/>
              <a:ext cx="2156012" cy="4546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14:m>
                <m:oMathPara xmlns:m="http://schemas.openxmlformats.org/officeDocument/2006/math">
                  <m:oMathParaPr>
                    <m:jc m:val="center"/>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a:rPr>
                          <m:t>𝐶</m:t>
                        </m:r>
                      </m:e>
                      <m:sub>
                        <m:r>
                          <a:rPr lang="en-US" sz="1100" b="0" i="1">
                            <a:latin typeface="Cambria Math"/>
                          </a:rPr>
                          <m:t>𝑂𝑈𝑇</m:t>
                        </m:r>
                      </m:sub>
                    </m:sSub>
                    <m:r>
                      <a:rPr lang="en-US" sz="1100" b="0" i="1">
                        <a:latin typeface="Cambria Math"/>
                      </a:rPr>
                      <m:t>&gt; </m:t>
                    </m:r>
                    <m:f>
                      <m:fPr>
                        <m:ctrlPr>
                          <a:rPr lang="en-US" sz="1100" b="0" i="1">
                            <a:latin typeface="Cambria Math" panose="02040503050406030204" pitchFamily="18" charset="0"/>
                          </a:rPr>
                        </m:ctrlPr>
                      </m:fPr>
                      <m:num>
                        <m:r>
                          <a:rPr lang="en-US" sz="1100" b="0" i="1">
                            <a:latin typeface="Cambria Math"/>
                          </a:rPr>
                          <m:t>1</m:t>
                        </m:r>
                      </m:num>
                      <m:den>
                        <m:r>
                          <a:rPr lang="en-US" sz="1100" b="0" i="1">
                            <a:latin typeface="Cambria Math"/>
                          </a:rPr>
                          <m:t>8∗</m:t>
                        </m:r>
                        <m:sSub>
                          <m:sSubPr>
                            <m:ctrlPr>
                              <a:rPr lang="en-US" sz="1100" b="0" i="1">
                                <a:latin typeface="Cambria Math" panose="02040503050406030204" pitchFamily="18" charset="0"/>
                              </a:rPr>
                            </m:ctrlPr>
                          </m:sSubPr>
                          <m:e>
                            <m:r>
                              <a:rPr lang="en-US" sz="1100" b="0" i="1">
                                <a:latin typeface="Cambria Math"/>
                              </a:rPr>
                              <m:t>𝐹</m:t>
                            </m:r>
                          </m:e>
                          <m:sub>
                            <m:r>
                              <a:rPr lang="en-US" sz="1100" b="0" i="1">
                                <a:latin typeface="Cambria Math"/>
                              </a:rPr>
                              <m:t>𝑆𝑊</m:t>
                            </m:r>
                          </m:sub>
                        </m:sSub>
                      </m:den>
                    </m:f>
                    <m:r>
                      <a:rPr lang="en-US" sz="1100" b="0" i="1">
                        <a:latin typeface="Cambria Math"/>
                      </a:rPr>
                      <m:t>∗</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rPr>
                              <m:t>𝐼</m:t>
                            </m:r>
                          </m:e>
                          <m:sub>
                            <m:r>
                              <a:rPr lang="en-US" sz="1100" b="0" i="1">
                                <a:latin typeface="Cambria Math"/>
                              </a:rPr>
                              <m:t>𝑅𝐼𝑃𝑃𝐿𝐸</m:t>
                            </m:r>
                          </m:sub>
                        </m:sSub>
                      </m:num>
                      <m:den>
                        <m:sSub>
                          <m:sSubPr>
                            <m:ctrlPr>
                              <a:rPr lang="en-US" sz="1100" b="0" i="1">
                                <a:latin typeface="Cambria Math" panose="02040503050406030204" pitchFamily="18" charset="0"/>
                              </a:rPr>
                            </m:ctrlPr>
                          </m:sSubPr>
                          <m:e>
                            <m:r>
                              <a:rPr lang="en-US" sz="1100" b="0" i="1">
                                <a:latin typeface="Cambria Math"/>
                              </a:rPr>
                              <m:t>𝑉</m:t>
                            </m:r>
                          </m:e>
                          <m:sub>
                            <m:r>
                              <a:rPr lang="en-US" sz="1100" b="0" i="1">
                                <a:latin typeface="Cambria Math"/>
                              </a:rPr>
                              <m:t>𝑂𝑈𝑇𝑅𝐼𝑃𝑃𝐿𝐸</m:t>
                            </m:r>
                          </m:sub>
                        </m:sSub>
                      </m:den>
                    </m:f>
                  </m:oMath>
                </m:oMathPara>
              </a14:m>
              <a:endParaRPr lang="en-US" sz="1100"/>
            </a:p>
          </xdr:txBody>
        </xdr:sp>
      </mc:Choice>
      <mc:Fallback xmlns="">
        <xdr:sp macro="" textlink="">
          <xdr:nvSpPr>
            <xdr:cNvPr id="19" name="TextBox 18"/>
            <xdr:cNvSpPr txBox="1"/>
          </xdr:nvSpPr>
          <xdr:spPr>
            <a:xfrm>
              <a:off x="4676755" y="13939838"/>
              <a:ext cx="2156012" cy="4546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r>
                <a:rPr lang="en-US" sz="1100" b="0" i="0">
                  <a:latin typeface="Cambria Math"/>
                </a:rPr>
                <a:t>𝐶_𝑂𝑈𝑇&gt;  1/(8∗𝐹_𝑆𝑊 )∗𝐼_𝑅𝐼𝑃𝑃𝐿𝐸/𝑉_𝑂𝑈𝑇𝑅𝐼𝑃𝑃𝐿𝐸 </a:t>
              </a:r>
              <a:endParaRPr lang="en-US" sz="1100"/>
            </a:p>
          </xdr:txBody>
        </xdr:sp>
      </mc:Fallback>
    </mc:AlternateContent>
    <xdr:clientData/>
  </xdr:oneCellAnchor>
  <xdr:oneCellAnchor>
    <xdr:from>
      <xdr:col>5</xdr:col>
      <xdr:colOff>166686</xdr:colOff>
      <xdr:row>49</xdr:row>
      <xdr:rowOff>338137</xdr:rowOff>
    </xdr:from>
    <xdr:ext cx="2469776" cy="475128"/>
    <mc:AlternateContent xmlns:mc="http://schemas.openxmlformats.org/markup-compatibility/2006" xmlns:a14="http://schemas.microsoft.com/office/drawing/2010/main">
      <mc:Choice Requires="a14">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4252911" y="14330362"/>
              <a:ext cx="2469776" cy="4751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14:m>
                <m:oMathPara xmlns:m="http://schemas.openxmlformats.org/officeDocument/2006/math">
                  <m:oMathParaPr>
                    <m:jc m:val="center"/>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a:rPr>
                          <m:t>𝑅</m:t>
                        </m:r>
                      </m:e>
                      <m:sub>
                        <m:r>
                          <a:rPr lang="en-US" sz="1100" b="0" i="1">
                            <a:latin typeface="Cambria Math"/>
                          </a:rPr>
                          <m:t>𝐸𝑆𝑅</m:t>
                        </m:r>
                      </m:sub>
                    </m:sSub>
                    <m:r>
                      <a:rPr lang="en-US" sz="1100" b="0" i="1">
                        <a:latin typeface="Cambria Math"/>
                      </a:rPr>
                      <m:t>&lt; </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rPr>
                              <m:t>𝑉</m:t>
                            </m:r>
                          </m:e>
                          <m:sub>
                            <m:r>
                              <a:rPr lang="en-US" sz="1100" b="0" i="1">
                                <a:latin typeface="Cambria Math"/>
                              </a:rPr>
                              <m:t>𝑂𝑈𝑇𝑅𝐼𝑃𝑃𝐿𝐸</m:t>
                            </m:r>
                          </m:sub>
                        </m:sSub>
                      </m:num>
                      <m:den>
                        <m:sSub>
                          <m:sSubPr>
                            <m:ctrlPr>
                              <a:rPr lang="en-US" sz="1100" b="0" i="1">
                                <a:latin typeface="Cambria Math" panose="02040503050406030204" pitchFamily="18" charset="0"/>
                              </a:rPr>
                            </m:ctrlPr>
                          </m:sSubPr>
                          <m:e>
                            <m:r>
                              <a:rPr lang="en-US" sz="1100" b="0" i="1">
                                <a:latin typeface="Cambria Math"/>
                              </a:rPr>
                              <m:t>𝐼</m:t>
                            </m:r>
                          </m:e>
                          <m:sub>
                            <m:r>
                              <a:rPr lang="en-US" sz="1100" b="0" i="1">
                                <a:latin typeface="Cambria Math"/>
                              </a:rPr>
                              <m:t>𝑅𝐼𝑃𝑃𝐿𝐸</m:t>
                            </m:r>
                          </m:sub>
                        </m:sSub>
                      </m:den>
                    </m:f>
                  </m:oMath>
                </m:oMathPara>
              </a14:m>
              <a:endParaRPr lang="en-US" sz="1100"/>
            </a:p>
          </xdr:txBody>
        </xdr:sp>
      </mc:Choice>
      <mc:Fallback xmlns="">
        <xdr:sp macro="" textlink="">
          <xdr:nvSpPr>
            <xdr:cNvPr id="20" name="TextBox 19"/>
            <xdr:cNvSpPr txBox="1"/>
          </xdr:nvSpPr>
          <xdr:spPr>
            <a:xfrm>
              <a:off x="4252911" y="14330362"/>
              <a:ext cx="2469776" cy="4751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r>
                <a:rPr lang="en-US" sz="1100" b="0" i="0">
                  <a:latin typeface="Cambria Math"/>
                </a:rPr>
                <a:t>𝑅_𝐸𝑆𝑅&lt;  𝑉_𝑂𝑈𝑇𝑅𝐼𝑃𝑃𝐿𝐸/𝐼_𝑅𝐼𝑃𝑃𝐿𝐸 </a:t>
              </a:r>
              <a:endParaRPr lang="en-US" sz="1100"/>
            </a:p>
          </xdr:txBody>
        </xdr:sp>
      </mc:Fallback>
    </mc:AlternateContent>
    <xdr:clientData/>
  </xdr:oneCellAnchor>
  <xdr:oneCellAnchor>
    <xdr:from>
      <xdr:col>5</xdr:col>
      <xdr:colOff>442959</xdr:colOff>
      <xdr:row>50</xdr:row>
      <xdr:rowOff>414001</xdr:rowOff>
    </xdr:from>
    <xdr:ext cx="2658036" cy="476221"/>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4529184" y="14768176"/>
              <a:ext cx="2658036" cy="4762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14:m>
                <m:oMathPara xmlns:m="http://schemas.openxmlformats.org/officeDocument/2006/math">
                  <m:oMathParaPr>
                    <m:jc m:val="center"/>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a:rPr>
                          <m:t>𝐶</m:t>
                        </m:r>
                      </m:e>
                      <m:sub>
                        <m:r>
                          <a:rPr lang="en-US" sz="1100" b="0" i="1">
                            <a:latin typeface="Cambria Math"/>
                          </a:rPr>
                          <m:t>𝑂𝑈𝑇</m:t>
                        </m:r>
                      </m:sub>
                    </m:sSub>
                    <m:r>
                      <a:rPr lang="en-US" sz="1100" b="0" i="1">
                        <a:latin typeface="Cambria Math"/>
                      </a:rPr>
                      <m:t>𝑅𝑀𝑆</m:t>
                    </m:r>
                    <m:r>
                      <a:rPr lang="en-US" sz="1100" b="0" i="1">
                        <a:latin typeface="Cambria Math"/>
                      </a:rPr>
                      <m:t>= </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rPr>
                              <m:t>𝑉</m:t>
                            </m:r>
                          </m:e>
                          <m:sub>
                            <m:r>
                              <a:rPr lang="en-US" sz="1100" b="0" i="1">
                                <a:latin typeface="Cambria Math"/>
                              </a:rPr>
                              <m:t>𝑂𝑈𝑇</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𝑉</m:t>
                            </m:r>
                          </m:e>
                          <m:sub>
                            <m:r>
                              <a:rPr lang="en-US" sz="1100" b="0" i="1">
                                <a:latin typeface="Cambria Math"/>
                              </a:rPr>
                              <m:t>𝐼𝑁𝑀𝐴𝑋</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𝑉</m:t>
                            </m:r>
                          </m:e>
                          <m:sub>
                            <m:r>
                              <a:rPr lang="en-US" sz="1100" b="0" i="1">
                                <a:latin typeface="Cambria Math"/>
                              </a:rPr>
                              <m:t>𝑂𝑈𝑇</m:t>
                            </m:r>
                          </m:sub>
                        </m:sSub>
                        <m:r>
                          <a:rPr lang="en-US" sz="1100" b="0" i="1">
                            <a:latin typeface="Cambria Math"/>
                          </a:rPr>
                          <m:t>)</m:t>
                        </m:r>
                      </m:num>
                      <m:den>
                        <m:rad>
                          <m:radPr>
                            <m:degHide m:val="on"/>
                            <m:ctrlPr>
                              <a:rPr lang="en-US" sz="1100" b="0" i="1">
                                <a:latin typeface="Cambria Math" panose="02040503050406030204" pitchFamily="18" charset="0"/>
                              </a:rPr>
                            </m:ctrlPr>
                          </m:radPr>
                          <m:deg/>
                          <m:e>
                            <m:r>
                              <a:rPr lang="en-US" sz="1100" b="0" i="1">
                                <a:latin typeface="Cambria Math"/>
                              </a:rPr>
                              <m:t>12</m:t>
                            </m:r>
                          </m:e>
                        </m:rad>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𝑉</m:t>
                            </m:r>
                          </m:e>
                          <m:sub>
                            <m:r>
                              <a:rPr lang="en-US" sz="1100" b="0" i="1">
                                <a:latin typeface="Cambria Math"/>
                              </a:rPr>
                              <m:t>𝐼𝑁𝑀𝐴𝑋</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𝐿</m:t>
                            </m:r>
                          </m:e>
                          <m:sub>
                            <m:r>
                              <a:rPr lang="en-US" sz="1100" b="0" i="1">
                                <a:latin typeface="Cambria Math"/>
                              </a:rPr>
                              <m:t>𝑂𝑈𝑇</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𝐹</m:t>
                            </m:r>
                          </m:e>
                          <m:sub>
                            <m:r>
                              <a:rPr lang="en-US" sz="1100" b="0" i="1">
                                <a:latin typeface="Cambria Math"/>
                              </a:rPr>
                              <m:t>𝑆𝑊</m:t>
                            </m:r>
                          </m:sub>
                        </m:sSub>
                      </m:den>
                    </m:f>
                  </m:oMath>
                </m:oMathPara>
              </a14:m>
              <a:endParaRPr lang="en-US" sz="1100"/>
            </a:p>
          </xdr:txBody>
        </xdr:sp>
      </mc:Choice>
      <mc:Fallback xmlns="">
        <xdr:sp macro="" textlink="">
          <xdr:nvSpPr>
            <xdr:cNvPr id="21" name="TextBox 20"/>
            <xdr:cNvSpPr txBox="1"/>
          </xdr:nvSpPr>
          <xdr:spPr>
            <a:xfrm>
              <a:off x="4529184" y="14768176"/>
              <a:ext cx="2658036" cy="4762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r>
                <a:rPr lang="en-US" sz="1100" b="0" i="0">
                  <a:latin typeface="Cambria Math"/>
                </a:rPr>
                <a:t>𝐶_𝑂𝑈𝑇 𝑅𝑀𝑆=  (𝑉_𝑂𝑈𝑇∗(𝑉_𝐼𝑁𝑀𝐴𝑋−𝑉_𝑂𝑈𝑇))/(√12∗𝑉_𝐼𝑁𝑀𝐴𝑋∗𝐿_𝑂𝑈𝑇∗𝐹_𝑆𝑊 )</a:t>
              </a:r>
              <a:endParaRPr lang="en-US" sz="1100"/>
            </a:p>
          </xdr:txBody>
        </xdr:sp>
      </mc:Fallback>
    </mc:AlternateContent>
    <xdr:clientData/>
  </xdr:oneCellAnchor>
  <xdr:oneCellAnchor>
    <xdr:from>
      <xdr:col>5</xdr:col>
      <xdr:colOff>438137</xdr:colOff>
      <xdr:row>75</xdr:row>
      <xdr:rowOff>157156</xdr:rowOff>
    </xdr:from>
    <xdr:ext cx="2811569" cy="438005"/>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5985049" y="24574774"/>
              <a:ext cx="2811569"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a:rPr>
                          <m:t>𝑅</m:t>
                        </m:r>
                      </m:e>
                      <m:sub>
                        <m:r>
                          <a:rPr lang="en-US" sz="1100" b="0" i="1">
                            <a:latin typeface="Cambria Math"/>
                          </a:rPr>
                          <m:t>𝐵𝑂𝑇𝑇𝑂𝑀</m:t>
                        </m:r>
                      </m:sub>
                    </m:sSub>
                    <m:r>
                      <a:rPr lang="en-US" sz="1100" b="0" i="1">
                        <a:latin typeface="Cambria Math"/>
                      </a:rPr>
                      <m:t>= </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rPr>
                              <m:t>𝑉</m:t>
                            </m:r>
                          </m:e>
                          <m:sub>
                            <m:r>
                              <a:rPr lang="en-US" sz="1100" b="0" i="1">
                                <a:latin typeface="Cambria Math"/>
                              </a:rPr>
                              <m:t>𝑅𝐸𝐹</m:t>
                            </m:r>
                          </m:sub>
                        </m:sSub>
                      </m:num>
                      <m:den>
                        <m:sSub>
                          <m:sSubPr>
                            <m:ctrlPr>
                              <a:rPr lang="en-US" sz="1100" b="0" i="1">
                                <a:latin typeface="Cambria Math" panose="02040503050406030204" pitchFamily="18" charset="0"/>
                              </a:rPr>
                            </m:ctrlPr>
                          </m:sSubPr>
                          <m:e>
                            <m:r>
                              <a:rPr lang="en-US" sz="1100" b="0" i="1">
                                <a:latin typeface="Cambria Math"/>
                              </a:rPr>
                              <m:t>𝑉</m:t>
                            </m:r>
                          </m:e>
                          <m:sub>
                            <m:r>
                              <a:rPr lang="en-US" sz="1100" b="0" i="1">
                                <a:latin typeface="Cambria Math"/>
                              </a:rPr>
                              <m:t>𝑂𝑈𝑇</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𝑉</m:t>
                            </m:r>
                          </m:e>
                          <m:sub>
                            <m:r>
                              <a:rPr lang="en-US" sz="1100" b="0" i="1">
                                <a:latin typeface="Cambria Math"/>
                              </a:rPr>
                              <m:t>𝑅𝐸𝐹</m:t>
                            </m:r>
                          </m:sub>
                        </m:sSub>
                      </m:den>
                    </m:f>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𝑅</m:t>
                        </m:r>
                      </m:e>
                      <m:sub>
                        <m:r>
                          <a:rPr lang="en-US" sz="1100" b="0" i="1">
                            <a:latin typeface="Cambria Math"/>
                          </a:rPr>
                          <m:t>𝑇𝑂𝑃</m:t>
                        </m:r>
                      </m:sub>
                    </m:sSub>
                  </m:oMath>
                </m:oMathPara>
              </a14:m>
              <a:endParaRPr lang="en-US" sz="1100"/>
            </a:p>
          </xdr:txBody>
        </xdr:sp>
      </mc:Choice>
      <mc:Fallback xmlns="">
        <xdr:sp macro="" textlink="">
          <xdr:nvSpPr>
            <xdr:cNvPr id="22" name="TextBox 21"/>
            <xdr:cNvSpPr txBox="1"/>
          </xdr:nvSpPr>
          <xdr:spPr>
            <a:xfrm>
              <a:off x="5985049" y="24574774"/>
              <a:ext cx="2811569"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𝑅_𝐵𝑂𝑇𝑇𝑂𝑀=  𝑉_𝑅𝐸𝐹/(𝑉_𝑂𝑈𝑇−𝑉_𝑅𝐸𝐹 )∗𝑅_𝑇𝑂𝑃</a:t>
              </a:r>
              <a:endParaRPr lang="en-US" sz="1100"/>
            </a:p>
          </xdr:txBody>
        </xdr:sp>
      </mc:Fallback>
    </mc:AlternateContent>
    <xdr:clientData/>
  </xdr:oneCellAnchor>
  <xdr:oneCellAnchor>
    <xdr:from>
      <xdr:col>5</xdr:col>
      <xdr:colOff>0</xdr:colOff>
      <xdr:row>64</xdr:row>
      <xdr:rowOff>174435</xdr:rowOff>
    </xdr:from>
    <xdr:ext cx="2483225" cy="436914"/>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4086225" y="18648173"/>
              <a:ext cx="2483225" cy="4369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14:m>
                <m:oMathPara xmlns:m="http://schemas.openxmlformats.org/officeDocument/2006/math">
                  <m:oMathParaPr>
                    <m:jc m:val="center"/>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a:rPr>
                          <m:t>𝐹</m:t>
                        </m:r>
                      </m:e>
                      <m:sub>
                        <m:r>
                          <a:rPr lang="en-US" sz="1100" b="0" i="1">
                            <a:latin typeface="Cambria Math"/>
                          </a:rPr>
                          <m:t>𝑃𝑀𝑂𝐷</m:t>
                        </m:r>
                      </m:sub>
                    </m:sSub>
                    <m:r>
                      <a:rPr lang="en-US" sz="1100" b="0" i="1">
                        <a:latin typeface="Cambria Math"/>
                      </a:rPr>
                      <m:t>= </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rPr>
                              <m:t>𝐼</m:t>
                            </m:r>
                          </m:e>
                          <m:sub>
                            <m:r>
                              <a:rPr lang="en-US" sz="1100" b="0" i="1">
                                <a:latin typeface="Cambria Math"/>
                              </a:rPr>
                              <m:t>𝑂𝑈𝑇</m:t>
                            </m:r>
                          </m:sub>
                        </m:sSub>
                      </m:num>
                      <m:den>
                        <m:r>
                          <a:rPr lang="en-US" sz="1100" b="0" i="1">
                            <a:latin typeface="Cambria Math"/>
                          </a:rPr>
                          <m:t>2</m:t>
                        </m:r>
                        <m:r>
                          <m:rPr>
                            <m:sty m:val="p"/>
                          </m:rPr>
                          <a:rPr lang="el-GR" sz="1100" b="0" i="1">
                            <a:latin typeface="Cambria Math"/>
                          </a:rPr>
                          <m:t>π</m:t>
                        </m:r>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𝑉</m:t>
                            </m:r>
                          </m:e>
                          <m:sub>
                            <m:r>
                              <a:rPr lang="en-US" sz="1100" b="0" i="1">
                                <a:latin typeface="Cambria Math"/>
                              </a:rPr>
                              <m:t>𝑂𝑈𝑇</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𝐶</m:t>
                            </m:r>
                          </m:e>
                          <m:sub>
                            <m:r>
                              <a:rPr lang="en-US" sz="1100" b="0" i="1">
                                <a:latin typeface="Cambria Math"/>
                              </a:rPr>
                              <m:t>𝑂𝑈𝑇</m:t>
                            </m:r>
                          </m:sub>
                        </m:sSub>
                      </m:den>
                    </m:f>
                  </m:oMath>
                </m:oMathPara>
              </a14:m>
              <a:endParaRPr lang="en-US" sz="1100"/>
            </a:p>
          </xdr:txBody>
        </xdr:sp>
      </mc:Choice>
      <mc:Fallback xmlns="">
        <xdr:sp macro="" textlink="">
          <xdr:nvSpPr>
            <xdr:cNvPr id="23" name="TextBox 22"/>
            <xdr:cNvSpPr txBox="1"/>
          </xdr:nvSpPr>
          <xdr:spPr>
            <a:xfrm>
              <a:off x="4086225" y="18648173"/>
              <a:ext cx="2483225" cy="4369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r>
                <a:rPr lang="en-US" sz="1100" b="0" i="0">
                  <a:latin typeface="Cambria Math"/>
                </a:rPr>
                <a:t>𝐹_𝑃𝑀𝑂𝐷=  𝐼_𝑂𝑈𝑇/(2</a:t>
              </a:r>
              <a:r>
                <a:rPr lang="el-GR" sz="1100" b="0" i="0">
                  <a:latin typeface="Cambria Math"/>
                </a:rPr>
                <a:t>π</a:t>
              </a:r>
              <a:r>
                <a:rPr lang="en-US" sz="1100" b="0" i="0">
                  <a:latin typeface="Cambria Math"/>
                </a:rPr>
                <a:t>∗𝑉_𝑂𝑈𝑇∗𝐶_𝑂𝑈𝑇 )</a:t>
              </a:r>
              <a:endParaRPr lang="en-US" sz="1100"/>
            </a:p>
          </xdr:txBody>
        </xdr:sp>
      </mc:Fallback>
    </mc:AlternateContent>
    <xdr:clientData/>
  </xdr:oneCellAnchor>
  <xdr:oneCellAnchor>
    <xdr:from>
      <xdr:col>5</xdr:col>
      <xdr:colOff>0</xdr:colOff>
      <xdr:row>65</xdr:row>
      <xdr:rowOff>426300</xdr:rowOff>
    </xdr:from>
    <xdr:ext cx="2483225" cy="438005"/>
    <mc:AlternateContent xmlns:mc="http://schemas.openxmlformats.org/markup-compatibility/2006" xmlns:a14="http://schemas.microsoft.com/office/drawing/2010/main">
      <mc:Choice Requires="a14">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4086225" y="19081013"/>
              <a:ext cx="2483225"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14:m>
                <m:oMathPara xmlns:m="http://schemas.openxmlformats.org/officeDocument/2006/math">
                  <m:oMathParaPr>
                    <m:jc m:val="center"/>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a:rPr>
                          <m:t>𝐹</m:t>
                        </m:r>
                      </m:e>
                      <m:sub>
                        <m:r>
                          <a:rPr lang="en-US" sz="1100" b="0" i="1">
                            <a:latin typeface="Cambria Math"/>
                          </a:rPr>
                          <m:t>𝑍𝐸𝑆𝑅</m:t>
                        </m:r>
                      </m:sub>
                    </m:sSub>
                    <m:r>
                      <a:rPr lang="en-US" sz="1100" b="0" i="1">
                        <a:latin typeface="Cambria Math"/>
                      </a:rPr>
                      <m:t>= </m:t>
                    </m:r>
                    <m:f>
                      <m:fPr>
                        <m:ctrlPr>
                          <a:rPr lang="en-US" sz="1100" b="0" i="1">
                            <a:latin typeface="Cambria Math" panose="02040503050406030204" pitchFamily="18" charset="0"/>
                          </a:rPr>
                        </m:ctrlPr>
                      </m:fPr>
                      <m:num>
                        <m:r>
                          <a:rPr lang="en-US" sz="1100" b="0" i="1">
                            <a:latin typeface="Cambria Math"/>
                          </a:rPr>
                          <m:t>1</m:t>
                        </m:r>
                      </m:num>
                      <m:den>
                        <m:r>
                          <a:rPr lang="en-US" sz="1100" b="0" i="1">
                            <a:latin typeface="Cambria Math"/>
                          </a:rPr>
                          <m:t>2</m:t>
                        </m:r>
                        <m:r>
                          <m:rPr>
                            <m:sty m:val="p"/>
                          </m:rPr>
                          <a:rPr lang="el-GR" sz="1100" b="0" i="1">
                            <a:latin typeface="Cambria Math"/>
                          </a:rPr>
                          <m:t>π</m:t>
                        </m:r>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𝑅</m:t>
                            </m:r>
                          </m:e>
                          <m:sub>
                            <m:r>
                              <a:rPr lang="en-US" sz="1100" b="0" i="1">
                                <a:latin typeface="Cambria Math"/>
                              </a:rPr>
                              <m:t>𝐸𝑆𝑅</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𝐶</m:t>
                            </m:r>
                          </m:e>
                          <m:sub>
                            <m:r>
                              <a:rPr lang="en-US" sz="1100" b="0" i="1">
                                <a:latin typeface="Cambria Math"/>
                              </a:rPr>
                              <m:t>𝑂𝑈𝑇</m:t>
                            </m:r>
                          </m:sub>
                        </m:sSub>
                      </m:den>
                    </m:f>
                  </m:oMath>
                </m:oMathPara>
              </a14:m>
              <a:endParaRPr lang="en-US" sz="1100"/>
            </a:p>
          </xdr:txBody>
        </xdr:sp>
      </mc:Choice>
      <mc:Fallback xmlns="">
        <xdr:sp macro="" textlink="">
          <xdr:nvSpPr>
            <xdr:cNvPr id="24" name="TextBox 23"/>
            <xdr:cNvSpPr txBox="1"/>
          </xdr:nvSpPr>
          <xdr:spPr>
            <a:xfrm>
              <a:off x="4086225" y="19081013"/>
              <a:ext cx="2483225"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r>
                <a:rPr lang="en-US" sz="1100" b="0" i="0">
                  <a:latin typeface="Cambria Math"/>
                </a:rPr>
                <a:t>𝐹_𝑍𝐸𝑆𝑅=  1/(2</a:t>
              </a:r>
              <a:r>
                <a:rPr lang="el-GR" sz="1100" b="0" i="0">
                  <a:latin typeface="Cambria Math"/>
                </a:rPr>
                <a:t>π</a:t>
              </a:r>
              <a:r>
                <a:rPr lang="en-US" sz="1100" b="0" i="0">
                  <a:latin typeface="Cambria Math"/>
                </a:rPr>
                <a:t>∗𝑅_𝐸𝑆𝑅∗𝐶_𝑂𝑈𝑇 )</a:t>
              </a:r>
              <a:endParaRPr lang="en-US" sz="1100"/>
            </a:p>
          </xdr:txBody>
        </xdr:sp>
      </mc:Fallback>
    </mc:AlternateContent>
    <xdr:clientData/>
  </xdr:oneCellAnchor>
  <xdr:oneCellAnchor>
    <xdr:from>
      <xdr:col>5</xdr:col>
      <xdr:colOff>85731</xdr:colOff>
      <xdr:row>67</xdr:row>
      <xdr:rowOff>51764</xdr:rowOff>
    </xdr:from>
    <xdr:ext cx="2554942" cy="472117"/>
    <mc:AlternateContent xmlns:mc="http://schemas.openxmlformats.org/markup-compatibility/2006" xmlns:a14="http://schemas.microsoft.com/office/drawing/2010/main">
      <mc:Choice Requires="a14">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4171956" y="19558964"/>
              <a:ext cx="2554942" cy="4721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14:m>
                <m:oMathPara xmlns:m="http://schemas.openxmlformats.org/officeDocument/2006/math">
                  <m:oMathParaPr>
                    <m:jc m:val="center"/>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a:rPr>
                          <m:t>𝑅</m:t>
                        </m:r>
                      </m:e>
                      <m:sub>
                        <m:r>
                          <a:rPr lang="en-US" sz="1100" b="0" i="1">
                            <a:latin typeface="Cambria Math"/>
                          </a:rPr>
                          <m:t>𝐶𝑂𝑀𝑃</m:t>
                        </m:r>
                      </m:sub>
                    </m:sSub>
                    <m:r>
                      <a:rPr lang="en-US" sz="1100" b="0" i="1">
                        <a:latin typeface="Cambria Math"/>
                      </a:rPr>
                      <m:t>= </m:t>
                    </m:r>
                    <m:f>
                      <m:fPr>
                        <m:ctrlPr>
                          <a:rPr lang="en-US" sz="1100" b="0" i="1">
                            <a:latin typeface="Cambria Math" panose="02040503050406030204" pitchFamily="18" charset="0"/>
                          </a:rPr>
                        </m:ctrlPr>
                      </m:fPr>
                      <m:num>
                        <m:r>
                          <a:rPr lang="en-US" sz="1100" b="0" i="1">
                            <a:latin typeface="Cambria Math"/>
                          </a:rPr>
                          <m:t>2</m:t>
                        </m:r>
                        <m:r>
                          <a:rPr lang="en-US" sz="1100" b="0" i="1">
                            <a:latin typeface="Cambria Math"/>
                            <a:ea typeface="Cambria Math"/>
                          </a:rPr>
                          <m:t>𝜋</m:t>
                        </m:r>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𝑓</m:t>
                            </m:r>
                          </m:e>
                          <m:sub>
                            <m:r>
                              <a:rPr lang="en-US" sz="1100" b="0" i="1">
                                <a:latin typeface="Cambria Math"/>
                                <a:ea typeface="Cambria Math"/>
                              </a:rPr>
                              <m:t>𝐶𝑂</m:t>
                            </m:r>
                          </m:sub>
                        </m:sSub>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𝑉</m:t>
                            </m:r>
                          </m:e>
                          <m:sub>
                            <m:r>
                              <a:rPr lang="en-US" sz="1100" b="0" i="1">
                                <a:latin typeface="Cambria Math"/>
                                <a:ea typeface="Cambria Math"/>
                              </a:rPr>
                              <m:t>𝑂𝑈𝑇</m:t>
                            </m:r>
                          </m:sub>
                        </m:sSub>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𝐶</m:t>
                            </m:r>
                          </m:e>
                          <m:sub>
                            <m:r>
                              <a:rPr lang="en-US" sz="1100" b="0" i="1">
                                <a:latin typeface="Cambria Math"/>
                                <a:ea typeface="Cambria Math"/>
                              </a:rPr>
                              <m:t>𝑂𝑈𝑇</m:t>
                            </m:r>
                          </m:sub>
                        </m:sSub>
                      </m:num>
                      <m:den>
                        <m:sSub>
                          <m:sSubPr>
                            <m:ctrlPr>
                              <a:rPr lang="en-US" sz="1100" b="0" i="1">
                                <a:latin typeface="Cambria Math" panose="02040503050406030204" pitchFamily="18" charset="0"/>
                              </a:rPr>
                            </m:ctrlPr>
                          </m:sSubPr>
                          <m:e>
                            <m:r>
                              <a:rPr lang="en-US" sz="1100" b="0" i="1">
                                <a:latin typeface="Cambria Math"/>
                              </a:rPr>
                              <m:t>𝑔𝑚</m:t>
                            </m:r>
                          </m:e>
                          <m:sub>
                            <m:r>
                              <a:rPr lang="en-US" sz="1100" b="0" i="1">
                                <a:latin typeface="Cambria Math"/>
                              </a:rPr>
                              <m:t>𝑒𝑎</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𝑉</m:t>
                            </m:r>
                          </m:e>
                          <m:sub>
                            <m:r>
                              <a:rPr lang="en-US" sz="1100" b="0" i="1">
                                <a:latin typeface="Cambria Math"/>
                              </a:rPr>
                              <m:t>𝑅𝐸𝐹</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𝑔𝑚</m:t>
                            </m:r>
                          </m:e>
                          <m:sub>
                            <m:r>
                              <a:rPr lang="en-US" sz="1100" b="0" i="1">
                                <a:latin typeface="Cambria Math"/>
                              </a:rPr>
                              <m:t>𝑝𝑠</m:t>
                            </m:r>
                          </m:sub>
                        </m:sSub>
                      </m:den>
                    </m:f>
                  </m:oMath>
                </m:oMathPara>
              </a14:m>
              <a:endParaRPr lang="en-US" sz="1100"/>
            </a:p>
          </xdr:txBody>
        </xdr:sp>
      </mc:Choice>
      <mc:Fallback xmlns="">
        <xdr:sp macro="" textlink="">
          <xdr:nvSpPr>
            <xdr:cNvPr id="25" name="TextBox 24"/>
            <xdr:cNvSpPr txBox="1"/>
          </xdr:nvSpPr>
          <xdr:spPr>
            <a:xfrm>
              <a:off x="4171956" y="19558964"/>
              <a:ext cx="2554942" cy="4721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r>
                <a:rPr lang="en-US" sz="1100" b="0" i="0">
                  <a:latin typeface="Cambria Math"/>
                </a:rPr>
                <a:t>𝑅_𝐶𝑂𝑀𝑃=  (2</a:t>
              </a:r>
              <a:r>
                <a:rPr lang="en-US" sz="1100" b="0" i="0">
                  <a:latin typeface="Cambria Math"/>
                  <a:ea typeface="Cambria Math"/>
                </a:rPr>
                <a:t>𝜋∗𝑓_𝐶𝑂∗𝑉_𝑂𝑈𝑇∗𝐶_𝑂𝑈𝑇)/(〖</a:t>
              </a:r>
              <a:r>
                <a:rPr lang="en-US" sz="1100" b="0" i="0">
                  <a:latin typeface="Cambria Math"/>
                </a:rPr>
                <a:t>𝑔𝑚〗_𝑒𝑎∗𝑉_𝑅𝐸𝐹∗〖𝑔𝑚〗_𝑝𝑠 )</a:t>
              </a:r>
              <a:endParaRPr lang="en-US" sz="1100"/>
            </a:p>
          </xdr:txBody>
        </xdr:sp>
      </mc:Fallback>
    </mc:AlternateContent>
    <xdr:clientData/>
  </xdr:oneCellAnchor>
  <xdr:oneCellAnchor>
    <xdr:from>
      <xdr:col>5</xdr:col>
      <xdr:colOff>57156</xdr:colOff>
      <xdr:row>67</xdr:row>
      <xdr:rowOff>495769</xdr:rowOff>
    </xdr:from>
    <xdr:ext cx="2061883" cy="438005"/>
    <mc:AlternateContent xmlns:mc="http://schemas.openxmlformats.org/markup-compatibility/2006" xmlns:a14="http://schemas.microsoft.com/office/drawing/2010/main">
      <mc:Choice Requires="a14">
        <xdr:sp macro="" textlink="">
          <xdr:nvSpPr>
            <xdr:cNvPr id="26" name="TextBox 25">
              <a:extLst>
                <a:ext uri="{FF2B5EF4-FFF2-40B4-BE49-F238E27FC236}">
                  <a16:creationId xmlns:a16="http://schemas.microsoft.com/office/drawing/2014/main" id="{00000000-0008-0000-0000-00001A000000}"/>
                </a:ext>
              </a:extLst>
            </xdr:cNvPr>
            <xdr:cNvSpPr txBox="1"/>
          </xdr:nvSpPr>
          <xdr:spPr>
            <a:xfrm>
              <a:off x="4143381" y="20002969"/>
              <a:ext cx="2061883"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14:m>
                <m:oMathPara xmlns:m="http://schemas.openxmlformats.org/officeDocument/2006/math">
                  <m:oMathParaPr>
                    <m:jc m:val="center"/>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a:rPr>
                          <m:t>𝐶</m:t>
                        </m:r>
                      </m:e>
                      <m:sub>
                        <m:r>
                          <a:rPr lang="en-US" sz="1100" b="0" i="1">
                            <a:latin typeface="Cambria Math"/>
                          </a:rPr>
                          <m:t>𝐶𝑂𝑀𝑃</m:t>
                        </m:r>
                      </m:sub>
                    </m:sSub>
                    <m:r>
                      <a:rPr lang="en-US" sz="1100" b="0" i="1">
                        <a:latin typeface="Cambria Math"/>
                      </a:rPr>
                      <m:t>= </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rPr>
                              <m:t>𝑉</m:t>
                            </m:r>
                          </m:e>
                          <m:sub>
                            <m:r>
                              <a:rPr lang="en-US" sz="1100" b="0" i="1">
                                <a:latin typeface="Cambria Math"/>
                              </a:rPr>
                              <m:t>𝑂𝑈𝑇</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𝐶</m:t>
                            </m:r>
                          </m:e>
                          <m:sub>
                            <m:r>
                              <a:rPr lang="en-US" sz="1100" b="0" i="1">
                                <a:latin typeface="Cambria Math"/>
                              </a:rPr>
                              <m:t>𝑂𝑈𝑇</m:t>
                            </m:r>
                          </m:sub>
                        </m:sSub>
                      </m:num>
                      <m:den>
                        <m:sSub>
                          <m:sSubPr>
                            <m:ctrlPr>
                              <a:rPr lang="en-US" sz="1100" b="0" i="1">
                                <a:latin typeface="Cambria Math" panose="02040503050406030204" pitchFamily="18" charset="0"/>
                              </a:rPr>
                            </m:ctrlPr>
                          </m:sSubPr>
                          <m:e>
                            <m:r>
                              <a:rPr lang="en-US" sz="1100" b="0" i="1">
                                <a:latin typeface="Cambria Math"/>
                              </a:rPr>
                              <m:t>𝐼</m:t>
                            </m:r>
                          </m:e>
                          <m:sub>
                            <m:r>
                              <a:rPr lang="en-US" sz="1100" b="0" i="1">
                                <a:latin typeface="Cambria Math"/>
                              </a:rPr>
                              <m:t>𝑂𝑈𝑇</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𝑅</m:t>
                            </m:r>
                          </m:e>
                          <m:sub>
                            <m:r>
                              <a:rPr lang="en-US" sz="1100" b="0" i="1">
                                <a:latin typeface="Cambria Math"/>
                              </a:rPr>
                              <m:t>𝐶𝑂𝑀𝑃</m:t>
                            </m:r>
                          </m:sub>
                        </m:sSub>
                      </m:den>
                    </m:f>
                  </m:oMath>
                </m:oMathPara>
              </a14:m>
              <a:endParaRPr lang="en-US" sz="1100"/>
            </a:p>
          </xdr:txBody>
        </xdr:sp>
      </mc:Choice>
      <mc:Fallback xmlns="">
        <xdr:sp macro="" textlink="">
          <xdr:nvSpPr>
            <xdr:cNvPr id="26" name="TextBox 25"/>
            <xdr:cNvSpPr txBox="1"/>
          </xdr:nvSpPr>
          <xdr:spPr>
            <a:xfrm>
              <a:off x="4143381" y="20002969"/>
              <a:ext cx="2061883"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r>
                <a:rPr lang="en-US" sz="1100" b="0" i="0">
                  <a:latin typeface="Cambria Math"/>
                </a:rPr>
                <a:t>𝐶_𝐶𝑂𝑀𝑃=  (𝑉_𝑂𝑈𝑇∗𝐶_𝑂𝑈𝑇)/(𝐼_𝑂𝑈𝑇∗𝑅_𝐶𝑂𝑀𝑃 )</a:t>
              </a:r>
              <a:endParaRPr lang="en-US" sz="1100"/>
            </a:p>
          </xdr:txBody>
        </xdr:sp>
      </mc:Fallback>
    </mc:AlternateContent>
    <xdr:clientData/>
  </xdr:oneCellAnchor>
  <xdr:oneCellAnchor>
    <xdr:from>
      <xdr:col>5</xdr:col>
      <xdr:colOff>423889</xdr:colOff>
      <xdr:row>68</xdr:row>
      <xdr:rowOff>398650</xdr:rowOff>
    </xdr:from>
    <xdr:ext cx="1909484" cy="438005"/>
    <mc:AlternateContent xmlns:mc="http://schemas.openxmlformats.org/markup-compatibility/2006" xmlns:a14="http://schemas.microsoft.com/office/drawing/2010/main">
      <mc:Choice Requires="a14">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4698934" y="20378738"/>
              <a:ext cx="1909484"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𝐶</m:t>
                    </m:r>
                    <m:r>
                      <a:rPr lang="en-US" sz="1100" b="0" i="1">
                        <a:latin typeface="Cambria Math"/>
                      </a:rPr>
                      <m:t>2= </m:t>
                    </m:r>
                    <m:f>
                      <m:fPr>
                        <m:ctrlPr>
                          <a:rPr lang="en-US" sz="1100" i="1">
                            <a:latin typeface="Cambria Math" panose="02040503050406030204" pitchFamily="18" charset="0"/>
                          </a:rPr>
                        </m:ctrlPr>
                      </m:fPr>
                      <m:num>
                        <m:r>
                          <a:rPr lang="en-US" sz="1100" b="0" i="1">
                            <a:latin typeface="Cambria Math"/>
                          </a:rPr>
                          <m:t>1</m:t>
                        </m:r>
                      </m:num>
                      <m:den>
                        <m:r>
                          <a:rPr lang="en-US" sz="1100" b="0" i="1">
                            <a:latin typeface="Cambria Math"/>
                          </a:rPr>
                          <m:t>2</m:t>
                        </m:r>
                        <m:r>
                          <a:rPr lang="en-US" sz="1100" b="0" i="1">
                            <a:latin typeface="Cambria Math"/>
                            <a:ea typeface="Cambria Math"/>
                          </a:rPr>
                          <m:t>𝜋</m:t>
                        </m:r>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𝑅</m:t>
                            </m:r>
                          </m:e>
                          <m:sub>
                            <m:r>
                              <a:rPr lang="en-US" sz="1100" b="0" i="1">
                                <a:latin typeface="Cambria Math"/>
                                <a:ea typeface="Cambria Math"/>
                              </a:rPr>
                              <m:t>𝐶𝑂𝑀𝑃</m:t>
                            </m:r>
                          </m:sub>
                        </m:sSub>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𝐹</m:t>
                            </m:r>
                          </m:e>
                          <m:sub>
                            <m:r>
                              <a:rPr lang="en-US" sz="1100" b="0" i="1">
                                <a:latin typeface="Cambria Math"/>
                                <a:ea typeface="Cambria Math"/>
                              </a:rPr>
                              <m:t>𝑍𝐸𝑆𝑅</m:t>
                            </m:r>
                          </m:sub>
                        </m:sSub>
                      </m:den>
                    </m:f>
                  </m:oMath>
                </m:oMathPara>
              </a14:m>
              <a:endParaRPr lang="en-US" sz="1100"/>
            </a:p>
          </xdr:txBody>
        </xdr:sp>
      </mc:Choice>
      <mc:Fallback xmlns="">
        <xdr:sp macro="" textlink="">
          <xdr:nvSpPr>
            <xdr:cNvPr id="27" name="TextBox 26"/>
            <xdr:cNvSpPr txBox="1"/>
          </xdr:nvSpPr>
          <xdr:spPr>
            <a:xfrm>
              <a:off x="4698934" y="20378738"/>
              <a:ext cx="1909484" cy="438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𝐶2=  1/(2</a:t>
              </a:r>
              <a:r>
                <a:rPr lang="en-US" sz="1100" b="0" i="0">
                  <a:latin typeface="Cambria Math"/>
                  <a:ea typeface="Cambria Math"/>
                </a:rPr>
                <a:t>𝜋∗𝑅_𝐶𝑂𝑀𝑃∗𝐹_𝑍𝐸𝑆𝑅 )</a:t>
              </a:r>
              <a:endParaRPr lang="en-US" sz="1100"/>
            </a:p>
          </xdr:txBody>
        </xdr:sp>
      </mc:Fallback>
    </mc:AlternateContent>
    <xdr:clientData/>
  </xdr:oneCellAnchor>
  <xdr:oneCellAnchor>
    <xdr:from>
      <xdr:col>5</xdr:col>
      <xdr:colOff>392209</xdr:colOff>
      <xdr:row>92</xdr:row>
      <xdr:rowOff>997</xdr:rowOff>
    </xdr:from>
    <xdr:ext cx="1782696" cy="436914"/>
    <mc:AlternateContent xmlns:mc="http://schemas.openxmlformats.org/markup-compatibility/2006" xmlns:a14="http://schemas.microsoft.com/office/drawing/2010/main">
      <mc:Choice Requires="a14">
        <xdr:sp macro="" textlink="">
          <xdr:nvSpPr>
            <xdr:cNvPr id="29" name="TextBox 28">
              <a:extLst>
                <a:ext uri="{FF2B5EF4-FFF2-40B4-BE49-F238E27FC236}">
                  <a16:creationId xmlns:a16="http://schemas.microsoft.com/office/drawing/2014/main" id="{00000000-0008-0000-0000-00001D000000}"/>
                </a:ext>
              </a:extLst>
            </xdr:cNvPr>
            <xdr:cNvSpPr txBox="1"/>
          </xdr:nvSpPr>
          <xdr:spPr>
            <a:xfrm>
              <a:off x="4667254" y="24861248"/>
              <a:ext cx="1782696" cy="4369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14:m>
                <m:oMathPara xmlns:m="http://schemas.openxmlformats.org/officeDocument/2006/math">
                  <m:oMathParaPr>
                    <m:jc m:val="center"/>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a:rPr>
                          <m:t>𝐶</m:t>
                        </m:r>
                      </m:e>
                      <m:sub>
                        <m:r>
                          <a:rPr lang="en-US" sz="1100" b="0" i="1">
                            <a:latin typeface="Cambria Math"/>
                          </a:rPr>
                          <m:t>𝑆𝑆</m:t>
                        </m:r>
                      </m:sub>
                    </m:sSub>
                    <m:r>
                      <a:rPr lang="en-US" sz="1100" b="0" i="1">
                        <a:latin typeface="Cambria Math"/>
                      </a:rPr>
                      <m:t>= </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rPr>
                              <m:t>𝑇</m:t>
                            </m:r>
                          </m:e>
                          <m:sub>
                            <m:r>
                              <a:rPr lang="en-US" sz="1100" b="0" i="1">
                                <a:latin typeface="Cambria Math"/>
                              </a:rPr>
                              <m:t>𝑆𝑆</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𝐼</m:t>
                            </m:r>
                          </m:e>
                          <m:sub>
                            <m:r>
                              <a:rPr lang="en-US" sz="1100" b="0" i="1">
                                <a:latin typeface="Cambria Math"/>
                              </a:rPr>
                              <m:t>𝑆𝑆</m:t>
                            </m:r>
                          </m:sub>
                        </m:sSub>
                      </m:num>
                      <m:den>
                        <m:sSub>
                          <m:sSubPr>
                            <m:ctrlPr>
                              <a:rPr lang="en-US" sz="1100" b="0" i="1">
                                <a:latin typeface="Cambria Math" panose="02040503050406030204" pitchFamily="18" charset="0"/>
                              </a:rPr>
                            </m:ctrlPr>
                          </m:sSubPr>
                          <m:e>
                            <m:r>
                              <a:rPr lang="en-US" sz="1100" b="0" i="1">
                                <a:latin typeface="Cambria Math"/>
                              </a:rPr>
                              <m:t>𝑉</m:t>
                            </m:r>
                          </m:e>
                          <m:sub>
                            <m:r>
                              <a:rPr lang="en-US" sz="1100" b="0" i="1">
                                <a:latin typeface="Cambria Math"/>
                              </a:rPr>
                              <m:t>𝑅𝐸𝐹</m:t>
                            </m:r>
                          </m:sub>
                        </m:sSub>
                        <m:r>
                          <a:rPr lang="en-US" sz="1100" b="0" i="1">
                            <a:latin typeface="Cambria Math"/>
                          </a:rPr>
                          <m:t>∗0.8</m:t>
                        </m:r>
                      </m:den>
                    </m:f>
                  </m:oMath>
                </m:oMathPara>
              </a14:m>
              <a:endParaRPr lang="en-US" sz="1100"/>
            </a:p>
          </xdr:txBody>
        </xdr:sp>
      </mc:Choice>
      <mc:Fallback xmlns="">
        <xdr:sp macro="" textlink="">
          <xdr:nvSpPr>
            <xdr:cNvPr id="29" name="TextBox 28"/>
            <xdr:cNvSpPr txBox="1"/>
          </xdr:nvSpPr>
          <xdr:spPr>
            <a:xfrm>
              <a:off x="4667254" y="24861248"/>
              <a:ext cx="1782696" cy="4369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r>
                <a:rPr lang="en-US" sz="1100" b="0" i="0">
                  <a:latin typeface="Cambria Math"/>
                </a:rPr>
                <a:t>𝐶_𝑆𝑆=  (𝑇_𝑆𝑆∗𝐼_𝑆𝑆)/(𝑉_𝑅𝐸𝐹∗0.8)</a:t>
              </a:r>
              <a:endParaRPr lang="en-US" sz="1100"/>
            </a:p>
          </xdr:txBody>
        </xdr:sp>
      </mc:Fallback>
    </mc:AlternateContent>
    <xdr:clientData/>
  </xdr:oneCellAnchor>
  <xdr:oneCellAnchor>
    <xdr:from>
      <xdr:col>5</xdr:col>
      <xdr:colOff>273706</xdr:colOff>
      <xdr:row>93</xdr:row>
      <xdr:rowOff>0</xdr:rowOff>
    </xdr:from>
    <xdr:ext cx="2913529" cy="718466"/>
    <mc:AlternateContent xmlns:mc="http://schemas.openxmlformats.org/markup-compatibility/2006" xmlns:a14="http://schemas.microsoft.com/office/drawing/2010/main">
      <mc:Choice Requires="a14">
        <xdr:sp macro="" textlink="">
          <xdr:nvSpPr>
            <xdr:cNvPr id="31" name="TextBox 30">
              <a:extLst>
                <a:ext uri="{FF2B5EF4-FFF2-40B4-BE49-F238E27FC236}">
                  <a16:creationId xmlns:a16="http://schemas.microsoft.com/office/drawing/2014/main" id="{00000000-0008-0000-0000-00001F000000}"/>
                </a:ext>
              </a:extLst>
            </xdr:cNvPr>
            <xdr:cNvSpPr txBox="1"/>
          </xdr:nvSpPr>
          <xdr:spPr>
            <a:xfrm>
              <a:off x="4548751" y="25319692"/>
              <a:ext cx="2913529" cy="718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a:rPr>
                          <m:t>𝑅</m:t>
                        </m:r>
                      </m:e>
                      <m:sub>
                        <m:r>
                          <a:rPr lang="en-US" sz="1100" b="0" i="1">
                            <a:latin typeface="Cambria Math"/>
                          </a:rPr>
                          <m:t>𝐸𝑁𝑈</m:t>
                        </m:r>
                      </m:sub>
                    </m:sSub>
                    <m:r>
                      <a:rPr lang="en-US" sz="1100" b="0" i="1">
                        <a:latin typeface="Cambria Math"/>
                      </a:rPr>
                      <m:t>= </m:t>
                    </m:r>
                    <m:f>
                      <m:fPr>
                        <m:ctrlPr>
                          <a:rPr lang="en-US" sz="110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rPr>
                              <m:t>𝑉</m:t>
                            </m:r>
                          </m:e>
                          <m:sub>
                            <m:r>
                              <a:rPr lang="en-US" sz="1100" b="0" i="1">
                                <a:latin typeface="Cambria Math"/>
                              </a:rPr>
                              <m:t>𝑆𝑇𝐴𝑅𝑇</m:t>
                            </m:r>
                          </m:sub>
                        </m:sSub>
                        <m:r>
                          <a:rPr lang="en-US" sz="1100" b="0" i="1">
                            <a:latin typeface="Cambria Math"/>
                          </a:rPr>
                          <m:t> </m:t>
                        </m:r>
                        <m:d>
                          <m:dPr>
                            <m:ctrlPr>
                              <a:rPr lang="en-US" sz="1100" b="0" i="1">
                                <a:latin typeface="Cambria Math" panose="02040503050406030204" pitchFamily="18" charset="0"/>
                              </a:rPr>
                            </m:ctrlPr>
                          </m:dPr>
                          <m:e>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𝑉</m:t>
                                    </m:r>
                                  </m:e>
                                  <m:sub>
                                    <m:r>
                                      <a:rPr lang="en-US" sz="1100" b="0" i="1">
                                        <a:solidFill>
                                          <a:schemeClr val="tx1"/>
                                        </a:solidFill>
                                        <a:effectLst/>
                                        <a:latin typeface="Cambria Math"/>
                                        <a:ea typeface="+mn-ea"/>
                                        <a:cs typeface="+mn-cs"/>
                                      </a:rPr>
                                      <m:t>𝐸𝑁𝐹𝐴𝐿𝐿𝐼𝑁𝐺</m:t>
                                    </m:r>
                                  </m:sub>
                                </m:sSub>
                              </m:num>
                              <m:den>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𝑉</m:t>
                                    </m:r>
                                  </m:e>
                                  <m:sub>
                                    <m:r>
                                      <a:rPr lang="en-US" sz="1100" b="0" i="1">
                                        <a:solidFill>
                                          <a:schemeClr val="tx1"/>
                                        </a:solidFill>
                                        <a:effectLst/>
                                        <a:latin typeface="Cambria Math"/>
                                        <a:ea typeface="+mn-ea"/>
                                        <a:cs typeface="+mn-cs"/>
                                      </a:rPr>
                                      <m:t>𝐸𝑁𝑅𝐼𝑆𝐼𝑁𝐺</m:t>
                                    </m:r>
                                  </m:sub>
                                </m:sSub>
                              </m:den>
                            </m:f>
                          </m:e>
                        </m:d>
                        <m:r>
                          <a:rPr lang="en-US" sz="1100" b="0" i="1">
                            <a:latin typeface="Cambria Math"/>
                          </a:rPr>
                          <m:t> − </m:t>
                        </m:r>
                        <m:sSub>
                          <m:sSubPr>
                            <m:ctrlPr>
                              <a:rPr lang="en-US" sz="1100" b="0" i="1">
                                <a:latin typeface="Cambria Math" panose="02040503050406030204" pitchFamily="18" charset="0"/>
                              </a:rPr>
                            </m:ctrlPr>
                          </m:sSubPr>
                          <m:e>
                            <m:r>
                              <a:rPr lang="en-US" sz="1100" b="0" i="1">
                                <a:latin typeface="Cambria Math"/>
                              </a:rPr>
                              <m:t>𝑉</m:t>
                            </m:r>
                          </m:e>
                          <m:sub>
                            <m:r>
                              <a:rPr lang="en-US" sz="1100" b="0" i="1">
                                <a:latin typeface="Cambria Math"/>
                              </a:rPr>
                              <m:t>𝑆𝑇𝑂𝑃</m:t>
                            </m:r>
                          </m:sub>
                        </m:sSub>
                      </m:num>
                      <m:den>
                        <m:sSub>
                          <m:sSubPr>
                            <m:ctrlPr>
                              <a:rPr lang="en-US" sz="1100" b="0" i="1">
                                <a:latin typeface="Cambria Math" panose="02040503050406030204" pitchFamily="18" charset="0"/>
                              </a:rPr>
                            </m:ctrlPr>
                          </m:sSubPr>
                          <m:e>
                            <m:r>
                              <a:rPr lang="en-US" sz="1100" b="0" i="1">
                                <a:latin typeface="Cambria Math"/>
                              </a:rPr>
                              <m:t>𝐼</m:t>
                            </m:r>
                          </m:e>
                          <m:sub>
                            <m:r>
                              <a:rPr lang="en-US" sz="1100" b="0" i="1">
                                <a:latin typeface="Cambria Math"/>
                              </a:rPr>
                              <m:t>𝑝</m:t>
                            </m:r>
                          </m:sub>
                        </m:sSub>
                        <m:d>
                          <m:dPr>
                            <m:ctrlPr>
                              <a:rPr lang="en-US" sz="1100" b="0" i="1">
                                <a:latin typeface="Cambria Math" panose="02040503050406030204" pitchFamily="18" charset="0"/>
                              </a:rPr>
                            </m:ctrlPr>
                          </m:dPr>
                          <m:e>
                            <m:r>
                              <a:rPr lang="en-US" sz="1100" b="0" i="1">
                                <a:latin typeface="Cambria Math"/>
                              </a:rPr>
                              <m:t>1 − </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rPr>
                                      <m:t>𝑉</m:t>
                                    </m:r>
                                  </m:e>
                                  <m:sub>
                                    <m:r>
                                      <a:rPr lang="en-US" sz="1100" b="0" i="1">
                                        <a:latin typeface="Cambria Math"/>
                                      </a:rPr>
                                      <m:t>𝐸𝑁𝐹𝐴𝐿𝐿𝐼𝑁𝐺</m:t>
                                    </m:r>
                                  </m:sub>
                                </m:sSub>
                              </m:num>
                              <m:den>
                                <m:sSub>
                                  <m:sSubPr>
                                    <m:ctrlPr>
                                      <a:rPr lang="en-US" sz="1100" b="0" i="1">
                                        <a:latin typeface="Cambria Math" panose="02040503050406030204" pitchFamily="18" charset="0"/>
                                      </a:rPr>
                                    </m:ctrlPr>
                                  </m:sSubPr>
                                  <m:e>
                                    <m:r>
                                      <a:rPr lang="en-US" sz="1100" b="0" i="1">
                                        <a:latin typeface="Cambria Math"/>
                                      </a:rPr>
                                      <m:t>𝑉</m:t>
                                    </m:r>
                                  </m:e>
                                  <m:sub>
                                    <m:r>
                                      <a:rPr lang="en-US" sz="1100" b="0" i="1">
                                        <a:latin typeface="Cambria Math"/>
                                      </a:rPr>
                                      <m:t>𝐸𝑁𝑅𝐼𝑆𝐼𝑁𝐺</m:t>
                                    </m:r>
                                  </m:sub>
                                </m:sSub>
                              </m:den>
                            </m:f>
                          </m:e>
                        </m:d>
                        <m:r>
                          <a:rPr lang="en-US" sz="1100" b="0" i="1">
                            <a:latin typeface="Cambria Math"/>
                          </a:rPr>
                          <m:t>+ </m:t>
                        </m:r>
                        <m:sSub>
                          <m:sSubPr>
                            <m:ctrlPr>
                              <a:rPr lang="en-US" sz="1100" b="0" i="1">
                                <a:latin typeface="Cambria Math" panose="02040503050406030204" pitchFamily="18" charset="0"/>
                              </a:rPr>
                            </m:ctrlPr>
                          </m:sSubPr>
                          <m:e>
                            <m:r>
                              <a:rPr lang="en-US" sz="1100" b="0" i="1">
                                <a:latin typeface="Cambria Math"/>
                              </a:rPr>
                              <m:t>𝐼</m:t>
                            </m:r>
                          </m:e>
                          <m:sub>
                            <m:r>
                              <a:rPr lang="en-US" sz="1100" b="0" i="1">
                                <a:latin typeface="Cambria Math"/>
                              </a:rPr>
                              <m:t>h</m:t>
                            </m:r>
                          </m:sub>
                        </m:sSub>
                      </m:den>
                    </m:f>
                  </m:oMath>
                </m:oMathPara>
              </a14:m>
              <a:endParaRPr lang="en-US" sz="1100"/>
            </a:p>
          </xdr:txBody>
        </xdr:sp>
      </mc:Choice>
      <mc:Fallback xmlns="">
        <xdr:sp macro="" textlink="">
          <xdr:nvSpPr>
            <xdr:cNvPr id="31" name="TextBox 30"/>
            <xdr:cNvSpPr txBox="1"/>
          </xdr:nvSpPr>
          <xdr:spPr>
            <a:xfrm>
              <a:off x="4548751" y="25319692"/>
              <a:ext cx="2913529" cy="718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𝑅_𝐸𝑁𝑈=  (𝑉_𝑆𝑇𝐴𝑅𝑇  (</a:t>
              </a:r>
              <a:r>
                <a:rPr lang="en-US" sz="1100" b="0" i="0">
                  <a:solidFill>
                    <a:schemeClr val="tx1"/>
                  </a:solidFill>
                  <a:effectLst/>
                  <a:latin typeface="Cambria Math"/>
                  <a:ea typeface="+mn-ea"/>
                  <a:cs typeface="+mn-cs"/>
                </a:rPr>
                <a:t>𝑉_𝐸𝑁𝐹𝐴𝐿𝐿𝐼𝑁𝐺/𝑉_𝐸𝑁𝑅𝐼𝑆𝐼𝑁𝐺 ) </a:t>
              </a:r>
              <a:r>
                <a:rPr lang="en-US" sz="1100" b="0" i="0">
                  <a:latin typeface="Cambria Math"/>
                </a:rPr>
                <a:t> − 𝑉_𝑆𝑇𝑂𝑃)/(𝐼_𝑝 (1 − 𝑉_𝐸𝑁𝐹𝐴𝐿𝐿𝐼𝑁𝐺/𝑉_𝐸𝑁𝑅𝐼𝑆𝐼𝑁𝐺 )+ 𝐼_ℎ )</a:t>
              </a:r>
              <a:endParaRPr lang="en-US" sz="1100"/>
            </a:p>
          </xdr:txBody>
        </xdr:sp>
      </mc:Fallback>
    </mc:AlternateContent>
    <xdr:clientData/>
  </xdr:oneCellAnchor>
  <xdr:oneCellAnchor>
    <xdr:from>
      <xdr:col>5</xdr:col>
      <xdr:colOff>497824</xdr:colOff>
      <xdr:row>93</xdr:row>
      <xdr:rowOff>716896</xdr:rowOff>
    </xdr:from>
    <xdr:ext cx="2913529" cy="485454"/>
    <mc:AlternateContent xmlns:mc="http://schemas.openxmlformats.org/markup-compatibility/2006" xmlns:a14="http://schemas.microsoft.com/office/drawing/2010/main">
      <mc:Choice Requires="a14">
        <xdr:sp macro="" textlink="">
          <xdr:nvSpPr>
            <xdr:cNvPr id="32" name="TextBox 31">
              <a:extLst>
                <a:ext uri="{FF2B5EF4-FFF2-40B4-BE49-F238E27FC236}">
                  <a16:creationId xmlns:a16="http://schemas.microsoft.com/office/drawing/2014/main" id="{00000000-0008-0000-0000-000020000000}"/>
                </a:ext>
              </a:extLst>
            </xdr:cNvPr>
            <xdr:cNvSpPr txBox="1"/>
          </xdr:nvSpPr>
          <xdr:spPr>
            <a:xfrm>
              <a:off x="4772869" y="26036588"/>
              <a:ext cx="2913529" cy="4854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a:rPr>
                          <m:t>𝑅</m:t>
                        </m:r>
                      </m:e>
                      <m:sub>
                        <m:r>
                          <a:rPr lang="en-US" sz="1100" b="0" i="1">
                            <a:latin typeface="Cambria Math"/>
                          </a:rPr>
                          <m:t>𝐸𝑁𝐿</m:t>
                        </m:r>
                      </m:sub>
                    </m:sSub>
                    <m:r>
                      <a:rPr lang="en-US" sz="1100" b="0" i="1">
                        <a:latin typeface="Cambria Math"/>
                      </a:rPr>
                      <m:t>=</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rPr>
                              <m:t>𝑅</m:t>
                            </m:r>
                          </m:e>
                          <m:sub>
                            <m:r>
                              <a:rPr lang="en-US" sz="1100" b="0" i="1">
                                <a:latin typeface="Cambria Math"/>
                              </a:rPr>
                              <m:t>𝐸𝑁𝑈</m:t>
                            </m:r>
                          </m:sub>
                        </m:sSub>
                        <m:r>
                          <a:rPr lang="en-US" sz="1100" b="0" i="1">
                            <a:solidFill>
                              <a:schemeClr val="tx1"/>
                            </a:solidFill>
                            <a:effectLst/>
                            <a:latin typeface="Cambria Math"/>
                            <a:ea typeface="+mn-ea"/>
                            <a:cs typeface="+mn-cs"/>
                          </a:rPr>
                          <m:t> × </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𝑉</m:t>
                            </m:r>
                          </m:e>
                          <m:sub>
                            <m:r>
                              <a:rPr lang="en-US" sz="1100" b="0" i="1">
                                <a:solidFill>
                                  <a:schemeClr val="tx1"/>
                                </a:solidFill>
                                <a:effectLst/>
                                <a:latin typeface="Cambria Math"/>
                                <a:ea typeface="+mn-ea"/>
                                <a:cs typeface="+mn-cs"/>
                              </a:rPr>
                              <m:t>𝐸𝑁𝐹𝐴𝐿𝐿𝐼𝑁𝐺</m:t>
                            </m:r>
                          </m:sub>
                        </m:sSub>
                      </m:num>
                      <m:den>
                        <m:sSub>
                          <m:sSubPr>
                            <m:ctrlPr>
                              <a:rPr lang="en-US" sz="1100" b="0" i="1">
                                <a:latin typeface="Cambria Math" panose="02040503050406030204" pitchFamily="18" charset="0"/>
                              </a:rPr>
                            </m:ctrlPr>
                          </m:sSubPr>
                          <m:e>
                            <m:r>
                              <a:rPr lang="en-US" sz="1100" b="0" i="1">
                                <a:latin typeface="Cambria Math"/>
                              </a:rPr>
                              <m:t>𝑉</m:t>
                            </m:r>
                          </m:e>
                          <m:sub>
                            <m:r>
                              <a:rPr lang="en-US" sz="1100" b="0" i="1">
                                <a:latin typeface="Cambria Math"/>
                              </a:rPr>
                              <m:t>𝑆𝑇𝑂𝑃</m:t>
                            </m:r>
                          </m:sub>
                        </m:sSub>
                        <m:r>
                          <a:rPr lang="en-US" sz="1100" b="0" i="1">
                            <a:latin typeface="Cambria Math"/>
                          </a:rPr>
                          <m:t> − </m:t>
                        </m:r>
                        <m:sSub>
                          <m:sSubPr>
                            <m:ctrlPr>
                              <a:rPr lang="en-US" sz="1100" b="0" i="1">
                                <a:latin typeface="Cambria Math" panose="02040503050406030204" pitchFamily="18" charset="0"/>
                              </a:rPr>
                            </m:ctrlPr>
                          </m:sSubPr>
                          <m:e>
                            <m:r>
                              <a:rPr lang="en-US" sz="1100" b="0" i="1">
                                <a:latin typeface="Cambria Math"/>
                              </a:rPr>
                              <m:t>𝑉</m:t>
                            </m:r>
                          </m:e>
                          <m:sub>
                            <m:r>
                              <a:rPr lang="en-US" sz="1100" b="0" i="1">
                                <a:latin typeface="Cambria Math"/>
                              </a:rPr>
                              <m:t>𝐸𝑁𝐹𝐴𝐿𝐿𝐼𝑁𝐺</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𝑅</m:t>
                            </m:r>
                          </m:e>
                          <m:sub>
                            <m:r>
                              <a:rPr lang="en-US" sz="1100" b="0" i="1">
                                <a:latin typeface="Cambria Math"/>
                              </a:rPr>
                              <m:t>𝐸𝑁𝑈</m:t>
                            </m:r>
                          </m:sub>
                        </m:sSub>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a:rPr lang="en-US" sz="1100" b="0" i="1">
                                    <a:latin typeface="Cambria Math"/>
                                  </a:rPr>
                                  <m:t>𝐼</m:t>
                                </m:r>
                              </m:e>
                              <m:sub>
                                <m:r>
                                  <a:rPr lang="en-US" sz="1100" b="0" i="1">
                                    <a:latin typeface="Cambria Math"/>
                                  </a:rPr>
                                  <m:t>𝑝</m:t>
                                </m:r>
                              </m:sub>
                            </m:sSub>
                            <m:r>
                              <a:rPr lang="en-US" sz="1100" b="0" i="1">
                                <a:latin typeface="Cambria Math"/>
                              </a:rPr>
                              <m:t>+ </m:t>
                            </m:r>
                            <m:sSub>
                              <m:sSubPr>
                                <m:ctrlPr>
                                  <a:rPr lang="en-US" sz="1100" b="0" i="1">
                                    <a:latin typeface="Cambria Math" panose="02040503050406030204" pitchFamily="18" charset="0"/>
                                  </a:rPr>
                                </m:ctrlPr>
                              </m:sSubPr>
                              <m:e>
                                <m:r>
                                  <a:rPr lang="en-US" sz="1100" b="0" i="1">
                                    <a:latin typeface="Cambria Math"/>
                                  </a:rPr>
                                  <m:t>𝐼</m:t>
                                </m:r>
                              </m:e>
                              <m:sub>
                                <m:r>
                                  <a:rPr lang="en-US" sz="1100" b="0" i="1">
                                    <a:latin typeface="Cambria Math"/>
                                  </a:rPr>
                                  <m:t>h</m:t>
                                </m:r>
                              </m:sub>
                            </m:sSub>
                          </m:e>
                        </m:d>
                      </m:den>
                    </m:f>
                  </m:oMath>
                </m:oMathPara>
              </a14:m>
              <a:endParaRPr lang="en-US" sz="1100"/>
            </a:p>
          </xdr:txBody>
        </xdr:sp>
      </mc:Choice>
      <mc:Fallback xmlns="">
        <xdr:sp macro="" textlink="">
          <xdr:nvSpPr>
            <xdr:cNvPr id="32" name="TextBox 31"/>
            <xdr:cNvSpPr txBox="1"/>
          </xdr:nvSpPr>
          <xdr:spPr>
            <a:xfrm>
              <a:off x="4772869" y="26036588"/>
              <a:ext cx="2913529" cy="4854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𝑅_𝐸𝑁𝐿=(𝑅_𝐸𝑁𝑈</a:t>
              </a:r>
              <a:r>
                <a:rPr lang="en-US" sz="1100" b="0" i="0">
                  <a:solidFill>
                    <a:schemeClr val="tx1"/>
                  </a:solidFill>
                  <a:effectLst/>
                  <a:latin typeface="Cambria Math"/>
                  <a:ea typeface="+mn-ea"/>
                  <a:cs typeface="+mn-cs"/>
                </a:rPr>
                <a:t>  × 𝑉_𝐸𝑁𝐹𝐴𝐿𝐿𝐼𝑁𝐺)/(</a:t>
              </a:r>
              <a:r>
                <a:rPr lang="en-US" sz="1100" b="0" i="0">
                  <a:latin typeface="Cambria Math"/>
                </a:rPr>
                <a:t>𝑉_𝑆𝑇𝑂𝑃  − 𝑉_𝐸𝑁𝐹𝐴𝐿𝐿𝐼𝑁𝐺+𝑅_𝐸𝑁𝑈 (𝐼_𝑝+ 𝐼_ℎ ) )</a:t>
              </a:r>
              <a:endParaRPr lang="en-US" sz="1100"/>
            </a:p>
          </xdr:txBody>
        </xdr:sp>
      </mc:Fallback>
    </mc:AlternateContent>
    <xdr:clientData/>
  </xdr:oneCellAnchor>
  <xdr:oneCellAnchor>
    <xdr:from>
      <xdr:col>5</xdr:col>
      <xdr:colOff>509648</xdr:colOff>
      <xdr:row>19</xdr:row>
      <xdr:rowOff>70045</xdr:rowOff>
    </xdr:from>
    <xdr:ext cx="2616793" cy="290401"/>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4678236" y="5146310"/>
              <a:ext cx="2616793" cy="290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𝑅</m:t>
                        </m:r>
                      </m:e>
                      <m:sub>
                        <m:r>
                          <a:rPr lang="en-US" sz="1100" b="0" i="1">
                            <a:solidFill>
                              <a:schemeClr val="tx1"/>
                            </a:solidFill>
                            <a:effectLst/>
                            <a:latin typeface="Cambria Math"/>
                            <a:ea typeface="+mn-ea"/>
                            <a:cs typeface="+mn-cs"/>
                          </a:rPr>
                          <m:t>𝑇</m:t>
                        </m:r>
                      </m:sub>
                    </m:sSub>
                    <m:r>
                      <a:rPr lang="fr-BE" sz="1100" i="1">
                        <a:latin typeface="Cambria Math"/>
                      </a:rPr>
                      <m:t>=</m:t>
                    </m:r>
                    <m:r>
                      <a:rPr lang="en-US" sz="1100" b="0" i="1">
                        <a:latin typeface="Cambria Math"/>
                      </a:rPr>
                      <m:t>60079∗</m:t>
                    </m:r>
                    <m:sSup>
                      <m:sSupPr>
                        <m:ctrlPr>
                          <a:rPr lang="fr-BE" sz="1100" i="1">
                            <a:latin typeface="Cambria Math" panose="02040503050406030204" pitchFamily="18" charset="0"/>
                          </a:rPr>
                        </m:ctrlPr>
                      </m:sSupPr>
                      <m:e>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𝐹</m:t>
                            </m:r>
                          </m:e>
                          <m:sub>
                            <m:r>
                              <a:rPr lang="en-US" sz="1100" b="0" i="1">
                                <a:solidFill>
                                  <a:schemeClr val="tx1"/>
                                </a:solidFill>
                                <a:effectLst/>
                                <a:latin typeface="Cambria Math"/>
                                <a:ea typeface="+mn-ea"/>
                                <a:cs typeface="+mn-cs"/>
                              </a:rPr>
                              <m:t>𝑆𝑊</m:t>
                            </m:r>
                          </m:sub>
                        </m:sSub>
                      </m:e>
                      <m:sup>
                        <m:r>
                          <a:rPr lang="en-US" sz="1100" b="0" i="1">
                            <a:latin typeface="Cambria Math"/>
                          </a:rPr>
                          <m:t>(−1.0549)</m:t>
                        </m:r>
                      </m:sup>
                    </m:sSup>
                  </m:oMath>
                </m:oMathPara>
              </a14:m>
              <a:endParaRPr lang="fr-BE" sz="1100"/>
            </a:p>
          </xdr:txBody>
        </xdr:sp>
      </mc:Choice>
      <mc:Fallback xmlns="">
        <xdr:sp macro="" textlink="">
          <xdr:nvSpPr>
            <xdr:cNvPr id="14" name="TextBox 13"/>
            <xdr:cNvSpPr txBox="1"/>
          </xdr:nvSpPr>
          <xdr:spPr>
            <a:xfrm>
              <a:off x="4678236" y="5146310"/>
              <a:ext cx="2616793" cy="290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solidFill>
                    <a:schemeClr val="tx1"/>
                  </a:solidFill>
                  <a:effectLst/>
                  <a:latin typeface="Cambria Math"/>
                  <a:ea typeface="+mn-ea"/>
                  <a:cs typeface="+mn-cs"/>
                </a:rPr>
                <a:t>𝑅_𝑇</a:t>
              </a:r>
              <a:r>
                <a:rPr lang="fr-BE" sz="1100" i="0">
                  <a:latin typeface="Cambria Math"/>
                </a:rPr>
                <a:t>=</a:t>
              </a:r>
              <a:r>
                <a:rPr lang="en-US" sz="1100" b="0" i="0">
                  <a:latin typeface="Cambria Math"/>
                </a:rPr>
                <a:t>60079∗</a:t>
              </a:r>
              <a:r>
                <a:rPr lang="fr-BE" sz="1100" i="0">
                  <a:latin typeface="Cambria Math"/>
                </a:rPr>
                <a:t>〖</a:t>
              </a:r>
              <a:r>
                <a:rPr lang="en-US" sz="1100" b="0" i="0">
                  <a:solidFill>
                    <a:schemeClr val="tx1"/>
                  </a:solidFill>
                  <a:effectLst/>
                  <a:latin typeface="Cambria Math"/>
                  <a:ea typeface="+mn-ea"/>
                  <a:cs typeface="+mn-cs"/>
                </a:rPr>
                <a:t>𝐹_𝑆𝑊</a:t>
              </a:r>
              <a:r>
                <a:rPr lang="fr-BE" sz="1100" b="0" i="0">
                  <a:solidFill>
                    <a:schemeClr val="tx1"/>
                  </a:solidFill>
                  <a:effectLst/>
                  <a:latin typeface="Cambria Math"/>
                  <a:ea typeface="+mn-ea"/>
                  <a:cs typeface="+mn-cs"/>
                </a:rPr>
                <a:t>〗^(</a:t>
              </a:r>
              <a:r>
                <a:rPr lang="en-US" sz="1100" b="0" i="0">
                  <a:latin typeface="Cambria Math"/>
                </a:rPr>
                <a:t>(−1.0549)</a:t>
              </a:r>
              <a:r>
                <a:rPr lang="fr-BE" sz="1100" b="0" i="0">
                  <a:latin typeface="Cambria Math"/>
                </a:rPr>
                <a:t>)</a:t>
              </a:r>
              <a:endParaRPr lang="fr-BE" sz="1100"/>
            </a:p>
          </xdr:txBody>
        </xdr:sp>
      </mc:Fallback>
    </mc:AlternateContent>
    <xdr:clientData/>
  </xdr:oneCellAnchor>
  <xdr:oneCellAnchor>
    <xdr:from>
      <xdr:col>5</xdr:col>
      <xdr:colOff>195263</xdr:colOff>
      <xdr:row>27</xdr:row>
      <xdr:rowOff>12653</xdr:rowOff>
    </xdr:from>
    <xdr:ext cx="2711823" cy="360933"/>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000-000023000000}"/>
                </a:ext>
              </a:extLst>
            </xdr:cNvPr>
            <xdr:cNvSpPr txBox="1"/>
          </xdr:nvSpPr>
          <xdr:spPr>
            <a:xfrm>
              <a:off x="5742175" y="7184418"/>
              <a:ext cx="2711823" cy="3609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100"/>
                <a:t> </a:t>
              </a:r>
              <a14:m>
                <m:oMath xmlns:m="http://schemas.openxmlformats.org/officeDocument/2006/math">
                  <m:sSub>
                    <m:sSubPr>
                      <m:ctrlPr>
                        <a:rPr lang="en-US" sz="1100" b="0" i="1">
                          <a:latin typeface="Cambria Math" panose="02040503050406030204" pitchFamily="18" charset="0"/>
                        </a:rPr>
                      </m:ctrlPr>
                    </m:sSubPr>
                    <m:e>
                      <m:r>
                        <a:rPr lang="en-US" sz="1100" b="0" i="1">
                          <a:latin typeface="Cambria Math"/>
                        </a:rPr>
                        <m:t>𝐾</m:t>
                      </m:r>
                    </m:e>
                    <m:sub>
                      <m:r>
                        <a:rPr lang="en-US" sz="1100" b="0" i="1">
                          <a:latin typeface="Cambria Math"/>
                        </a:rPr>
                        <m:t>𝐼𝑁𝐷</m:t>
                      </m:r>
                    </m:sub>
                  </m:sSub>
                  <m:r>
                    <a:rPr lang="en-US" sz="1100" b="0" i="1">
                      <a:latin typeface="Cambria Math"/>
                    </a:rPr>
                    <m:t>=</m:t>
                  </m:r>
                  <m:f>
                    <m:fPr>
                      <m:ctrlPr>
                        <a:rPr lang="en-US" sz="1100" i="1">
                          <a:latin typeface="Cambria Math" panose="02040503050406030204" pitchFamily="18" charset="0"/>
                        </a:rPr>
                      </m:ctrlPr>
                    </m:fPr>
                    <m:num>
                      <m:r>
                        <m:rPr>
                          <m:nor/>
                        </m:rPr>
                        <a:rPr lang="en-US" sz="1100">
                          <a:solidFill>
                            <a:schemeClr val="tx1"/>
                          </a:solidFill>
                          <a:effectLst/>
                          <a:latin typeface="+mn-lt"/>
                          <a:ea typeface="+mn-ea"/>
                          <a:cs typeface="+mn-cs"/>
                        </a:rPr>
                        <m:t> </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𝐼</m:t>
                          </m:r>
                        </m:e>
                        <m:sub>
                          <m:r>
                            <a:rPr lang="en-US" sz="1100" b="0" i="1">
                              <a:solidFill>
                                <a:schemeClr val="tx1"/>
                              </a:solidFill>
                              <a:effectLst/>
                              <a:latin typeface="Cambria Math"/>
                              <a:ea typeface="+mn-ea"/>
                              <a:cs typeface="+mn-cs"/>
                            </a:rPr>
                            <m:t>𝑅𝐼𝑃𝑃𝐿𝐸</m:t>
                          </m:r>
                        </m:sub>
                      </m:sSub>
                    </m:num>
                    <m:den>
                      <m:sSub>
                        <m:sSubPr>
                          <m:ctrlPr>
                            <a:rPr lang="en-US" sz="110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𝐼</m:t>
                          </m:r>
                        </m:e>
                        <m:sub>
                          <m:r>
                            <a:rPr lang="en-US" sz="1100" b="0" i="1">
                              <a:solidFill>
                                <a:schemeClr val="tx1"/>
                              </a:solidFill>
                              <a:effectLst/>
                              <a:latin typeface="Cambria Math"/>
                              <a:ea typeface="+mn-ea"/>
                              <a:cs typeface="+mn-cs"/>
                            </a:rPr>
                            <m:t>𝑅𝑀𝑆</m:t>
                          </m:r>
                        </m:sub>
                      </m:sSub>
                    </m:den>
                  </m:f>
                  <m:r>
                    <a:rPr lang="en-US" sz="1100" b="0" i="1">
                      <a:latin typeface="Cambria Math"/>
                    </a:rPr>
                    <m:t> </m:t>
                  </m:r>
                </m:oMath>
              </a14:m>
              <a:endParaRPr lang="en-US" sz="1100"/>
            </a:p>
          </xdr:txBody>
        </xdr:sp>
      </mc:Choice>
      <mc:Fallback xmlns="">
        <xdr:sp macro="" textlink="">
          <xdr:nvSpPr>
            <xdr:cNvPr id="35" name="TextBox 34"/>
            <xdr:cNvSpPr txBox="1"/>
          </xdr:nvSpPr>
          <xdr:spPr>
            <a:xfrm>
              <a:off x="5742175" y="7184418"/>
              <a:ext cx="2711823" cy="3609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100"/>
                <a:t> </a:t>
              </a:r>
              <a:r>
                <a:rPr lang="en-US" sz="1100" b="0" i="0">
                  <a:latin typeface="Cambria Math"/>
                </a:rPr>
                <a:t>𝐾_𝐼𝑁𝐷=</a:t>
              </a:r>
              <a:r>
                <a:rPr lang="en-US" sz="1100" i="0">
                  <a:latin typeface="Cambria Math"/>
                </a:rPr>
                <a:t>(</a:t>
              </a:r>
              <a:r>
                <a:rPr lang="en-US" sz="1100" i="0">
                  <a:solidFill>
                    <a:schemeClr val="tx1"/>
                  </a:solidFill>
                  <a:effectLst/>
                  <a:latin typeface="+mn-lt"/>
                  <a:ea typeface="+mn-ea"/>
                  <a:cs typeface="+mn-cs"/>
                </a:rPr>
                <a:t>"</a:t>
              </a:r>
              <a:r>
                <a:rPr lang="en-US" sz="1100" i="0">
                  <a:solidFill>
                    <a:schemeClr val="tx1"/>
                  </a:solidFill>
                  <a:effectLst/>
                  <a:latin typeface="+mn-lt"/>
                  <a:ea typeface="+mn-ea"/>
                  <a:cs typeface="+mn-cs"/>
                </a:rPr>
                <a:t> </a:t>
              </a:r>
              <a:r>
                <a:rPr lang="en-US" sz="1100" b="0" i="0">
                  <a:solidFill>
                    <a:schemeClr val="tx1"/>
                  </a:solidFill>
                  <a:effectLst/>
                  <a:latin typeface="+mn-lt"/>
                  <a:ea typeface="+mn-ea"/>
                  <a:cs typeface="+mn-cs"/>
                </a:rPr>
                <a:t>" 𝐼_𝑅𝐼𝑃𝑃𝐿𝐸</a:t>
              </a:r>
              <a:r>
                <a:rPr lang="en-US" sz="1100" b="0" i="0">
                  <a:solidFill>
                    <a:schemeClr val="tx1"/>
                  </a:solidFill>
                  <a:effectLst/>
                  <a:latin typeface="Cambria Math"/>
                  <a:ea typeface="+mn-ea"/>
                  <a:cs typeface="+mn-cs"/>
                </a:rPr>
                <a:t>)/</a:t>
              </a:r>
              <a:r>
                <a:rPr lang="en-US" sz="1100" b="0" i="0">
                  <a:solidFill>
                    <a:schemeClr val="tx1"/>
                  </a:solidFill>
                  <a:effectLst/>
                  <a:latin typeface="+mn-lt"/>
                  <a:ea typeface="+mn-ea"/>
                  <a:cs typeface="+mn-cs"/>
                </a:rPr>
                <a:t>𝐼_𝑅𝑀𝑆</a:t>
              </a:r>
              <a:r>
                <a:rPr lang="en-US" sz="1100" b="0" i="0">
                  <a:solidFill>
                    <a:schemeClr val="tx1"/>
                  </a:solidFill>
                  <a:effectLst/>
                  <a:latin typeface="Cambria Math"/>
                  <a:ea typeface="+mn-ea"/>
                  <a:cs typeface="+mn-cs"/>
                </a:rPr>
                <a:t>  </a:t>
              </a:r>
              <a:r>
                <a:rPr lang="en-US" sz="1100" b="0" i="0">
                  <a:latin typeface="Cambria Math"/>
                </a:rPr>
                <a:t> </a:t>
              </a:r>
              <a:endParaRPr lang="en-US" sz="1100"/>
            </a:p>
          </xdr:txBody>
        </xdr:sp>
      </mc:Fallback>
    </mc:AlternateContent>
    <xdr:clientData/>
  </xdr:oneCellAnchor>
  <xdr:oneCellAnchor>
    <xdr:from>
      <xdr:col>5</xdr:col>
      <xdr:colOff>228600</xdr:colOff>
      <xdr:row>95</xdr:row>
      <xdr:rowOff>28575</xdr:rowOff>
    </xdr:from>
    <xdr:ext cx="2342029" cy="353815"/>
    <mc:AlternateContent xmlns:mc="http://schemas.openxmlformats.org/markup-compatibility/2006" xmlns:a14="http://schemas.microsoft.com/office/drawing/2010/main">
      <mc:Choice Requires="a14">
        <xdr:sp macro="" textlink="">
          <xdr:nvSpPr>
            <xdr:cNvPr id="38" name="TextBox 37">
              <a:extLst>
                <a:ext uri="{FF2B5EF4-FFF2-40B4-BE49-F238E27FC236}">
                  <a16:creationId xmlns:a16="http://schemas.microsoft.com/office/drawing/2014/main" id="{00000000-0008-0000-0000-000026000000}"/>
                </a:ext>
              </a:extLst>
            </xdr:cNvPr>
            <xdr:cNvSpPr txBox="1"/>
          </xdr:nvSpPr>
          <xdr:spPr>
            <a:xfrm>
              <a:off x="5774267" y="31312908"/>
              <a:ext cx="2342029" cy="353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𝑉</m:t>
                      </m:r>
                    </m:e>
                    <m:sub>
                      <m:r>
                        <a:rPr lang="en-US" sz="1100" b="0" i="1">
                          <a:solidFill>
                            <a:schemeClr val="tx1"/>
                          </a:solidFill>
                          <a:effectLst/>
                          <a:latin typeface="Cambria Math"/>
                          <a:ea typeface="+mn-ea"/>
                          <a:cs typeface="+mn-cs"/>
                        </a:rPr>
                        <m:t>𝐸𝑁</m:t>
                      </m:r>
                      <m:r>
                        <a:rPr lang="en-US" sz="1100" b="0" i="1">
                          <a:solidFill>
                            <a:schemeClr val="tx1"/>
                          </a:solidFill>
                          <a:effectLst/>
                          <a:latin typeface="Cambria Math"/>
                          <a:ea typeface="+mn-ea"/>
                          <a:cs typeface="+mn-cs"/>
                        </a:rPr>
                        <m:t>_</m:t>
                      </m:r>
                      <m:r>
                        <a:rPr lang="en-US" sz="1100" b="0" i="1">
                          <a:solidFill>
                            <a:schemeClr val="tx1"/>
                          </a:solidFill>
                          <a:effectLst/>
                          <a:latin typeface="Cambria Math"/>
                          <a:ea typeface="+mn-ea"/>
                          <a:cs typeface="+mn-cs"/>
                        </a:rPr>
                        <m:t>𝑆𝑆</m:t>
                      </m:r>
                    </m:sub>
                  </m:sSub>
                  <m:r>
                    <a:rPr lang="en-US" sz="1100" b="0" i="1">
                      <a:latin typeface="Cambria Math"/>
                    </a:rPr>
                    <m:t>= </m:t>
                  </m:r>
                  <m:f>
                    <m:fPr>
                      <m:ctrlPr>
                        <a:rPr lang="en-US" sz="1100" i="1">
                          <a:latin typeface="Cambria Math" panose="02040503050406030204" pitchFamily="18" charset="0"/>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𝑅</m:t>
                          </m:r>
                        </m:e>
                        <m:sub>
                          <m:r>
                            <a:rPr lang="en-US" sz="1100" b="0" i="1">
                              <a:solidFill>
                                <a:schemeClr val="tx1"/>
                              </a:solidFill>
                              <a:effectLst/>
                              <a:latin typeface="Cambria Math"/>
                              <a:ea typeface="+mn-ea"/>
                              <a:cs typeface="+mn-cs"/>
                            </a:rPr>
                            <m:t>𝐸𝑁𝐿</m:t>
                          </m:r>
                        </m:sub>
                      </m:sSub>
                      <m:r>
                        <a:rPr lang="en-US" sz="1100" b="0" i="1">
                          <a:latin typeface="Cambria Math"/>
                        </a:rPr>
                        <m:t> ∗</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𝑉𝐼𝑁</m:t>
                          </m:r>
                        </m:e>
                        <m:sub>
                          <m:r>
                            <a:rPr lang="en-US" sz="1100" b="0" i="1">
                              <a:solidFill>
                                <a:schemeClr val="tx1"/>
                              </a:solidFill>
                              <a:effectLst/>
                              <a:latin typeface="Cambria Math"/>
                              <a:ea typeface="+mn-ea"/>
                              <a:cs typeface="+mn-cs"/>
                            </a:rPr>
                            <m:t>𝑀𝐼𝑁</m:t>
                          </m:r>
                        </m:sub>
                      </m:sSub>
                    </m:num>
                    <m:den>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𝑅</m:t>
                          </m:r>
                        </m:e>
                        <m:sub>
                          <m:r>
                            <a:rPr lang="en-US" sz="1100" b="0" i="1">
                              <a:solidFill>
                                <a:schemeClr val="tx1"/>
                              </a:solidFill>
                              <a:effectLst/>
                              <a:latin typeface="Cambria Math"/>
                              <a:ea typeface="+mn-ea"/>
                              <a:cs typeface="+mn-cs"/>
                            </a:rPr>
                            <m:t>𝐸𝑁𝐿</m:t>
                          </m:r>
                        </m:sub>
                      </m:sSub>
                      <m:r>
                        <a:rPr lang="en-US" sz="1100" b="0" i="1">
                          <a:solidFill>
                            <a:schemeClr val="tx1"/>
                          </a:solidFill>
                          <a:effectLst/>
                          <a:latin typeface="Cambria Math"/>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𝑅</m:t>
                          </m:r>
                        </m:e>
                        <m:sub>
                          <m:r>
                            <a:rPr lang="en-US" sz="1100" b="0" i="1">
                              <a:solidFill>
                                <a:schemeClr val="tx1"/>
                              </a:solidFill>
                              <a:effectLst/>
                              <a:latin typeface="Cambria Math"/>
                              <a:ea typeface="+mn-ea"/>
                              <a:cs typeface="+mn-cs"/>
                            </a:rPr>
                            <m:t>𝐸𝑁𝑈</m:t>
                          </m:r>
                        </m:sub>
                      </m:sSub>
                    </m:den>
                  </m:f>
                </m:oMath>
              </a14:m>
              <a:r>
                <a:rPr lang="en-US" sz="1100"/>
                <a:t> + (</a:t>
              </a:r>
              <a14:m>
                <m:oMath xmlns:m="http://schemas.openxmlformats.org/officeDocument/2006/math">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𝐼</m:t>
                      </m:r>
                    </m:e>
                    <m:sub>
                      <m:r>
                        <a:rPr lang="en-US" sz="1100" b="0" i="1">
                          <a:solidFill>
                            <a:schemeClr val="tx1"/>
                          </a:solidFill>
                          <a:effectLst/>
                          <a:latin typeface="Cambria Math"/>
                          <a:ea typeface="+mn-ea"/>
                          <a:cs typeface="+mn-cs"/>
                        </a:rPr>
                        <m:t>𝑝</m:t>
                      </m:r>
                    </m:sub>
                  </m:sSub>
                </m:oMath>
              </a14:m>
              <a:r>
                <a:rPr lang="en-US" sz="1100"/>
                <a:t>*</a:t>
              </a:r>
              <a14:m>
                <m:oMath xmlns:m="http://schemas.openxmlformats.org/officeDocument/2006/math">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𝑅</m:t>
                      </m:r>
                    </m:e>
                    <m:sub>
                      <m:r>
                        <a:rPr lang="en-US" sz="1100" b="0" i="1">
                          <a:solidFill>
                            <a:schemeClr val="tx1"/>
                          </a:solidFill>
                          <a:effectLst/>
                          <a:latin typeface="Cambria Math"/>
                          <a:ea typeface="+mn-ea"/>
                          <a:cs typeface="+mn-cs"/>
                        </a:rPr>
                        <m:t>𝐸𝑁𝐿</m:t>
                      </m:r>
                    </m:sub>
                  </m:sSub>
                </m:oMath>
              </a14:m>
              <a:r>
                <a:rPr lang="en-US" sz="1100"/>
                <a:t>)</a:t>
              </a:r>
            </a:p>
          </xdr:txBody>
        </xdr:sp>
      </mc:Choice>
      <mc:Fallback xmlns="">
        <xdr:sp macro="" textlink="">
          <xdr:nvSpPr>
            <xdr:cNvPr id="38" name="TextBox 37"/>
            <xdr:cNvSpPr txBox="1"/>
          </xdr:nvSpPr>
          <xdr:spPr>
            <a:xfrm>
              <a:off x="5774267" y="31312908"/>
              <a:ext cx="2342029" cy="353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solidFill>
                    <a:schemeClr val="tx1"/>
                  </a:solidFill>
                  <a:effectLst/>
                  <a:latin typeface="Cambria Math"/>
                  <a:ea typeface="+mn-ea"/>
                  <a:cs typeface="+mn-cs"/>
                </a:rPr>
                <a:t>𝑉_(𝐸𝑁_𝑆𝑆)</a:t>
              </a:r>
              <a:r>
                <a:rPr lang="en-US" sz="1100" b="0" i="0">
                  <a:latin typeface="Cambria Math"/>
                </a:rPr>
                <a:t>= </a:t>
              </a:r>
              <a:r>
                <a:rPr lang="en-US" sz="1100" b="0" i="0">
                  <a:solidFill>
                    <a:schemeClr val="tx1"/>
                  </a:solidFill>
                  <a:effectLst/>
                  <a:latin typeface="Cambria Math"/>
                  <a:ea typeface="+mn-ea"/>
                  <a:cs typeface="+mn-cs"/>
                </a:rPr>
                <a:t> (𝑅_𝐸𝑁𝐿 </a:t>
              </a:r>
              <a:r>
                <a:rPr lang="en-US" sz="1100" b="0" i="0">
                  <a:latin typeface="Cambria Math"/>
                </a:rPr>
                <a:t> ∗</a:t>
              </a:r>
              <a:r>
                <a:rPr lang="en-US" sz="1100" b="0" i="0">
                  <a:solidFill>
                    <a:schemeClr val="tx1"/>
                  </a:solidFill>
                  <a:effectLst/>
                  <a:latin typeface="Cambria Math"/>
                  <a:ea typeface="+mn-ea"/>
                  <a:cs typeface="+mn-cs"/>
                </a:rPr>
                <a:t>〖𝑉𝐼𝑁〗_𝑀𝐼𝑁)/(𝑅_𝐸𝑁𝐿+𝑅_𝐸𝑁𝑈 )</a:t>
              </a:r>
              <a:r>
                <a:rPr lang="en-US" sz="1100"/>
                <a:t> + (</a:t>
              </a:r>
              <a:r>
                <a:rPr lang="en-US" sz="1100" b="0" i="0">
                  <a:solidFill>
                    <a:schemeClr val="tx1"/>
                  </a:solidFill>
                  <a:effectLst/>
                  <a:latin typeface="+mn-lt"/>
                  <a:ea typeface="+mn-ea"/>
                  <a:cs typeface="+mn-cs"/>
                </a:rPr>
                <a:t>𝐼_𝑝</a:t>
              </a:r>
              <a:r>
                <a:rPr lang="en-US" sz="1100"/>
                <a:t>*</a:t>
              </a:r>
              <a:r>
                <a:rPr lang="en-US" sz="1100" b="0" i="0">
                  <a:solidFill>
                    <a:schemeClr val="tx1"/>
                  </a:solidFill>
                  <a:effectLst/>
                  <a:latin typeface="+mn-lt"/>
                  <a:ea typeface="+mn-ea"/>
                  <a:cs typeface="+mn-cs"/>
                </a:rPr>
                <a:t>𝑅_𝐸𝑁𝐿</a:t>
              </a:r>
              <a:r>
                <a:rPr lang="en-US" sz="1100"/>
                <a:t>)</a:t>
              </a:r>
            </a:p>
          </xdr:txBody>
        </xdr:sp>
      </mc:Fallback>
    </mc:AlternateContent>
    <xdr:clientData/>
  </xdr:oneCellAnchor>
  <mc:AlternateContent xmlns:mc="http://schemas.openxmlformats.org/markup-compatibility/2006">
    <mc:Choice xmlns:a14="http://schemas.microsoft.com/office/drawing/2010/main" Requires="a14">
      <xdr:twoCellAnchor editAs="oneCell">
        <xdr:from>
          <xdr:col>7</xdr:col>
          <xdr:colOff>66675</xdr:colOff>
          <xdr:row>2</xdr:row>
          <xdr:rowOff>600075</xdr:rowOff>
        </xdr:from>
        <xdr:to>
          <xdr:col>16</xdr:col>
          <xdr:colOff>581025</xdr:colOff>
          <xdr:row>23</xdr:row>
          <xdr:rowOff>123825</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Visio_Drawing1.vsd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6"/>
  <sheetViews>
    <sheetView tabSelected="1" zoomScale="85" zoomScaleNormal="85" workbookViewId="0">
      <selection activeCell="D32" sqref="D32"/>
    </sheetView>
  </sheetViews>
  <sheetFormatPr defaultRowHeight="15" x14ac:dyDescent="0.25"/>
  <cols>
    <col min="1" max="1" width="39.7109375" customWidth="1"/>
    <col min="2" max="2" width="11.5703125" style="7" hidden="1" customWidth="1"/>
    <col min="3" max="3" width="9" hidden="1" customWidth="1"/>
    <col min="4" max="4" width="11.42578125" style="7" customWidth="1"/>
    <col min="5" max="5" width="11.42578125" style="5" customWidth="1"/>
    <col min="6" max="6" width="64.140625" customWidth="1"/>
    <col min="10" max="10" width="12.28515625" bestFit="1" customWidth="1"/>
    <col min="19" max="19" width="11.42578125" bestFit="1" customWidth="1"/>
  </cols>
  <sheetData>
    <row r="1" spans="1:21" ht="23.25" x14ac:dyDescent="0.35">
      <c r="A1" s="165" t="s">
        <v>114</v>
      </c>
      <c r="B1" s="165"/>
      <c r="C1" s="165"/>
      <c r="D1" s="165"/>
      <c r="E1" s="165"/>
      <c r="F1" s="165"/>
    </row>
    <row r="2" spans="1:21" ht="14.25" customHeight="1" thickBot="1" x14ac:dyDescent="0.4">
      <c r="A2" s="117"/>
      <c r="B2" s="6"/>
      <c r="C2" s="117"/>
      <c r="D2" s="6"/>
      <c r="E2" s="117"/>
      <c r="F2" s="117"/>
      <c r="H2" s="110" t="s">
        <v>120</v>
      </c>
    </row>
    <row r="3" spans="1:21" ht="48.75" customHeight="1" thickBot="1" x14ac:dyDescent="0.3">
      <c r="A3" s="166" t="s">
        <v>115</v>
      </c>
      <c r="B3" s="166"/>
      <c r="C3" s="166"/>
      <c r="D3" s="166"/>
      <c r="E3" s="166"/>
      <c r="F3" s="166"/>
      <c r="S3" s="163" t="s">
        <v>98</v>
      </c>
      <c r="T3" s="164"/>
      <c r="U3" s="164"/>
    </row>
    <row r="4" spans="1:21" ht="19.5" customHeight="1" thickBot="1" x14ac:dyDescent="0.3">
      <c r="A4" s="4"/>
      <c r="B4" s="4"/>
      <c r="C4" s="4"/>
      <c r="D4" s="4"/>
      <c r="E4" s="4"/>
      <c r="F4" s="4"/>
      <c r="S4" s="141" t="s">
        <v>12</v>
      </c>
      <c r="T4" s="142" t="s">
        <v>1</v>
      </c>
      <c r="U4" s="142" t="s">
        <v>2</v>
      </c>
    </row>
    <row r="5" spans="1:21" ht="16.5" customHeight="1" thickBot="1" x14ac:dyDescent="0.3">
      <c r="A5" s="119" t="s">
        <v>91</v>
      </c>
      <c r="B5" s="120"/>
      <c r="C5" s="120"/>
      <c r="D5" s="120"/>
      <c r="E5" s="121"/>
      <c r="F5" s="20"/>
      <c r="S5" s="136" t="s">
        <v>23</v>
      </c>
      <c r="T5" s="143">
        <f>D20</f>
        <v>432</v>
      </c>
      <c r="U5" s="137" t="s">
        <v>106</v>
      </c>
    </row>
    <row r="6" spans="1:21" ht="16.5" thickBot="1" x14ac:dyDescent="0.3">
      <c r="A6" s="122" t="s">
        <v>72</v>
      </c>
      <c r="B6" s="123"/>
      <c r="C6" s="123"/>
      <c r="D6" s="123"/>
      <c r="E6" s="124"/>
      <c r="F6" s="4"/>
      <c r="S6" s="132" t="s">
        <v>102</v>
      </c>
      <c r="T6" s="133">
        <f>D74</f>
        <v>10</v>
      </c>
      <c r="U6" s="135" t="s">
        <v>106</v>
      </c>
    </row>
    <row r="7" spans="1:21" ht="16.5" thickBot="1" x14ac:dyDescent="0.3">
      <c r="A7" s="114" t="s">
        <v>89</v>
      </c>
      <c r="B7" s="115"/>
      <c r="C7" s="115"/>
      <c r="D7" s="115"/>
      <c r="E7" s="116"/>
      <c r="F7" s="4"/>
      <c r="S7" s="132" t="s">
        <v>103</v>
      </c>
      <c r="T7" s="133">
        <f>D77</f>
        <v>6.2</v>
      </c>
      <c r="U7" s="135" t="s">
        <v>106</v>
      </c>
    </row>
    <row r="8" spans="1:21" ht="16.5" thickBot="1" x14ac:dyDescent="0.3">
      <c r="A8" s="111" t="s">
        <v>90</v>
      </c>
      <c r="B8" s="112"/>
      <c r="C8" s="112"/>
      <c r="D8" s="112"/>
      <c r="E8" s="113"/>
      <c r="F8" s="4"/>
      <c r="S8" s="132" t="s">
        <v>99</v>
      </c>
      <c r="T8" s="134">
        <f>D56</f>
        <v>680</v>
      </c>
      <c r="U8" s="144" t="s">
        <v>8</v>
      </c>
    </row>
    <row r="9" spans="1:21" ht="41.65" customHeight="1" x14ac:dyDescent="0.25">
      <c r="A9" s="4"/>
      <c r="B9" s="4"/>
      <c r="C9" s="4"/>
      <c r="D9" s="11"/>
      <c r="E9" s="4"/>
      <c r="F9" s="4"/>
      <c r="J9" s="103"/>
      <c r="S9" s="132" t="s">
        <v>101</v>
      </c>
      <c r="T9" s="133">
        <f>D25</f>
        <v>15</v>
      </c>
      <c r="U9" s="144" t="s">
        <v>6</v>
      </c>
    </row>
    <row r="10" spans="1:21" ht="27" customHeight="1" thickBot="1" x14ac:dyDescent="0.3">
      <c r="A10" s="162" t="s">
        <v>92</v>
      </c>
      <c r="B10" s="162"/>
      <c r="C10" s="162"/>
      <c r="D10" s="162"/>
      <c r="E10" s="162"/>
      <c r="F10" s="162"/>
      <c r="S10" s="132" t="s">
        <v>43</v>
      </c>
      <c r="T10" s="133">
        <f>D68</f>
        <v>3.62</v>
      </c>
      <c r="U10" s="135" t="s">
        <v>106</v>
      </c>
    </row>
    <row r="11" spans="1:21" s="10" customFormat="1" ht="15.75" thickBot="1" x14ac:dyDescent="0.3">
      <c r="A11" s="21" t="s">
        <v>48</v>
      </c>
      <c r="B11" s="22"/>
      <c r="C11" s="23"/>
      <c r="D11" s="22" t="s">
        <v>1</v>
      </c>
      <c r="E11" s="24" t="s">
        <v>2</v>
      </c>
      <c r="F11" s="95" t="s">
        <v>3</v>
      </c>
      <c r="S11" s="132" t="s">
        <v>44</v>
      </c>
      <c r="T11" s="133">
        <f>D69</f>
        <v>131.37</v>
      </c>
      <c r="U11" s="144" t="s">
        <v>10</v>
      </c>
    </row>
    <row r="12" spans="1:21" x14ac:dyDescent="0.25">
      <c r="A12" s="25" t="s">
        <v>51</v>
      </c>
      <c r="B12" s="26"/>
      <c r="C12" s="27"/>
      <c r="D12" s="84">
        <v>3.125</v>
      </c>
      <c r="E12" s="28" t="s">
        <v>4</v>
      </c>
      <c r="F12" s="29" t="s">
        <v>77</v>
      </c>
      <c r="S12" s="132" t="s">
        <v>100</v>
      </c>
      <c r="T12" s="133">
        <f>D70</f>
        <v>4316.54</v>
      </c>
      <c r="U12" s="144" t="s">
        <v>15</v>
      </c>
    </row>
    <row r="13" spans="1:21" x14ac:dyDescent="0.25">
      <c r="A13" s="30" t="s">
        <v>52</v>
      </c>
      <c r="B13" s="9"/>
      <c r="C13" s="8"/>
      <c r="D13" s="85">
        <v>3.4750000000000001</v>
      </c>
      <c r="E13" s="3" t="s">
        <v>4</v>
      </c>
      <c r="F13" s="31" t="s">
        <v>78</v>
      </c>
      <c r="S13" s="132" t="s">
        <v>22</v>
      </c>
      <c r="T13" s="134">
        <f>D41</f>
        <v>197.6</v>
      </c>
      <c r="U13" s="144" t="s">
        <v>8</v>
      </c>
    </row>
    <row r="14" spans="1:21" x14ac:dyDescent="0.25">
      <c r="A14" s="30" t="s">
        <v>53</v>
      </c>
      <c r="B14" s="9"/>
      <c r="C14" s="8"/>
      <c r="D14" s="85">
        <v>2.1</v>
      </c>
      <c r="E14" s="3" t="s">
        <v>4</v>
      </c>
      <c r="F14" s="31" t="s">
        <v>24</v>
      </c>
      <c r="S14" s="132" t="s">
        <v>104</v>
      </c>
      <c r="T14" s="133">
        <f>D94</f>
        <v>38.299999999999997</v>
      </c>
      <c r="U14" s="135" t="s">
        <v>106</v>
      </c>
    </row>
    <row r="15" spans="1:21" x14ac:dyDescent="0.25">
      <c r="A15" s="30" t="s">
        <v>54</v>
      </c>
      <c r="B15" s="9"/>
      <c r="C15" s="8"/>
      <c r="D15" s="83">
        <v>3</v>
      </c>
      <c r="E15" s="3" t="s">
        <v>5</v>
      </c>
      <c r="F15" s="31" t="s">
        <v>25</v>
      </c>
      <c r="I15" s="1"/>
      <c r="S15" s="132" t="s">
        <v>105</v>
      </c>
      <c r="T15" s="133">
        <f>D95</f>
        <v>20.86</v>
      </c>
      <c r="U15" s="135" t="s">
        <v>106</v>
      </c>
    </row>
    <row r="16" spans="1:21" ht="30" x14ac:dyDescent="0.25">
      <c r="A16" s="30" t="s">
        <v>55</v>
      </c>
      <c r="B16" s="9">
        <f>D16*1000</f>
        <v>119300</v>
      </c>
      <c r="C16" s="8"/>
      <c r="D16" s="85">
        <v>119.3</v>
      </c>
      <c r="E16" s="3" t="s">
        <v>16</v>
      </c>
      <c r="F16" s="86" t="s">
        <v>74</v>
      </c>
      <c r="S16" s="132" t="s">
        <v>107</v>
      </c>
      <c r="T16" s="133">
        <f>D93</f>
        <v>15.55</v>
      </c>
      <c r="U16" s="144" t="s">
        <v>10</v>
      </c>
    </row>
    <row r="17" spans="1:21" ht="45.75" thickBot="1" x14ac:dyDescent="0.3">
      <c r="A17" s="32" t="s">
        <v>56</v>
      </c>
      <c r="B17" s="33">
        <f>D17/100</f>
        <v>0.15460000000000002</v>
      </c>
      <c r="C17" s="34"/>
      <c r="D17" s="33">
        <v>15.46</v>
      </c>
      <c r="E17" s="35" t="s">
        <v>14</v>
      </c>
      <c r="F17" s="36" t="s">
        <v>71</v>
      </c>
      <c r="J17" s="1"/>
      <c r="S17" s="130" t="s">
        <v>21</v>
      </c>
      <c r="T17" s="131">
        <v>470</v>
      </c>
      <c r="U17" s="145" t="s">
        <v>10</v>
      </c>
    </row>
    <row r="18" spans="1:21" ht="27" customHeight="1" thickBot="1" x14ac:dyDescent="0.3">
      <c r="A18" s="4"/>
      <c r="B18" s="4"/>
      <c r="C18" s="4"/>
      <c r="D18" s="4"/>
      <c r="E18" s="4"/>
      <c r="F18" s="4"/>
      <c r="S18" s="140"/>
      <c r="T18" s="138"/>
      <c r="U18" s="139"/>
    </row>
    <row r="19" spans="1:21" ht="15.75" thickBot="1" x14ac:dyDescent="0.3">
      <c r="A19" s="21" t="s">
        <v>49</v>
      </c>
      <c r="B19" s="87"/>
      <c r="C19" s="88"/>
      <c r="D19" s="22" t="s">
        <v>1</v>
      </c>
      <c r="E19" s="24" t="s">
        <v>2</v>
      </c>
      <c r="F19" s="96" t="s">
        <v>0</v>
      </c>
    </row>
    <row r="20" spans="1:21" ht="34.5" customHeight="1" x14ac:dyDescent="0.25">
      <c r="A20" s="40" t="s">
        <v>26</v>
      </c>
      <c r="B20" s="41">
        <f>67009*D16^(-1.0549)</f>
        <v>432.00137868453061</v>
      </c>
      <c r="C20" s="42"/>
      <c r="D20" s="41">
        <f>ROUND(B20,1)</f>
        <v>432</v>
      </c>
      <c r="E20" s="43" t="s">
        <v>11</v>
      </c>
      <c r="F20" s="44"/>
    </row>
    <row r="21" spans="1:21" ht="30" customHeight="1" thickBot="1" x14ac:dyDescent="0.3">
      <c r="A21" s="45" t="s">
        <v>27</v>
      </c>
      <c r="B21" s="46">
        <f>(D13-D14)/D15/B17*D14/D13/B16</f>
        <v>1.5017443130756658E-5</v>
      </c>
      <c r="C21" s="47"/>
      <c r="D21" s="46">
        <f>ROUND(B21*10^6,2)</f>
        <v>15.02</v>
      </c>
      <c r="E21" s="48" t="s">
        <v>6</v>
      </c>
      <c r="F21" s="49"/>
    </row>
    <row r="22" spans="1:21" ht="35.25" customHeight="1" x14ac:dyDescent="0.25">
      <c r="A22" s="118"/>
      <c r="B22" s="118"/>
      <c r="C22" s="118"/>
      <c r="D22" s="118"/>
      <c r="E22" s="118"/>
      <c r="F22" s="118"/>
      <c r="S22" s="10"/>
      <c r="T22" s="10"/>
      <c r="U22" s="10"/>
    </row>
    <row r="23" spans="1:21" ht="15.75" customHeight="1" thickBot="1" x14ac:dyDescent="0.3">
      <c r="A23" s="162" t="s">
        <v>111</v>
      </c>
      <c r="B23" s="162"/>
      <c r="C23" s="162"/>
      <c r="D23" s="162"/>
      <c r="E23" s="162"/>
      <c r="F23" s="162"/>
    </row>
    <row r="24" spans="1:21" s="10" customFormat="1" ht="15.75" thickBot="1" x14ac:dyDescent="0.3">
      <c r="A24" s="21" t="s">
        <v>48</v>
      </c>
      <c r="B24" s="22"/>
      <c r="C24" s="23"/>
      <c r="D24" s="22" t="s">
        <v>1</v>
      </c>
      <c r="E24" s="24" t="s">
        <v>2</v>
      </c>
      <c r="F24" s="95" t="s">
        <v>3</v>
      </c>
      <c r="S24"/>
      <c r="T24"/>
      <c r="U24"/>
    </row>
    <row r="25" spans="1:21" ht="30.75" thickBot="1" x14ac:dyDescent="0.3">
      <c r="A25" s="50" t="s">
        <v>75</v>
      </c>
      <c r="B25" s="51">
        <f>D25*10^-6</f>
        <v>1.4999999999999999E-5</v>
      </c>
      <c r="C25" s="52"/>
      <c r="D25" s="51">
        <v>15</v>
      </c>
      <c r="E25" s="53" t="s">
        <v>6</v>
      </c>
      <c r="F25" s="54" t="s">
        <v>76</v>
      </c>
    </row>
    <row r="26" spans="1:21" ht="15.75" thickBot="1" x14ac:dyDescent="0.3">
      <c r="A26" s="4"/>
      <c r="B26" s="4"/>
      <c r="C26" s="4"/>
      <c r="D26" s="4"/>
      <c r="E26" s="4"/>
      <c r="F26" s="4"/>
    </row>
    <row r="27" spans="1:21" ht="15.75" thickBot="1" x14ac:dyDescent="0.3">
      <c r="A27" s="21" t="s">
        <v>49</v>
      </c>
      <c r="B27" s="87"/>
      <c r="C27" s="88"/>
      <c r="D27" s="22" t="s">
        <v>1</v>
      </c>
      <c r="E27" s="24" t="s">
        <v>2</v>
      </c>
      <c r="F27" s="96" t="s">
        <v>0</v>
      </c>
    </row>
    <row r="28" spans="1:21" ht="30" customHeight="1" x14ac:dyDescent="0.25">
      <c r="A28" s="40" t="s">
        <v>88</v>
      </c>
      <c r="B28" s="41"/>
      <c r="C28" s="43"/>
      <c r="D28" s="100">
        <f>B29/B30</f>
        <v>0.15462551043344783</v>
      </c>
      <c r="E28" s="43" t="s">
        <v>5</v>
      </c>
      <c r="F28" s="44"/>
    </row>
    <row r="29" spans="1:21" ht="30" customHeight="1" x14ac:dyDescent="0.25">
      <c r="A29" s="101" t="s">
        <v>28</v>
      </c>
      <c r="B29" s="37">
        <f>(D13-D14)/B25*D14/D13/B16</f>
        <v>0.46433934160299595</v>
      </c>
      <c r="C29" s="38"/>
      <c r="D29" s="37">
        <f>ROUND(B29,3)</f>
        <v>0.46400000000000002</v>
      </c>
      <c r="E29" s="38" t="s">
        <v>5</v>
      </c>
      <c r="F29" s="102"/>
    </row>
    <row r="30" spans="1:21" ht="31.15" customHeight="1" x14ac:dyDescent="0.25">
      <c r="A30" s="55" t="s">
        <v>29</v>
      </c>
      <c r="B30" s="12">
        <f>SQRT(D15^2+1/12*((D14*(D13-D14)/D13/B25/B16))^2)</f>
        <v>3.0029931044454119</v>
      </c>
      <c r="C30" s="14"/>
      <c r="D30" s="12">
        <f>ROUND(B30,3)</f>
        <v>3.0030000000000001</v>
      </c>
      <c r="E30" s="14" t="s">
        <v>5</v>
      </c>
      <c r="F30" s="56"/>
    </row>
    <row r="31" spans="1:21" ht="32.25" customHeight="1" x14ac:dyDescent="0.25">
      <c r="A31" s="57" t="s">
        <v>30</v>
      </c>
      <c r="B31" s="12">
        <f>D15+B29/2</f>
        <v>3.2321696708014978</v>
      </c>
      <c r="C31" s="14"/>
      <c r="D31" s="12">
        <f>ROUND(B31,3)</f>
        <v>3.2320000000000002</v>
      </c>
      <c r="E31" s="14" t="s">
        <v>5</v>
      </c>
      <c r="F31" s="56"/>
    </row>
    <row r="32" spans="1:21" ht="33" customHeight="1" x14ac:dyDescent="0.25">
      <c r="A32" s="57" t="s">
        <v>113</v>
      </c>
      <c r="B32" s="12">
        <f>1/B16*D14/D13</f>
        <v>5.0655200902145008E-6</v>
      </c>
      <c r="C32" s="14"/>
      <c r="D32" s="12">
        <f>ROUND(B32*10^6,3)</f>
        <v>5.0659999999999998</v>
      </c>
      <c r="E32" s="14" t="s">
        <v>50</v>
      </c>
      <c r="F32" s="56"/>
    </row>
    <row r="33" spans="1:21" ht="25.5" customHeight="1" x14ac:dyDescent="0.25">
      <c r="S33" s="10"/>
      <c r="T33" s="10"/>
      <c r="U33" s="10"/>
    </row>
    <row r="34" spans="1:21" ht="15.75" thickBot="1" x14ac:dyDescent="0.3">
      <c r="A34" s="4"/>
      <c r="B34" s="4"/>
      <c r="C34" s="4"/>
      <c r="D34" s="4"/>
      <c r="E34" s="4"/>
      <c r="F34" s="4"/>
    </row>
    <row r="35" spans="1:21" ht="15.75" thickBot="1" x14ac:dyDescent="0.3">
      <c r="A35" s="89" t="s">
        <v>73</v>
      </c>
      <c r="B35" s="90"/>
      <c r="C35" s="91"/>
      <c r="D35" s="90" t="s">
        <v>1</v>
      </c>
      <c r="E35" s="92" t="s">
        <v>2</v>
      </c>
      <c r="F35" s="99" t="s">
        <v>3</v>
      </c>
    </row>
    <row r="36" spans="1:21" ht="15.75" thickBot="1" x14ac:dyDescent="0.3">
      <c r="A36" s="126" t="s">
        <v>87</v>
      </c>
      <c r="B36" s="127"/>
      <c r="C36" s="128"/>
      <c r="D36" s="127">
        <v>11</v>
      </c>
      <c r="E36" s="129" t="s">
        <v>5</v>
      </c>
      <c r="F36" s="76" t="s">
        <v>81</v>
      </c>
    </row>
    <row r="37" spans="1:21" x14ac:dyDescent="0.25">
      <c r="A37" s="4"/>
      <c r="B37" s="4"/>
      <c r="C37" s="4"/>
      <c r="D37" s="4"/>
      <c r="E37" s="4"/>
      <c r="F37" s="4"/>
    </row>
    <row r="38" spans="1:21" ht="29.65" customHeight="1" x14ac:dyDescent="0.25">
      <c r="S38" s="10"/>
      <c r="T38" s="10"/>
      <c r="U38" s="10"/>
    </row>
    <row r="39" spans="1:21" ht="15.75" customHeight="1" thickBot="1" x14ac:dyDescent="0.3">
      <c r="A39" s="162" t="s">
        <v>116</v>
      </c>
      <c r="B39" s="162"/>
      <c r="C39" s="162"/>
      <c r="D39" s="162"/>
      <c r="E39" s="162"/>
      <c r="F39" s="162"/>
    </row>
    <row r="40" spans="1:21" s="10" customFormat="1" ht="15.75" thickBot="1" x14ac:dyDescent="0.3">
      <c r="A40" s="21" t="s">
        <v>48</v>
      </c>
      <c r="B40" s="22"/>
      <c r="C40" s="23"/>
      <c r="D40" s="22" t="s">
        <v>1</v>
      </c>
      <c r="E40" s="24" t="s">
        <v>2</v>
      </c>
      <c r="F40" s="95" t="s">
        <v>3</v>
      </c>
      <c r="S40"/>
      <c r="T40"/>
      <c r="U40"/>
    </row>
    <row r="41" spans="1:21" x14ac:dyDescent="0.25">
      <c r="A41" s="25" t="s">
        <v>22</v>
      </c>
      <c r="B41" s="26">
        <f>D41/10^6</f>
        <v>1.9760000000000001E-4</v>
      </c>
      <c r="C41" s="27"/>
      <c r="D41" s="26">
        <v>197.6</v>
      </c>
      <c r="E41" s="28" t="s">
        <v>8</v>
      </c>
      <c r="F41" s="44" t="s">
        <v>31</v>
      </c>
    </row>
    <row r="42" spans="1:21" x14ac:dyDescent="0.25">
      <c r="A42" s="30" t="s">
        <v>58</v>
      </c>
      <c r="B42" s="9"/>
      <c r="C42" s="8"/>
      <c r="D42" s="9">
        <v>3</v>
      </c>
      <c r="E42" s="3" t="s">
        <v>5</v>
      </c>
      <c r="F42" s="56" t="s">
        <v>32</v>
      </c>
    </row>
    <row r="43" spans="1:21" x14ac:dyDescent="0.25">
      <c r="A43" s="30" t="s">
        <v>59</v>
      </c>
      <c r="B43" s="9">
        <f>D43/100</f>
        <v>0.04</v>
      </c>
      <c r="C43" s="8"/>
      <c r="D43" s="9">
        <v>4</v>
      </c>
      <c r="E43" s="3" t="s">
        <v>14</v>
      </c>
      <c r="F43" s="56" t="s">
        <v>33</v>
      </c>
    </row>
    <row r="44" spans="1:21" ht="15.75" thickBot="1" x14ac:dyDescent="0.3">
      <c r="A44" s="32" t="s">
        <v>60</v>
      </c>
      <c r="B44" s="33">
        <f>D44/1000</f>
        <v>0.01</v>
      </c>
      <c r="C44" s="34"/>
      <c r="D44" s="33">
        <v>10</v>
      </c>
      <c r="E44" s="35" t="s">
        <v>57</v>
      </c>
      <c r="F44" s="49" t="s">
        <v>34</v>
      </c>
    </row>
    <row r="45" spans="1:21" ht="15.75" thickBot="1" x14ac:dyDescent="0.3">
      <c r="A45" s="4"/>
      <c r="B45" s="4"/>
      <c r="C45" s="4"/>
      <c r="D45" s="4"/>
      <c r="E45" s="4"/>
      <c r="F45" s="4"/>
    </row>
    <row r="46" spans="1:21" ht="15.75" thickBot="1" x14ac:dyDescent="0.3">
      <c r="A46" s="21" t="s">
        <v>49</v>
      </c>
      <c r="B46" s="87"/>
      <c r="C46" s="88"/>
      <c r="D46" s="22" t="s">
        <v>1</v>
      </c>
      <c r="E46" s="24" t="s">
        <v>2</v>
      </c>
      <c r="F46" s="96" t="s">
        <v>0</v>
      </c>
    </row>
    <row r="47" spans="1:21" ht="45.4" customHeight="1" x14ac:dyDescent="0.25">
      <c r="A47" s="62" t="s">
        <v>35</v>
      </c>
      <c r="B47" s="41">
        <f>D15*SQRT(D14/D12*(D12-D14)/D12)</f>
        <v>1.4084544721076362</v>
      </c>
      <c r="C47" s="42"/>
      <c r="D47" s="41">
        <f>ROUND(B47,2)</f>
        <v>1.41</v>
      </c>
      <c r="E47" s="43" t="s">
        <v>5</v>
      </c>
      <c r="F47" s="44"/>
    </row>
    <row r="48" spans="1:21" ht="33" customHeight="1" x14ac:dyDescent="0.25">
      <c r="A48" s="55" t="s">
        <v>36</v>
      </c>
      <c r="B48" s="12">
        <f>D15*D14/D12*(1-D14/D12)/B41/B16</f>
        <v>2.8050266229116539E-2</v>
      </c>
      <c r="C48" s="13"/>
      <c r="D48" s="12">
        <f>ROUND(B48*10^3,3)</f>
        <v>28.05</v>
      </c>
      <c r="E48" s="14" t="s">
        <v>7</v>
      </c>
      <c r="F48" s="56"/>
    </row>
    <row r="49" spans="1:21" ht="33.75" customHeight="1" x14ac:dyDescent="0.25">
      <c r="A49" s="63" t="s">
        <v>37</v>
      </c>
      <c r="B49" s="12">
        <f>2*D42/B16/(B43*D14)</f>
        <v>5.9873069093521725E-4</v>
      </c>
      <c r="C49" s="13"/>
      <c r="D49" s="12">
        <f>ROUND(B49*10^6,2)</f>
        <v>598.73</v>
      </c>
      <c r="E49" s="14" t="s">
        <v>8</v>
      </c>
      <c r="F49" s="56"/>
    </row>
    <row r="50" spans="1:21" ht="30" x14ac:dyDescent="0.25">
      <c r="A50" s="63" t="s">
        <v>38</v>
      </c>
      <c r="B50" s="12">
        <f>1/8/B16*B29/B44</f>
        <v>4.8652487594613985E-5</v>
      </c>
      <c r="C50" s="13"/>
      <c r="D50" s="12">
        <f>ROUND(B50*10^6,2)</f>
        <v>48.65</v>
      </c>
      <c r="E50" s="14" t="s">
        <v>8</v>
      </c>
      <c r="F50" s="56"/>
    </row>
    <row r="51" spans="1:21" ht="33.75" customHeight="1" x14ac:dyDescent="0.25">
      <c r="A51" s="63" t="s">
        <v>112</v>
      </c>
      <c r="B51" s="12">
        <f>B44/B29</f>
        <v>2.1535974025974024E-2</v>
      </c>
      <c r="C51" s="13"/>
      <c r="D51" s="12">
        <f>ROUND(B51*10^3,2)</f>
        <v>21.54</v>
      </c>
      <c r="E51" s="14" t="s">
        <v>61</v>
      </c>
      <c r="F51" s="56"/>
    </row>
    <row r="52" spans="1:21" ht="36" customHeight="1" thickBot="1" x14ac:dyDescent="0.3">
      <c r="A52" s="45" t="s">
        <v>39</v>
      </c>
      <c r="B52" s="46">
        <f>D14*(D13-D14)/SQRT(12)/D13/B25/B16</f>
        <v>0.13404322193491167</v>
      </c>
      <c r="C52" s="47"/>
      <c r="D52" s="46">
        <f>ROUND(B52,3)</f>
        <v>0.13400000000000001</v>
      </c>
      <c r="E52" s="48" t="s">
        <v>5</v>
      </c>
      <c r="F52" s="49"/>
      <c r="J52" s="1"/>
    </row>
    <row r="53" spans="1:21" ht="29.65" customHeight="1" x14ac:dyDescent="0.25">
      <c r="S53" s="10"/>
      <c r="T53" s="10"/>
      <c r="U53" s="10"/>
    </row>
    <row r="54" spans="1:21" ht="15.75" customHeight="1" thickBot="1" x14ac:dyDescent="0.3">
      <c r="A54" s="162" t="s">
        <v>117</v>
      </c>
      <c r="B54" s="162"/>
      <c r="C54" s="162"/>
      <c r="D54" s="162"/>
      <c r="E54" s="162"/>
      <c r="F54" s="162"/>
    </row>
    <row r="55" spans="1:21" s="10" customFormat="1" ht="15.75" thickBot="1" x14ac:dyDescent="0.3">
      <c r="A55" s="21" t="s">
        <v>48</v>
      </c>
      <c r="B55" s="22"/>
      <c r="C55" s="23"/>
      <c r="D55" s="22" t="s">
        <v>1</v>
      </c>
      <c r="E55" s="24" t="s">
        <v>2</v>
      </c>
      <c r="F55" s="95" t="s">
        <v>3</v>
      </c>
      <c r="S55"/>
      <c r="T55"/>
      <c r="U55"/>
    </row>
    <row r="56" spans="1:21" ht="45" x14ac:dyDescent="0.25">
      <c r="A56" s="64" t="s">
        <v>96</v>
      </c>
      <c r="B56" s="26">
        <f>D56/10^6</f>
        <v>6.8000000000000005E-4</v>
      </c>
      <c r="C56" s="27"/>
      <c r="D56" s="26">
        <v>680</v>
      </c>
      <c r="E56" s="28" t="s">
        <v>8</v>
      </c>
      <c r="F56" s="65" t="s">
        <v>121</v>
      </c>
    </row>
    <row r="57" spans="1:21" x14ac:dyDescent="0.25">
      <c r="A57" s="66" t="s">
        <v>79</v>
      </c>
      <c r="B57" s="9">
        <f>D57/10^3</f>
        <v>2.3E-2</v>
      </c>
      <c r="C57" s="8"/>
      <c r="D57" s="9">
        <v>23</v>
      </c>
      <c r="E57" s="3" t="s">
        <v>61</v>
      </c>
      <c r="F57" s="56" t="s">
        <v>40</v>
      </c>
    </row>
    <row r="58" spans="1:21" ht="45.75" thickBot="1" x14ac:dyDescent="0.3">
      <c r="A58" s="67" t="s">
        <v>62</v>
      </c>
      <c r="B58" s="33">
        <f>D58*10^3</f>
        <v>10000</v>
      </c>
      <c r="C58" s="34"/>
      <c r="D58" s="33">
        <v>10</v>
      </c>
      <c r="E58" s="35" t="s">
        <v>16</v>
      </c>
      <c r="F58" s="93" t="s">
        <v>122</v>
      </c>
    </row>
    <row r="59" spans="1:21" ht="15.75" thickBot="1" x14ac:dyDescent="0.3">
      <c r="A59" s="4"/>
      <c r="B59" s="4"/>
      <c r="C59" s="4"/>
      <c r="D59" s="4"/>
      <c r="E59" s="4"/>
      <c r="F59" s="4"/>
    </row>
    <row r="60" spans="1:21" ht="15.75" thickBot="1" x14ac:dyDescent="0.3">
      <c r="A60" s="89" t="s">
        <v>73</v>
      </c>
      <c r="B60" s="90"/>
      <c r="C60" s="91"/>
      <c r="D60" s="90" t="s">
        <v>1</v>
      </c>
      <c r="E60" s="92" t="s">
        <v>2</v>
      </c>
      <c r="F60" s="99" t="s">
        <v>3</v>
      </c>
    </row>
    <row r="61" spans="1:21" x14ac:dyDescent="0.25">
      <c r="A61" s="68" t="s">
        <v>66</v>
      </c>
      <c r="B61" s="69"/>
      <c r="C61" s="70"/>
      <c r="D61" s="69">
        <v>22</v>
      </c>
      <c r="E61" s="71" t="s">
        <v>65</v>
      </c>
      <c r="F61" s="44" t="s">
        <v>81</v>
      </c>
    </row>
    <row r="62" spans="1:21" x14ac:dyDescent="0.25">
      <c r="A62" s="94" t="s">
        <v>63</v>
      </c>
      <c r="B62" s="19">
        <f>D62/10^6</f>
        <v>1.4E-3</v>
      </c>
      <c r="C62" s="18"/>
      <c r="D62" s="19">
        <v>1400</v>
      </c>
      <c r="E62" s="16" t="s">
        <v>64</v>
      </c>
      <c r="F62" s="56" t="s">
        <v>81</v>
      </c>
    </row>
    <row r="63" spans="1:21" ht="15.75" thickBot="1" x14ac:dyDescent="0.3">
      <c r="A63" s="72" t="s">
        <v>80</v>
      </c>
      <c r="B63" s="73"/>
      <c r="C63" s="74"/>
      <c r="D63" s="73">
        <v>0.80400000000000005</v>
      </c>
      <c r="E63" s="75" t="s">
        <v>4</v>
      </c>
      <c r="F63" s="49" t="s">
        <v>81</v>
      </c>
    </row>
    <row r="64" spans="1:21" ht="15.75" thickBot="1" x14ac:dyDescent="0.3">
      <c r="A64" s="4"/>
      <c r="B64" s="4"/>
      <c r="C64" s="4"/>
      <c r="D64" s="4"/>
      <c r="E64" s="4"/>
      <c r="F64" s="4"/>
    </row>
    <row r="65" spans="1:21" ht="15.75" thickBot="1" x14ac:dyDescent="0.3">
      <c r="A65" s="21" t="s">
        <v>49</v>
      </c>
      <c r="B65" s="87"/>
      <c r="C65" s="88"/>
      <c r="D65" s="22" t="s">
        <v>1</v>
      </c>
      <c r="E65" s="24" t="s">
        <v>2</v>
      </c>
      <c r="F65" s="96" t="s">
        <v>0</v>
      </c>
    </row>
    <row r="66" spans="1:21" ht="34.9" customHeight="1" x14ac:dyDescent="0.25">
      <c r="A66" s="40" t="s">
        <v>41</v>
      </c>
      <c r="B66" s="41">
        <f>D15/D14/B56/2/PI()</f>
        <v>334.35912414263726</v>
      </c>
      <c r="C66" s="42"/>
      <c r="D66" s="41">
        <f>ROUND(B66/10^3,2)</f>
        <v>0.33</v>
      </c>
      <c r="E66" s="43" t="s">
        <v>16</v>
      </c>
      <c r="F66" s="44"/>
    </row>
    <row r="67" spans="1:21" ht="32.25" customHeight="1" x14ac:dyDescent="0.25">
      <c r="A67" s="55" t="s">
        <v>42</v>
      </c>
      <c r="B67" s="12">
        <f>1/2/PI()/B57/B56</f>
        <v>10176.147256515047</v>
      </c>
      <c r="C67" s="13"/>
      <c r="D67" s="12">
        <f>ROUND(B67/10^3,2)</f>
        <v>10.18</v>
      </c>
      <c r="E67" s="14" t="s">
        <v>16</v>
      </c>
      <c r="F67" s="56"/>
    </row>
    <row r="68" spans="1:21" ht="41.25" customHeight="1" x14ac:dyDescent="0.25">
      <c r="A68" s="55" t="s">
        <v>43</v>
      </c>
      <c r="B68" s="12">
        <f>2*PI()*B58*B56*D14/B62/D63/D61</f>
        <v>3623.2751092962349</v>
      </c>
      <c r="C68" s="13"/>
      <c r="D68" s="12">
        <f>ROUND(B68/10^3,2)</f>
        <v>3.62</v>
      </c>
      <c r="E68" s="14" t="s">
        <v>11</v>
      </c>
      <c r="F68" s="56"/>
    </row>
    <row r="69" spans="1:21" ht="33.4" customHeight="1" x14ac:dyDescent="0.25">
      <c r="A69" s="55" t="s">
        <v>44</v>
      </c>
      <c r="B69" s="12">
        <f>D14*B56/B68/D15</f>
        <v>1.3137285622577407E-7</v>
      </c>
      <c r="C69" s="13"/>
      <c r="D69" s="12">
        <f>ROUND(B69*10^9,2)</f>
        <v>131.37</v>
      </c>
      <c r="E69" s="14" t="s">
        <v>10</v>
      </c>
      <c r="F69" s="56"/>
    </row>
    <row r="70" spans="1:21" ht="32.25" customHeight="1" thickBot="1" x14ac:dyDescent="0.3">
      <c r="A70" s="45" t="s">
        <v>45</v>
      </c>
      <c r="B70" s="46">
        <f>1/2/PI()/B68/B67</f>
        <v>4.3165367045611469E-9</v>
      </c>
      <c r="C70" s="47"/>
      <c r="D70" s="46">
        <f>ROUND(B70*10^12,2)</f>
        <v>4316.54</v>
      </c>
      <c r="E70" s="48" t="s">
        <v>15</v>
      </c>
      <c r="F70" s="49"/>
      <c r="L70" s="1"/>
    </row>
    <row r="71" spans="1:21" ht="28.5" customHeight="1" x14ac:dyDescent="0.25">
      <c r="S71" s="10"/>
      <c r="T71" s="10"/>
      <c r="U71" s="10"/>
    </row>
    <row r="72" spans="1:21" ht="15.75" customHeight="1" thickBot="1" x14ac:dyDescent="0.3">
      <c r="A72" s="162" t="s">
        <v>118</v>
      </c>
      <c r="B72" s="162"/>
      <c r="C72" s="162"/>
      <c r="D72" s="162"/>
      <c r="E72" s="162"/>
      <c r="F72" s="162"/>
    </row>
    <row r="73" spans="1:21" s="10" customFormat="1" ht="15.75" thickBot="1" x14ac:dyDescent="0.3">
      <c r="A73" s="21" t="s">
        <v>48</v>
      </c>
      <c r="B73" s="22"/>
      <c r="C73" s="23"/>
      <c r="D73" s="22" t="s">
        <v>1</v>
      </c>
      <c r="E73" s="24" t="s">
        <v>2</v>
      </c>
      <c r="F73" s="95" t="s">
        <v>3</v>
      </c>
      <c r="S73"/>
      <c r="T73"/>
      <c r="U73"/>
    </row>
    <row r="74" spans="1:21" ht="18.75" thickBot="1" x14ac:dyDescent="0.3">
      <c r="A74" s="58" t="s">
        <v>82</v>
      </c>
      <c r="B74" s="59">
        <f>D74*10^3</f>
        <v>10000</v>
      </c>
      <c r="C74" s="60"/>
      <c r="D74" s="59">
        <v>10</v>
      </c>
      <c r="E74" s="61" t="s">
        <v>11</v>
      </c>
      <c r="F74" s="125" t="s">
        <v>97</v>
      </c>
    </row>
    <row r="75" spans="1:21" ht="15.75" thickBot="1" x14ac:dyDescent="0.3">
      <c r="A75" s="4"/>
      <c r="B75" s="4"/>
      <c r="C75" s="4"/>
      <c r="D75" s="4"/>
      <c r="E75" s="4"/>
      <c r="F75" s="4"/>
    </row>
    <row r="76" spans="1:21" ht="15.75" thickBot="1" x14ac:dyDescent="0.3">
      <c r="A76" s="21" t="s">
        <v>49</v>
      </c>
      <c r="B76" s="87"/>
      <c r="C76" s="88"/>
      <c r="D76" s="22" t="s">
        <v>1</v>
      </c>
      <c r="E76" s="24" t="s">
        <v>2</v>
      </c>
      <c r="F76" s="39" t="s">
        <v>0</v>
      </c>
    </row>
    <row r="77" spans="1:21" ht="36.4" customHeight="1" thickBot="1" x14ac:dyDescent="0.3">
      <c r="A77" s="77" t="s">
        <v>83</v>
      </c>
      <c r="B77" s="78">
        <f>D63/(D14-D63)*B74</f>
        <v>6203.7037037037035</v>
      </c>
      <c r="C77" s="79"/>
      <c r="D77" s="78">
        <f>ROUND(B77/10^3,2)</f>
        <v>6.2</v>
      </c>
      <c r="E77" s="80" t="s">
        <v>11</v>
      </c>
      <c r="F77" s="76"/>
    </row>
    <row r="78" spans="1:21" ht="29.65" customHeight="1" x14ac:dyDescent="0.25">
      <c r="S78" s="97"/>
      <c r="T78" s="97"/>
      <c r="U78" s="97"/>
    </row>
    <row r="79" spans="1:21" ht="15.75" customHeight="1" thickBot="1" x14ac:dyDescent="0.3">
      <c r="A79" s="162" t="s">
        <v>119</v>
      </c>
      <c r="B79" s="162"/>
      <c r="C79" s="162"/>
      <c r="D79" s="162"/>
      <c r="E79" s="162"/>
      <c r="F79" s="162"/>
    </row>
    <row r="80" spans="1:21" s="97" customFormat="1" ht="15.75" thickBot="1" x14ac:dyDescent="0.3">
      <c r="A80" s="21" t="s">
        <v>48</v>
      </c>
      <c r="B80" s="22"/>
      <c r="C80" s="23"/>
      <c r="D80" s="22" t="s">
        <v>1</v>
      </c>
      <c r="E80" s="24" t="s">
        <v>2</v>
      </c>
      <c r="F80" s="95" t="s">
        <v>3</v>
      </c>
      <c r="S80"/>
      <c r="T80"/>
      <c r="U80"/>
    </row>
    <row r="81" spans="1:21" x14ac:dyDescent="0.25">
      <c r="A81" s="25" t="s">
        <v>67</v>
      </c>
      <c r="B81" s="26">
        <f>D81*10^-3</f>
        <v>5.0000000000000001E-3</v>
      </c>
      <c r="C81" s="27"/>
      <c r="D81" s="26">
        <v>5</v>
      </c>
      <c r="E81" s="28" t="s">
        <v>13</v>
      </c>
      <c r="F81" s="44" t="s">
        <v>84</v>
      </c>
    </row>
    <row r="82" spans="1:21" x14ac:dyDescent="0.25">
      <c r="A82" s="30" t="s">
        <v>68</v>
      </c>
      <c r="B82" s="9"/>
      <c r="C82" s="8"/>
      <c r="D82" s="9">
        <v>3</v>
      </c>
      <c r="E82" s="3" t="s">
        <v>4</v>
      </c>
      <c r="F82" s="56" t="s">
        <v>46</v>
      </c>
    </row>
    <row r="83" spans="1:21" ht="15.75" thickBot="1" x14ac:dyDescent="0.3">
      <c r="A83" s="32" t="s">
        <v>69</v>
      </c>
      <c r="B83" s="33"/>
      <c r="C83" s="34"/>
      <c r="D83" s="33">
        <v>2.8</v>
      </c>
      <c r="E83" s="35" t="s">
        <v>4</v>
      </c>
      <c r="F83" s="81" t="s">
        <v>47</v>
      </c>
    </row>
    <row r="84" spans="1:21" ht="15.75" thickBot="1" x14ac:dyDescent="0.3">
      <c r="A84" s="4"/>
      <c r="B84" s="4"/>
      <c r="C84" s="4"/>
      <c r="D84" s="4"/>
      <c r="E84" s="4"/>
      <c r="F84" s="4"/>
    </row>
    <row r="85" spans="1:21" x14ac:dyDescent="0.25">
      <c r="A85" s="89" t="s">
        <v>73</v>
      </c>
      <c r="B85" s="90"/>
      <c r="C85" s="91"/>
      <c r="D85" s="90" t="s">
        <v>1</v>
      </c>
      <c r="E85" s="92" t="s">
        <v>2</v>
      </c>
      <c r="F85" s="99" t="s">
        <v>3</v>
      </c>
    </row>
    <row r="86" spans="1:21" x14ac:dyDescent="0.25">
      <c r="A86" s="17" t="s">
        <v>70</v>
      </c>
      <c r="B86" s="15">
        <f>D86*10^-6</f>
        <v>1.9999999999999999E-6</v>
      </c>
      <c r="C86" s="17"/>
      <c r="D86" s="15">
        <v>2</v>
      </c>
      <c r="E86" s="16" t="s">
        <v>9</v>
      </c>
      <c r="F86" s="2" t="s">
        <v>81</v>
      </c>
    </row>
    <row r="87" spans="1:21" x14ac:dyDescent="0.25">
      <c r="A87" s="17" t="s">
        <v>85</v>
      </c>
      <c r="B87" s="106">
        <v>1.1399999999999999</v>
      </c>
      <c r="C87" s="17"/>
      <c r="D87" s="106">
        <f>B87</f>
        <v>1.1399999999999999</v>
      </c>
      <c r="E87" s="16" t="s">
        <v>4</v>
      </c>
      <c r="F87" s="2" t="s">
        <v>81</v>
      </c>
    </row>
    <row r="88" spans="1:21" x14ac:dyDescent="0.25">
      <c r="A88" s="17" t="s">
        <v>86</v>
      </c>
      <c r="B88" s="106">
        <v>1.1100000000000001</v>
      </c>
      <c r="C88" s="17"/>
      <c r="D88" s="106">
        <f>B88</f>
        <v>1.1100000000000001</v>
      </c>
      <c r="E88" s="16" t="s">
        <v>4</v>
      </c>
      <c r="F88" s="2" t="s">
        <v>81</v>
      </c>
    </row>
    <row r="89" spans="1:21" x14ac:dyDescent="0.25">
      <c r="A89" s="17" t="s">
        <v>94</v>
      </c>
      <c r="B89" s="104">
        <v>6.1E-6</v>
      </c>
      <c r="C89" s="17"/>
      <c r="D89" s="105">
        <f>B89/0.000001</f>
        <v>6.1000000000000005</v>
      </c>
      <c r="E89" s="16" t="s">
        <v>9</v>
      </c>
      <c r="F89" s="2" t="s">
        <v>81</v>
      </c>
    </row>
    <row r="90" spans="1:21" x14ac:dyDescent="0.25">
      <c r="A90" s="17" t="s">
        <v>95</v>
      </c>
      <c r="B90" s="104">
        <v>3.0000000000000001E-6</v>
      </c>
      <c r="C90" s="17"/>
      <c r="D90" s="105">
        <f>B90/0.000001</f>
        <v>3</v>
      </c>
      <c r="E90" s="16" t="s">
        <v>9</v>
      </c>
      <c r="F90" s="2" t="s">
        <v>81</v>
      </c>
      <c r="S90" s="98"/>
      <c r="T90" s="98"/>
      <c r="U90" s="98"/>
    </row>
    <row r="91" spans="1:21" ht="15.75" thickBot="1" x14ac:dyDescent="0.3">
      <c r="A91" s="4"/>
      <c r="B91" s="4"/>
      <c r="C91" s="4"/>
      <c r="D91" s="4"/>
      <c r="E91" s="4"/>
      <c r="F91" s="4"/>
    </row>
    <row r="92" spans="1:21" s="98" customFormat="1" ht="15.75" thickBot="1" x14ac:dyDescent="0.3">
      <c r="A92" s="21" t="s">
        <v>49</v>
      </c>
      <c r="B92" s="87"/>
      <c r="C92" s="88"/>
      <c r="D92" s="22" t="s">
        <v>1</v>
      </c>
      <c r="E92" s="24" t="s">
        <v>2</v>
      </c>
      <c r="F92" s="96" t="s">
        <v>0</v>
      </c>
      <c r="S92"/>
      <c r="T92"/>
      <c r="U92"/>
    </row>
    <row r="93" spans="1:21" ht="36.4" customHeight="1" x14ac:dyDescent="0.25">
      <c r="A93" s="40" t="s">
        <v>108</v>
      </c>
      <c r="B93" s="41">
        <f>B81*B86/0.8/D63</f>
        <v>1.5547263681592038E-8</v>
      </c>
      <c r="C93" s="42"/>
      <c r="D93" s="41">
        <f>ROUND(B93*10^9,2)</f>
        <v>15.55</v>
      </c>
      <c r="E93" s="43" t="s">
        <v>10</v>
      </c>
      <c r="F93" s="29"/>
    </row>
    <row r="94" spans="1:21" ht="58.9" customHeight="1" x14ac:dyDescent="0.25">
      <c r="A94" s="55" t="s">
        <v>109</v>
      </c>
      <c r="B94" s="107">
        <f>(D82*(B88/B87)-D83)/(B89*(1-(B88/B87))+B90)</f>
        <v>38301.415487094288</v>
      </c>
      <c r="C94" s="13"/>
      <c r="D94" s="12">
        <f>ROUND(B94/10^3,2)</f>
        <v>38.299999999999997</v>
      </c>
      <c r="E94" s="14" t="s">
        <v>11</v>
      </c>
      <c r="F94" s="31"/>
    </row>
    <row r="95" spans="1:21" ht="42" customHeight="1" thickBot="1" x14ac:dyDescent="0.3">
      <c r="A95" s="45" t="s">
        <v>110</v>
      </c>
      <c r="B95" s="108">
        <f>B94*B88/(D83-B88+B94*(B89+B90))</f>
        <v>20855.372525313684</v>
      </c>
      <c r="C95" s="47"/>
      <c r="D95" s="46">
        <f>ROUND(B95/10^3,2)</f>
        <v>20.86</v>
      </c>
      <c r="E95" s="48" t="s">
        <v>11</v>
      </c>
      <c r="F95" s="82"/>
    </row>
    <row r="96" spans="1:21" ht="42" customHeight="1" thickBot="1" x14ac:dyDescent="0.3">
      <c r="A96" s="45" t="s">
        <v>93</v>
      </c>
      <c r="B96" s="109">
        <f>D12*(B95/(B95+B94))+(B95*B89)</f>
        <v>1.2289178702517711</v>
      </c>
      <c r="C96" s="47"/>
      <c r="D96" s="109">
        <f>B96</f>
        <v>1.2289178702517711</v>
      </c>
      <c r="E96" s="48" t="s">
        <v>4</v>
      </c>
      <c r="F96" s="82"/>
    </row>
  </sheetData>
  <mergeCells count="9">
    <mergeCell ref="A1:F1"/>
    <mergeCell ref="A3:F3"/>
    <mergeCell ref="A39:F39"/>
    <mergeCell ref="A54:F54"/>
    <mergeCell ref="A79:F79"/>
    <mergeCell ref="A23:F23"/>
    <mergeCell ref="A10:F10"/>
    <mergeCell ref="A72:F72"/>
    <mergeCell ref="S3:U3"/>
  </mergeCells>
  <conditionalFormatting sqref="D12">
    <cfRule type="expression" dxfId="13" priority="14">
      <formula>$D$12&gt;7</formula>
    </cfRule>
    <cfRule type="expression" dxfId="12" priority="15">
      <formula>$D$12&lt;3</formula>
    </cfRule>
  </conditionalFormatting>
  <conditionalFormatting sqref="D13">
    <cfRule type="expression" dxfId="11" priority="12">
      <formula>$D$13&gt;7</formula>
    </cfRule>
    <cfRule type="expression" dxfId="10" priority="13">
      <formula>$D$13&lt;3</formula>
    </cfRule>
  </conditionalFormatting>
  <conditionalFormatting sqref="D16">
    <cfRule type="expression" dxfId="9" priority="11">
      <formula>$D$16&gt;(($D$14/$D$13)*(1/0.000000235))/1000</formula>
    </cfRule>
  </conditionalFormatting>
  <conditionalFormatting sqref="D15">
    <cfRule type="expression" dxfId="8" priority="10">
      <formula>$D$15&gt;6</formula>
    </cfRule>
  </conditionalFormatting>
  <conditionalFormatting sqref="D14">
    <cfRule type="expression" dxfId="7" priority="5">
      <formula>$D$14&gt;$D$12</formula>
    </cfRule>
    <cfRule type="expression" dxfId="6" priority="9">
      <formula>$D$14&lt;0.8</formula>
    </cfRule>
  </conditionalFormatting>
  <conditionalFormatting sqref="D32">
    <cfRule type="expression" dxfId="5" priority="8">
      <formula>$D$32&lt;0.235</formula>
    </cfRule>
  </conditionalFormatting>
  <conditionalFormatting sqref="D96">
    <cfRule type="expression" dxfId="4" priority="6">
      <formula>$D$96&lt;$D$87</formula>
    </cfRule>
  </conditionalFormatting>
  <conditionalFormatting sqref="D42">
    <cfRule type="expression" dxfId="3" priority="4">
      <formula>$D$42&gt;$D$15</formula>
    </cfRule>
  </conditionalFormatting>
  <conditionalFormatting sqref="D82">
    <cfRule type="expression" dxfId="2" priority="3">
      <formula>$D$82&gt;$D$12</formula>
    </cfRule>
  </conditionalFormatting>
  <conditionalFormatting sqref="D94">
    <cfRule type="expression" dxfId="1" priority="2">
      <formula>$D$94&lt;0</formula>
    </cfRule>
  </conditionalFormatting>
  <conditionalFormatting sqref="D95">
    <cfRule type="expression" dxfId="0" priority="1">
      <formula>$D$95&lt;0</formula>
    </cfRule>
  </conditionalFormatting>
  <pageMargins left="0.7" right="0.7" top="0.75" bottom="0.75" header="0.3" footer="0.3"/>
  <pageSetup orientation="portrait" horizontalDpi="1200" verticalDpi="1200" r:id="rId1"/>
  <drawing r:id="rId2"/>
  <legacyDrawing r:id="rId3"/>
  <oleObjects>
    <mc:AlternateContent xmlns:mc="http://schemas.openxmlformats.org/markup-compatibility/2006">
      <mc:Choice Requires="x14">
        <oleObject progId="Visio.Drawing.15" shapeId="1026" r:id="rId4">
          <objectPr defaultSize="0" autoPict="0" r:id="rId5">
            <anchor moveWithCells="1">
              <from>
                <xdr:col>7</xdr:col>
                <xdr:colOff>66675</xdr:colOff>
                <xdr:row>2</xdr:row>
                <xdr:rowOff>600075</xdr:rowOff>
              </from>
              <to>
                <xdr:col>16</xdr:col>
                <xdr:colOff>581025</xdr:colOff>
                <xdr:row>23</xdr:row>
                <xdr:rowOff>123825</xdr:rowOff>
              </to>
            </anchor>
          </objectPr>
        </oleObject>
      </mc:Choice>
      <mc:Fallback>
        <oleObject progId="Visio.Drawing.15" shapeId="1026"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7"/>
  <sheetViews>
    <sheetView topLeftCell="C1" workbookViewId="0">
      <selection activeCell="E15" sqref="E15"/>
    </sheetView>
  </sheetViews>
  <sheetFormatPr defaultRowHeight="15" x14ac:dyDescent="0.25"/>
  <cols>
    <col min="2" max="2" width="8.5703125" bestFit="1" customWidth="1"/>
    <col min="3" max="3" width="8.5703125" style="150" customWidth="1"/>
    <col min="4" max="4" width="9.7109375" bestFit="1" customWidth="1"/>
    <col min="5" max="5" width="91.42578125" bestFit="1" customWidth="1"/>
    <col min="6" max="6" width="9.7109375" bestFit="1" customWidth="1"/>
  </cols>
  <sheetData>
    <row r="1" spans="2:6" ht="15.75" thickBot="1" x14ac:dyDescent="0.3"/>
    <row r="2" spans="2:6" ht="15.75" thickBot="1" x14ac:dyDescent="0.3">
      <c r="B2" s="147" t="s">
        <v>17</v>
      </c>
      <c r="C2" s="151"/>
      <c r="D2" s="159" t="s">
        <v>18</v>
      </c>
      <c r="E2" s="160" t="s">
        <v>19</v>
      </c>
      <c r="F2" s="161" t="s">
        <v>19</v>
      </c>
    </row>
    <row r="3" spans="2:6" x14ac:dyDescent="0.25">
      <c r="B3" s="148">
        <v>1</v>
      </c>
      <c r="C3" s="152"/>
      <c r="D3" s="157">
        <v>43558</v>
      </c>
      <c r="E3" s="158" t="s">
        <v>20</v>
      </c>
      <c r="F3" s="102" t="s">
        <v>125</v>
      </c>
    </row>
    <row r="4" spans="2:6" x14ac:dyDescent="0.25">
      <c r="B4" s="148">
        <v>1</v>
      </c>
      <c r="C4" s="152"/>
      <c r="D4" s="153">
        <v>44056</v>
      </c>
      <c r="E4" s="2" t="s">
        <v>123</v>
      </c>
      <c r="F4" s="56" t="s">
        <v>124</v>
      </c>
    </row>
    <row r="5" spans="2:6" x14ac:dyDescent="0.25">
      <c r="B5" s="149">
        <v>1.6</v>
      </c>
      <c r="C5" s="118"/>
      <c r="D5" s="154">
        <v>44327</v>
      </c>
      <c r="E5" s="146" t="s">
        <v>126</v>
      </c>
      <c r="F5" s="56" t="s">
        <v>129</v>
      </c>
    </row>
    <row r="6" spans="2:6" x14ac:dyDescent="0.25">
      <c r="B6" s="149">
        <v>1.8</v>
      </c>
      <c r="C6" s="118"/>
      <c r="D6" s="154">
        <v>44327</v>
      </c>
      <c r="E6" s="146" t="s">
        <v>127</v>
      </c>
      <c r="F6" s="56" t="s">
        <v>129</v>
      </c>
    </row>
    <row r="7" spans="2:6" ht="15.75" thickBot="1" x14ac:dyDescent="0.3">
      <c r="B7" s="149">
        <v>1.8</v>
      </c>
      <c r="C7" s="118"/>
      <c r="D7" s="155">
        <v>44327</v>
      </c>
      <c r="E7" s="156" t="s">
        <v>128</v>
      </c>
      <c r="F7" s="49" t="s">
        <v>129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9D5776-D7F7-405A-B8AB-FCEE17834B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2D79A60-8002-4DE4-AA4F-B16B23244CCE}">
  <ds:schemaRefs>
    <ds:schemaRef ds:uri="http://purl.org/dc/terms/"/>
    <ds:schemaRef ds:uri="http://schemas.microsoft.com/office/2006/documentManagement/types"/>
    <ds:schemaRef ds:uri="http://www.w3.org/XML/1998/namespace"/>
    <ds:schemaRef ds:uri="http://schemas.microsoft.com/office/2006/metadata/properties"/>
    <ds:schemaRef ds:uri="http://purl.org/dc/dcmitype/"/>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362CF94A-5A6E-4D38-9A91-4F1E5C5B1B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TPS50601A-SP Calculator</vt:lpstr>
      <vt:lpstr>RevHistory</vt:lpstr>
    </vt:vector>
  </TitlesOfParts>
  <Company>Texas Instruments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Kaye, Caelan</dc:creator>
  <cp:lastModifiedBy>Labonte, Lonnie M. (GSFC-5960)</cp:lastModifiedBy>
  <dcterms:created xsi:type="dcterms:W3CDTF">2016-07-11T14:05:05Z</dcterms:created>
  <dcterms:modified xsi:type="dcterms:W3CDTF">2022-06-27T13:45:44Z</dcterms:modified>
</cp:coreProperties>
</file>