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6857\OneDrive - TOKYO ELECTRON DEVICE LIMITED\技術関連\TI_案件対応\Others_PST\20210910_松本様\TPS61288\"/>
    </mc:Choice>
  </mc:AlternateContent>
  <xr:revisionPtr revIDLastSave="121" documentId="11_CE6C2DA3B35897581F03818ABF972CB965559311" xr6:coauthVersionLast="45" xr6:coauthVersionMax="45" xr10:uidLastSave="{9889A057-2C80-439C-BA28-63932DDBA192}"/>
  <bookViews>
    <workbookView xWindow="-108" yWindow="-108" windowWidth="23256" windowHeight="14016" activeTab="1" xr2:uid="{00000000-000D-0000-FFFF-FFFF00000000}"/>
  </bookViews>
  <sheets>
    <sheet name="VIN 5.5V" sheetId="10" r:id="rId1"/>
    <sheet name="VIN 4.5V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2" i="10" l="1"/>
  <c r="B20" i="10"/>
  <c r="B18" i="10"/>
  <c r="B17" i="10"/>
  <c r="B16" i="10"/>
  <c r="B9" i="10"/>
  <c r="B11" i="10" s="1"/>
  <c r="B5" i="10"/>
  <c r="B14" i="10" s="1"/>
  <c r="B4" i="10"/>
  <c r="B25" i="9"/>
  <c r="B18" i="9"/>
  <c r="B4" i="9"/>
  <c r="B9" i="9"/>
  <c r="B16" i="9"/>
  <c r="B17" i="9"/>
  <c r="B22" i="9"/>
  <c r="B20" i="9"/>
  <c r="B23" i="10" l="1"/>
  <c r="B24" i="10" s="1"/>
  <c r="B25" i="10"/>
  <c r="B13" i="10"/>
  <c r="B5" i="9"/>
  <c r="B23" i="9" s="1"/>
  <c r="B24" i="9" s="1"/>
  <c r="B14" i="9" l="1"/>
  <c r="B13" i="9"/>
  <c r="B11" i="9" l="1"/>
</calcChain>
</file>

<file path=xl/sharedStrings.xml><?xml version="1.0" encoding="utf-8"?>
<sst xmlns="http://schemas.openxmlformats.org/spreadsheetml/2006/main" count="80" uniqueCount="39">
  <si>
    <t>VIN</t>
    <phoneticPr fontId="1"/>
  </si>
  <si>
    <t>VOUT</t>
    <phoneticPr fontId="1"/>
  </si>
  <si>
    <t>V</t>
    <phoneticPr fontId="1"/>
  </si>
  <si>
    <t>V</t>
    <phoneticPr fontId="1"/>
  </si>
  <si>
    <t>IOUT</t>
    <phoneticPr fontId="1"/>
  </si>
  <si>
    <t>A</t>
    <phoneticPr fontId="1"/>
  </si>
  <si>
    <t>A</t>
    <phoneticPr fontId="1"/>
  </si>
  <si>
    <t>Hz</t>
    <phoneticPr fontId="1"/>
  </si>
  <si>
    <t>L</t>
    <phoneticPr fontId="1"/>
  </si>
  <si>
    <t>F</t>
    <phoneticPr fontId="1"/>
  </si>
  <si>
    <t>ΔIL</t>
    <phoneticPr fontId="1"/>
  </si>
  <si>
    <t>D</t>
    <phoneticPr fontId="1"/>
  </si>
  <si>
    <t>us</t>
    <phoneticPr fontId="1"/>
  </si>
  <si>
    <t>on time</t>
    <phoneticPr fontId="1"/>
  </si>
  <si>
    <t>of time</t>
    <phoneticPr fontId="1"/>
  </si>
  <si>
    <t>us</t>
    <phoneticPr fontId="1"/>
  </si>
  <si>
    <t>Fc</t>
    <phoneticPr fontId="1"/>
  </si>
  <si>
    <t>Hz</t>
    <phoneticPr fontId="1"/>
  </si>
  <si>
    <t>Co</t>
    <phoneticPr fontId="1"/>
  </si>
  <si>
    <t>Vref</t>
    <phoneticPr fontId="1"/>
  </si>
  <si>
    <t>GEA</t>
    <phoneticPr fontId="1"/>
  </si>
  <si>
    <t>Kcomp</t>
    <phoneticPr fontId="1"/>
  </si>
  <si>
    <t>V</t>
    <phoneticPr fontId="1"/>
  </si>
  <si>
    <t>S</t>
    <phoneticPr fontId="1"/>
  </si>
  <si>
    <t>A/V</t>
    <phoneticPr fontId="1"/>
  </si>
  <si>
    <t>Rc</t>
    <phoneticPr fontId="1"/>
  </si>
  <si>
    <t>F</t>
    <phoneticPr fontId="1"/>
  </si>
  <si>
    <t>Fsw</t>
    <phoneticPr fontId="1"/>
  </si>
  <si>
    <t>Ro</t>
    <phoneticPr fontId="1"/>
  </si>
  <si>
    <t>Ω</t>
    <phoneticPr fontId="1"/>
  </si>
  <si>
    <t>Cc</t>
    <phoneticPr fontId="1"/>
  </si>
  <si>
    <t>648kΩ</t>
    <phoneticPr fontId="1"/>
  </si>
  <si>
    <t>Cp</t>
    <phoneticPr fontId="1"/>
  </si>
  <si>
    <t>Resr</t>
    <phoneticPr fontId="1"/>
  </si>
  <si>
    <t>218pF</t>
    <phoneticPr fontId="1"/>
  </si>
  <si>
    <t>530kΩ</t>
    <phoneticPr fontId="1"/>
  </si>
  <si>
    <t>530pF</t>
    <phoneticPr fontId="1"/>
  </si>
  <si>
    <t>270pF</t>
    <phoneticPr fontId="1"/>
  </si>
  <si>
    <t>440pF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</si>
</sst>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80" formatCode="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0" tint="-0.249977111117893"/>
      <name val="ＭＳ Ｐゴシック"/>
      <family val="2"/>
      <charset val="128"/>
      <scheme val="minor"/>
    </font>
    <font>
      <sz val="11"/>
      <color theme="0" tint="-0.24997711111789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Fill="1">
      <alignment vertical="center"/>
    </xf>
    <xf numFmtId="0" fontId="5" fillId="0" borderId="0" xfId="0" applyFont="1">
      <alignment vertical="center"/>
    </xf>
    <xf numFmtId="180" fontId="5" fillId="2" borderId="0" xfId="0" applyNumberFormat="1" applyFont="1" applyFill="1">
      <alignment vertical="center"/>
    </xf>
    <xf numFmtId="0" fontId="5" fillId="2" borderId="0" xfId="0" applyFont="1" applyFill="1">
      <alignment vertical="center"/>
    </xf>
    <xf numFmtId="0" fontId="5" fillId="0" borderId="0" xfId="0" applyFont="1" applyFill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5DB9E-32A3-4E0D-A97B-7CBA989CFBD5}">
  <dimension ref="A1:D25"/>
  <sheetViews>
    <sheetView workbookViewId="0">
      <selection activeCell="D26" sqref="D26"/>
    </sheetView>
  </sheetViews>
  <sheetFormatPr defaultRowHeight="13.2" x14ac:dyDescent="0.2"/>
  <cols>
    <col min="2" max="2" width="9" customWidth="1"/>
  </cols>
  <sheetData>
    <row r="1" spans="1:3" x14ac:dyDescent="0.2">
      <c r="A1" t="s">
        <v>0</v>
      </c>
      <c r="B1">
        <v>5.5</v>
      </c>
      <c r="C1" t="s">
        <v>2</v>
      </c>
    </row>
    <row r="2" spans="1:3" x14ac:dyDescent="0.2">
      <c r="A2" t="s">
        <v>1</v>
      </c>
      <c r="B2">
        <v>12</v>
      </c>
      <c r="C2" t="s">
        <v>2</v>
      </c>
    </row>
    <row r="3" spans="1:3" x14ac:dyDescent="0.2">
      <c r="A3" t="s">
        <v>4</v>
      </c>
      <c r="B3">
        <v>2</v>
      </c>
      <c r="C3" t="s">
        <v>5</v>
      </c>
    </row>
    <row r="4" spans="1:3" x14ac:dyDescent="0.2">
      <c r="A4" t="s">
        <v>28</v>
      </c>
      <c r="B4" s="1">
        <f>B2/B3</f>
        <v>6</v>
      </c>
      <c r="C4" t="s">
        <v>29</v>
      </c>
    </row>
    <row r="5" spans="1:3" x14ac:dyDescent="0.2">
      <c r="A5" t="s">
        <v>11</v>
      </c>
      <c r="B5">
        <f>(B2-B1)/B2</f>
        <v>0.54166666666666663</v>
      </c>
    </row>
    <row r="8" spans="1:3" x14ac:dyDescent="0.2">
      <c r="A8" t="s">
        <v>27</v>
      </c>
      <c r="B8">
        <v>500000</v>
      </c>
      <c r="C8" t="s">
        <v>7</v>
      </c>
    </row>
    <row r="9" spans="1:3" x14ac:dyDescent="0.2">
      <c r="A9" t="s">
        <v>8</v>
      </c>
      <c r="B9">
        <f>4.5*0.000001</f>
        <v>4.5000000000000001E-6</v>
      </c>
      <c r="C9" t="s">
        <v>9</v>
      </c>
    </row>
    <row r="10" spans="1:3" x14ac:dyDescent="0.2">
      <c r="A10" s="2"/>
      <c r="B10" s="3"/>
      <c r="C10" s="3"/>
    </row>
    <row r="11" spans="1:3" x14ac:dyDescent="0.2">
      <c r="A11" t="s">
        <v>10</v>
      </c>
      <c r="B11">
        <f>(B1/(B8*B9))*(1-(B1/B2))</f>
        <v>1.3240740740740744</v>
      </c>
      <c r="C11" t="s">
        <v>5</v>
      </c>
    </row>
    <row r="12" spans="1:3" x14ac:dyDescent="0.2">
      <c r="B12" s="4"/>
    </row>
    <row r="13" spans="1:3" x14ac:dyDescent="0.2">
      <c r="A13" t="s">
        <v>13</v>
      </c>
      <c r="B13">
        <f>1/B8*B5*1000000</f>
        <v>1.0833333333333333</v>
      </c>
      <c r="C13" t="s">
        <v>12</v>
      </c>
    </row>
    <row r="14" spans="1:3" x14ac:dyDescent="0.2">
      <c r="A14" t="s">
        <v>14</v>
      </c>
      <c r="B14">
        <f>1/B8*(1-B5)*1000000</f>
        <v>0.91666666666666674</v>
      </c>
      <c r="C14" t="s">
        <v>12</v>
      </c>
    </row>
    <row r="16" spans="1:3" x14ac:dyDescent="0.2">
      <c r="A16" t="s">
        <v>16</v>
      </c>
      <c r="B16">
        <f>B8/10</f>
        <v>50000</v>
      </c>
      <c r="C16" t="s">
        <v>17</v>
      </c>
    </row>
    <row r="17" spans="1:4" x14ac:dyDescent="0.2">
      <c r="A17" t="s">
        <v>18</v>
      </c>
      <c r="B17">
        <f>(47*2)*0.000001</f>
        <v>9.3999999999999994E-5</v>
      </c>
      <c r="C17" t="s">
        <v>26</v>
      </c>
    </row>
    <row r="18" spans="1:4" x14ac:dyDescent="0.2">
      <c r="A18" t="s">
        <v>33</v>
      </c>
      <c r="B18">
        <f>1/((1/3)+(1/3))</f>
        <v>1.5</v>
      </c>
      <c r="C18" t="s">
        <v>29</v>
      </c>
    </row>
    <row r="19" spans="1:4" x14ac:dyDescent="0.2">
      <c r="A19" t="s">
        <v>19</v>
      </c>
      <c r="B19">
        <v>0.6</v>
      </c>
      <c r="C19" t="s">
        <v>22</v>
      </c>
    </row>
    <row r="20" spans="1:4" x14ac:dyDescent="0.2">
      <c r="A20" t="s">
        <v>20</v>
      </c>
      <c r="B20">
        <f>180*0.000001</f>
        <v>1.7999999999999998E-4</v>
      </c>
      <c r="C20" t="s">
        <v>23</v>
      </c>
    </row>
    <row r="21" spans="1:4" x14ac:dyDescent="0.2">
      <c r="A21" t="s">
        <v>21</v>
      </c>
      <c r="B21">
        <v>13.5</v>
      </c>
      <c r="C21" t="s">
        <v>24</v>
      </c>
    </row>
    <row r="22" spans="1:4" x14ac:dyDescent="0.2">
      <c r="B22">
        <f>PI()</f>
        <v>3.1415926535897931</v>
      </c>
    </row>
    <row r="23" spans="1:4" x14ac:dyDescent="0.2">
      <c r="A23" s="5" t="s">
        <v>25</v>
      </c>
      <c r="B23" s="6">
        <f>((2*B22*B2*B17*B16)/((1-B5)*B19*B20*B21))</f>
        <v>530298.01919181249</v>
      </c>
      <c r="C23" s="7" t="s">
        <v>29</v>
      </c>
      <c r="D23" t="s">
        <v>35</v>
      </c>
    </row>
    <row r="24" spans="1:4" x14ac:dyDescent="0.2">
      <c r="A24" s="5" t="s">
        <v>30</v>
      </c>
      <c r="B24" s="7">
        <f>((B4*B17)/(2*B23))</f>
        <v>5.3177645360579517E-10</v>
      </c>
      <c r="C24" s="7" t="s">
        <v>26</v>
      </c>
      <c r="D24" t="s">
        <v>36</v>
      </c>
    </row>
    <row r="25" spans="1:4" x14ac:dyDescent="0.2">
      <c r="A25" s="8" t="s">
        <v>32</v>
      </c>
      <c r="B25" s="7">
        <f>(B18*B17)/B23</f>
        <v>2.6588822680289758E-10</v>
      </c>
      <c r="C25" s="7" t="s">
        <v>26</v>
      </c>
      <c r="D25" t="s">
        <v>37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H18" sqref="H18"/>
    </sheetView>
  </sheetViews>
  <sheetFormatPr defaultRowHeight="13.2" x14ac:dyDescent="0.2"/>
  <cols>
    <col min="2" max="2" width="9" customWidth="1"/>
  </cols>
  <sheetData>
    <row r="1" spans="1:3" x14ac:dyDescent="0.2">
      <c r="A1" t="s">
        <v>0</v>
      </c>
      <c r="B1">
        <v>4.5</v>
      </c>
      <c r="C1" t="s">
        <v>2</v>
      </c>
    </row>
    <row r="2" spans="1:3" x14ac:dyDescent="0.2">
      <c r="A2" t="s">
        <v>1</v>
      </c>
      <c r="B2">
        <v>12</v>
      </c>
      <c r="C2" t="s">
        <v>3</v>
      </c>
    </row>
    <row r="3" spans="1:3" x14ac:dyDescent="0.2">
      <c r="A3" t="s">
        <v>4</v>
      </c>
      <c r="B3">
        <v>2</v>
      </c>
      <c r="C3" t="s">
        <v>5</v>
      </c>
    </row>
    <row r="4" spans="1:3" x14ac:dyDescent="0.2">
      <c r="A4" t="s">
        <v>28</v>
      </c>
      <c r="B4" s="1">
        <f>B2/B3</f>
        <v>6</v>
      </c>
      <c r="C4" t="s">
        <v>29</v>
      </c>
    </row>
    <row r="5" spans="1:3" x14ac:dyDescent="0.2">
      <c r="A5" t="s">
        <v>11</v>
      </c>
      <c r="B5">
        <f>(B2-B1)/B2</f>
        <v>0.625</v>
      </c>
    </row>
    <row r="8" spans="1:3" x14ac:dyDescent="0.2">
      <c r="A8" t="s">
        <v>27</v>
      </c>
      <c r="B8">
        <v>500000</v>
      </c>
      <c r="C8" t="s">
        <v>7</v>
      </c>
    </row>
    <row r="9" spans="1:3" x14ac:dyDescent="0.2">
      <c r="A9" t="s">
        <v>8</v>
      </c>
      <c r="B9">
        <f>4.5*0.000001</f>
        <v>4.5000000000000001E-6</v>
      </c>
      <c r="C9" t="s">
        <v>9</v>
      </c>
    </row>
    <row r="10" spans="1:3" x14ac:dyDescent="0.2">
      <c r="A10" s="2"/>
      <c r="B10" s="3"/>
      <c r="C10" s="3"/>
    </row>
    <row r="11" spans="1:3" x14ac:dyDescent="0.2">
      <c r="A11" t="s">
        <v>10</v>
      </c>
      <c r="B11">
        <f>(B1/(B8*B9))*(1-(B1/B2))</f>
        <v>1.25</v>
      </c>
      <c r="C11" t="s">
        <v>6</v>
      </c>
    </row>
    <row r="12" spans="1:3" x14ac:dyDescent="0.2">
      <c r="B12" s="4"/>
    </row>
    <row r="13" spans="1:3" x14ac:dyDescent="0.2">
      <c r="A13" t="s">
        <v>13</v>
      </c>
      <c r="B13">
        <f>1/B8*B5*1000000</f>
        <v>1.25</v>
      </c>
      <c r="C13" t="s">
        <v>12</v>
      </c>
    </row>
    <row r="14" spans="1:3" x14ac:dyDescent="0.2">
      <c r="A14" t="s">
        <v>14</v>
      </c>
      <c r="B14">
        <f>1/B8*(1-B5)*1000000</f>
        <v>0.75</v>
      </c>
      <c r="C14" t="s">
        <v>15</v>
      </c>
    </row>
    <row r="16" spans="1:3" x14ac:dyDescent="0.2">
      <c r="A16" t="s">
        <v>16</v>
      </c>
      <c r="B16">
        <f>B8/10</f>
        <v>50000</v>
      </c>
      <c r="C16" t="s">
        <v>17</v>
      </c>
    </row>
    <row r="17" spans="1:4" x14ac:dyDescent="0.2">
      <c r="A17" t="s">
        <v>18</v>
      </c>
      <c r="B17">
        <f>(47*2)*0.000001</f>
        <v>9.3999999999999994E-5</v>
      </c>
      <c r="C17" t="s">
        <v>26</v>
      </c>
    </row>
    <row r="18" spans="1:4" x14ac:dyDescent="0.2">
      <c r="A18" t="s">
        <v>33</v>
      </c>
      <c r="B18">
        <f>1/((1/3)+(1/3))</f>
        <v>1.5</v>
      </c>
      <c r="C18" t="s">
        <v>29</v>
      </c>
    </row>
    <row r="19" spans="1:4" x14ac:dyDescent="0.2">
      <c r="A19" t="s">
        <v>19</v>
      </c>
      <c r="B19">
        <v>0.6</v>
      </c>
      <c r="C19" t="s">
        <v>22</v>
      </c>
    </row>
    <row r="20" spans="1:4" x14ac:dyDescent="0.2">
      <c r="A20" t="s">
        <v>20</v>
      </c>
      <c r="B20">
        <f>180*0.000001</f>
        <v>1.7999999999999998E-4</v>
      </c>
      <c r="C20" t="s">
        <v>23</v>
      </c>
    </row>
    <row r="21" spans="1:4" x14ac:dyDescent="0.2">
      <c r="A21" t="s">
        <v>21</v>
      </c>
      <c r="B21">
        <v>13.5</v>
      </c>
      <c r="C21" t="s">
        <v>24</v>
      </c>
    </row>
    <row r="22" spans="1:4" x14ac:dyDescent="0.2">
      <c r="B22">
        <f>PI()</f>
        <v>3.1415926535897931</v>
      </c>
    </row>
    <row r="23" spans="1:4" x14ac:dyDescent="0.2">
      <c r="A23" s="5" t="s">
        <v>25</v>
      </c>
      <c r="B23" s="6">
        <f>((2*B22*B2*B17*B16)/((1-B5)*B19*B20*B21))</f>
        <v>648142.02345665975</v>
      </c>
      <c r="C23" s="7" t="s">
        <v>29</v>
      </c>
      <c r="D23" t="s">
        <v>31</v>
      </c>
    </row>
    <row r="24" spans="1:4" x14ac:dyDescent="0.2">
      <c r="A24" s="5" t="s">
        <v>30</v>
      </c>
      <c r="B24" s="7">
        <f>((B4*B17)/(2*B23))</f>
        <v>4.3508982567746877E-10</v>
      </c>
      <c r="C24" s="7" t="s">
        <v>26</v>
      </c>
      <c r="D24" t="s">
        <v>38</v>
      </c>
    </row>
    <row r="25" spans="1:4" x14ac:dyDescent="0.2">
      <c r="A25" s="8" t="s">
        <v>32</v>
      </c>
      <c r="B25" s="7">
        <f>(B18*B17)/B23</f>
        <v>2.1754491283873438E-10</v>
      </c>
      <c r="C25" s="7" t="s">
        <v>26</v>
      </c>
      <c r="D25" t="s">
        <v>34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VIN 5.5V</vt:lpstr>
      <vt:lpstr>VIN 4.5V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梶井 路也</dc:creator>
  <cp:lastModifiedBy>TED ECE2 Kajii Michinari</cp:lastModifiedBy>
  <dcterms:created xsi:type="dcterms:W3CDTF">2011-11-22T06:21:48Z</dcterms:created>
  <dcterms:modified xsi:type="dcterms:W3CDTF">2021-09-27T05:56:27Z</dcterms:modified>
</cp:coreProperties>
</file>