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workbookProtection workbookPassword="EC93" lockStructure="1"/>
  <bookViews>
    <workbookView xWindow="8415" yWindow="810" windowWidth="19395" windowHeight="10995" tabRatio="328"/>
  </bookViews>
  <sheets>
    <sheet name="Sheet1" sheetId="1" r:id="rId1"/>
  </sheets>
  <definedNames>
    <definedName name="Ca12_e">Sheet1!$AE$14</definedName>
    <definedName name="Ca12_s">Sheet1!$AD$3</definedName>
    <definedName name="Ca6_e">Sheet1!$AG$8</definedName>
    <definedName name="Ca6_s">Sheet1!$AF$3</definedName>
    <definedName name="Ccomp">Sheet1!$C$50</definedName>
    <definedName name="CcompC">Sheet1!$E$50</definedName>
    <definedName name="Cff">Sheet1!$E$54</definedName>
    <definedName name="CHFC">Sheet1!$E$51</definedName>
    <definedName name="Co_esr">Sheet1!$E$29</definedName>
    <definedName name="Cout">Sheet1!$E$28</definedName>
    <definedName name="Cp">Sheet1!$Q$31</definedName>
    <definedName name="DCRl">Sheet1!$E$19</definedName>
    <definedName name="Dmax">Sheet1!$E$15</definedName>
    <definedName name="Dmin">Sheet1!$E$13</definedName>
    <definedName name="Dnom">Sheet1!$E$14</definedName>
    <definedName name="Effi">Sheet1!$Q$8</definedName>
    <definedName name="EffiC">Sheet1!$T$10</definedName>
    <definedName name="ES">Sheet1!$D$75</definedName>
    <definedName name="fco">Sheet1!$E$45</definedName>
    <definedName name="fcross">Sheet1!$T$37</definedName>
    <definedName name="fesrs">Sheet1!$T$24</definedName>
    <definedName name="ffb">Sheet1!$Q$32</definedName>
    <definedName name="fL">Sheet1!$T$32</definedName>
    <definedName name="fp">Sheet1!$D$58</definedName>
    <definedName name="fp_comp1">Sheet1!$G$49</definedName>
    <definedName name="fp_comp1s">Sheet1!$T$26</definedName>
    <definedName name="fp_comp2">Sheet1!$D$73</definedName>
    <definedName name="fp_comp2s">Sheet1!$T$28</definedName>
    <definedName name="fpcff">Sheet1!$E$56</definedName>
    <definedName name="fpcffs">Sheet1!$T$30</definedName>
    <definedName name="fps">Sheet1!$T$23</definedName>
    <definedName name="frhp">Sheet1!$E$43</definedName>
    <definedName name="frhp2">Sheet1!$T$34</definedName>
    <definedName name="frhps">Sheet1!$T$25</definedName>
    <definedName name="fsw">Sheet1!$E$10</definedName>
    <definedName name="fz_comp">Sheet1!$G$50</definedName>
    <definedName name="fz_comps">Sheet1!$T$27</definedName>
    <definedName name="fzcff">Sheet1!$E$55</definedName>
    <definedName name="fzcffs">Sheet1!$T$29</definedName>
    <definedName name="fzesr">Sheet1!$D$60</definedName>
    <definedName name="Gain_dc">Sheet1!$D$75</definedName>
    <definedName name="Gain_dcs">Sheet1!$T$22</definedName>
    <definedName name="GmEA">Sheet1!$Q$5</definedName>
    <definedName name="Iinmax">Sheet1!$Q$13</definedName>
    <definedName name="ILrms">Sheet1!$T$2</definedName>
    <definedName name="Iout">Sheet1!$E$9</definedName>
    <definedName name="Iripple_target">Sheet1!$Q$14</definedName>
    <definedName name="Iripple_vmin">Sheet1!$E$20</definedName>
    <definedName name="Kind">Sheet1!$E$16</definedName>
    <definedName name="L">Sheet1!$E$18</definedName>
    <definedName name="Ldcr">Sheet1!$E$19</definedName>
    <definedName name="Lmin1">Sheet1!$Q$15</definedName>
    <definedName name="Lmin2">Sheet1!$Q$16</definedName>
    <definedName name="Lmin3">Sheet1!$Q$17</definedName>
    <definedName name="PL">Sheet1!$T$5</definedName>
    <definedName name="Pmos">Sheet1!$T$9</definedName>
    <definedName name="Rcomp">Sheet1!$B$49</definedName>
    <definedName name="RcompC">Sheet1!$E$49</definedName>
    <definedName name="Rdown">Sheet1!$E$39</definedName>
    <definedName name="Re96_e">Sheet1!$AC$97</definedName>
    <definedName name="Re96_s">Sheet1!$AB$2</definedName>
    <definedName name="Rh">Sheet1!$T$4</definedName>
    <definedName name="Rl">Sheet1!$T$3</definedName>
    <definedName name="Ro">Sheet1!$D$56</definedName>
    <definedName name="Ro_ea">Sheet1!$Q$7</definedName>
    <definedName name="Rsense">Sheet1!$Q$6</definedName>
    <definedName name="Rup">Sheet1!$E$40</definedName>
    <definedName name="tdead">Sheet1!$T$7</definedName>
    <definedName name="trise">Sheet1!$T$6</definedName>
    <definedName name="Vdiode">Sheet1!$T$8</definedName>
    <definedName name="Vin_max">Sheet1!$E$7</definedName>
    <definedName name="Vin_min">Sheet1!$E$5</definedName>
    <definedName name="Vin_nom">Sheet1!$E$6</definedName>
    <definedName name="Viripple">Sheet1!$E$33</definedName>
    <definedName name="Vout">Sheet1!$E$8</definedName>
    <definedName name="vREF">Sheet1!$Q$4</definedName>
    <definedName name="Vripple">Sheet1!$E$26</definedName>
    <definedName name="Vslope">Sheet1!$Q$30</definedName>
  </definedNames>
  <calcPr calcId="145621"/>
</workbook>
</file>

<file path=xl/calcChain.xml><?xml version="1.0" encoding="utf-8"?>
<calcChain xmlns="http://schemas.openxmlformats.org/spreadsheetml/2006/main">
  <c r="Q31" i="1" l="1"/>
  <c r="T32" i="1"/>
  <c r="T28" i="1" l="1"/>
  <c r="T7" i="1"/>
  <c r="T6" i="1"/>
  <c r="T4" i="1"/>
  <c r="T3" i="1"/>
  <c r="T31" i="1" l="1"/>
  <c r="E33" i="1" l="1"/>
  <c r="G51" i="1" l="1"/>
  <c r="L26" i="1" l="1"/>
  <c r="G50" i="1"/>
  <c r="E15" i="1" l="1"/>
  <c r="E14" i="1"/>
  <c r="E13" i="1"/>
  <c r="T2" i="1" l="1"/>
  <c r="T5" i="1" s="1"/>
  <c r="AJ3" i="1"/>
  <c r="AK3" i="1" s="1"/>
  <c r="AJ4" i="1"/>
  <c r="AK4" i="1" s="1"/>
  <c r="AJ5" i="1"/>
  <c r="AK5" i="1" s="1"/>
  <c r="AJ6" i="1"/>
  <c r="AK6" i="1" s="1"/>
  <c r="AJ7" i="1"/>
  <c r="AK7" i="1" s="1"/>
  <c r="AJ8" i="1"/>
  <c r="AK8" i="1" s="1"/>
  <c r="AJ9" i="1"/>
  <c r="AK9" i="1" s="1"/>
  <c r="AJ10" i="1"/>
  <c r="AK10" i="1" s="1"/>
  <c r="AJ11" i="1"/>
  <c r="AK11" i="1" s="1"/>
  <c r="AJ12" i="1"/>
  <c r="AK12" i="1" s="1"/>
  <c r="AJ13" i="1"/>
  <c r="AK13" i="1" s="1"/>
  <c r="AJ14" i="1"/>
  <c r="AK14" i="1" s="1"/>
  <c r="AJ15" i="1"/>
  <c r="AK15" i="1" s="1"/>
  <c r="AJ16" i="1"/>
  <c r="AK16" i="1" s="1"/>
  <c r="AJ17" i="1"/>
  <c r="AK17" i="1" s="1"/>
  <c r="AJ18" i="1"/>
  <c r="AK18" i="1" s="1"/>
  <c r="AJ19" i="1"/>
  <c r="AK19" i="1" s="1"/>
  <c r="AJ20" i="1"/>
  <c r="AK20" i="1" s="1"/>
  <c r="AJ21" i="1"/>
  <c r="AK21" i="1" s="1"/>
  <c r="AJ22" i="1"/>
  <c r="AK22" i="1" s="1"/>
  <c r="AJ23" i="1"/>
  <c r="AK23" i="1" s="1"/>
  <c r="AJ24" i="1"/>
  <c r="AK24" i="1" s="1"/>
  <c r="AJ25" i="1"/>
  <c r="AK25" i="1" s="1"/>
  <c r="AJ26" i="1"/>
  <c r="AK26" i="1" s="1"/>
  <c r="AJ27" i="1"/>
  <c r="AK27" i="1" s="1"/>
  <c r="AJ28" i="1"/>
  <c r="AK28" i="1" s="1"/>
  <c r="AJ29" i="1"/>
  <c r="AK29" i="1" s="1"/>
  <c r="AJ30" i="1"/>
  <c r="AK30" i="1" s="1"/>
  <c r="AJ31" i="1"/>
  <c r="AK31" i="1" s="1"/>
  <c r="AJ32" i="1"/>
  <c r="AK32" i="1" s="1"/>
  <c r="AJ33" i="1"/>
  <c r="AK33" i="1" s="1"/>
  <c r="AJ34" i="1"/>
  <c r="AK34" i="1" s="1"/>
  <c r="AJ35" i="1"/>
  <c r="AK35" i="1" s="1"/>
  <c r="AJ36" i="1"/>
  <c r="AK36" i="1" s="1"/>
  <c r="AJ37" i="1"/>
  <c r="AK37" i="1" s="1"/>
  <c r="AJ38" i="1"/>
  <c r="AK38" i="1" s="1"/>
  <c r="AJ39" i="1"/>
  <c r="AK39" i="1" s="1"/>
  <c r="AJ40" i="1"/>
  <c r="AK40" i="1" s="1"/>
  <c r="AJ41" i="1"/>
  <c r="AK41" i="1" s="1"/>
  <c r="AJ42" i="1"/>
  <c r="AK42" i="1" s="1"/>
  <c r="AJ43" i="1"/>
  <c r="AK43" i="1" s="1"/>
  <c r="AJ44" i="1"/>
  <c r="AK44" i="1" s="1"/>
  <c r="AJ45" i="1"/>
  <c r="AK45" i="1" s="1"/>
  <c r="AJ46" i="1"/>
  <c r="AK46" i="1" s="1"/>
  <c r="AJ47" i="1"/>
  <c r="AK47" i="1" s="1"/>
  <c r="AJ48" i="1"/>
  <c r="AK48" i="1" s="1"/>
  <c r="AJ49" i="1"/>
  <c r="AK49" i="1" s="1"/>
  <c r="AJ50" i="1"/>
  <c r="AK50" i="1" s="1"/>
  <c r="AJ51" i="1"/>
  <c r="AK51" i="1" s="1"/>
  <c r="AJ52" i="1"/>
  <c r="AK52" i="1" s="1"/>
  <c r="AJ53" i="1"/>
  <c r="AK53" i="1" s="1"/>
  <c r="AJ54" i="1"/>
  <c r="AK54" i="1" s="1"/>
  <c r="AJ55" i="1"/>
  <c r="AK55" i="1" s="1"/>
  <c r="AJ56" i="1"/>
  <c r="AK56" i="1" s="1"/>
  <c r="AJ57" i="1"/>
  <c r="AK57" i="1" s="1"/>
  <c r="AJ58" i="1"/>
  <c r="AK58" i="1" s="1"/>
  <c r="AJ59" i="1"/>
  <c r="AK59" i="1" s="1"/>
  <c r="AJ60" i="1"/>
  <c r="AK60" i="1" s="1"/>
  <c r="AJ61" i="1"/>
  <c r="AK61" i="1" s="1"/>
  <c r="AJ62" i="1"/>
  <c r="AK62" i="1" s="1"/>
  <c r="AJ63" i="1"/>
  <c r="AK63" i="1" s="1"/>
  <c r="AJ64" i="1"/>
  <c r="AK64" i="1" s="1"/>
  <c r="AJ65" i="1"/>
  <c r="AK65" i="1" s="1"/>
  <c r="AJ66" i="1"/>
  <c r="AK66" i="1" s="1"/>
  <c r="AJ67" i="1"/>
  <c r="AK67" i="1" s="1"/>
  <c r="AJ68" i="1"/>
  <c r="AK68" i="1" s="1"/>
  <c r="AJ69" i="1"/>
  <c r="AK69" i="1" s="1"/>
  <c r="AJ70" i="1"/>
  <c r="AK70" i="1" s="1"/>
  <c r="AJ71" i="1"/>
  <c r="AK71" i="1" s="1"/>
  <c r="AJ72" i="1"/>
  <c r="AK72" i="1" s="1"/>
  <c r="AJ73" i="1"/>
  <c r="AK73" i="1" s="1"/>
  <c r="AJ74" i="1"/>
  <c r="AK74" i="1" s="1"/>
  <c r="AJ75" i="1"/>
  <c r="AK75" i="1" s="1"/>
  <c r="AJ76" i="1"/>
  <c r="AK76" i="1" s="1"/>
  <c r="AJ77" i="1"/>
  <c r="AK77" i="1" s="1"/>
  <c r="AJ78" i="1"/>
  <c r="AK78" i="1" s="1"/>
  <c r="AJ79" i="1"/>
  <c r="AK79" i="1" s="1"/>
  <c r="AJ80" i="1"/>
  <c r="AK80" i="1" s="1"/>
  <c r="AJ81" i="1"/>
  <c r="AK81" i="1" s="1"/>
  <c r="AJ82" i="1"/>
  <c r="AK82" i="1" s="1"/>
  <c r="AJ83" i="1"/>
  <c r="AK83" i="1" s="1"/>
  <c r="AJ84" i="1"/>
  <c r="AK84" i="1" s="1"/>
  <c r="AJ85" i="1"/>
  <c r="AK85" i="1" s="1"/>
  <c r="AJ86" i="1"/>
  <c r="AK86" i="1" s="1"/>
  <c r="AJ87" i="1"/>
  <c r="AK87" i="1" s="1"/>
  <c r="AJ88" i="1"/>
  <c r="AK88" i="1" s="1"/>
  <c r="AJ89" i="1"/>
  <c r="AK89" i="1" s="1"/>
  <c r="AJ90" i="1"/>
  <c r="AK90" i="1" s="1"/>
  <c r="AJ91" i="1"/>
  <c r="AK91" i="1" s="1"/>
  <c r="AJ92" i="1"/>
  <c r="AK92" i="1" s="1"/>
  <c r="AJ93" i="1"/>
  <c r="AK93" i="1" s="1"/>
  <c r="AJ94" i="1"/>
  <c r="AK94" i="1" s="1"/>
  <c r="AJ95" i="1"/>
  <c r="AK95" i="1" s="1"/>
  <c r="AJ96" i="1"/>
  <c r="AK96" i="1" s="1"/>
  <c r="AJ97" i="1"/>
  <c r="AK97" i="1" s="1"/>
  <c r="AJ98" i="1"/>
  <c r="AK98" i="1" s="1"/>
  <c r="AJ99" i="1"/>
  <c r="AK99" i="1" s="1"/>
  <c r="AJ100" i="1"/>
  <c r="AK100" i="1" s="1"/>
  <c r="AJ101" i="1"/>
  <c r="AK101" i="1" s="1"/>
  <c r="AJ102" i="1"/>
  <c r="AK102" i="1" s="1"/>
  <c r="AJ103" i="1"/>
  <c r="AK103" i="1" s="1"/>
  <c r="AJ104" i="1"/>
  <c r="AK104" i="1" s="1"/>
  <c r="AJ105" i="1"/>
  <c r="AK105" i="1" s="1"/>
  <c r="AJ106" i="1"/>
  <c r="AK106" i="1" s="1"/>
  <c r="AJ107" i="1"/>
  <c r="AK107" i="1" s="1"/>
  <c r="AJ108" i="1"/>
  <c r="AK108" i="1" s="1"/>
  <c r="AJ109" i="1"/>
  <c r="AK109" i="1" s="1"/>
  <c r="AJ110" i="1"/>
  <c r="AK110" i="1" s="1"/>
  <c r="AJ111" i="1"/>
  <c r="AK111" i="1" s="1"/>
  <c r="AJ112" i="1"/>
  <c r="AK112" i="1" s="1"/>
  <c r="AJ113" i="1"/>
  <c r="AK113" i="1" s="1"/>
  <c r="AJ114" i="1"/>
  <c r="AK114" i="1" s="1"/>
  <c r="AJ115" i="1"/>
  <c r="AK115" i="1" s="1"/>
  <c r="AJ116" i="1"/>
  <c r="AK116" i="1" s="1"/>
  <c r="AJ117" i="1"/>
  <c r="AK117" i="1" s="1"/>
  <c r="AJ118" i="1"/>
  <c r="AK118" i="1" s="1"/>
  <c r="AJ119" i="1"/>
  <c r="AK119" i="1" s="1"/>
  <c r="AJ120" i="1"/>
  <c r="AK120" i="1" s="1"/>
  <c r="AJ121" i="1"/>
  <c r="AK121" i="1" s="1"/>
  <c r="AJ122" i="1"/>
  <c r="AK122" i="1" s="1"/>
  <c r="AJ123" i="1"/>
  <c r="AK123" i="1" s="1"/>
  <c r="AJ124" i="1"/>
  <c r="AK124" i="1" s="1"/>
  <c r="AJ125" i="1"/>
  <c r="AK125" i="1" s="1"/>
  <c r="AJ126" i="1"/>
  <c r="AK126" i="1" s="1"/>
  <c r="AJ127" i="1"/>
  <c r="AK127" i="1" s="1"/>
  <c r="AJ128" i="1"/>
  <c r="AK128" i="1" s="1"/>
  <c r="AJ129" i="1"/>
  <c r="AK129" i="1" s="1"/>
  <c r="AJ130" i="1"/>
  <c r="AK130" i="1" s="1"/>
  <c r="AJ131" i="1"/>
  <c r="AK131" i="1" s="1"/>
  <c r="AJ132" i="1"/>
  <c r="AK132" i="1" s="1"/>
  <c r="AJ133" i="1"/>
  <c r="AK133" i="1" s="1"/>
  <c r="AJ134" i="1"/>
  <c r="AK134" i="1" s="1"/>
  <c r="AJ135" i="1"/>
  <c r="AK135" i="1" s="1"/>
  <c r="AJ136" i="1"/>
  <c r="AK136" i="1" s="1"/>
  <c r="AJ137" i="1"/>
  <c r="AK137" i="1" s="1"/>
  <c r="AJ138" i="1"/>
  <c r="AK138" i="1" s="1"/>
  <c r="AJ139" i="1"/>
  <c r="AK139" i="1" s="1"/>
  <c r="AJ140" i="1"/>
  <c r="AK140" i="1" s="1"/>
  <c r="AJ141" i="1"/>
  <c r="AK141" i="1" s="1"/>
  <c r="AJ142" i="1"/>
  <c r="AK142" i="1" s="1"/>
  <c r="AJ143" i="1"/>
  <c r="AK143" i="1" s="1"/>
  <c r="AJ144" i="1"/>
  <c r="AK144" i="1" s="1"/>
  <c r="AJ145" i="1"/>
  <c r="AK145" i="1" s="1"/>
  <c r="AJ146" i="1"/>
  <c r="AK146" i="1" s="1"/>
  <c r="AJ147" i="1"/>
  <c r="AK147" i="1" s="1"/>
  <c r="AJ148" i="1"/>
  <c r="AK148" i="1" s="1"/>
  <c r="AJ149" i="1"/>
  <c r="AK149" i="1" s="1"/>
  <c r="AJ150" i="1"/>
  <c r="AK150" i="1" s="1"/>
  <c r="AJ151" i="1"/>
  <c r="AK151" i="1" s="1"/>
  <c r="AJ152" i="1"/>
  <c r="AK152" i="1" s="1"/>
  <c r="AJ153" i="1"/>
  <c r="AK153" i="1" s="1"/>
  <c r="AJ154" i="1"/>
  <c r="AK154" i="1" s="1"/>
  <c r="AJ155" i="1"/>
  <c r="AK155" i="1" s="1"/>
  <c r="AJ156" i="1"/>
  <c r="AK156" i="1" s="1"/>
  <c r="AJ157" i="1"/>
  <c r="AK157" i="1" s="1"/>
  <c r="AJ158" i="1"/>
  <c r="AK158" i="1" s="1"/>
  <c r="AJ159" i="1"/>
  <c r="AK159" i="1" s="1"/>
  <c r="AJ160" i="1"/>
  <c r="AK160" i="1" s="1"/>
  <c r="AJ161" i="1"/>
  <c r="AK161" i="1" s="1"/>
  <c r="AJ162" i="1"/>
  <c r="AK162" i="1" s="1"/>
  <c r="AJ163" i="1"/>
  <c r="AK163" i="1" s="1"/>
  <c r="AJ164" i="1"/>
  <c r="AK164" i="1" s="1"/>
  <c r="AJ165" i="1"/>
  <c r="AK165" i="1" s="1"/>
  <c r="AJ166" i="1"/>
  <c r="AK166" i="1" s="1"/>
  <c r="AJ167" i="1"/>
  <c r="AK167" i="1" s="1"/>
  <c r="AJ168" i="1"/>
  <c r="AK168" i="1" s="1"/>
  <c r="AJ169" i="1"/>
  <c r="AK169" i="1" s="1"/>
  <c r="AJ170" i="1"/>
  <c r="AK170" i="1" s="1"/>
  <c r="AJ171" i="1"/>
  <c r="AK171" i="1" s="1"/>
  <c r="AJ172" i="1"/>
  <c r="AK172" i="1" s="1"/>
  <c r="AJ173" i="1"/>
  <c r="AK173" i="1" s="1"/>
  <c r="AJ174" i="1"/>
  <c r="AK174" i="1" s="1"/>
  <c r="AJ175" i="1"/>
  <c r="AK175" i="1" s="1"/>
  <c r="AJ176" i="1"/>
  <c r="AK176" i="1" s="1"/>
  <c r="AJ177" i="1"/>
  <c r="AK177" i="1" s="1"/>
  <c r="AJ178" i="1"/>
  <c r="AK178" i="1" s="1"/>
  <c r="AJ179" i="1"/>
  <c r="AK179" i="1" s="1"/>
  <c r="AJ180" i="1"/>
  <c r="AK180" i="1" s="1"/>
  <c r="AJ181" i="1"/>
  <c r="AK181" i="1" s="1"/>
  <c r="AJ182" i="1"/>
  <c r="AK182" i="1" s="1"/>
  <c r="AJ183" i="1"/>
  <c r="AK183" i="1" s="1"/>
  <c r="AJ184" i="1"/>
  <c r="AK184" i="1" s="1"/>
  <c r="AJ185" i="1"/>
  <c r="AK185" i="1" s="1"/>
  <c r="AJ186" i="1"/>
  <c r="AK186" i="1" s="1"/>
  <c r="AJ187" i="1"/>
  <c r="AK187" i="1" s="1"/>
  <c r="AJ188" i="1"/>
  <c r="AK188" i="1" s="1"/>
  <c r="AJ189" i="1"/>
  <c r="AK189" i="1" s="1"/>
  <c r="AJ190" i="1"/>
  <c r="AK190" i="1" s="1"/>
  <c r="AJ191" i="1"/>
  <c r="AK191" i="1" s="1"/>
  <c r="AJ192" i="1"/>
  <c r="AK192" i="1" s="1"/>
  <c r="AJ193" i="1"/>
  <c r="AK193" i="1" s="1"/>
  <c r="AJ194" i="1"/>
  <c r="AK194" i="1" s="1"/>
  <c r="AJ195" i="1"/>
  <c r="AK195" i="1" s="1"/>
  <c r="AJ196" i="1"/>
  <c r="AK196" i="1" s="1"/>
  <c r="AJ197" i="1"/>
  <c r="AK197" i="1" s="1"/>
  <c r="AJ198" i="1"/>
  <c r="AK198" i="1" s="1"/>
  <c r="AJ199" i="1"/>
  <c r="AK199" i="1" s="1"/>
  <c r="AJ200" i="1"/>
  <c r="AK200" i="1" s="1"/>
  <c r="AJ201" i="1"/>
  <c r="AK201" i="1" s="1"/>
  <c r="AJ202" i="1"/>
  <c r="AK202" i="1" s="1"/>
  <c r="AJ203" i="1"/>
  <c r="AK203" i="1" s="1"/>
  <c r="AJ204" i="1"/>
  <c r="AK204" i="1" s="1"/>
  <c r="AJ205" i="1"/>
  <c r="AK205" i="1" s="1"/>
  <c r="AJ206" i="1"/>
  <c r="AK206" i="1" s="1"/>
  <c r="AJ207" i="1"/>
  <c r="AK207" i="1" s="1"/>
  <c r="AJ208" i="1"/>
  <c r="AK208" i="1" s="1"/>
  <c r="AJ209" i="1"/>
  <c r="AK209" i="1" s="1"/>
  <c r="AJ210" i="1"/>
  <c r="AK210" i="1" s="1"/>
  <c r="AJ211" i="1"/>
  <c r="AK211" i="1" s="1"/>
  <c r="AJ212" i="1"/>
  <c r="AK212" i="1" s="1"/>
  <c r="AJ213" i="1"/>
  <c r="AK213" i="1" s="1"/>
  <c r="AJ214" i="1"/>
  <c r="AK214" i="1" s="1"/>
  <c r="AJ215" i="1"/>
  <c r="AK215" i="1" s="1"/>
  <c r="AJ216" i="1"/>
  <c r="AK216" i="1" s="1"/>
  <c r="AJ217" i="1"/>
  <c r="AK217" i="1" s="1"/>
  <c r="AJ218" i="1"/>
  <c r="AK218" i="1" s="1"/>
  <c r="AJ219" i="1"/>
  <c r="AK219" i="1" s="1"/>
  <c r="AJ220" i="1"/>
  <c r="AK220" i="1" s="1"/>
  <c r="AJ221" i="1"/>
  <c r="AK221" i="1" s="1"/>
  <c r="AJ222" i="1"/>
  <c r="AK222" i="1" s="1"/>
  <c r="AJ223" i="1"/>
  <c r="AK223" i="1" s="1"/>
  <c r="AJ224" i="1"/>
  <c r="AK224" i="1" s="1"/>
  <c r="AJ225" i="1"/>
  <c r="AK225" i="1" s="1"/>
  <c r="AJ226" i="1"/>
  <c r="AK226" i="1" s="1"/>
  <c r="AJ227" i="1"/>
  <c r="AK227" i="1" s="1"/>
  <c r="AJ228" i="1"/>
  <c r="AK228" i="1" s="1"/>
  <c r="AJ229" i="1"/>
  <c r="AK229" i="1" s="1"/>
  <c r="AJ230" i="1"/>
  <c r="AK230" i="1" s="1"/>
  <c r="AJ231" i="1"/>
  <c r="AK231" i="1" s="1"/>
  <c r="AJ232" i="1"/>
  <c r="AK232" i="1" s="1"/>
  <c r="AJ233" i="1"/>
  <c r="AK233" i="1" s="1"/>
  <c r="AJ234" i="1"/>
  <c r="AK234" i="1" s="1"/>
  <c r="AJ235" i="1"/>
  <c r="AK235" i="1" s="1"/>
  <c r="AJ236" i="1"/>
  <c r="AK236" i="1" s="1"/>
  <c r="AJ237" i="1"/>
  <c r="AK237" i="1" s="1"/>
  <c r="AJ238" i="1"/>
  <c r="AK238" i="1" s="1"/>
  <c r="AJ239" i="1"/>
  <c r="AK239" i="1" s="1"/>
  <c r="AJ240" i="1"/>
  <c r="AK240" i="1" s="1"/>
  <c r="AJ241" i="1"/>
  <c r="AK241" i="1" s="1"/>
  <c r="AJ242" i="1"/>
  <c r="AK242" i="1" s="1"/>
  <c r="AJ243" i="1"/>
  <c r="AK243" i="1" s="1"/>
  <c r="AJ244" i="1"/>
  <c r="AK244" i="1" s="1"/>
  <c r="AJ245" i="1"/>
  <c r="AK245" i="1" s="1"/>
  <c r="AJ246" i="1"/>
  <c r="AK246" i="1" s="1"/>
  <c r="AJ247" i="1"/>
  <c r="AK247" i="1" s="1"/>
  <c r="AJ248" i="1"/>
  <c r="AK248" i="1" s="1"/>
  <c r="AJ249" i="1"/>
  <c r="AK249" i="1" s="1"/>
  <c r="AJ250" i="1"/>
  <c r="AK250" i="1" s="1"/>
  <c r="AJ251" i="1"/>
  <c r="AK251" i="1" s="1"/>
  <c r="AJ252" i="1"/>
  <c r="AK252" i="1" s="1"/>
  <c r="AJ253" i="1"/>
  <c r="AK253" i="1" s="1"/>
  <c r="AJ254" i="1"/>
  <c r="AK254" i="1" s="1"/>
  <c r="AJ255" i="1"/>
  <c r="AK255" i="1" s="1"/>
  <c r="AJ256" i="1"/>
  <c r="AK256" i="1" s="1"/>
  <c r="AJ257" i="1"/>
  <c r="AK257" i="1" s="1"/>
  <c r="AJ258" i="1"/>
  <c r="AK258" i="1" s="1"/>
  <c r="AJ259" i="1"/>
  <c r="AK259" i="1" s="1"/>
  <c r="AJ260" i="1"/>
  <c r="AK260" i="1" s="1"/>
  <c r="AJ261" i="1"/>
  <c r="AK261" i="1" s="1"/>
  <c r="AJ262" i="1"/>
  <c r="AK262" i="1" s="1"/>
  <c r="AJ263" i="1"/>
  <c r="AK263" i="1" s="1"/>
  <c r="AJ264" i="1"/>
  <c r="AK264" i="1" s="1"/>
  <c r="AJ265" i="1"/>
  <c r="AK265" i="1" s="1"/>
  <c r="AJ266" i="1"/>
  <c r="AK266" i="1" s="1"/>
  <c r="AJ267" i="1"/>
  <c r="AK267" i="1" s="1"/>
  <c r="AJ268" i="1"/>
  <c r="AK268" i="1" s="1"/>
  <c r="AJ269" i="1"/>
  <c r="AK269" i="1" s="1"/>
  <c r="AJ270" i="1"/>
  <c r="AK270" i="1" s="1"/>
  <c r="AJ271" i="1"/>
  <c r="AK271" i="1" s="1"/>
  <c r="AJ272" i="1"/>
  <c r="AK272" i="1" s="1"/>
  <c r="AJ273" i="1"/>
  <c r="AK273" i="1" s="1"/>
  <c r="AJ274" i="1"/>
  <c r="AK274" i="1" s="1"/>
  <c r="AJ275" i="1"/>
  <c r="AK275" i="1" s="1"/>
  <c r="AJ276" i="1"/>
  <c r="AK276" i="1" s="1"/>
  <c r="AJ277" i="1"/>
  <c r="AK277" i="1" s="1"/>
  <c r="AJ278" i="1"/>
  <c r="AK278" i="1" s="1"/>
  <c r="AJ279" i="1"/>
  <c r="AK279" i="1" s="1"/>
  <c r="AJ280" i="1"/>
  <c r="AK280" i="1" s="1"/>
  <c r="AJ281" i="1"/>
  <c r="AK281" i="1" s="1"/>
  <c r="AJ282" i="1"/>
  <c r="AK282" i="1" s="1"/>
  <c r="AJ283" i="1"/>
  <c r="AK283" i="1" s="1"/>
  <c r="AJ284" i="1"/>
  <c r="AK284" i="1" s="1"/>
  <c r="AJ285" i="1"/>
  <c r="AK285" i="1" s="1"/>
  <c r="AJ286" i="1"/>
  <c r="AK286" i="1" s="1"/>
  <c r="AJ287" i="1"/>
  <c r="AK287" i="1" s="1"/>
  <c r="AJ288" i="1"/>
  <c r="AK288" i="1" s="1"/>
  <c r="AJ289" i="1"/>
  <c r="AK289" i="1" s="1"/>
  <c r="AJ290" i="1"/>
  <c r="AK290" i="1" s="1"/>
  <c r="AJ291" i="1"/>
  <c r="AK291" i="1" s="1"/>
  <c r="AJ292" i="1"/>
  <c r="AK292" i="1" s="1"/>
  <c r="AJ293" i="1"/>
  <c r="AK293" i="1" s="1"/>
  <c r="AJ294" i="1"/>
  <c r="AK294" i="1" s="1"/>
  <c r="AJ295" i="1"/>
  <c r="AK295" i="1" s="1"/>
  <c r="AJ296" i="1"/>
  <c r="AK296" i="1" s="1"/>
  <c r="AJ297" i="1"/>
  <c r="AK297" i="1" s="1"/>
  <c r="AJ298" i="1"/>
  <c r="AK298" i="1" s="1"/>
  <c r="AJ299" i="1"/>
  <c r="AK299" i="1" s="1"/>
  <c r="AJ300" i="1"/>
  <c r="AK300" i="1" s="1"/>
  <c r="AJ301" i="1"/>
  <c r="AK301" i="1" s="1"/>
  <c r="AJ302" i="1"/>
  <c r="AK302" i="1" s="1"/>
  <c r="AJ303" i="1"/>
  <c r="AK303" i="1" s="1"/>
  <c r="AJ304" i="1"/>
  <c r="AK304" i="1" s="1"/>
  <c r="AJ305" i="1"/>
  <c r="AK305" i="1" s="1"/>
  <c r="AJ306" i="1"/>
  <c r="AK306" i="1" s="1"/>
  <c r="AJ307" i="1"/>
  <c r="AK307" i="1" s="1"/>
  <c r="AJ308" i="1"/>
  <c r="AK308" i="1" s="1"/>
  <c r="AJ309" i="1"/>
  <c r="AK309" i="1" s="1"/>
  <c r="AJ310" i="1"/>
  <c r="AK310" i="1" s="1"/>
  <c r="AJ311" i="1"/>
  <c r="AK311" i="1" s="1"/>
  <c r="AJ312" i="1"/>
  <c r="AK312" i="1" s="1"/>
  <c r="AJ313" i="1"/>
  <c r="AK313" i="1" s="1"/>
  <c r="AJ314" i="1"/>
  <c r="AK314" i="1" s="1"/>
  <c r="AJ315" i="1"/>
  <c r="AK315" i="1" s="1"/>
  <c r="AJ316" i="1"/>
  <c r="AK316" i="1" s="1"/>
  <c r="AJ317" i="1"/>
  <c r="AK317" i="1" s="1"/>
  <c r="AJ318" i="1"/>
  <c r="AK318" i="1" s="1"/>
  <c r="AJ319" i="1"/>
  <c r="AK319" i="1" s="1"/>
  <c r="AJ320" i="1"/>
  <c r="AK320" i="1" s="1"/>
  <c r="AJ321" i="1"/>
  <c r="AK321" i="1" s="1"/>
  <c r="AJ322" i="1"/>
  <c r="AK322" i="1" s="1"/>
  <c r="AJ323" i="1"/>
  <c r="AK323" i="1" s="1"/>
  <c r="AJ324" i="1"/>
  <c r="AK324" i="1" s="1"/>
  <c r="AJ325" i="1"/>
  <c r="AK325" i="1" s="1"/>
  <c r="AJ326" i="1"/>
  <c r="AK326" i="1" s="1"/>
  <c r="AJ327" i="1"/>
  <c r="AK327" i="1" s="1"/>
  <c r="AJ328" i="1"/>
  <c r="AK328" i="1" s="1"/>
  <c r="AJ329" i="1"/>
  <c r="AK329" i="1" s="1"/>
  <c r="AJ330" i="1"/>
  <c r="AK330" i="1" s="1"/>
  <c r="AJ331" i="1"/>
  <c r="AK331" i="1" s="1"/>
  <c r="AJ332" i="1"/>
  <c r="AK332" i="1" s="1"/>
  <c r="AJ333" i="1"/>
  <c r="AK333" i="1" s="1"/>
  <c r="AJ334" i="1"/>
  <c r="AK334" i="1" s="1"/>
  <c r="AJ335" i="1"/>
  <c r="AK335" i="1" s="1"/>
  <c r="AJ336" i="1"/>
  <c r="AK336" i="1" s="1"/>
  <c r="AJ337" i="1"/>
  <c r="AK337" i="1" s="1"/>
  <c r="AJ338" i="1"/>
  <c r="AK338" i="1" s="1"/>
  <c r="AJ339" i="1"/>
  <c r="AK339" i="1" s="1"/>
  <c r="AJ340" i="1"/>
  <c r="AK340" i="1" s="1"/>
  <c r="AJ341" i="1"/>
  <c r="AK341" i="1" s="1"/>
  <c r="AJ342" i="1"/>
  <c r="AK342" i="1" s="1"/>
  <c r="AJ343" i="1"/>
  <c r="AK343" i="1" s="1"/>
  <c r="AJ344" i="1"/>
  <c r="AK344" i="1" s="1"/>
  <c r="AJ345" i="1"/>
  <c r="AK345" i="1" s="1"/>
  <c r="AJ346" i="1"/>
  <c r="AK346" i="1" s="1"/>
  <c r="AJ347" i="1"/>
  <c r="AK347" i="1" s="1"/>
  <c r="AJ348" i="1"/>
  <c r="AK348" i="1" s="1"/>
  <c r="AJ349" i="1"/>
  <c r="AK349" i="1" s="1"/>
  <c r="AJ350" i="1"/>
  <c r="AK350" i="1" s="1"/>
  <c r="AJ351" i="1"/>
  <c r="AK351" i="1" s="1"/>
  <c r="AJ352" i="1"/>
  <c r="AK352" i="1" s="1"/>
  <c r="AJ353" i="1"/>
  <c r="AK353" i="1" s="1"/>
  <c r="AJ354" i="1"/>
  <c r="AK354" i="1" s="1"/>
  <c r="AJ355" i="1"/>
  <c r="AK355" i="1" s="1"/>
  <c r="AJ356" i="1"/>
  <c r="AK356" i="1" s="1"/>
  <c r="AJ357" i="1"/>
  <c r="AK357" i="1" s="1"/>
  <c r="AJ358" i="1"/>
  <c r="AK358" i="1" s="1"/>
  <c r="AJ359" i="1"/>
  <c r="AK359" i="1" s="1"/>
  <c r="AJ360" i="1"/>
  <c r="AK360" i="1" s="1"/>
  <c r="AJ361" i="1"/>
  <c r="AK361" i="1" s="1"/>
  <c r="AJ362" i="1"/>
  <c r="AK362" i="1" s="1"/>
  <c r="AJ363" i="1"/>
  <c r="AK363" i="1" s="1"/>
  <c r="AJ364" i="1"/>
  <c r="AK364" i="1" s="1"/>
  <c r="AJ365" i="1"/>
  <c r="AK365" i="1" s="1"/>
  <c r="AJ366" i="1"/>
  <c r="AK366" i="1" s="1"/>
  <c r="AJ367" i="1"/>
  <c r="AK367" i="1" s="1"/>
  <c r="AJ368" i="1"/>
  <c r="AK368" i="1" s="1"/>
  <c r="AJ369" i="1"/>
  <c r="AK369" i="1" s="1"/>
  <c r="AJ370" i="1"/>
  <c r="AK370" i="1" s="1"/>
  <c r="AJ371" i="1"/>
  <c r="AK371" i="1" s="1"/>
  <c r="AJ372" i="1"/>
  <c r="AK372" i="1" s="1"/>
  <c r="AJ373" i="1"/>
  <c r="AK373" i="1" s="1"/>
  <c r="AJ374" i="1"/>
  <c r="AK374" i="1" s="1"/>
  <c r="AJ375" i="1"/>
  <c r="AK375" i="1" s="1"/>
  <c r="AJ376" i="1"/>
  <c r="AK376" i="1" s="1"/>
  <c r="AJ377" i="1"/>
  <c r="AK377" i="1" s="1"/>
  <c r="AJ378" i="1"/>
  <c r="AK378" i="1" s="1"/>
  <c r="AJ379" i="1"/>
  <c r="AK379" i="1" s="1"/>
  <c r="AJ380" i="1"/>
  <c r="AK380" i="1" s="1"/>
  <c r="AJ381" i="1"/>
  <c r="AK381" i="1" s="1"/>
  <c r="AJ382" i="1"/>
  <c r="AK382" i="1" s="1"/>
  <c r="AJ383" i="1"/>
  <c r="AK383" i="1" s="1"/>
  <c r="AJ384" i="1"/>
  <c r="AK384" i="1" s="1"/>
  <c r="AJ385" i="1"/>
  <c r="AK385" i="1" s="1"/>
  <c r="AJ386" i="1"/>
  <c r="AK386" i="1" s="1"/>
  <c r="AJ387" i="1"/>
  <c r="AK387" i="1" s="1"/>
  <c r="AJ388" i="1"/>
  <c r="AK388" i="1" s="1"/>
  <c r="AJ389" i="1"/>
  <c r="AK389" i="1" s="1"/>
  <c r="AJ390" i="1"/>
  <c r="AK390" i="1" s="1"/>
  <c r="AJ391" i="1"/>
  <c r="AK391" i="1" s="1"/>
  <c r="AJ392" i="1"/>
  <c r="AK392" i="1" s="1"/>
  <c r="AJ393" i="1"/>
  <c r="AK393" i="1" s="1"/>
  <c r="AJ394" i="1"/>
  <c r="AK394" i="1" s="1"/>
  <c r="AJ395" i="1"/>
  <c r="AK395" i="1" s="1"/>
  <c r="AJ396" i="1"/>
  <c r="AK396" i="1" s="1"/>
  <c r="AJ397" i="1"/>
  <c r="AK397" i="1" s="1"/>
  <c r="AJ398" i="1"/>
  <c r="AK398" i="1" s="1"/>
  <c r="AJ399" i="1"/>
  <c r="AK399" i="1" s="1"/>
  <c r="AJ400" i="1"/>
  <c r="AK400" i="1" s="1"/>
  <c r="AJ401" i="1"/>
  <c r="AK401" i="1" s="1"/>
  <c r="AJ402" i="1"/>
  <c r="AK402" i="1" s="1"/>
  <c r="AJ403" i="1"/>
  <c r="AK403" i="1" s="1"/>
  <c r="AJ404" i="1"/>
  <c r="AK404" i="1" s="1"/>
  <c r="AJ405" i="1"/>
  <c r="AK405" i="1" s="1"/>
  <c r="AJ406" i="1"/>
  <c r="AK406" i="1" s="1"/>
  <c r="AJ407" i="1"/>
  <c r="AK407" i="1" s="1"/>
  <c r="AJ408" i="1"/>
  <c r="AK408" i="1" s="1"/>
  <c r="AJ409" i="1"/>
  <c r="AK409" i="1" s="1"/>
  <c r="AJ410" i="1"/>
  <c r="AK410" i="1" s="1"/>
  <c r="AJ411" i="1"/>
  <c r="AK411" i="1" s="1"/>
  <c r="AJ412" i="1"/>
  <c r="AK412" i="1" s="1"/>
  <c r="AJ413" i="1"/>
  <c r="AK413" i="1" s="1"/>
  <c r="AJ414" i="1"/>
  <c r="AK414" i="1" s="1"/>
  <c r="AJ415" i="1"/>
  <c r="AK415" i="1" s="1"/>
  <c r="AJ416" i="1"/>
  <c r="AK416" i="1" s="1"/>
  <c r="AJ417" i="1"/>
  <c r="AK417" i="1" s="1"/>
  <c r="AJ418" i="1"/>
  <c r="AK418" i="1" s="1"/>
  <c r="AJ419" i="1"/>
  <c r="AK419" i="1" s="1"/>
  <c r="AJ420" i="1"/>
  <c r="AK420" i="1" s="1"/>
  <c r="AJ421" i="1"/>
  <c r="AK421" i="1" s="1"/>
  <c r="AJ422" i="1"/>
  <c r="AK422" i="1" s="1"/>
  <c r="AJ423" i="1"/>
  <c r="AK423" i="1" s="1"/>
  <c r="AJ424" i="1"/>
  <c r="AK424" i="1" s="1"/>
  <c r="AJ425" i="1"/>
  <c r="AK425" i="1" s="1"/>
  <c r="AJ426" i="1"/>
  <c r="AK426" i="1" s="1"/>
  <c r="AJ427" i="1"/>
  <c r="AK427" i="1" s="1"/>
  <c r="AJ428" i="1"/>
  <c r="AK428" i="1" s="1"/>
  <c r="AJ429" i="1"/>
  <c r="AK429" i="1" s="1"/>
  <c r="AJ430" i="1"/>
  <c r="AK430" i="1" s="1"/>
  <c r="AJ431" i="1"/>
  <c r="AK431" i="1" s="1"/>
  <c r="AJ432" i="1"/>
  <c r="AK432" i="1" s="1"/>
  <c r="AJ433" i="1"/>
  <c r="AK433" i="1" s="1"/>
  <c r="AJ434" i="1"/>
  <c r="AK434" i="1" s="1"/>
  <c r="AJ435" i="1"/>
  <c r="AK435" i="1" s="1"/>
  <c r="AJ436" i="1"/>
  <c r="AK436" i="1" s="1"/>
  <c r="AJ437" i="1"/>
  <c r="AK437" i="1" s="1"/>
  <c r="AJ438" i="1"/>
  <c r="AK438" i="1" s="1"/>
  <c r="AJ439" i="1"/>
  <c r="AK439" i="1" s="1"/>
  <c r="AJ440" i="1"/>
  <c r="AK440" i="1" s="1"/>
  <c r="AJ441" i="1"/>
  <c r="AK441" i="1" s="1"/>
  <c r="AJ442" i="1"/>
  <c r="AK442" i="1" s="1"/>
  <c r="AJ443" i="1"/>
  <c r="AK443" i="1" s="1"/>
  <c r="AJ444" i="1"/>
  <c r="AK444" i="1" s="1"/>
  <c r="AJ445" i="1"/>
  <c r="AK445" i="1" s="1"/>
  <c r="AJ446" i="1"/>
  <c r="AK446" i="1" s="1"/>
  <c r="AJ447" i="1"/>
  <c r="AK447" i="1" s="1"/>
  <c r="AJ448" i="1"/>
  <c r="AK448" i="1" s="1"/>
  <c r="AJ449" i="1"/>
  <c r="AK449" i="1" s="1"/>
  <c r="AJ450" i="1"/>
  <c r="AK450" i="1" s="1"/>
  <c r="AJ451" i="1"/>
  <c r="AK451" i="1" s="1"/>
  <c r="AJ452" i="1"/>
  <c r="AK452" i="1" s="1"/>
  <c r="AJ453" i="1"/>
  <c r="AK453" i="1" s="1"/>
  <c r="AJ454" i="1"/>
  <c r="AK454" i="1" s="1"/>
  <c r="AJ455" i="1"/>
  <c r="AK455" i="1" s="1"/>
  <c r="AJ456" i="1"/>
  <c r="AK456" i="1" s="1"/>
  <c r="AJ457" i="1"/>
  <c r="AK457" i="1" s="1"/>
  <c r="AJ458" i="1"/>
  <c r="AK458" i="1" s="1"/>
  <c r="AJ459" i="1"/>
  <c r="AK459" i="1" s="1"/>
  <c r="AJ460" i="1"/>
  <c r="AK460" i="1" s="1"/>
  <c r="AJ461" i="1"/>
  <c r="AK461" i="1" s="1"/>
  <c r="AJ462" i="1"/>
  <c r="AK462" i="1" s="1"/>
  <c r="AJ463" i="1"/>
  <c r="AK463" i="1" s="1"/>
  <c r="AJ464" i="1"/>
  <c r="AK464" i="1" s="1"/>
  <c r="AJ465" i="1"/>
  <c r="AK465" i="1" s="1"/>
  <c r="AJ466" i="1"/>
  <c r="AK466" i="1" s="1"/>
  <c r="AJ467" i="1"/>
  <c r="AK467" i="1" s="1"/>
  <c r="AJ468" i="1"/>
  <c r="AK468" i="1" s="1"/>
  <c r="AJ469" i="1"/>
  <c r="AK469" i="1" s="1"/>
  <c r="AJ470" i="1"/>
  <c r="AK470" i="1" s="1"/>
  <c r="AJ471" i="1"/>
  <c r="AK471" i="1" s="1"/>
  <c r="AJ472" i="1"/>
  <c r="AK472" i="1"/>
  <c r="AJ473" i="1"/>
  <c r="AK473" i="1" s="1"/>
  <c r="AJ474" i="1"/>
  <c r="AK474" i="1" s="1"/>
  <c r="AJ475" i="1"/>
  <c r="AK475" i="1" s="1"/>
  <c r="AJ476" i="1"/>
  <c r="AK476" i="1" s="1"/>
  <c r="AJ477" i="1"/>
  <c r="AK477" i="1" s="1"/>
  <c r="AJ478" i="1"/>
  <c r="AK478" i="1" s="1"/>
  <c r="AJ479" i="1"/>
  <c r="AK479" i="1" s="1"/>
  <c r="AJ480" i="1"/>
  <c r="AK480" i="1" s="1"/>
  <c r="AJ481" i="1"/>
  <c r="AK481" i="1" s="1"/>
  <c r="AJ482" i="1"/>
  <c r="AK482" i="1" s="1"/>
  <c r="AJ483" i="1"/>
  <c r="AK483" i="1" s="1"/>
  <c r="AJ484" i="1"/>
  <c r="AK484" i="1" s="1"/>
  <c r="AJ485" i="1"/>
  <c r="AK485" i="1" s="1"/>
  <c r="AJ486" i="1"/>
  <c r="AK486" i="1" s="1"/>
  <c r="AJ487" i="1"/>
  <c r="AK487" i="1" s="1"/>
  <c r="AJ488" i="1"/>
  <c r="AK488" i="1" s="1"/>
  <c r="AJ489" i="1"/>
  <c r="AK489" i="1" s="1"/>
  <c r="AJ490" i="1"/>
  <c r="AK490" i="1" s="1"/>
  <c r="AJ491" i="1"/>
  <c r="AK491" i="1" s="1"/>
  <c r="AJ492" i="1"/>
  <c r="AK492" i="1" s="1"/>
  <c r="AJ493" i="1"/>
  <c r="AK493" i="1" s="1"/>
  <c r="AJ494" i="1"/>
  <c r="AK494" i="1" s="1"/>
  <c r="AJ495" i="1"/>
  <c r="AK495" i="1" s="1"/>
  <c r="AJ496" i="1"/>
  <c r="AK496" i="1" s="1"/>
  <c r="AJ497" i="1"/>
  <c r="AK497" i="1" s="1"/>
  <c r="AJ498" i="1"/>
  <c r="AK498" i="1" s="1"/>
  <c r="AJ499" i="1"/>
  <c r="AK499" i="1" s="1"/>
  <c r="AJ500" i="1"/>
  <c r="AK500" i="1" s="1"/>
  <c r="AJ501" i="1"/>
  <c r="AK501" i="1" s="1"/>
  <c r="AJ502" i="1"/>
  <c r="AK502" i="1" s="1"/>
  <c r="AJ2" i="1"/>
  <c r="AK2" i="1" s="1"/>
  <c r="G49" i="1"/>
  <c r="T26" i="1" s="1"/>
  <c r="BE428" i="1" l="1"/>
  <c r="BD428" i="1"/>
  <c r="BE392" i="1"/>
  <c r="BD392" i="1"/>
  <c r="BE412" i="1"/>
  <c r="BD412" i="1"/>
  <c r="BE501" i="1"/>
  <c r="BD501" i="1"/>
  <c r="BE497" i="1"/>
  <c r="BD497" i="1"/>
  <c r="BE493" i="1"/>
  <c r="BD493" i="1"/>
  <c r="BE489" i="1"/>
  <c r="BD489" i="1"/>
  <c r="BE485" i="1"/>
  <c r="BD485" i="1"/>
  <c r="BE481" i="1"/>
  <c r="BD481" i="1"/>
  <c r="BE477" i="1"/>
  <c r="BD477" i="1"/>
  <c r="BE473" i="1"/>
  <c r="BD473" i="1"/>
  <c r="BE470" i="1"/>
  <c r="BD470" i="1"/>
  <c r="BE466" i="1"/>
  <c r="BD466" i="1"/>
  <c r="BE462" i="1"/>
  <c r="BD462" i="1"/>
  <c r="BE458" i="1"/>
  <c r="BD458" i="1"/>
  <c r="BE454" i="1"/>
  <c r="BD454" i="1"/>
  <c r="BE450" i="1"/>
  <c r="BD450" i="1"/>
  <c r="BE446" i="1"/>
  <c r="BD446" i="1"/>
  <c r="BE442" i="1"/>
  <c r="BD442" i="1"/>
  <c r="BE438" i="1"/>
  <c r="BD438" i="1"/>
  <c r="BE434" i="1"/>
  <c r="BD434" i="1"/>
  <c r="BE430" i="1"/>
  <c r="BD430" i="1"/>
  <c r="BE427" i="1"/>
  <c r="BD427" i="1"/>
  <c r="BE423" i="1"/>
  <c r="BD423" i="1"/>
  <c r="BE419" i="1"/>
  <c r="BD419" i="1"/>
  <c r="BE415" i="1"/>
  <c r="BD415" i="1"/>
  <c r="BE408" i="1"/>
  <c r="BD408" i="1"/>
  <c r="BE404" i="1"/>
  <c r="BD404" i="1"/>
  <c r="BE400" i="1"/>
  <c r="BD400" i="1"/>
  <c r="BE396" i="1"/>
  <c r="BD396" i="1"/>
  <c r="BE389" i="1"/>
  <c r="BD389" i="1"/>
  <c r="BE385" i="1"/>
  <c r="BD385" i="1"/>
  <c r="BE381" i="1"/>
  <c r="BD381" i="1"/>
  <c r="BE377" i="1"/>
  <c r="BD377" i="1"/>
  <c r="BE373" i="1"/>
  <c r="BD373" i="1"/>
  <c r="BE369" i="1"/>
  <c r="BD369" i="1"/>
  <c r="BE365" i="1"/>
  <c r="BD365" i="1"/>
  <c r="BE361" i="1"/>
  <c r="BD361" i="1"/>
  <c r="BE357" i="1"/>
  <c r="BD357" i="1"/>
  <c r="BE353" i="1"/>
  <c r="BD353" i="1"/>
  <c r="BE349" i="1"/>
  <c r="BD349" i="1"/>
  <c r="BE345" i="1"/>
  <c r="BD345" i="1"/>
  <c r="BE341" i="1"/>
  <c r="BD341" i="1"/>
  <c r="BD337" i="1"/>
  <c r="BE337" i="1"/>
  <c r="BD333" i="1"/>
  <c r="BE333" i="1"/>
  <c r="BD329" i="1"/>
  <c r="BE329" i="1"/>
  <c r="BD325" i="1"/>
  <c r="BE325" i="1"/>
  <c r="BD321" i="1"/>
  <c r="BE321" i="1"/>
  <c r="BD317" i="1"/>
  <c r="BE317" i="1"/>
  <c r="BD313" i="1"/>
  <c r="BE313" i="1"/>
  <c r="BD309" i="1"/>
  <c r="BE309" i="1"/>
  <c r="BD305" i="1"/>
  <c r="BE305" i="1"/>
  <c r="BD301" i="1"/>
  <c r="BE301" i="1"/>
  <c r="BD297" i="1"/>
  <c r="BE297" i="1"/>
  <c r="BD293" i="1"/>
  <c r="BE293" i="1"/>
  <c r="BD289" i="1"/>
  <c r="BE289" i="1"/>
  <c r="BD285" i="1"/>
  <c r="BE285" i="1"/>
  <c r="BD281" i="1"/>
  <c r="BE281" i="1"/>
  <c r="BD277" i="1"/>
  <c r="BE277" i="1"/>
  <c r="BD273" i="1"/>
  <c r="BE273" i="1"/>
  <c r="BD269" i="1"/>
  <c r="BE269" i="1"/>
  <c r="BD265" i="1"/>
  <c r="BE265" i="1"/>
  <c r="BD261" i="1"/>
  <c r="BE261" i="1"/>
  <c r="BD257" i="1"/>
  <c r="BE257" i="1"/>
  <c r="BD253" i="1"/>
  <c r="BE253" i="1"/>
  <c r="BD249" i="1"/>
  <c r="BE249" i="1"/>
  <c r="BD245" i="1"/>
  <c r="BE245" i="1"/>
  <c r="BD241" i="1"/>
  <c r="BE241" i="1"/>
  <c r="BD237" i="1"/>
  <c r="BE237" i="1"/>
  <c r="BD233" i="1"/>
  <c r="BE233" i="1"/>
  <c r="BD229" i="1"/>
  <c r="BE229" i="1"/>
  <c r="BD225" i="1"/>
  <c r="BE225" i="1"/>
  <c r="BD221" i="1"/>
  <c r="BE221" i="1"/>
  <c r="BD217" i="1"/>
  <c r="BE217" i="1"/>
  <c r="BD213" i="1"/>
  <c r="BE213" i="1"/>
  <c r="BD209" i="1"/>
  <c r="BE209" i="1"/>
  <c r="BD205" i="1"/>
  <c r="BE205" i="1"/>
  <c r="BD201" i="1"/>
  <c r="BE201" i="1"/>
  <c r="BD197" i="1"/>
  <c r="BE197" i="1"/>
  <c r="BD193" i="1"/>
  <c r="BE193" i="1"/>
  <c r="BD189" i="1"/>
  <c r="BE189" i="1"/>
  <c r="BD185" i="1"/>
  <c r="BE185" i="1"/>
  <c r="BD181" i="1"/>
  <c r="BE181" i="1"/>
  <c r="BD177" i="1"/>
  <c r="BE177" i="1"/>
  <c r="BD173" i="1"/>
  <c r="BE173" i="1"/>
  <c r="BD169" i="1"/>
  <c r="BE169" i="1"/>
  <c r="BE165" i="1"/>
  <c r="BD165" i="1"/>
  <c r="BE161" i="1"/>
  <c r="BD161" i="1"/>
  <c r="BD157" i="1"/>
  <c r="BE157" i="1"/>
  <c r="BE153" i="1"/>
  <c r="BD153" i="1"/>
  <c r="BD149" i="1"/>
  <c r="BE149" i="1"/>
  <c r="BD145" i="1"/>
  <c r="BE145" i="1"/>
  <c r="BE141" i="1"/>
  <c r="BD141" i="1"/>
  <c r="BD137" i="1"/>
  <c r="BE137" i="1"/>
  <c r="BD133" i="1"/>
  <c r="BE133" i="1"/>
  <c r="BD129" i="1"/>
  <c r="BE129" i="1"/>
  <c r="BE125" i="1"/>
  <c r="BD125" i="1"/>
  <c r="BD121" i="1"/>
  <c r="BE121" i="1"/>
  <c r="BD117" i="1"/>
  <c r="BE117" i="1"/>
  <c r="BD113" i="1"/>
  <c r="BE113" i="1"/>
  <c r="BE109" i="1"/>
  <c r="BD109" i="1"/>
  <c r="BD105" i="1"/>
  <c r="BE105" i="1"/>
  <c r="BD101" i="1"/>
  <c r="BE101" i="1"/>
  <c r="BD97" i="1"/>
  <c r="BE97" i="1"/>
  <c r="BD93" i="1"/>
  <c r="BE93" i="1"/>
  <c r="BD89" i="1"/>
  <c r="BE89" i="1"/>
  <c r="BD85" i="1"/>
  <c r="BE85" i="1"/>
  <c r="BD81" i="1"/>
  <c r="BE81" i="1"/>
  <c r="BD77" i="1"/>
  <c r="BE77" i="1"/>
  <c r="BD73" i="1"/>
  <c r="BE73" i="1"/>
  <c r="BD69" i="1"/>
  <c r="BE69" i="1"/>
  <c r="BD65" i="1"/>
  <c r="BE65" i="1"/>
  <c r="BD61" i="1"/>
  <c r="BE61" i="1"/>
  <c r="BD57" i="1"/>
  <c r="BE57" i="1"/>
  <c r="BD53" i="1"/>
  <c r="BE53" i="1"/>
  <c r="BD49" i="1"/>
  <c r="BE49" i="1"/>
  <c r="BD45" i="1"/>
  <c r="BE45" i="1"/>
  <c r="BD41" i="1"/>
  <c r="BE41" i="1"/>
  <c r="BD37" i="1"/>
  <c r="BE37" i="1"/>
  <c r="BD33" i="1"/>
  <c r="BE33" i="1"/>
  <c r="BD29" i="1"/>
  <c r="BE29" i="1"/>
  <c r="BD25" i="1"/>
  <c r="BE25" i="1"/>
  <c r="BD21" i="1"/>
  <c r="BE21" i="1"/>
  <c r="BD17" i="1"/>
  <c r="BE17" i="1"/>
  <c r="BD13" i="1"/>
  <c r="BE13" i="1"/>
  <c r="BE9" i="1"/>
  <c r="BD9" i="1"/>
  <c r="BD5" i="1"/>
  <c r="BE5" i="1"/>
  <c r="BE500" i="1"/>
  <c r="BD500" i="1"/>
  <c r="BE496" i="1"/>
  <c r="BD496" i="1"/>
  <c r="BE492" i="1"/>
  <c r="BD492" i="1"/>
  <c r="BE488" i="1"/>
  <c r="BD488" i="1"/>
  <c r="BE484" i="1"/>
  <c r="BD484" i="1"/>
  <c r="BE480" i="1"/>
  <c r="BD480" i="1"/>
  <c r="BE476" i="1"/>
  <c r="BD476" i="1"/>
  <c r="BE472" i="1"/>
  <c r="BD472" i="1"/>
  <c r="BE469" i="1"/>
  <c r="BD469" i="1"/>
  <c r="BE465" i="1"/>
  <c r="BD465" i="1"/>
  <c r="BE461" i="1"/>
  <c r="BD461" i="1"/>
  <c r="BE457" i="1"/>
  <c r="BD457" i="1"/>
  <c r="BE453" i="1"/>
  <c r="BD453" i="1"/>
  <c r="BE449" i="1"/>
  <c r="BD449" i="1"/>
  <c r="BE445" i="1"/>
  <c r="BD445" i="1"/>
  <c r="BE441" i="1"/>
  <c r="BD441" i="1"/>
  <c r="BE437" i="1"/>
  <c r="BD437" i="1"/>
  <c r="BE433" i="1"/>
  <c r="BD433" i="1"/>
  <c r="BE429" i="1"/>
  <c r="BD429" i="1"/>
  <c r="BE426" i="1"/>
  <c r="BD426" i="1"/>
  <c r="BE422" i="1"/>
  <c r="BD422" i="1"/>
  <c r="BE418" i="1"/>
  <c r="BD418" i="1"/>
  <c r="BE414" i="1"/>
  <c r="BD414" i="1"/>
  <c r="BE411" i="1"/>
  <c r="BD411" i="1"/>
  <c r="BE407" i="1"/>
  <c r="BD407" i="1"/>
  <c r="BE403" i="1"/>
  <c r="BD403" i="1"/>
  <c r="BE399" i="1"/>
  <c r="BD399" i="1"/>
  <c r="BE395" i="1"/>
  <c r="BD395" i="1"/>
  <c r="BE388" i="1"/>
  <c r="BD388" i="1"/>
  <c r="BE384" i="1"/>
  <c r="BD384" i="1"/>
  <c r="BE380" i="1"/>
  <c r="BD380" i="1"/>
  <c r="BE376" i="1"/>
  <c r="BD376" i="1"/>
  <c r="BE372" i="1"/>
  <c r="BD372" i="1"/>
  <c r="BE368" i="1"/>
  <c r="BD368" i="1"/>
  <c r="BE364" i="1"/>
  <c r="BD364" i="1"/>
  <c r="BE360" i="1"/>
  <c r="BD360" i="1"/>
  <c r="BE356" i="1"/>
  <c r="BD356" i="1"/>
  <c r="BE352" i="1"/>
  <c r="BD352" i="1"/>
  <c r="BE348" i="1"/>
  <c r="BD348" i="1"/>
  <c r="BE344" i="1"/>
  <c r="BD344" i="1"/>
  <c r="BE340" i="1"/>
  <c r="BD340" i="1"/>
  <c r="BD336" i="1"/>
  <c r="BE336" i="1"/>
  <c r="BD332" i="1"/>
  <c r="BE332" i="1"/>
  <c r="BD328" i="1"/>
  <c r="BE328" i="1"/>
  <c r="BD324" i="1"/>
  <c r="BE324" i="1"/>
  <c r="BD320" i="1"/>
  <c r="BE320" i="1"/>
  <c r="BD316" i="1"/>
  <c r="BE316" i="1"/>
  <c r="BD312" i="1"/>
  <c r="BE312" i="1"/>
  <c r="BD308" i="1"/>
  <c r="BE308" i="1"/>
  <c r="BD304" i="1"/>
  <c r="BE304" i="1"/>
  <c r="BD300" i="1"/>
  <c r="BE300" i="1"/>
  <c r="BD296" i="1"/>
  <c r="BE296" i="1"/>
  <c r="BD292" i="1"/>
  <c r="BE292" i="1"/>
  <c r="BD288" i="1"/>
  <c r="BE288" i="1"/>
  <c r="BD284" i="1"/>
  <c r="BE284" i="1"/>
  <c r="BD280" i="1"/>
  <c r="BE280" i="1"/>
  <c r="BD276" i="1"/>
  <c r="BE276" i="1"/>
  <c r="BD272" i="1"/>
  <c r="BE272" i="1"/>
  <c r="BD268" i="1"/>
  <c r="BE268" i="1"/>
  <c r="BD264" i="1"/>
  <c r="BE264" i="1"/>
  <c r="BD260" i="1"/>
  <c r="BE260" i="1"/>
  <c r="BD256" i="1"/>
  <c r="BE256" i="1"/>
  <c r="BD252" i="1"/>
  <c r="BE252" i="1"/>
  <c r="BD248" i="1"/>
  <c r="BE248" i="1"/>
  <c r="BD244" i="1"/>
  <c r="BE244" i="1"/>
  <c r="BD240" i="1"/>
  <c r="BE240" i="1"/>
  <c r="BD236" i="1"/>
  <c r="BE236" i="1"/>
  <c r="BD232" i="1"/>
  <c r="BE232" i="1"/>
  <c r="BD228" i="1"/>
  <c r="BE228" i="1"/>
  <c r="BD224" i="1"/>
  <c r="BE224" i="1"/>
  <c r="BD220" i="1"/>
  <c r="BE220" i="1"/>
  <c r="BD216" i="1"/>
  <c r="BE216" i="1"/>
  <c r="BD212" i="1"/>
  <c r="BE212" i="1"/>
  <c r="BD208" i="1"/>
  <c r="BE208" i="1"/>
  <c r="BD204" i="1"/>
  <c r="BE204" i="1"/>
  <c r="BD200" i="1"/>
  <c r="BE200" i="1"/>
  <c r="BD196" i="1"/>
  <c r="BE196" i="1"/>
  <c r="BD192" i="1"/>
  <c r="BE192" i="1"/>
  <c r="BD188" i="1"/>
  <c r="BE188" i="1"/>
  <c r="BD184" i="1"/>
  <c r="BE184" i="1"/>
  <c r="BD180" i="1"/>
  <c r="BE180" i="1"/>
  <c r="BD176" i="1"/>
  <c r="BE176" i="1"/>
  <c r="BD172" i="1"/>
  <c r="BE172" i="1"/>
  <c r="BD168" i="1"/>
  <c r="BE168" i="1"/>
  <c r="BE164" i="1"/>
  <c r="BD164" i="1"/>
  <c r="BD160" i="1"/>
  <c r="BE160" i="1"/>
  <c r="BE156" i="1"/>
  <c r="BD156" i="1"/>
  <c r="BD152" i="1"/>
  <c r="BE152" i="1"/>
  <c r="BE148" i="1"/>
  <c r="BD148" i="1"/>
  <c r="BD144" i="1"/>
  <c r="BE144" i="1"/>
  <c r="BE140" i="1"/>
  <c r="BD140" i="1"/>
  <c r="BD136" i="1"/>
  <c r="BE136" i="1"/>
  <c r="BE132" i="1"/>
  <c r="BD132" i="1"/>
  <c r="BD128" i="1"/>
  <c r="BE128" i="1"/>
  <c r="BE124" i="1"/>
  <c r="BD124" i="1"/>
  <c r="BD120" i="1"/>
  <c r="BE120" i="1"/>
  <c r="BE116" i="1"/>
  <c r="BD116" i="1"/>
  <c r="BD112" i="1"/>
  <c r="BE112" i="1"/>
  <c r="BE108" i="1"/>
  <c r="BD108" i="1"/>
  <c r="BD104" i="1"/>
  <c r="BE104" i="1"/>
  <c r="BE100" i="1"/>
  <c r="BD100" i="1"/>
  <c r="BD96" i="1"/>
  <c r="BE96" i="1"/>
  <c r="BE92" i="1"/>
  <c r="BD92" i="1"/>
  <c r="BD88" i="1"/>
  <c r="BE88" i="1"/>
  <c r="BE84" i="1"/>
  <c r="BD84" i="1"/>
  <c r="BD80" i="1"/>
  <c r="BE80" i="1"/>
  <c r="BE76" i="1"/>
  <c r="BD76" i="1"/>
  <c r="BD72" i="1"/>
  <c r="BE72" i="1"/>
  <c r="BE68" i="1"/>
  <c r="BD68" i="1"/>
  <c r="BD64" i="1"/>
  <c r="BE64" i="1"/>
  <c r="BE60" i="1"/>
  <c r="BD60" i="1"/>
  <c r="BD56" i="1"/>
  <c r="BE56" i="1"/>
  <c r="BE52" i="1"/>
  <c r="BD52" i="1"/>
  <c r="BD48" i="1"/>
  <c r="BE48" i="1"/>
  <c r="BE44" i="1"/>
  <c r="BD44" i="1"/>
  <c r="BD40" i="1"/>
  <c r="BE40" i="1"/>
  <c r="BE36" i="1"/>
  <c r="BD36" i="1"/>
  <c r="BD32" i="1"/>
  <c r="BE32" i="1"/>
  <c r="BE28" i="1"/>
  <c r="BD28" i="1"/>
  <c r="BD24" i="1"/>
  <c r="BE24" i="1"/>
  <c r="BE20" i="1"/>
  <c r="BD20" i="1"/>
  <c r="BD16" i="1"/>
  <c r="BE16" i="1"/>
  <c r="BE12" i="1"/>
  <c r="BD12" i="1"/>
  <c r="BD8" i="1"/>
  <c r="BE8" i="1"/>
  <c r="BE4" i="1"/>
  <c r="BD4" i="1"/>
  <c r="BD2" i="1"/>
  <c r="BE2" i="1"/>
  <c r="BE499" i="1"/>
  <c r="BD499" i="1"/>
  <c r="BE495" i="1"/>
  <c r="BD495" i="1"/>
  <c r="BE491" i="1"/>
  <c r="BD491" i="1"/>
  <c r="BE487" i="1"/>
  <c r="BD487" i="1"/>
  <c r="BE483" i="1"/>
  <c r="BD483" i="1"/>
  <c r="BE479" i="1"/>
  <c r="BD479" i="1"/>
  <c r="BE475" i="1"/>
  <c r="BD475" i="1"/>
  <c r="BE468" i="1"/>
  <c r="BD468" i="1"/>
  <c r="BE464" i="1"/>
  <c r="BD464" i="1"/>
  <c r="BE460" i="1"/>
  <c r="BD460" i="1"/>
  <c r="BE456" i="1"/>
  <c r="BD456" i="1"/>
  <c r="BE452" i="1"/>
  <c r="BD452" i="1"/>
  <c r="BE448" i="1"/>
  <c r="BD448" i="1"/>
  <c r="BE444" i="1"/>
  <c r="BD444" i="1"/>
  <c r="BE440" i="1"/>
  <c r="BD440" i="1"/>
  <c r="BE436" i="1"/>
  <c r="BD436" i="1"/>
  <c r="BE432" i="1"/>
  <c r="BD432" i="1"/>
  <c r="BE425" i="1"/>
  <c r="BD425" i="1"/>
  <c r="BE421" i="1"/>
  <c r="BD421" i="1"/>
  <c r="AW417" i="1"/>
  <c r="BE417" i="1"/>
  <c r="BD417" i="1"/>
  <c r="BE413" i="1"/>
  <c r="BD413" i="1"/>
  <c r="BE410" i="1"/>
  <c r="BD410" i="1"/>
  <c r="BE406" i="1"/>
  <c r="BD406" i="1"/>
  <c r="BE402" i="1"/>
  <c r="BD402" i="1"/>
  <c r="BE398" i="1"/>
  <c r="BD398" i="1"/>
  <c r="BE394" i="1"/>
  <c r="BD394" i="1"/>
  <c r="BE391" i="1"/>
  <c r="BD391" i="1"/>
  <c r="BE387" i="1"/>
  <c r="BD387" i="1"/>
  <c r="BE383" i="1"/>
  <c r="BD383" i="1"/>
  <c r="BE379" i="1"/>
  <c r="BD379" i="1"/>
  <c r="BE375" i="1"/>
  <c r="BD375" i="1"/>
  <c r="BE371" i="1"/>
  <c r="BD371" i="1"/>
  <c r="BE367" i="1"/>
  <c r="BD367" i="1"/>
  <c r="BE363" i="1"/>
  <c r="BD363" i="1"/>
  <c r="BE359" i="1"/>
  <c r="BD359" i="1"/>
  <c r="BE355" i="1"/>
  <c r="BD355" i="1"/>
  <c r="BE351" i="1"/>
  <c r="BD351" i="1"/>
  <c r="BE347" i="1"/>
  <c r="BD347" i="1"/>
  <c r="BE343" i="1"/>
  <c r="BD343" i="1"/>
  <c r="BE339" i="1"/>
  <c r="BD339" i="1"/>
  <c r="BE335" i="1"/>
  <c r="BD335" i="1"/>
  <c r="BE331" i="1"/>
  <c r="BD331" i="1"/>
  <c r="BD327" i="1"/>
  <c r="BE327" i="1"/>
  <c r="BD323" i="1"/>
  <c r="BE323" i="1"/>
  <c r="BD319" i="1"/>
  <c r="BE319" i="1"/>
  <c r="BE315" i="1"/>
  <c r="BD315" i="1"/>
  <c r="BD311" i="1"/>
  <c r="BE311" i="1"/>
  <c r="BD307" i="1"/>
  <c r="BE307" i="1"/>
  <c r="BD303" i="1"/>
  <c r="BE303" i="1"/>
  <c r="BE299" i="1"/>
  <c r="BD299" i="1"/>
  <c r="BD295" i="1"/>
  <c r="BE295" i="1"/>
  <c r="BD291" i="1"/>
  <c r="BE291" i="1"/>
  <c r="BE287" i="1"/>
  <c r="BD287" i="1"/>
  <c r="BE283" i="1"/>
  <c r="BD283" i="1"/>
  <c r="BE279" i="1"/>
  <c r="BD279" i="1"/>
  <c r="BE275" i="1"/>
  <c r="BD275" i="1"/>
  <c r="BE271" i="1"/>
  <c r="BD271" i="1"/>
  <c r="BE267" i="1"/>
  <c r="BD267" i="1"/>
  <c r="BE263" i="1"/>
  <c r="BD263" i="1"/>
  <c r="BE259" i="1"/>
  <c r="BD259" i="1"/>
  <c r="BE255" i="1"/>
  <c r="BD255" i="1"/>
  <c r="BD251" i="1"/>
  <c r="BE251" i="1"/>
  <c r="BE247" i="1"/>
  <c r="BD247" i="1"/>
  <c r="BD243" i="1"/>
  <c r="BE243" i="1"/>
  <c r="BE239" i="1"/>
  <c r="BD239" i="1"/>
  <c r="BD235" i="1"/>
  <c r="BE235" i="1"/>
  <c r="BE231" i="1"/>
  <c r="BD231" i="1"/>
  <c r="BD227" i="1"/>
  <c r="BE227" i="1"/>
  <c r="BE223" i="1"/>
  <c r="BD223" i="1"/>
  <c r="BD219" i="1"/>
  <c r="BE219" i="1"/>
  <c r="BE215" i="1"/>
  <c r="BD215" i="1"/>
  <c r="BD211" i="1"/>
  <c r="BE211" i="1"/>
  <c r="BE207" i="1"/>
  <c r="BD207" i="1"/>
  <c r="BD203" i="1"/>
  <c r="BE203" i="1"/>
  <c r="BE199" i="1"/>
  <c r="BD199" i="1"/>
  <c r="BD195" i="1"/>
  <c r="BE195" i="1"/>
  <c r="BE191" i="1"/>
  <c r="BD191" i="1"/>
  <c r="BD187" i="1"/>
  <c r="BE187" i="1"/>
  <c r="BE183" i="1"/>
  <c r="BD183" i="1"/>
  <c r="BD179" i="1"/>
  <c r="BE179" i="1"/>
  <c r="BE175" i="1"/>
  <c r="BD175" i="1"/>
  <c r="BD171" i="1"/>
  <c r="BE171" i="1"/>
  <c r="BD167" i="1"/>
  <c r="BE167" i="1"/>
  <c r="BD163" i="1"/>
  <c r="BE163" i="1"/>
  <c r="BD159" i="1"/>
  <c r="BE159" i="1"/>
  <c r="BD155" i="1"/>
  <c r="BE155" i="1"/>
  <c r="BD151" i="1"/>
  <c r="BE151" i="1"/>
  <c r="BD147" i="1"/>
  <c r="BE147" i="1"/>
  <c r="BD143" i="1"/>
  <c r="BE143" i="1"/>
  <c r="BD139" i="1"/>
  <c r="BE139" i="1"/>
  <c r="BD135" i="1"/>
  <c r="BE135" i="1"/>
  <c r="BD131" i="1"/>
  <c r="BE131" i="1"/>
  <c r="BD127" i="1"/>
  <c r="BE127" i="1"/>
  <c r="BD123" i="1"/>
  <c r="BE123" i="1"/>
  <c r="BD119" i="1"/>
  <c r="BE119" i="1"/>
  <c r="BD115" i="1"/>
  <c r="BE115" i="1"/>
  <c r="BD111" i="1"/>
  <c r="BE111" i="1"/>
  <c r="BD107" i="1"/>
  <c r="BE107" i="1"/>
  <c r="BD103" i="1"/>
  <c r="BE103" i="1"/>
  <c r="BD99" i="1"/>
  <c r="BE99" i="1"/>
  <c r="BD95" i="1"/>
  <c r="BE95" i="1"/>
  <c r="BD91" i="1"/>
  <c r="BE91" i="1"/>
  <c r="BD87" i="1"/>
  <c r="BE87" i="1"/>
  <c r="BD83" i="1"/>
  <c r="BE83" i="1"/>
  <c r="BE79" i="1"/>
  <c r="BD79" i="1"/>
  <c r="BD75" i="1"/>
  <c r="BE75" i="1"/>
  <c r="BD71" i="1"/>
  <c r="BE71" i="1"/>
  <c r="BD67" i="1"/>
  <c r="BE67" i="1"/>
  <c r="BD63" i="1"/>
  <c r="BE63" i="1"/>
  <c r="BD59" i="1"/>
  <c r="BE59" i="1"/>
  <c r="BD55" i="1"/>
  <c r="BE55" i="1"/>
  <c r="BD51" i="1"/>
  <c r="BE51" i="1"/>
  <c r="BD47" i="1"/>
  <c r="BE47" i="1"/>
  <c r="BD43" i="1"/>
  <c r="BE43" i="1"/>
  <c r="BD39" i="1"/>
  <c r="BE39" i="1"/>
  <c r="BD35" i="1"/>
  <c r="BE35" i="1"/>
  <c r="BD31" i="1"/>
  <c r="BE31" i="1"/>
  <c r="BD27" i="1"/>
  <c r="BE27" i="1"/>
  <c r="BD23" i="1"/>
  <c r="BE23" i="1"/>
  <c r="BD19" i="1"/>
  <c r="BE19" i="1"/>
  <c r="BD15" i="1"/>
  <c r="BE15" i="1"/>
  <c r="BD11" i="1"/>
  <c r="BE11" i="1"/>
  <c r="BE7" i="1"/>
  <c r="BD7" i="1"/>
  <c r="BD3" i="1"/>
  <c r="BE3" i="1"/>
  <c r="BE502" i="1"/>
  <c r="BD502" i="1"/>
  <c r="BE498" i="1"/>
  <c r="BD498" i="1"/>
  <c r="BE494" i="1"/>
  <c r="BD494" i="1"/>
  <c r="BE490" i="1"/>
  <c r="BD490" i="1"/>
  <c r="BE486" i="1"/>
  <c r="BD486" i="1"/>
  <c r="BE482" i="1"/>
  <c r="BD482" i="1"/>
  <c r="BE478" i="1"/>
  <c r="BD478" i="1"/>
  <c r="BE474" i="1"/>
  <c r="BD474" i="1"/>
  <c r="BE471" i="1"/>
  <c r="BD471" i="1"/>
  <c r="BE467" i="1"/>
  <c r="BD467" i="1"/>
  <c r="BE463" i="1"/>
  <c r="BD463" i="1"/>
  <c r="BE459" i="1"/>
  <c r="BD459" i="1"/>
  <c r="BE455" i="1"/>
  <c r="BD455" i="1"/>
  <c r="BE451" i="1"/>
  <c r="BD451" i="1"/>
  <c r="BE447" i="1"/>
  <c r="BD447" i="1"/>
  <c r="BE443" i="1"/>
  <c r="BD443" i="1"/>
  <c r="BE439" i="1"/>
  <c r="BD439" i="1"/>
  <c r="BE435" i="1"/>
  <c r="BD435" i="1"/>
  <c r="BE431" i="1"/>
  <c r="BD431" i="1"/>
  <c r="BE424" i="1"/>
  <c r="BD424" i="1"/>
  <c r="BE420" i="1"/>
  <c r="BD420" i="1"/>
  <c r="BE416" i="1"/>
  <c r="BD416" i="1"/>
  <c r="BE409" i="1"/>
  <c r="BD409" i="1"/>
  <c r="BE405" i="1"/>
  <c r="BD405" i="1"/>
  <c r="BE401" i="1"/>
  <c r="BD401" i="1"/>
  <c r="BE397" i="1"/>
  <c r="BD397" i="1"/>
  <c r="BE393" i="1"/>
  <c r="BD393" i="1"/>
  <c r="BE390" i="1"/>
  <c r="BD390" i="1"/>
  <c r="BE386" i="1"/>
  <c r="BD386" i="1"/>
  <c r="BE382" i="1"/>
  <c r="BD382" i="1"/>
  <c r="BE378" i="1"/>
  <c r="BD378" i="1"/>
  <c r="BE374" i="1"/>
  <c r="BD374" i="1"/>
  <c r="BE370" i="1"/>
  <c r="BD370" i="1"/>
  <c r="BE366" i="1"/>
  <c r="BD366" i="1"/>
  <c r="BE362" i="1"/>
  <c r="BD362" i="1"/>
  <c r="BE358" i="1"/>
  <c r="BD358" i="1"/>
  <c r="BE354" i="1"/>
  <c r="BD354" i="1"/>
  <c r="BE350" i="1"/>
  <c r="BD350" i="1"/>
  <c r="BE346" i="1"/>
  <c r="BD346" i="1"/>
  <c r="BE342" i="1"/>
  <c r="BD342" i="1"/>
  <c r="BE338" i="1"/>
  <c r="BD338" i="1"/>
  <c r="BD334" i="1"/>
  <c r="BE334" i="1"/>
  <c r="BE330" i="1"/>
  <c r="BD330" i="1"/>
  <c r="BD326" i="1"/>
  <c r="BE326" i="1"/>
  <c r="BE322" i="1"/>
  <c r="BD322" i="1"/>
  <c r="BD318" i="1"/>
  <c r="BE318" i="1"/>
  <c r="BE314" i="1"/>
  <c r="BD314" i="1"/>
  <c r="BD310" i="1"/>
  <c r="BE310" i="1"/>
  <c r="BE306" i="1"/>
  <c r="BD306" i="1"/>
  <c r="BD302" i="1"/>
  <c r="BE302" i="1"/>
  <c r="BE298" i="1"/>
  <c r="BD298" i="1"/>
  <c r="BD294" i="1"/>
  <c r="BE294" i="1"/>
  <c r="BE290" i="1"/>
  <c r="BD290" i="1"/>
  <c r="BD286" i="1"/>
  <c r="BE286" i="1"/>
  <c r="BD282" i="1"/>
  <c r="BE282" i="1"/>
  <c r="BD278" i="1"/>
  <c r="BE278" i="1"/>
  <c r="BE274" i="1"/>
  <c r="BD274" i="1"/>
  <c r="BD270" i="1"/>
  <c r="BE270" i="1"/>
  <c r="BE266" i="1"/>
  <c r="BD266" i="1"/>
  <c r="BD262" i="1"/>
  <c r="BE262" i="1"/>
  <c r="BE258" i="1"/>
  <c r="BD258" i="1"/>
  <c r="BD254" i="1"/>
  <c r="BE254" i="1"/>
  <c r="BD250" i="1"/>
  <c r="BE250" i="1"/>
  <c r="BD246" i="1"/>
  <c r="BE246" i="1"/>
  <c r="BE242" i="1"/>
  <c r="BD242" i="1"/>
  <c r="BD238" i="1"/>
  <c r="BE238" i="1"/>
  <c r="BE234" i="1"/>
  <c r="BD234" i="1"/>
  <c r="BD230" i="1"/>
  <c r="BE230" i="1"/>
  <c r="BE226" i="1"/>
  <c r="BD226" i="1"/>
  <c r="BD222" i="1"/>
  <c r="BE222" i="1"/>
  <c r="BD218" i="1"/>
  <c r="BE218" i="1"/>
  <c r="BD214" i="1"/>
  <c r="BE214" i="1"/>
  <c r="BE210" i="1"/>
  <c r="BD210" i="1"/>
  <c r="BD206" i="1"/>
  <c r="BE206" i="1"/>
  <c r="BE202" i="1"/>
  <c r="BD202" i="1"/>
  <c r="BD198" i="1"/>
  <c r="BE198" i="1"/>
  <c r="BE194" i="1"/>
  <c r="BD194" i="1"/>
  <c r="BD190" i="1"/>
  <c r="BE190" i="1"/>
  <c r="BD186" i="1"/>
  <c r="BE186" i="1"/>
  <c r="BD182" i="1"/>
  <c r="BE182" i="1"/>
  <c r="BE178" i="1"/>
  <c r="BD178" i="1"/>
  <c r="BD174" i="1"/>
  <c r="BE174" i="1"/>
  <c r="BD170" i="1"/>
  <c r="BE170" i="1"/>
  <c r="BD166" i="1"/>
  <c r="BE166" i="1"/>
  <c r="BE162" i="1"/>
  <c r="BD162" i="1"/>
  <c r="BD158" i="1"/>
  <c r="BE158" i="1"/>
  <c r="BE154" i="1"/>
  <c r="BD154" i="1"/>
  <c r="BD150" i="1"/>
  <c r="BE150" i="1"/>
  <c r="BE146" i="1"/>
  <c r="BD146" i="1"/>
  <c r="BD142" i="1"/>
  <c r="BE142" i="1"/>
  <c r="BE138" i="1"/>
  <c r="BD138" i="1"/>
  <c r="BD134" i="1"/>
  <c r="BE134" i="1"/>
  <c r="BE130" i="1"/>
  <c r="BD130" i="1"/>
  <c r="BD126" i="1"/>
  <c r="BE126" i="1"/>
  <c r="BE122" i="1"/>
  <c r="BD122" i="1"/>
  <c r="BD118" i="1"/>
  <c r="BE118" i="1"/>
  <c r="BE114" i="1"/>
  <c r="BD114" i="1"/>
  <c r="BD110" i="1"/>
  <c r="BE110" i="1"/>
  <c r="BE106" i="1"/>
  <c r="BD106" i="1"/>
  <c r="BD102" i="1"/>
  <c r="BE102" i="1"/>
  <c r="BE98" i="1"/>
  <c r="BD98" i="1"/>
  <c r="BD94" i="1"/>
  <c r="BE94" i="1"/>
  <c r="BE90" i="1"/>
  <c r="BD90" i="1"/>
  <c r="BD86" i="1"/>
  <c r="BE86" i="1"/>
  <c r="BE82" i="1"/>
  <c r="BD82" i="1"/>
  <c r="BD78" i="1"/>
  <c r="BE78" i="1"/>
  <c r="BE74" i="1"/>
  <c r="BD74" i="1"/>
  <c r="BD70" i="1"/>
  <c r="BE70" i="1"/>
  <c r="BE66" i="1"/>
  <c r="BD66" i="1"/>
  <c r="BD62" i="1"/>
  <c r="BE62" i="1"/>
  <c r="BE58" i="1"/>
  <c r="BD58" i="1"/>
  <c r="BD54" i="1"/>
  <c r="BE54" i="1"/>
  <c r="BE50" i="1"/>
  <c r="BD50" i="1"/>
  <c r="BD46" i="1"/>
  <c r="BE46" i="1"/>
  <c r="BE42" i="1"/>
  <c r="BD42" i="1"/>
  <c r="BD38" i="1"/>
  <c r="BE38" i="1"/>
  <c r="BE34" i="1"/>
  <c r="BD34" i="1"/>
  <c r="BD30" i="1"/>
  <c r="BE30" i="1"/>
  <c r="BE26" i="1"/>
  <c r="BD26" i="1"/>
  <c r="BD22" i="1"/>
  <c r="BE22" i="1"/>
  <c r="BE18" i="1"/>
  <c r="BD18" i="1"/>
  <c r="BD14" i="1"/>
  <c r="BE14" i="1"/>
  <c r="BE10" i="1"/>
  <c r="BD10" i="1"/>
  <c r="BD6" i="1"/>
  <c r="BE6" i="1"/>
  <c r="T9" i="1"/>
  <c r="T10" i="1" s="1"/>
  <c r="T25" i="1" s="1"/>
  <c r="AN494" i="1" s="1"/>
  <c r="U26" i="1"/>
  <c r="AT3" i="1"/>
  <c r="AT4" i="1"/>
  <c r="AT5" i="1"/>
  <c r="AT6" i="1"/>
  <c r="AT7" i="1"/>
  <c r="AT8" i="1"/>
  <c r="AT9" i="1"/>
  <c r="AT10" i="1"/>
  <c r="AT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U3" i="1"/>
  <c r="AU4" i="1"/>
  <c r="AU5" i="1"/>
  <c r="AU6" i="1"/>
  <c r="AU7" i="1"/>
  <c r="AU8" i="1"/>
  <c r="AU9" i="1"/>
  <c r="AU10" i="1"/>
  <c r="AU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T64" i="1"/>
  <c r="AT68" i="1"/>
  <c r="AT72" i="1"/>
  <c r="AT76" i="1"/>
  <c r="AT80" i="1"/>
  <c r="AT84" i="1"/>
  <c r="AT88" i="1"/>
  <c r="AT89" i="1"/>
  <c r="AT90" i="1"/>
  <c r="AT91" i="1"/>
  <c r="AT92" i="1"/>
  <c r="AT93" i="1"/>
  <c r="AT94" i="1"/>
  <c r="AT95" i="1"/>
  <c r="AT96" i="1"/>
  <c r="AT97" i="1"/>
  <c r="AT98" i="1"/>
  <c r="AT99" i="1"/>
  <c r="AT100" i="1"/>
  <c r="AT101" i="1"/>
  <c r="AT102" i="1"/>
  <c r="AT103" i="1"/>
  <c r="AT104" i="1"/>
  <c r="AT105" i="1"/>
  <c r="AT106" i="1"/>
  <c r="AT107" i="1"/>
  <c r="AT108" i="1"/>
  <c r="AT109" i="1"/>
  <c r="AT110" i="1"/>
  <c r="AT111" i="1"/>
  <c r="AT112" i="1"/>
  <c r="AT113" i="1"/>
  <c r="AT114" i="1"/>
  <c r="AT115" i="1"/>
  <c r="AT116" i="1"/>
  <c r="AT117" i="1"/>
  <c r="AT118" i="1"/>
  <c r="AT119" i="1"/>
  <c r="AT120" i="1"/>
  <c r="AT121" i="1"/>
  <c r="AT122" i="1"/>
  <c r="AT123" i="1"/>
  <c r="AT124" i="1"/>
  <c r="AT125" i="1"/>
  <c r="AT126" i="1"/>
  <c r="AT127" i="1"/>
  <c r="AT128" i="1"/>
  <c r="AT129" i="1"/>
  <c r="AT130" i="1"/>
  <c r="AT131" i="1"/>
  <c r="AT132" i="1"/>
  <c r="AT133" i="1"/>
  <c r="AT134" i="1"/>
  <c r="AT135" i="1"/>
  <c r="AT136" i="1"/>
  <c r="AT137" i="1"/>
  <c r="AT138" i="1"/>
  <c r="AT67" i="1"/>
  <c r="AT71" i="1"/>
  <c r="AT75" i="1"/>
  <c r="AT79" i="1"/>
  <c r="AT83" i="1"/>
  <c r="AT87" i="1"/>
  <c r="AU88" i="1"/>
  <c r="AU89" i="1"/>
  <c r="AU90" i="1"/>
  <c r="AU91" i="1"/>
  <c r="AU92" i="1"/>
  <c r="AU93" i="1"/>
  <c r="AU94" i="1"/>
  <c r="AU95" i="1"/>
  <c r="AU96" i="1"/>
  <c r="AU97" i="1"/>
  <c r="AU98" i="1"/>
  <c r="AU99" i="1"/>
  <c r="AU100" i="1"/>
  <c r="AU101" i="1"/>
  <c r="AU102" i="1"/>
  <c r="AU103" i="1"/>
  <c r="AU104" i="1"/>
  <c r="AU105" i="1"/>
  <c r="AU106" i="1"/>
  <c r="AU107" i="1"/>
  <c r="AU108" i="1"/>
  <c r="AU109" i="1"/>
  <c r="AU110" i="1"/>
  <c r="AU111" i="1"/>
  <c r="AU112" i="1"/>
  <c r="AU113" i="1"/>
  <c r="AU114" i="1"/>
  <c r="AU115" i="1"/>
  <c r="AU116" i="1"/>
  <c r="AU117" i="1"/>
  <c r="AU118" i="1"/>
  <c r="AU119" i="1"/>
  <c r="AU120" i="1"/>
  <c r="AU121" i="1"/>
  <c r="AU122" i="1"/>
  <c r="AU123" i="1"/>
  <c r="AU124" i="1"/>
  <c r="AU125" i="1"/>
  <c r="AU126" i="1"/>
  <c r="AU127" i="1"/>
  <c r="AU128" i="1"/>
  <c r="AU129" i="1"/>
  <c r="AU130" i="1"/>
  <c r="AU131" i="1"/>
  <c r="AU132" i="1"/>
  <c r="AU133" i="1"/>
  <c r="AU134" i="1"/>
  <c r="AU135" i="1"/>
  <c r="AU136" i="1"/>
  <c r="AU137" i="1"/>
  <c r="AU138" i="1"/>
  <c r="AU139" i="1"/>
  <c r="AU140" i="1"/>
  <c r="AU141" i="1"/>
  <c r="AU142" i="1"/>
  <c r="AU143" i="1"/>
  <c r="AU144" i="1"/>
  <c r="AU145" i="1"/>
  <c r="AU146" i="1"/>
  <c r="AU147" i="1"/>
  <c r="AU148" i="1"/>
  <c r="AU149" i="1"/>
  <c r="AU150" i="1"/>
  <c r="AU151" i="1"/>
  <c r="AU152" i="1"/>
  <c r="AU153" i="1"/>
  <c r="AU154" i="1"/>
  <c r="AU155" i="1"/>
  <c r="AU156" i="1"/>
  <c r="AU157" i="1"/>
  <c r="AU158" i="1"/>
  <c r="AU159" i="1"/>
  <c r="AU160" i="1"/>
  <c r="AU161" i="1"/>
  <c r="AU162" i="1"/>
  <c r="AU163" i="1"/>
  <c r="AU164" i="1"/>
  <c r="AU165" i="1"/>
  <c r="AU166" i="1"/>
  <c r="AT66" i="1"/>
  <c r="AT70" i="1"/>
  <c r="AT74" i="1"/>
  <c r="AT78" i="1"/>
  <c r="AT82" i="1"/>
  <c r="AT86" i="1"/>
  <c r="AT65" i="1"/>
  <c r="AT69" i="1"/>
  <c r="AT73" i="1"/>
  <c r="AT77" i="1"/>
  <c r="AT81" i="1"/>
  <c r="AT85" i="1"/>
  <c r="AT140" i="1"/>
  <c r="AT144" i="1"/>
  <c r="AT148" i="1"/>
  <c r="AT152" i="1"/>
  <c r="AT156" i="1"/>
  <c r="AT160" i="1"/>
  <c r="AT164" i="1"/>
  <c r="AT139" i="1"/>
  <c r="AT142" i="1"/>
  <c r="AT146" i="1"/>
  <c r="AT150" i="1"/>
  <c r="AT154" i="1"/>
  <c r="AT158" i="1"/>
  <c r="AT162" i="1"/>
  <c r="AT166" i="1"/>
  <c r="AU167" i="1"/>
  <c r="AU168" i="1"/>
  <c r="AU169" i="1"/>
  <c r="AU170" i="1"/>
  <c r="AU171" i="1"/>
  <c r="AU172" i="1"/>
  <c r="AU173" i="1"/>
  <c r="AU174" i="1"/>
  <c r="AU175" i="1"/>
  <c r="AU176" i="1"/>
  <c r="AU177" i="1"/>
  <c r="AU178" i="1"/>
  <c r="AU179" i="1"/>
  <c r="AU180" i="1"/>
  <c r="AU181" i="1"/>
  <c r="AU182" i="1"/>
  <c r="AU183" i="1"/>
  <c r="AU184" i="1"/>
  <c r="AU185" i="1"/>
  <c r="AU186" i="1"/>
  <c r="AU187" i="1"/>
  <c r="AU188" i="1"/>
  <c r="AU189" i="1"/>
  <c r="AU190" i="1"/>
  <c r="AU191" i="1"/>
  <c r="AU192" i="1"/>
  <c r="AU193" i="1"/>
  <c r="AU194" i="1"/>
  <c r="AU195" i="1"/>
  <c r="AU196" i="1"/>
  <c r="AU197" i="1"/>
  <c r="AU198" i="1"/>
  <c r="AU199" i="1"/>
  <c r="AU200" i="1"/>
  <c r="AU201" i="1"/>
  <c r="AU202" i="1"/>
  <c r="AU203" i="1"/>
  <c r="AU204" i="1"/>
  <c r="AU205" i="1"/>
  <c r="AU206" i="1"/>
  <c r="AU207" i="1"/>
  <c r="AU208" i="1"/>
  <c r="AU209" i="1"/>
  <c r="AU210" i="1"/>
  <c r="AU211" i="1"/>
  <c r="AU212" i="1"/>
  <c r="AU213" i="1"/>
  <c r="AU214" i="1"/>
  <c r="AU215" i="1"/>
  <c r="AU216" i="1"/>
  <c r="AU217" i="1"/>
  <c r="AU218" i="1"/>
  <c r="AU219" i="1"/>
  <c r="AU220" i="1"/>
  <c r="AU221" i="1"/>
  <c r="AU222" i="1"/>
  <c r="AU223" i="1"/>
  <c r="AU224" i="1"/>
  <c r="AU225" i="1"/>
  <c r="AU226" i="1"/>
  <c r="AU227" i="1"/>
  <c r="AU228" i="1"/>
  <c r="AU229" i="1"/>
  <c r="AU230" i="1"/>
  <c r="AU231" i="1"/>
  <c r="AU232" i="1"/>
  <c r="AU233" i="1"/>
  <c r="AU234" i="1"/>
  <c r="AU235" i="1"/>
  <c r="AU236" i="1"/>
  <c r="AU237" i="1"/>
  <c r="AU238" i="1"/>
  <c r="AU239" i="1"/>
  <c r="AU240" i="1"/>
  <c r="AU241" i="1"/>
  <c r="AU242" i="1"/>
  <c r="AU243" i="1"/>
  <c r="AU244" i="1"/>
  <c r="AU245" i="1"/>
  <c r="AU246" i="1"/>
  <c r="AU247" i="1"/>
  <c r="AU248" i="1"/>
  <c r="AU249" i="1"/>
  <c r="AU250" i="1"/>
  <c r="AU251" i="1"/>
  <c r="AU252" i="1"/>
  <c r="AU253" i="1"/>
  <c r="AU254" i="1"/>
  <c r="AU255" i="1"/>
  <c r="AU256" i="1"/>
  <c r="AU257" i="1"/>
  <c r="AU258" i="1"/>
  <c r="AU259" i="1"/>
  <c r="AU260" i="1"/>
  <c r="AU261" i="1"/>
  <c r="AU262" i="1"/>
  <c r="AU263" i="1"/>
  <c r="AU264" i="1"/>
  <c r="AU265" i="1"/>
  <c r="AU266" i="1"/>
  <c r="AU267" i="1"/>
  <c r="AU268" i="1"/>
  <c r="AU269" i="1"/>
  <c r="AU270" i="1"/>
  <c r="AU271" i="1"/>
  <c r="AU272" i="1"/>
  <c r="AU273" i="1"/>
  <c r="AU274" i="1"/>
  <c r="AU275" i="1"/>
  <c r="AU276" i="1"/>
  <c r="AU277" i="1"/>
  <c r="AU278" i="1"/>
  <c r="AU279" i="1"/>
  <c r="AU280" i="1"/>
  <c r="AU281" i="1"/>
  <c r="AU282" i="1"/>
  <c r="AU283" i="1"/>
  <c r="AU284" i="1"/>
  <c r="AU285" i="1"/>
  <c r="AU286" i="1"/>
  <c r="AU287" i="1"/>
  <c r="AU288" i="1"/>
  <c r="AU289" i="1"/>
  <c r="AU290" i="1"/>
  <c r="AU291" i="1"/>
  <c r="AU292" i="1"/>
  <c r="AU293" i="1"/>
  <c r="AU294" i="1"/>
  <c r="AU295" i="1"/>
  <c r="AU296" i="1"/>
  <c r="AU297" i="1"/>
  <c r="AU298" i="1"/>
  <c r="AU299" i="1"/>
  <c r="AU300" i="1"/>
  <c r="AU301" i="1"/>
  <c r="AU302" i="1"/>
  <c r="AU303" i="1"/>
  <c r="AU304" i="1"/>
  <c r="AU305" i="1"/>
  <c r="AU306" i="1"/>
  <c r="AU307" i="1"/>
  <c r="AU308" i="1"/>
  <c r="AU309" i="1"/>
  <c r="AU310" i="1"/>
  <c r="AU311" i="1"/>
  <c r="AU312" i="1"/>
  <c r="AU313" i="1"/>
  <c r="AU314" i="1"/>
  <c r="AU315" i="1"/>
  <c r="AU316" i="1"/>
  <c r="AU317" i="1"/>
  <c r="AU318" i="1"/>
  <c r="AU319" i="1"/>
  <c r="AU320" i="1"/>
  <c r="AU321" i="1"/>
  <c r="AU322" i="1"/>
  <c r="AU323" i="1"/>
  <c r="AU324" i="1"/>
  <c r="AU325" i="1"/>
  <c r="AU326" i="1"/>
  <c r="AU327" i="1"/>
  <c r="AU328" i="1"/>
  <c r="AU329" i="1"/>
  <c r="AT145" i="1"/>
  <c r="AT153" i="1"/>
  <c r="AT161" i="1"/>
  <c r="AT170" i="1"/>
  <c r="AT174" i="1"/>
  <c r="AT178" i="1"/>
  <c r="AT182" i="1"/>
  <c r="AT186" i="1"/>
  <c r="AT190" i="1"/>
  <c r="AT194" i="1"/>
  <c r="AT198" i="1"/>
  <c r="AT202" i="1"/>
  <c r="AT206" i="1"/>
  <c r="AT210" i="1"/>
  <c r="AT214" i="1"/>
  <c r="AT218" i="1"/>
  <c r="AT222" i="1"/>
  <c r="AT226" i="1"/>
  <c r="AT230" i="1"/>
  <c r="AT234" i="1"/>
  <c r="AT238" i="1"/>
  <c r="AT242" i="1"/>
  <c r="AT246" i="1"/>
  <c r="AT250" i="1"/>
  <c r="AT254" i="1"/>
  <c r="AT258" i="1"/>
  <c r="AT262" i="1"/>
  <c r="AT266" i="1"/>
  <c r="AT270" i="1"/>
  <c r="AT274" i="1"/>
  <c r="AT278" i="1"/>
  <c r="AT282" i="1"/>
  <c r="AT286" i="1"/>
  <c r="AT290" i="1"/>
  <c r="AT294" i="1"/>
  <c r="AT298" i="1"/>
  <c r="AT302" i="1"/>
  <c r="AT306" i="1"/>
  <c r="AT310" i="1"/>
  <c r="AT314" i="1"/>
  <c r="AT318" i="1"/>
  <c r="AT322" i="1"/>
  <c r="AT147" i="1"/>
  <c r="AT155" i="1"/>
  <c r="AT163" i="1"/>
  <c r="AT169" i="1"/>
  <c r="AT173" i="1"/>
  <c r="AT177" i="1"/>
  <c r="AT181" i="1"/>
  <c r="AT185" i="1"/>
  <c r="AT189" i="1"/>
  <c r="AT193" i="1"/>
  <c r="AT197" i="1"/>
  <c r="AT201" i="1"/>
  <c r="AT205" i="1"/>
  <c r="AT209" i="1"/>
  <c r="AT213" i="1"/>
  <c r="AT217" i="1"/>
  <c r="AT221" i="1"/>
  <c r="AT225" i="1"/>
  <c r="AT229" i="1"/>
  <c r="AT233" i="1"/>
  <c r="AT237" i="1"/>
  <c r="AT241" i="1"/>
  <c r="AT245" i="1"/>
  <c r="AT249" i="1"/>
  <c r="AT253" i="1"/>
  <c r="AT257" i="1"/>
  <c r="AT261" i="1"/>
  <c r="AT265" i="1"/>
  <c r="AT269" i="1"/>
  <c r="AT273" i="1"/>
  <c r="AT277" i="1"/>
  <c r="AT281" i="1"/>
  <c r="AT285" i="1"/>
  <c r="AT289" i="1"/>
  <c r="AT293" i="1"/>
  <c r="AT297" i="1"/>
  <c r="AT301" i="1"/>
  <c r="AT305" i="1"/>
  <c r="AT309" i="1"/>
  <c r="AT313" i="1"/>
  <c r="AT317" i="1"/>
  <c r="AT321" i="1"/>
  <c r="AT325" i="1"/>
  <c r="AT329" i="1"/>
  <c r="AU330" i="1"/>
  <c r="AU331" i="1"/>
  <c r="AU332" i="1"/>
  <c r="AU333" i="1"/>
  <c r="AU334" i="1"/>
  <c r="AU335" i="1"/>
  <c r="AU336" i="1"/>
  <c r="AU337" i="1"/>
  <c r="AU338" i="1"/>
  <c r="AU339" i="1"/>
  <c r="AU340" i="1"/>
  <c r="AU341" i="1"/>
  <c r="AU342" i="1"/>
  <c r="AU343" i="1"/>
  <c r="AU344" i="1"/>
  <c r="AU345" i="1"/>
  <c r="AU346" i="1"/>
  <c r="AU347" i="1"/>
  <c r="AU348" i="1"/>
  <c r="AU349" i="1"/>
  <c r="AU350" i="1"/>
  <c r="AU351" i="1"/>
  <c r="AU352" i="1"/>
  <c r="AU353" i="1"/>
  <c r="AU354" i="1"/>
  <c r="AU355" i="1"/>
  <c r="AU356" i="1"/>
  <c r="AU357" i="1"/>
  <c r="AU358" i="1"/>
  <c r="AU359" i="1"/>
  <c r="AU360" i="1"/>
  <c r="AU361" i="1"/>
  <c r="AU362" i="1"/>
  <c r="AU363" i="1"/>
  <c r="AU364" i="1"/>
  <c r="AU365" i="1"/>
  <c r="AU366" i="1"/>
  <c r="AU367" i="1"/>
  <c r="AU368" i="1"/>
  <c r="AU369" i="1"/>
  <c r="AU370" i="1"/>
  <c r="AU371" i="1"/>
  <c r="AU372" i="1"/>
  <c r="AU373" i="1"/>
  <c r="AU374" i="1"/>
  <c r="AU375" i="1"/>
  <c r="AU376" i="1"/>
  <c r="AU377" i="1"/>
  <c r="AU378" i="1"/>
  <c r="AU379" i="1"/>
  <c r="AU380" i="1"/>
  <c r="AU381" i="1"/>
  <c r="AU382" i="1"/>
  <c r="AU383" i="1"/>
  <c r="AU384" i="1"/>
  <c r="AU385" i="1"/>
  <c r="AU386" i="1"/>
  <c r="AU387" i="1"/>
  <c r="AU388" i="1"/>
  <c r="AU389" i="1"/>
  <c r="AU390" i="1"/>
  <c r="AU391" i="1"/>
  <c r="AU392" i="1"/>
  <c r="AU393" i="1"/>
  <c r="AU394" i="1"/>
  <c r="AU395" i="1"/>
  <c r="AU396" i="1"/>
  <c r="AU397" i="1"/>
  <c r="AU398" i="1"/>
  <c r="AU399" i="1"/>
  <c r="AU400" i="1"/>
  <c r="AU401" i="1"/>
  <c r="AU402" i="1"/>
  <c r="AU403" i="1"/>
  <c r="AU404" i="1"/>
  <c r="AU405" i="1"/>
  <c r="AU406" i="1"/>
  <c r="AU407" i="1"/>
  <c r="AU408" i="1"/>
  <c r="AU409" i="1"/>
  <c r="AU410" i="1"/>
  <c r="AU411" i="1"/>
  <c r="AU412" i="1"/>
  <c r="AU413" i="1"/>
  <c r="AU414" i="1"/>
  <c r="AU415" i="1"/>
  <c r="AU416" i="1"/>
  <c r="AU417" i="1"/>
  <c r="AU418" i="1"/>
  <c r="AU419" i="1"/>
  <c r="AU420" i="1"/>
  <c r="AU421" i="1"/>
  <c r="AU422" i="1"/>
  <c r="AU423" i="1"/>
  <c r="AU424" i="1"/>
  <c r="AU425" i="1"/>
  <c r="AU426" i="1"/>
  <c r="AU427" i="1"/>
  <c r="AU428" i="1"/>
  <c r="AU429" i="1"/>
  <c r="AU430" i="1"/>
  <c r="AU431" i="1"/>
  <c r="AU432" i="1"/>
  <c r="AU433" i="1"/>
  <c r="AU434" i="1"/>
  <c r="AU435" i="1"/>
  <c r="AU436" i="1"/>
  <c r="AU437" i="1"/>
  <c r="AU438" i="1"/>
  <c r="AU439" i="1"/>
  <c r="AU440" i="1"/>
  <c r="AU441" i="1"/>
  <c r="AU442" i="1"/>
  <c r="AU443" i="1"/>
  <c r="AU444" i="1"/>
  <c r="AU445" i="1"/>
  <c r="AU446" i="1"/>
  <c r="AU447" i="1"/>
  <c r="AU448" i="1"/>
  <c r="AU449" i="1"/>
  <c r="AU450" i="1"/>
  <c r="AU451" i="1"/>
  <c r="AU452" i="1"/>
  <c r="AU453" i="1"/>
  <c r="AU454" i="1"/>
  <c r="AU455" i="1"/>
  <c r="AT141" i="1"/>
  <c r="AT149" i="1"/>
  <c r="AT157" i="1"/>
  <c r="AT165" i="1"/>
  <c r="AT168" i="1"/>
  <c r="AT172" i="1"/>
  <c r="AT176" i="1"/>
  <c r="AT180" i="1"/>
  <c r="AT184" i="1"/>
  <c r="AT188" i="1"/>
  <c r="AT192" i="1"/>
  <c r="AT196" i="1"/>
  <c r="AT200" i="1"/>
  <c r="AT204" i="1"/>
  <c r="AT208" i="1"/>
  <c r="AT212" i="1"/>
  <c r="AT216" i="1"/>
  <c r="AT220" i="1"/>
  <c r="AT224" i="1"/>
  <c r="AT228" i="1"/>
  <c r="AT232" i="1"/>
  <c r="AT236" i="1"/>
  <c r="AT240" i="1"/>
  <c r="AT244" i="1"/>
  <c r="AT248" i="1"/>
  <c r="AT252" i="1"/>
  <c r="AT256" i="1"/>
  <c r="AT260" i="1"/>
  <c r="AT264" i="1"/>
  <c r="AT268" i="1"/>
  <c r="AT272" i="1"/>
  <c r="AT276" i="1"/>
  <c r="AT280" i="1"/>
  <c r="AT284" i="1"/>
  <c r="AT288" i="1"/>
  <c r="AT292" i="1"/>
  <c r="AT296" i="1"/>
  <c r="AT300" i="1"/>
  <c r="AT304" i="1"/>
  <c r="AT308" i="1"/>
  <c r="AT312" i="1"/>
  <c r="AT316" i="1"/>
  <c r="AT320" i="1"/>
  <c r="AT324" i="1"/>
  <c r="AT143" i="1"/>
  <c r="AT151" i="1"/>
  <c r="AT159" i="1"/>
  <c r="AT167" i="1"/>
  <c r="AT171" i="1"/>
  <c r="AT175" i="1"/>
  <c r="AT179" i="1"/>
  <c r="AT183" i="1"/>
  <c r="AT187" i="1"/>
  <c r="AT191" i="1"/>
  <c r="AT195" i="1"/>
  <c r="AT199" i="1"/>
  <c r="AT203" i="1"/>
  <c r="AT207" i="1"/>
  <c r="AT211" i="1"/>
  <c r="AT215" i="1"/>
  <c r="AT219" i="1"/>
  <c r="AT223" i="1"/>
  <c r="AT227" i="1"/>
  <c r="AT231" i="1"/>
  <c r="AT235" i="1"/>
  <c r="AT239" i="1"/>
  <c r="AT243" i="1"/>
  <c r="AT247" i="1"/>
  <c r="AT251" i="1"/>
  <c r="AT255" i="1"/>
  <c r="AT259" i="1"/>
  <c r="AT263" i="1"/>
  <c r="AT267" i="1"/>
  <c r="AT271" i="1"/>
  <c r="AT275" i="1"/>
  <c r="AT279" i="1"/>
  <c r="AT283" i="1"/>
  <c r="AT287" i="1"/>
  <c r="AT291" i="1"/>
  <c r="AT295" i="1"/>
  <c r="AT299" i="1"/>
  <c r="AT303" i="1"/>
  <c r="AT307" i="1"/>
  <c r="AT311" i="1"/>
  <c r="AT315" i="1"/>
  <c r="AT319" i="1"/>
  <c r="AT323" i="1"/>
  <c r="AT327" i="1"/>
  <c r="AT326" i="1"/>
  <c r="AT332" i="1"/>
  <c r="AT336" i="1"/>
  <c r="AT340" i="1"/>
  <c r="AT344" i="1"/>
  <c r="AT348" i="1"/>
  <c r="AT352" i="1"/>
  <c r="AT356" i="1"/>
  <c r="AT360" i="1"/>
  <c r="AT364" i="1"/>
  <c r="AT368" i="1"/>
  <c r="AT372" i="1"/>
  <c r="AT376" i="1"/>
  <c r="AT380" i="1"/>
  <c r="AT384" i="1"/>
  <c r="AT388" i="1"/>
  <c r="AT392" i="1"/>
  <c r="AT396" i="1"/>
  <c r="AT400" i="1"/>
  <c r="AT404" i="1"/>
  <c r="AT408" i="1"/>
  <c r="AT412" i="1"/>
  <c r="AT416" i="1"/>
  <c r="AT420" i="1"/>
  <c r="AT424" i="1"/>
  <c r="AT428" i="1"/>
  <c r="AT432" i="1"/>
  <c r="AT436" i="1"/>
  <c r="AT440" i="1"/>
  <c r="AT448" i="1"/>
  <c r="AT452" i="1"/>
  <c r="AT457" i="1"/>
  <c r="AT459" i="1"/>
  <c r="AT462" i="1"/>
  <c r="AT464" i="1"/>
  <c r="AT466" i="1"/>
  <c r="AT468" i="1"/>
  <c r="AT470" i="1"/>
  <c r="AT472" i="1"/>
  <c r="AT474" i="1"/>
  <c r="AT476" i="1"/>
  <c r="AT478" i="1"/>
  <c r="AT480" i="1"/>
  <c r="AT482" i="1"/>
  <c r="AT485" i="1"/>
  <c r="AT487" i="1"/>
  <c r="AT489" i="1"/>
  <c r="AT491" i="1"/>
  <c r="AT494" i="1"/>
  <c r="AT496" i="1"/>
  <c r="AT498" i="1"/>
  <c r="AT501" i="1"/>
  <c r="AT328" i="1"/>
  <c r="AT331" i="1"/>
  <c r="AT335" i="1"/>
  <c r="AT339" i="1"/>
  <c r="AT343" i="1"/>
  <c r="AT347" i="1"/>
  <c r="AT351" i="1"/>
  <c r="AT355" i="1"/>
  <c r="AT359" i="1"/>
  <c r="AT363" i="1"/>
  <c r="AT367" i="1"/>
  <c r="AT371" i="1"/>
  <c r="AT375" i="1"/>
  <c r="AT379" i="1"/>
  <c r="AT383" i="1"/>
  <c r="AT387" i="1"/>
  <c r="AT391" i="1"/>
  <c r="AT395" i="1"/>
  <c r="AT399" i="1"/>
  <c r="AT403" i="1"/>
  <c r="AT407" i="1"/>
  <c r="AT411" i="1"/>
  <c r="AT415" i="1"/>
  <c r="AT419" i="1"/>
  <c r="AT423" i="1"/>
  <c r="AT427" i="1"/>
  <c r="AT431" i="1"/>
  <c r="AT435" i="1"/>
  <c r="AT439" i="1"/>
  <c r="AT443" i="1"/>
  <c r="AT447" i="1"/>
  <c r="AT451" i="1"/>
  <c r="AT455" i="1"/>
  <c r="AU456" i="1"/>
  <c r="AU457" i="1"/>
  <c r="AU458" i="1"/>
  <c r="AU459" i="1"/>
  <c r="AU460" i="1"/>
  <c r="AU461" i="1"/>
  <c r="AU462" i="1"/>
  <c r="AU463" i="1"/>
  <c r="AU464" i="1"/>
  <c r="AU465" i="1"/>
  <c r="AU466" i="1"/>
  <c r="AU467" i="1"/>
  <c r="AU468" i="1"/>
  <c r="AU469" i="1"/>
  <c r="AU470" i="1"/>
  <c r="AU471" i="1"/>
  <c r="AU472" i="1"/>
  <c r="AU473" i="1"/>
  <c r="AU474" i="1"/>
  <c r="AU475" i="1"/>
  <c r="AU476" i="1"/>
  <c r="AU477" i="1"/>
  <c r="AU478" i="1"/>
  <c r="AU479" i="1"/>
  <c r="AU480" i="1"/>
  <c r="AU481" i="1"/>
  <c r="AU482" i="1"/>
  <c r="AU483" i="1"/>
  <c r="AU484" i="1"/>
  <c r="AU485" i="1"/>
  <c r="AU486" i="1"/>
  <c r="AU487" i="1"/>
  <c r="AU488" i="1"/>
  <c r="AU489" i="1"/>
  <c r="AU490" i="1"/>
  <c r="AU491" i="1"/>
  <c r="AU492" i="1"/>
  <c r="AU493" i="1"/>
  <c r="AU494" i="1"/>
  <c r="AU495" i="1"/>
  <c r="AU496" i="1"/>
  <c r="AU497" i="1"/>
  <c r="AU498" i="1"/>
  <c r="AU499" i="1"/>
  <c r="AU500" i="1"/>
  <c r="AU501" i="1"/>
  <c r="AU502" i="1"/>
  <c r="AT454" i="1"/>
  <c r="AU2" i="1"/>
  <c r="AT330" i="1"/>
  <c r="AT334" i="1"/>
  <c r="AT338" i="1"/>
  <c r="AT342" i="1"/>
  <c r="AT346" i="1"/>
  <c r="AT350" i="1"/>
  <c r="AT354" i="1"/>
  <c r="AT358" i="1"/>
  <c r="AT362" i="1"/>
  <c r="AT366" i="1"/>
  <c r="AT370" i="1"/>
  <c r="AT374" i="1"/>
  <c r="AT378" i="1"/>
  <c r="AT382" i="1"/>
  <c r="AT386" i="1"/>
  <c r="AT390" i="1"/>
  <c r="AT394" i="1"/>
  <c r="AT398" i="1"/>
  <c r="AT402" i="1"/>
  <c r="AT406" i="1"/>
  <c r="AT410" i="1"/>
  <c r="AT414" i="1"/>
  <c r="AT418" i="1"/>
  <c r="AT422" i="1"/>
  <c r="AT426" i="1"/>
  <c r="AT430" i="1"/>
  <c r="AT434" i="1"/>
  <c r="AT438" i="1"/>
  <c r="AT442" i="1"/>
  <c r="AT446" i="1"/>
  <c r="AT450" i="1"/>
  <c r="AT333" i="1"/>
  <c r="AT337" i="1"/>
  <c r="AT341" i="1"/>
  <c r="AT345" i="1"/>
  <c r="AT349" i="1"/>
  <c r="AT353" i="1"/>
  <c r="AT357" i="1"/>
  <c r="AT361" i="1"/>
  <c r="AT365" i="1"/>
  <c r="AT369" i="1"/>
  <c r="AT373" i="1"/>
  <c r="AT377" i="1"/>
  <c r="AT381" i="1"/>
  <c r="AT385" i="1"/>
  <c r="AT389" i="1"/>
  <c r="AT393" i="1"/>
  <c r="AT397" i="1"/>
  <c r="AT401" i="1"/>
  <c r="AT405" i="1"/>
  <c r="AT409" i="1"/>
  <c r="AT413" i="1"/>
  <c r="AT417" i="1"/>
  <c r="AT421" i="1"/>
  <c r="AT425" i="1"/>
  <c r="AT429" i="1"/>
  <c r="AT433" i="1"/>
  <c r="AT437" i="1"/>
  <c r="AT441" i="1"/>
  <c r="AT445" i="1"/>
  <c r="AT449" i="1"/>
  <c r="AT453" i="1"/>
  <c r="AT2" i="1"/>
  <c r="AT444" i="1"/>
  <c r="AT456" i="1"/>
  <c r="AT458" i="1"/>
  <c r="AT460" i="1"/>
  <c r="AT461" i="1"/>
  <c r="AT463" i="1"/>
  <c r="AT465" i="1"/>
  <c r="AT467" i="1"/>
  <c r="AT469" i="1"/>
  <c r="AT471" i="1"/>
  <c r="AT473" i="1"/>
  <c r="AT475" i="1"/>
  <c r="AT477" i="1"/>
  <c r="AT479" i="1"/>
  <c r="AT481" i="1"/>
  <c r="AT483" i="1"/>
  <c r="AT484" i="1"/>
  <c r="AT486" i="1"/>
  <c r="AT488" i="1"/>
  <c r="AT490" i="1"/>
  <c r="AT492" i="1"/>
  <c r="AT493" i="1"/>
  <c r="AT495" i="1"/>
  <c r="AT497" i="1"/>
  <c r="AT499" i="1"/>
  <c r="AT500" i="1"/>
  <c r="AT502" i="1"/>
  <c r="AW501" i="1"/>
  <c r="AW497" i="1"/>
  <c r="AW493" i="1"/>
  <c r="AW489" i="1"/>
  <c r="AW485" i="1"/>
  <c r="AW481" i="1"/>
  <c r="AW477" i="1"/>
  <c r="AW473" i="1"/>
  <c r="AW469" i="1"/>
  <c r="AW465" i="1"/>
  <c r="AW461" i="1"/>
  <c r="AW457" i="1"/>
  <c r="AW453" i="1"/>
  <c r="AW449" i="1"/>
  <c r="AW445" i="1"/>
  <c r="AW441" i="1"/>
  <c r="AW437" i="1"/>
  <c r="AW433" i="1"/>
  <c r="AW429" i="1"/>
  <c r="AW425" i="1"/>
  <c r="AW421" i="1"/>
  <c r="AW4" i="1"/>
  <c r="AW6" i="1"/>
  <c r="AW8" i="1"/>
  <c r="AW10" i="1"/>
  <c r="AW12" i="1"/>
  <c r="AW14" i="1"/>
  <c r="AW16" i="1"/>
  <c r="AW18" i="1"/>
  <c r="AW20" i="1"/>
  <c r="AW22" i="1"/>
  <c r="AW24" i="1"/>
  <c r="AW26" i="1"/>
  <c r="AW28" i="1"/>
  <c r="AW30" i="1"/>
  <c r="AW32" i="1"/>
  <c r="AW34" i="1"/>
  <c r="AW36" i="1"/>
  <c r="AW38" i="1"/>
  <c r="AW40" i="1"/>
  <c r="AW42" i="1"/>
  <c r="AW44" i="1"/>
  <c r="AW46" i="1"/>
  <c r="AW48" i="1"/>
  <c r="AW50" i="1"/>
  <c r="AW52" i="1"/>
  <c r="AW54" i="1"/>
  <c r="AW56" i="1"/>
  <c r="AW58" i="1"/>
  <c r="AW60" i="1"/>
  <c r="AW62" i="1"/>
  <c r="AW64" i="1"/>
  <c r="AW66" i="1"/>
  <c r="AW68" i="1"/>
  <c r="AW70" i="1"/>
  <c r="AW72" i="1"/>
  <c r="AW74" i="1"/>
  <c r="AW76" i="1"/>
  <c r="AW78" i="1"/>
  <c r="AW80" i="1"/>
  <c r="AW82" i="1"/>
  <c r="AW84" i="1"/>
  <c r="AW86" i="1"/>
  <c r="AW88" i="1"/>
  <c r="AW90" i="1"/>
  <c r="AW92" i="1"/>
  <c r="AW94" i="1"/>
  <c r="AW96" i="1"/>
  <c r="AW98" i="1"/>
  <c r="AW100" i="1"/>
  <c r="AW102" i="1"/>
  <c r="AW104" i="1"/>
  <c r="AW106" i="1"/>
  <c r="AW108" i="1"/>
  <c r="AW110" i="1"/>
  <c r="AW112" i="1"/>
  <c r="AW114" i="1"/>
  <c r="AW116" i="1"/>
  <c r="AW118" i="1"/>
  <c r="AW120" i="1"/>
  <c r="AW122" i="1"/>
  <c r="AW124" i="1"/>
  <c r="AW126" i="1"/>
  <c r="AW128" i="1"/>
  <c r="AW130" i="1"/>
  <c r="AW132" i="1"/>
  <c r="AW134" i="1"/>
  <c r="AW136" i="1"/>
  <c r="AW138" i="1"/>
  <c r="AW140" i="1"/>
  <c r="AW142" i="1"/>
  <c r="AW144" i="1"/>
  <c r="AW146" i="1"/>
  <c r="AW148" i="1"/>
  <c r="AW150" i="1"/>
  <c r="AW152" i="1"/>
  <c r="AW154" i="1"/>
  <c r="AW156" i="1"/>
  <c r="AW158" i="1"/>
  <c r="AW160" i="1"/>
  <c r="AW162" i="1"/>
  <c r="AW164" i="1"/>
  <c r="AW166" i="1"/>
  <c r="AW168" i="1"/>
  <c r="AW170" i="1"/>
  <c r="AW172" i="1"/>
  <c r="AV3" i="1"/>
  <c r="AV5" i="1"/>
  <c r="AV7" i="1"/>
  <c r="AV9" i="1"/>
  <c r="AV11" i="1"/>
  <c r="AV13" i="1"/>
  <c r="AV15" i="1"/>
  <c r="AV17" i="1"/>
  <c r="AV19" i="1"/>
  <c r="AV21" i="1"/>
  <c r="AV23" i="1"/>
  <c r="AV25" i="1"/>
  <c r="AV27" i="1"/>
  <c r="AV29" i="1"/>
  <c r="AV31" i="1"/>
  <c r="AV33" i="1"/>
  <c r="AV35" i="1"/>
  <c r="AV37" i="1"/>
  <c r="AV39" i="1"/>
  <c r="AV41" i="1"/>
  <c r="AV43" i="1"/>
  <c r="AV45" i="1"/>
  <c r="AV47" i="1"/>
  <c r="AV49" i="1"/>
  <c r="AV51" i="1"/>
  <c r="AV53" i="1"/>
  <c r="AV55" i="1"/>
  <c r="AV57" i="1"/>
  <c r="AV59" i="1"/>
  <c r="AV61" i="1"/>
  <c r="AV63" i="1"/>
  <c r="AV65" i="1"/>
  <c r="AV67" i="1"/>
  <c r="AV69" i="1"/>
  <c r="AV71" i="1"/>
  <c r="AV73" i="1"/>
  <c r="AV75" i="1"/>
  <c r="AV77" i="1"/>
  <c r="AV79" i="1"/>
  <c r="AV81" i="1"/>
  <c r="AV83" i="1"/>
  <c r="AV85" i="1"/>
  <c r="AV87" i="1"/>
  <c r="AV89" i="1"/>
  <c r="AV91" i="1"/>
  <c r="AV93" i="1"/>
  <c r="AV95" i="1"/>
  <c r="AV97" i="1"/>
  <c r="AV99" i="1"/>
  <c r="AV101" i="1"/>
  <c r="AV103" i="1"/>
  <c r="AV105" i="1"/>
  <c r="AV107" i="1"/>
  <c r="AV109" i="1"/>
  <c r="AV111" i="1"/>
  <c r="AV113" i="1"/>
  <c r="AV115" i="1"/>
  <c r="AV117" i="1"/>
  <c r="AV119" i="1"/>
  <c r="AV121" i="1"/>
  <c r="AV123" i="1"/>
  <c r="AV125" i="1"/>
  <c r="AV127" i="1"/>
  <c r="AV129" i="1"/>
  <c r="AV131" i="1"/>
  <c r="AV133" i="1"/>
  <c r="AV135" i="1"/>
  <c r="AV137" i="1"/>
  <c r="AV139" i="1"/>
  <c r="AV141" i="1"/>
  <c r="AV143" i="1"/>
  <c r="AV145" i="1"/>
  <c r="AV147" i="1"/>
  <c r="AV149" i="1"/>
  <c r="AV151" i="1"/>
  <c r="AV153" i="1"/>
  <c r="AV155" i="1"/>
  <c r="AV157" i="1"/>
  <c r="AV159" i="1"/>
  <c r="AV161" i="1"/>
  <c r="AV163" i="1"/>
  <c r="AV165" i="1"/>
  <c r="AV167" i="1"/>
  <c r="AV169" i="1"/>
  <c r="AV171" i="1"/>
  <c r="AW3" i="1"/>
  <c r="AW5" i="1"/>
  <c r="AW7" i="1"/>
  <c r="AW9" i="1"/>
  <c r="AW11" i="1"/>
  <c r="AW13" i="1"/>
  <c r="AW15" i="1"/>
  <c r="AW17" i="1"/>
  <c r="AW19" i="1"/>
  <c r="AW21" i="1"/>
  <c r="AW23" i="1"/>
  <c r="AW25" i="1"/>
  <c r="AW27" i="1"/>
  <c r="AW29" i="1"/>
  <c r="AW31" i="1"/>
  <c r="AW33" i="1"/>
  <c r="AW35" i="1"/>
  <c r="AW37" i="1"/>
  <c r="AW39" i="1"/>
  <c r="AW41" i="1"/>
  <c r="AW43" i="1"/>
  <c r="AW45" i="1"/>
  <c r="AW47" i="1"/>
  <c r="AW49" i="1"/>
  <c r="AW51" i="1"/>
  <c r="AW53" i="1"/>
  <c r="AW55" i="1"/>
  <c r="AW57" i="1"/>
  <c r="AW59" i="1"/>
  <c r="AW61" i="1"/>
  <c r="AW63" i="1"/>
  <c r="AW65" i="1"/>
  <c r="AW67" i="1"/>
  <c r="AW69" i="1"/>
  <c r="AW71" i="1"/>
  <c r="AW73" i="1"/>
  <c r="AW75" i="1"/>
  <c r="AW77" i="1"/>
  <c r="AW79" i="1"/>
  <c r="AW81" i="1"/>
  <c r="AW83" i="1"/>
  <c r="AW85" i="1"/>
  <c r="AW87" i="1"/>
  <c r="AW89" i="1"/>
  <c r="AW91" i="1"/>
  <c r="AW93" i="1"/>
  <c r="AW95" i="1"/>
  <c r="AW97" i="1"/>
  <c r="AW99" i="1"/>
  <c r="AW101" i="1"/>
  <c r="AW103" i="1"/>
  <c r="AW105" i="1"/>
  <c r="AW107" i="1"/>
  <c r="AW109" i="1"/>
  <c r="AW111" i="1"/>
  <c r="AW113" i="1"/>
  <c r="AW115" i="1"/>
  <c r="AW117" i="1"/>
  <c r="AW119" i="1"/>
  <c r="AW121" i="1"/>
  <c r="AW123" i="1"/>
  <c r="AW125" i="1"/>
  <c r="AW127" i="1"/>
  <c r="AW129" i="1"/>
  <c r="AW131" i="1"/>
  <c r="AW133" i="1"/>
  <c r="AW135" i="1"/>
  <c r="AW137" i="1"/>
  <c r="AW139" i="1"/>
  <c r="AW141" i="1"/>
  <c r="AW143" i="1"/>
  <c r="AW145" i="1"/>
  <c r="AW147" i="1"/>
  <c r="AW149" i="1"/>
  <c r="AW151" i="1"/>
  <c r="AW153" i="1"/>
  <c r="AW155" i="1"/>
  <c r="AW157" i="1"/>
  <c r="AW159" i="1"/>
  <c r="AW161" i="1"/>
  <c r="AW163" i="1"/>
  <c r="AW165" i="1"/>
  <c r="AW167" i="1"/>
  <c r="AW169" i="1"/>
  <c r="AV4" i="1"/>
  <c r="AV6" i="1"/>
  <c r="AV8" i="1"/>
  <c r="AV10" i="1"/>
  <c r="AV12" i="1"/>
  <c r="AV14" i="1"/>
  <c r="AV16" i="1"/>
  <c r="AV18" i="1"/>
  <c r="AV20" i="1"/>
  <c r="AV22" i="1"/>
  <c r="AV24" i="1"/>
  <c r="AV26" i="1"/>
  <c r="AV28" i="1"/>
  <c r="AV30" i="1"/>
  <c r="AV32" i="1"/>
  <c r="AV34" i="1"/>
  <c r="AV36" i="1"/>
  <c r="AV38" i="1"/>
  <c r="AV40" i="1"/>
  <c r="AV42" i="1"/>
  <c r="AV44" i="1"/>
  <c r="AV46" i="1"/>
  <c r="AV48" i="1"/>
  <c r="AV50" i="1"/>
  <c r="AV52" i="1"/>
  <c r="AV54" i="1"/>
  <c r="AV56" i="1"/>
  <c r="AV58" i="1"/>
  <c r="AV60" i="1"/>
  <c r="AV62" i="1"/>
  <c r="AV64" i="1"/>
  <c r="AV66" i="1"/>
  <c r="AV68" i="1"/>
  <c r="AV70" i="1"/>
  <c r="AV72" i="1"/>
  <c r="AV74" i="1"/>
  <c r="AV76" i="1"/>
  <c r="AV78" i="1"/>
  <c r="AV80" i="1"/>
  <c r="AV82" i="1"/>
  <c r="AV84" i="1"/>
  <c r="AV86" i="1"/>
  <c r="AV88" i="1"/>
  <c r="AV90" i="1"/>
  <c r="AV92" i="1"/>
  <c r="AV94" i="1"/>
  <c r="AV96" i="1"/>
  <c r="AV98" i="1"/>
  <c r="AV100" i="1"/>
  <c r="AV102" i="1"/>
  <c r="AV104" i="1"/>
  <c r="AV106" i="1"/>
  <c r="AV108" i="1"/>
  <c r="AV110" i="1"/>
  <c r="AV112" i="1"/>
  <c r="AV114" i="1"/>
  <c r="AV116" i="1"/>
  <c r="AV118" i="1"/>
  <c r="AV120" i="1"/>
  <c r="AV122" i="1"/>
  <c r="AV124" i="1"/>
  <c r="AV126" i="1"/>
  <c r="AV128" i="1"/>
  <c r="AV130" i="1"/>
  <c r="AV132" i="1"/>
  <c r="AV134" i="1"/>
  <c r="AV136" i="1"/>
  <c r="AV138" i="1"/>
  <c r="AV140" i="1"/>
  <c r="AV142" i="1"/>
  <c r="AV144" i="1"/>
  <c r="AV146" i="1"/>
  <c r="AV148" i="1"/>
  <c r="AV150" i="1"/>
  <c r="AV152" i="1"/>
  <c r="AV154" i="1"/>
  <c r="AV156" i="1"/>
  <c r="AV158" i="1"/>
  <c r="AV160" i="1"/>
  <c r="AV162" i="1"/>
  <c r="AV164" i="1"/>
  <c r="AV166" i="1"/>
  <c r="AV168" i="1"/>
  <c r="AV170" i="1"/>
  <c r="AW173" i="1"/>
  <c r="AW175" i="1"/>
  <c r="AW177" i="1"/>
  <c r="AW179" i="1"/>
  <c r="AW181" i="1"/>
  <c r="AW183" i="1"/>
  <c r="AW185" i="1"/>
  <c r="AW187" i="1"/>
  <c r="AW189" i="1"/>
  <c r="AW191" i="1"/>
  <c r="AW193" i="1"/>
  <c r="AW195" i="1"/>
  <c r="AW197" i="1"/>
  <c r="AW199" i="1"/>
  <c r="AW201" i="1"/>
  <c r="AW203" i="1"/>
  <c r="AW205" i="1"/>
  <c r="AW207" i="1"/>
  <c r="AW209" i="1"/>
  <c r="AW211" i="1"/>
  <c r="AW213" i="1"/>
  <c r="AW215" i="1"/>
  <c r="AW217" i="1"/>
  <c r="AW219" i="1"/>
  <c r="AW221" i="1"/>
  <c r="AW223" i="1"/>
  <c r="AW225" i="1"/>
  <c r="AW227" i="1"/>
  <c r="AW229" i="1"/>
  <c r="AW231" i="1"/>
  <c r="AW233" i="1"/>
  <c r="AW235" i="1"/>
  <c r="AW237" i="1"/>
  <c r="AW239" i="1"/>
  <c r="AW241" i="1"/>
  <c r="AW243" i="1"/>
  <c r="AW245" i="1"/>
  <c r="AW247" i="1"/>
  <c r="AW249" i="1"/>
  <c r="AW251" i="1"/>
  <c r="AW253" i="1"/>
  <c r="AW255" i="1"/>
  <c r="AW257" i="1"/>
  <c r="AW259" i="1"/>
  <c r="AW261" i="1"/>
  <c r="AW263" i="1"/>
  <c r="AW265" i="1"/>
  <c r="AW267" i="1"/>
  <c r="AW269" i="1"/>
  <c r="AW271" i="1"/>
  <c r="AW273" i="1"/>
  <c r="AW275" i="1"/>
  <c r="AW277" i="1"/>
  <c r="AW279" i="1"/>
  <c r="AW281" i="1"/>
  <c r="AW283" i="1"/>
  <c r="AW285" i="1"/>
  <c r="AW287" i="1"/>
  <c r="AW289" i="1"/>
  <c r="AW291" i="1"/>
  <c r="AW293" i="1"/>
  <c r="AW295" i="1"/>
  <c r="AW297" i="1"/>
  <c r="AW299" i="1"/>
  <c r="AW301" i="1"/>
  <c r="AW303" i="1"/>
  <c r="AW305" i="1"/>
  <c r="AW307" i="1"/>
  <c r="AW309" i="1"/>
  <c r="AW311" i="1"/>
  <c r="AW313" i="1"/>
  <c r="AW315" i="1"/>
  <c r="AW317" i="1"/>
  <c r="AW319" i="1"/>
  <c r="AW321" i="1"/>
  <c r="AW323" i="1"/>
  <c r="AW325" i="1"/>
  <c r="AW327" i="1"/>
  <c r="AW329" i="1"/>
  <c r="AW331" i="1"/>
  <c r="AW333" i="1"/>
  <c r="AW335" i="1"/>
  <c r="AW337" i="1"/>
  <c r="AW339" i="1"/>
  <c r="AW171" i="1"/>
  <c r="AV174" i="1"/>
  <c r="AV176" i="1"/>
  <c r="AV178" i="1"/>
  <c r="AV180" i="1"/>
  <c r="AV182" i="1"/>
  <c r="AV184" i="1"/>
  <c r="AV186" i="1"/>
  <c r="AV188" i="1"/>
  <c r="AV190" i="1"/>
  <c r="AV192" i="1"/>
  <c r="AV194" i="1"/>
  <c r="AV196" i="1"/>
  <c r="AV198" i="1"/>
  <c r="AV200" i="1"/>
  <c r="AV202" i="1"/>
  <c r="AV204" i="1"/>
  <c r="AV206" i="1"/>
  <c r="AV208" i="1"/>
  <c r="AV210" i="1"/>
  <c r="AV212" i="1"/>
  <c r="AV214" i="1"/>
  <c r="AV216" i="1"/>
  <c r="AV218" i="1"/>
  <c r="AV220" i="1"/>
  <c r="AV222" i="1"/>
  <c r="AV224" i="1"/>
  <c r="AV226" i="1"/>
  <c r="AV228" i="1"/>
  <c r="AV230" i="1"/>
  <c r="AV232" i="1"/>
  <c r="AV234" i="1"/>
  <c r="AV236" i="1"/>
  <c r="AV238" i="1"/>
  <c r="AV240" i="1"/>
  <c r="AV242" i="1"/>
  <c r="AV244" i="1"/>
  <c r="AV246" i="1"/>
  <c r="AV248" i="1"/>
  <c r="AV250" i="1"/>
  <c r="AV252" i="1"/>
  <c r="AV254" i="1"/>
  <c r="AV256" i="1"/>
  <c r="AV258" i="1"/>
  <c r="AV260" i="1"/>
  <c r="AV262" i="1"/>
  <c r="AV264" i="1"/>
  <c r="AV266" i="1"/>
  <c r="AV268" i="1"/>
  <c r="AV270" i="1"/>
  <c r="AV272" i="1"/>
  <c r="AV274" i="1"/>
  <c r="AV276" i="1"/>
  <c r="AV278" i="1"/>
  <c r="AV280" i="1"/>
  <c r="AV282" i="1"/>
  <c r="AV284" i="1"/>
  <c r="AV286" i="1"/>
  <c r="AV288" i="1"/>
  <c r="AV290" i="1"/>
  <c r="AV292" i="1"/>
  <c r="AV294" i="1"/>
  <c r="AV296" i="1"/>
  <c r="AV298" i="1"/>
  <c r="AV300" i="1"/>
  <c r="AV302" i="1"/>
  <c r="AV304" i="1"/>
  <c r="AV306" i="1"/>
  <c r="AV308" i="1"/>
  <c r="AV310" i="1"/>
  <c r="AV312" i="1"/>
  <c r="AV314" i="1"/>
  <c r="AV316" i="1"/>
  <c r="AV318" i="1"/>
  <c r="AV320" i="1"/>
  <c r="AV322" i="1"/>
  <c r="AV324" i="1"/>
  <c r="AV326" i="1"/>
  <c r="AV328" i="1"/>
  <c r="AV330" i="1"/>
  <c r="AV332" i="1"/>
  <c r="AV334" i="1"/>
  <c r="AV336" i="1"/>
  <c r="AV338" i="1"/>
  <c r="AV340" i="1"/>
  <c r="AV172" i="1"/>
  <c r="AW174" i="1"/>
  <c r="AW176" i="1"/>
  <c r="AW178" i="1"/>
  <c r="AW180" i="1"/>
  <c r="AW182" i="1"/>
  <c r="AW184" i="1"/>
  <c r="AW186" i="1"/>
  <c r="AW188" i="1"/>
  <c r="AW190" i="1"/>
  <c r="AW192" i="1"/>
  <c r="AW194" i="1"/>
  <c r="AW196" i="1"/>
  <c r="AW198" i="1"/>
  <c r="AW200" i="1"/>
  <c r="AW202" i="1"/>
  <c r="AW204" i="1"/>
  <c r="AW206" i="1"/>
  <c r="AW208" i="1"/>
  <c r="AW210" i="1"/>
  <c r="AW212" i="1"/>
  <c r="AW214" i="1"/>
  <c r="AW216" i="1"/>
  <c r="AW218" i="1"/>
  <c r="AW220" i="1"/>
  <c r="AW222" i="1"/>
  <c r="AW224" i="1"/>
  <c r="AW226" i="1"/>
  <c r="AW228" i="1"/>
  <c r="AW230" i="1"/>
  <c r="AW232" i="1"/>
  <c r="AW234" i="1"/>
  <c r="AW236" i="1"/>
  <c r="AW238" i="1"/>
  <c r="AW240" i="1"/>
  <c r="AW242" i="1"/>
  <c r="AW244" i="1"/>
  <c r="AW246" i="1"/>
  <c r="AW248" i="1"/>
  <c r="AW250" i="1"/>
  <c r="AW252" i="1"/>
  <c r="AW254" i="1"/>
  <c r="AW256" i="1"/>
  <c r="AW258" i="1"/>
  <c r="AW260" i="1"/>
  <c r="AW262" i="1"/>
  <c r="AW264" i="1"/>
  <c r="AW266" i="1"/>
  <c r="AW268" i="1"/>
  <c r="AW270" i="1"/>
  <c r="AW272" i="1"/>
  <c r="AW274" i="1"/>
  <c r="AW276" i="1"/>
  <c r="AW278" i="1"/>
  <c r="AW280" i="1"/>
  <c r="AW282" i="1"/>
  <c r="AW284" i="1"/>
  <c r="AW286" i="1"/>
  <c r="AW288" i="1"/>
  <c r="AW290" i="1"/>
  <c r="AW292" i="1"/>
  <c r="AW294" i="1"/>
  <c r="AW296" i="1"/>
  <c r="AW298" i="1"/>
  <c r="AW300" i="1"/>
  <c r="AW302" i="1"/>
  <c r="AW304" i="1"/>
  <c r="AW306" i="1"/>
  <c r="AW308" i="1"/>
  <c r="AW310" i="1"/>
  <c r="AW312" i="1"/>
  <c r="AW314" i="1"/>
  <c r="AW316" i="1"/>
  <c r="AW318" i="1"/>
  <c r="AW320" i="1"/>
  <c r="AW322" i="1"/>
  <c r="AW324" i="1"/>
  <c r="AW326" i="1"/>
  <c r="AW328" i="1"/>
  <c r="AW330" i="1"/>
  <c r="AW332" i="1"/>
  <c r="AW334" i="1"/>
  <c r="AW336" i="1"/>
  <c r="AW338" i="1"/>
  <c r="AW340" i="1"/>
  <c r="AV173" i="1"/>
  <c r="AV175" i="1"/>
  <c r="AV177" i="1"/>
  <c r="AV179" i="1"/>
  <c r="AV181" i="1"/>
  <c r="AV183" i="1"/>
  <c r="AV185" i="1"/>
  <c r="AV187" i="1"/>
  <c r="AV189" i="1"/>
  <c r="AV191" i="1"/>
  <c r="AV193" i="1"/>
  <c r="AV195" i="1"/>
  <c r="AV197" i="1"/>
  <c r="AV199" i="1"/>
  <c r="AV201" i="1"/>
  <c r="AV203" i="1"/>
  <c r="AV205" i="1"/>
  <c r="AV207" i="1"/>
  <c r="AV209" i="1"/>
  <c r="AV211" i="1"/>
  <c r="AV213" i="1"/>
  <c r="AV215" i="1"/>
  <c r="AV217" i="1"/>
  <c r="AV219" i="1"/>
  <c r="AV221" i="1"/>
  <c r="AV223" i="1"/>
  <c r="AV225" i="1"/>
  <c r="AV227" i="1"/>
  <c r="AV229" i="1"/>
  <c r="AV231" i="1"/>
  <c r="AV233" i="1"/>
  <c r="AV235" i="1"/>
  <c r="AV237" i="1"/>
  <c r="AV239" i="1"/>
  <c r="AV241" i="1"/>
  <c r="AV243" i="1"/>
  <c r="AV245" i="1"/>
  <c r="AV247" i="1"/>
  <c r="AV249" i="1"/>
  <c r="AV251" i="1"/>
  <c r="AV253" i="1"/>
  <c r="AV255" i="1"/>
  <c r="AV257" i="1"/>
  <c r="AV259" i="1"/>
  <c r="AV261" i="1"/>
  <c r="AV263" i="1"/>
  <c r="AV265" i="1"/>
  <c r="AV267" i="1"/>
  <c r="AV269" i="1"/>
  <c r="AV271" i="1"/>
  <c r="AV273" i="1"/>
  <c r="AV275" i="1"/>
  <c r="AV277" i="1"/>
  <c r="AV279" i="1"/>
  <c r="AV281" i="1"/>
  <c r="AV283" i="1"/>
  <c r="AV285" i="1"/>
  <c r="AV287" i="1"/>
  <c r="AV289" i="1"/>
  <c r="AV291" i="1"/>
  <c r="AV293" i="1"/>
  <c r="AV295" i="1"/>
  <c r="AV297" i="1"/>
  <c r="AV299" i="1"/>
  <c r="AV301" i="1"/>
  <c r="AV303" i="1"/>
  <c r="AV305" i="1"/>
  <c r="AV307" i="1"/>
  <c r="AV309" i="1"/>
  <c r="AV311" i="1"/>
  <c r="AV313" i="1"/>
  <c r="AV315" i="1"/>
  <c r="AV317" i="1"/>
  <c r="AV319" i="1"/>
  <c r="AV321" i="1"/>
  <c r="AV323" i="1"/>
  <c r="AV325" i="1"/>
  <c r="AV327" i="1"/>
  <c r="AV329" i="1"/>
  <c r="AV331" i="1"/>
  <c r="AV333" i="1"/>
  <c r="AV335" i="1"/>
  <c r="AV337" i="1"/>
  <c r="AV339" i="1"/>
  <c r="AW342" i="1"/>
  <c r="AW344" i="1"/>
  <c r="AW346" i="1"/>
  <c r="AW348" i="1"/>
  <c r="AW350" i="1"/>
  <c r="AW352" i="1"/>
  <c r="AW354" i="1"/>
  <c r="AW356" i="1"/>
  <c r="AW358" i="1"/>
  <c r="AW360" i="1"/>
  <c r="AW362" i="1"/>
  <c r="AW364" i="1"/>
  <c r="AW366" i="1"/>
  <c r="AW368" i="1"/>
  <c r="AW370" i="1"/>
  <c r="AW372" i="1"/>
  <c r="AW374" i="1"/>
  <c r="AW376" i="1"/>
  <c r="AW378" i="1"/>
  <c r="AW380" i="1"/>
  <c r="AW382" i="1"/>
  <c r="AW384" i="1"/>
  <c r="AW386" i="1"/>
  <c r="AW388" i="1"/>
  <c r="AW390" i="1"/>
  <c r="AW392" i="1"/>
  <c r="AW394" i="1"/>
  <c r="AW396" i="1"/>
  <c r="AW398" i="1"/>
  <c r="AW402" i="1"/>
  <c r="AW404" i="1"/>
  <c r="AW406" i="1"/>
  <c r="AW410" i="1"/>
  <c r="AW414" i="1"/>
  <c r="AV341" i="1"/>
  <c r="AV343" i="1"/>
  <c r="AV345" i="1"/>
  <c r="AV347" i="1"/>
  <c r="AV349" i="1"/>
  <c r="AV351" i="1"/>
  <c r="AV353" i="1"/>
  <c r="AV355" i="1"/>
  <c r="AV357" i="1"/>
  <c r="AV359" i="1"/>
  <c r="AV361" i="1"/>
  <c r="AV363" i="1"/>
  <c r="AV365" i="1"/>
  <c r="AV367" i="1"/>
  <c r="AV369" i="1"/>
  <c r="AV371" i="1"/>
  <c r="AV373" i="1"/>
  <c r="AV375" i="1"/>
  <c r="AV377" i="1"/>
  <c r="AV379" i="1"/>
  <c r="AV381" i="1"/>
  <c r="AV383" i="1"/>
  <c r="AV385" i="1"/>
  <c r="AV387" i="1"/>
  <c r="AV389" i="1"/>
  <c r="AV391" i="1"/>
  <c r="AV393" i="1"/>
  <c r="AV395" i="1"/>
  <c r="AV397" i="1"/>
  <c r="AV399" i="1"/>
  <c r="AV401" i="1"/>
  <c r="AV403" i="1"/>
  <c r="AV405" i="1"/>
  <c r="AV407" i="1"/>
  <c r="AV409" i="1"/>
  <c r="AV411" i="1"/>
  <c r="AV413" i="1"/>
  <c r="AV415" i="1"/>
  <c r="AV417" i="1"/>
  <c r="AV419" i="1"/>
  <c r="AV421" i="1"/>
  <c r="AV423" i="1"/>
  <c r="AV425" i="1"/>
  <c r="AV427" i="1"/>
  <c r="AV429" i="1"/>
  <c r="AV431" i="1"/>
  <c r="AV433" i="1"/>
  <c r="AV435" i="1"/>
  <c r="AV437" i="1"/>
  <c r="AV439" i="1"/>
  <c r="AV441" i="1"/>
  <c r="AV443" i="1"/>
  <c r="AV445" i="1"/>
  <c r="AV447" i="1"/>
  <c r="AV449" i="1"/>
  <c r="AV451" i="1"/>
  <c r="AV453" i="1"/>
  <c r="AV455" i="1"/>
  <c r="AV457" i="1"/>
  <c r="AV459" i="1"/>
  <c r="AV461" i="1"/>
  <c r="AV463" i="1"/>
  <c r="AV465" i="1"/>
  <c r="AV467" i="1"/>
  <c r="AV469" i="1"/>
  <c r="AV471" i="1"/>
  <c r="AV473" i="1"/>
  <c r="AV475" i="1"/>
  <c r="AV477" i="1"/>
  <c r="AV479" i="1"/>
  <c r="AV481" i="1"/>
  <c r="AV483" i="1"/>
  <c r="AV485" i="1"/>
  <c r="AV487" i="1"/>
  <c r="AV489" i="1"/>
  <c r="AV491" i="1"/>
  <c r="AV493" i="1"/>
  <c r="AV495" i="1"/>
  <c r="AV497" i="1"/>
  <c r="AV499" i="1"/>
  <c r="AV501" i="1"/>
  <c r="AW2" i="1"/>
  <c r="AW403" i="1"/>
  <c r="AW407" i="1"/>
  <c r="AW411" i="1"/>
  <c r="AW341" i="1"/>
  <c r="AW343" i="1"/>
  <c r="AW345" i="1"/>
  <c r="AW347" i="1"/>
  <c r="AW349" i="1"/>
  <c r="AW351" i="1"/>
  <c r="AW353" i="1"/>
  <c r="AW355" i="1"/>
  <c r="AW357" i="1"/>
  <c r="AW359" i="1"/>
  <c r="AW361" i="1"/>
  <c r="AW363" i="1"/>
  <c r="AW365" i="1"/>
  <c r="AW367" i="1"/>
  <c r="AW369" i="1"/>
  <c r="AW371" i="1"/>
  <c r="AW373" i="1"/>
  <c r="AW375" i="1"/>
  <c r="AW377" i="1"/>
  <c r="AW379" i="1"/>
  <c r="AW381" i="1"/>
  <c r="AW383" i="1"/>
  <c r="AW385" i="1"/>
  <c r="AW387" i="1"/>
  <c r="AW389" i="1"/>
  <c r="AW391" i="1"/>
  <c r="AW393" i="1"/>
  <c r="AW395" i="1"/>
  <c r="AW397" i="1"/>
  <c r="AW399" i="1"/>
  <c r="AW401" i="1"/>
  <c r="AW405" i="1"/>
  <c r="AW409" i="1"/>
  <c r="AW413" i="1"/>
  <c r="AV342" i="1"/>
  <c r="AV344" i="1"/>
  <c r="AV346" i="1"/>
  <c r="AV348" i="1"/>
  <c r="AV350" i="1"/>
  <c r="AV352" i="1"/>
  <c r="AV354" i="1"/>
  <c r="AV356" i="1"/>
  <c r="AV358" i="1"/>
  <c r="AV360" i="1"/>
  <c r="AV362" i="1"/>
  <c r="AV364" i="1"/>
  <c r="AV366" i="1"/>
  <c r="AV368" i="1"/>
  <c r="AV370" i="1"/>
  <c r="AV372" i="1"/>
  <c r="AV374" i="1"/>
  <c r="AV376" i="1"/>
  <c r="AV378" i="1"/>
  <c r="AV380" i="1"/>
  <c r="AV382" i="1"/>
  <c r="AV384" i="1"/>
  <c r="AV386" i="1"/>
  <c r="AV388" i="1"/>
  <c r="AV390" i="1"/>
  <c r="AV392" i="1"/>
  <c r="AV394" i="1"/>
  <c r="AV396" i="1"/>
  <c r="AV398" i="1"/>
  <c r="AV400" i="1"/>
  <c r="AV402" i="1"/>
  <c r="AV404" i="1"/>
  <c r="AV406" i="1"/>
  <c r="AV408" i="1"/>
  <c r="AV410" i="1"/>
  <c r="AV412" i="1"/>
  <c r="AV414" i="1"/>
  <c r="AV416" i="1"/>
  <c r="AV418" i="1"/>
  <c r="AV420" i="1"/>
  <c r="AV422" i="1"/>
  <c r="AV424" i="1"/>
  <c r="AV426" i="1"/>
  <c r="AV428" i="1"/>
  <c r="AV430" i="1"/>
  <c r="AV432" i="1"/>
  <c r="AV434" i="1"/>
  <c r="AV436" i="1"/>
  <c r="AV438" i="1"/>
  <c r="AV440" i="1"/>
  <c r="AV442" i="1"/>
  <c r="AV444" i="1"/>
  <c r="AV446" i="1"/>
  <c r="AV448" i="1"/>
  <c r="AV450" i="1"/>
  <c r="AV452" i="1"/>
  <c r="AV454" i="1"/>
  <c r="AV456" i="1"/>
  <c r="AV458" i="1"/>
  <c r="AV460" i="1"/>
  <c r="AV462" i="1"/>
  <c r="AV464" i="1"/>
  <c r="AV466" i="1"/>
  <c r="AV468" i="1"/>
  <c r="AV470" i="1"/>
  <c r="AV472" i="1"/>
  <c r="AV474" i="1"/>
  <c r="AV476" i="1"/>
  <c r="AV478" i="1"/>
  <c r="AV480" i="1"/>
  <c r="AV482" i="1"/>
  <c r="AV484" i="1"/>
  <c r="AV486" i="1"/>
  <c r="AV488" i="1"/>
  <c r="AV490" i="1"/>
  <c r="AV492" i="1"/>
  <c r="AV494" i="1"/>
  <c r="AV496" i="1"/>
  <c r="AV498" i="1"/>
  <c r="AV500" i="1"/>
  <c r="AV502" i="1"/>
  <c r="AW400" i="1"/>
  <c r="AW408" i="1"/>
  <c r="AW412" i="1"/>
  <c r="AW500" i="1"/>
  <c r="AW496" i="1"/>
  <c r="AW492" i="1"/>
  <c r="AW488" i="1"/>
  <c r="AW484" i="1"/>
  <c r="AW480" i="1"/>
  <c r="AW476" i="1"/>
  <c r="AW472" i="1"/>
  <c r="AW468" i="1"/>
  <c r="AW464" i="1"/>
  <c r="AW460" i="1"/>
  <c r="AW456" i="1"/>
  <c r="AW452" i="1"/>
  <c r="AW448" i="1"/>
  <c r="AW444" i="1"/>
  <c r="AW440" i="1"/>
  <c r="AW436" i="1"/>
  <c r="AW432" i="1"/>
  <c r="AW428" i="1"/>
  <c r="AW424" i="1"/>
  <c r="AW420" i="1"/>
  <c r="AW416" i="1"/>
  <c r="AV2" i="1"/>
  <c r="AW499" i="1"/>
  <c r="AW495" i="1"/>
  <c r="AW491" i="1"/>
  <c r="AW487" i="1"/>
  <c r="AW483" i="1"/>
  <c r="AW479" i="1"/>
  <c r="AW475" i="1"/>
  <c r="AW471" i="1"/>
  <c r="AW467" i="1"/>
  <c r="AW463" i="1"/>
  <c r="AW459" i="1"/>
  <c r="AW455" i="1"/>
  <c r="AW451" i="1"/>
  <c r="AW447" i="1"/>
  <c r="AW443" i="1"/>
  <c r="AW439" i="1"/>
  <c r="AW435" i="1"/>
  <c r="AW431" i="1"/>
  <c r="AW427" i="1"/>
  <c r="AW423" i="1"/>
  <c r="AW419" i="1"/>
  <c r="AW415" i="1"/>
  <c r="AW502" i="1"/>
  <c r="AW498" i="1"/>
  <c r="AW494" i="1"/>
  <c r="AW490" i="1"/>
  <c r="AW486" i="1"/>
  <c r="AW482" i="1"/>
  <c r="AW478" i="1"/>
  <c r="AW474" i="1"/>
  <c r="AW470" i="1"/>
  <c r="AW466" i="1"/>
  <c r="AW462" i="1"/>
  <c r="AW458" i="1"/>
  <c r="AW454" i="1"/>
  <c r="AW450" i="1"/>
  <c r="AW446" i="1"/>
  <c r="AW442" i="1"/>
  <c r="AW438" i="1"/>
  <c r="AW434" i="1"/>
  <c r="AW430" i="1"/>
  <c r="AW426" i="1"/>
  <c r="AW422" i="1"/>
  <c r="AW418" i="1"/>
  <c r="AB97" i="1"/>
  <c r="AB96" i="1"/>
  <c r="AB95" i="1"/>
  <c r="AB94" i="1"/>
  <c r="AB93" i="1"/>
  <c r="AB92" i="1"/>
  <c r="AB91" i="1"/>
  <c r="AB90" i="1"/>
  <c r="AB89" i="1"/>
  <c r="AB88" i="1"/>
  <c r="AB87" i="1"/>
  <c r="AB86" i="1"/>
  <c r="AB85" i="1"/>
  <c r="AB84" i="1"/>
  <c r="AB83" i="1"/>
  <c r="AB82" i="1"/>
  <c r="AB81" i="1"/>
  <c r="AB80" i="1"/>
  <c r="AB79" i="1"/>
  <c r="AB78" i="1"/>
  <c r="AB77" i="1"/>
  <c r="AB76" i="1"/>
  <c r="AB75" i="1"/>
  <c r="AB74" i="1"/>
  <c r="AB73" i="1"/>
  <c r="AB72" i="1"/>
  <c r="AB71" i="1"/>
  <c r="AB70" i="1"/>
  <c r="AB69" i="1"/>
  <c r="AB68" i="1"/>
  <c r="AB67" i="1"/>
  <c r="AB66" i="1"/>
  <c r="AB65" i="1"/>
  <c r="AB64" i="1"/>
  <c r="AB63" i="1"/>
  <c r="AB62" i="1"/>
  <c r="AB61" i="1"/>
  <c r="AB60" i="1"/>
  <c r="AB59" i="1"/>
  <c r="AB58" i="1"/>
  <c r="AB57" i="1"/>
  <c r="AB56" i="1"/>
  <c r="AB55" i="1"/>
  <c r="AB54" i="1"/>
  <c r="AB53" i="1"/>
  <c r="AB52" i="1"/>
  <c r="AB51" i="1"/>
  <c r="AB50" i="1"/>
  <c r="AB49" i="1"/>
  <c r="AB48" i="1"/>
  <c r="AB47" i="1"/>
  <c r="AB46" i="1"/>
  <c r="AB45" i="1"/>
  <c r="AB44" i="1"/>
  <c r="AB43" i="1"/>
  <c r="AB42" i="1"/>
  <c r="AB41" i="1"/>
  <c r="AB40" i="1"/>
  <c r="AB39" i="1"/>
  <c r="AB38" i="1"/>
  <c r="AB37" i="1"/>
  <c r="AB36" i="1"/>
  <c r="AB35" i="1"/>
  <c r="AB34" i="1"/>
  <c r="AB33" i="1"/>
  <c r="AB32" i="1"/>
  <c r="AB31" i="1"/>
  <c r="AB30" i="1"/>
  <c r="AB29" i="1"/>
  <c r="AB28" i="1"/>
  <c r="AB27" i="1"/>
  <c r="AB26" i="1"/>
  <c r="AB25" i="1"/>
  <c r="AB24" i="1"/>
  <c r="AB23" i="1"/>
  <c r="AB22" i="1"/>
  <c r="AB21" i="1"/>
  <c r="AB20" i="1"/>
  <c r="AB19" i="1"/>
  <c r="AB18" i="1"/>
  <c r="AB17" i="1"/>
  <c r="AB16" i="1"/>
  <c r="AB15" i="1"/>
  <c r="AB14" i="1"/>
  <c r="AB13" i="1"/>
  <c r="AB12" i="1"/>
  <c r="AB11" i="1"/>
  <c r="AB10" i="1"/>
  <c r="AB9" i="1"/>
  <c r="AB8" i="1"/>
  <c r="AB7" i="1"/>
  <c r="AB6" i="1"/>
  <c r="AB5" i="1"/>
  <c r="AB4" i="1"/>
  <c r="AB3" i="1"/>
  <c r="AB2" i="1"/>
  <c r="AO17" i="1" l="1"/>
  <c r="AO10" i="1"/>
  <c r="AO21" i="1"/>
  <c r="AO11" i="1"/>
  <c r="AO33" i="1"/>
  <c r="AO16" i="1"/>
  <c r="AO13" i="1"/>
  <c r="AO37" i="1"/>
  <c r="AO5" i="1"/>
  <c r="AO29" i="1"/>
  <c r="AO22" i="1"/>
  <c r="AO32" i="1"/>
  <c r="AO42" i="1"/>
  <c r="AO45" i="1"/>
  <c r="AO26" i="1"/>
  <c r="AO27" i="1"/>
  <c r="AO59" i="1"/>
  <c r="AO6" i="1"/>
  <c r="AO38" i="1"/>
  <c r="AO43" i="1"/>
  <c r="AO163" i="1"/>
  <c r="AO9" i="1"/>
  <c r="AO25" i="1"/>
  <c r="AO41" i="1"/>
  <c r="AO14" i="1"/>
  <c r="AO30" i="1"/>
  <c r="AO46" i="1"/>
  <c r="AO15" i="1"/>
  <c r="AO31" i="1"/>
  <c r="AO4" i="1"/>
  <c r="AO20" i="1"/>
  <c r="AO36" i="1"/>
  <c r="AO83" i="1"/>
  <c r="AO211" i="1"/>
  <c r="AO18" i="1"/>
  <c r="AO34" i="1"/>
  <c r="AO3" i="1"/>
  <c r="AO19" i="1"/>
  <c r="AO35" i="1"/>
  <c r="AO8" i="1"/>
  <c r="AO24" i="1"/>
  <c r="AO40" i="1"/>
  <c r="AO99" i="1"/>
  <c r="AO231" i="1"/>
  <c r="AO7" i="1"/>
  <c r="AO23" i="1"/>
  <c r="AO39" i="1"/>
  <c r="AO12" i="1"/>
  <c r="AO28" i="1"/>
  <c r="AO51" i="1"/>
  <c r="AO147" i="1"/>
  <c r="AO44" i="1"/>
  <c r="AO67" i="1"/>
  <c r="AO115" i="1"/>
  <c r="AO179" i="1"/>
  <c r="AO263" i="1"/>
  <c r="AO47" i="1"/>
  <c r="AO75" i="1"/>
  <c r="AO131" i="1"/>
  <c r="AO195" i="1"/>
  <c r="AO327" i="1"/>
  <c r="AO55" i="1"/>
  <c r="AO71" i="1"/>
  <c r="AO87" i="1"/>
  <c r="AO103" i="1"/>
  <c r="AO119" i="1"/>
  <c r="AO135" i="1"/>
  <c r="AO151" i="1"/>
  <c r="AO167" i="1"/>
  <c r="AO183" i="1"/>
  <c r="AO199" i="1"/>
  <c r="AO215" i="1"/>
  <c r="AO235" i="1"/>
  <c r="AO267" i="1"/>
  <c r="AO364" i="1"/>
  <c r="AO91" i="1"/>
  <c r="AO107" i="1"/>
  <c r="AO123" i="1"/>
  <c r="AO139" i="1"/>
  <c r="AO155" i="1"/>
  <c r="AO171" i="1"/>
  <c r="AO187" i="1"/>
  <c r="AO203" i="1"/>
  <c r="AO219" i="1"/>
  <c r="AO247" i="1"/>
  <c r="AO283" i="1"/>
  <c r="AN407" i="1"/>
  <c r="AO63" i="1"/>
  <c r="AO79" i="1"/>
  <c r="AO95" i="1"/>
  <c r="AO111" i="1"/>
  <c r="AO127" i="1"/>
  <c r="AO143" i="1"/>
  <c r="AO159" i="1"/>
  <c r="AO175" i="1"/>
  <c r="AO191" i="1"/>
  <c r="AO207" i="1"/>
  <c r="AO223" i="1"/>
  <c r="AO251" i="1"/>
  <c r="AO299" i="1"/>
  <c r="AO239" i="1"/>
  <c r="AO255" i="1"/>
  <c r="AO271" i="1"/>
  <c r="AO287" i="1"/>
  <c r="AO303" i="1"/>
  <c r="AO335" i="1"/>
  <c r="AO372" i="1"/>
  <c r="AN463" i="1"/>
  <c r="AO227" i="1"/>
  <c r="AO243" i="1"/>
  <c r="AO259" i="1"/>
  <c r="AO275" i="1"/>
  <c r="AO291" i="1"/>
  <c r="AO311" i="1"/>
  <c r="AO348" i="1"/>
  <c r="AN380" i="1"/>
  <c r="AO80" i="1"/>
  <c r="AO279" i="1"/>
  <c r="AO295" i="1"/>
  <c r="AO319" i="1"/>
  <c r="AO356" i="1"/>
  <c r="AO391" i="1"/>
  <c r="AN5" i="1"/>
  <c r="AN13" i="1"/>
  <c r="AN21" i="1"/>
  <c r="AN29" i="1"/>
  <c r="AN37" i="1"/>
  <c r="AN45" i="1"/>
  <c r="AN10" i="1"/>
  <c r="AN18" i="1"/>
  <c r="AN26" i="1"/>
  <c r="AN34" i="1"/>
  <c r="AN42" i="1"/>
  <c r="AN3" i="1"/>
  <c r="AN11" i="1"/>
  <c r="AN19" i="1"/>
  <c r="AN27" i="1"/>
  <c r="AN35" i="1"/>
  <c r="AN43" i="1"/>
  <c r="AN8" i="1"/>
  <c r="AN16" i="1"/>
  <c r="AN24" i="1"/>
  <c r="AN32" i="1"/>
  <c r="AN40" i="1"/>
  <c r="AN47" i="1"/>
  <c r="AN55" i="1"/>
  <c r="AN63" i="1"/>
  <c r="AN71" i="1"/>
  <c r="AN79" i="1"/>
  <c r="AN87" i="1"/>
  <c r="AN95" i="1"/>
  <c r="AN103" i="1"/>
  <c r="AN111" i="1"/>
  <c r="AN119" i="1"/>
  <c r="AN127" i="1"/>
  <c r="AN135" i="1"/>
  <c r="AN143" i="1"/>
  <c r="AN151" i="1"/>
  <c r="AN159" i="1"/>
  <c r="AN167" i="1"/>
  <c r="AN175" i="1"/>
  <c r="AN183" i="1"/>
  <c r="AN191" i="1"/>
  <c r="AN199" i="1"/>
  <c r="AN207" i="1"/>
  <c r="AN215" i="1"/>
  <c r="AN223" i="1"/>
  <c r="AN231" i="1"/>
  <c r="AN239" i="1"/>
  <c r="AN247" i="1"/>
  <c r="AN255" i="1"/>
  <c r="AN263" i="1"/>
  <c r="AN271" i="1"/>
  <c r="AN279" i="1"/>
  <c r="AN287" i="1"/>
  <c r="AN295" i="1"/>
  <c r="AN303" i="1"/>
  <c r="AN311" i="1"/>
  <c r="AN319" i="1"/>
  <c r="AN327" i="1"/>
  <c r="AN335" i="1"/>
  <c r="AN348" i="1"/>
  <c r="AN356" i="1"/>
  <c r="AN364" i="1"/>
  <c r="AN372" i="1"/>
  <c r="AO383" i="1"/>
  <c r="AN391" i="1"/>
  <c r="AN415" i="1"/>
  <c r="AN484" i="1"/>
  <c r="AN100" i="1"/>
  <c r="AO307" i="1"/>
  <c r="AO315" i="1"/>
  <c r="AO323" i="1"/>
  <c r="AO331" i="1"/>
  <c r="AO339" i="1"/>
  <c r="AO351" i="1"/>
  <c r="AO359" i="1"/>
  <c r="AO367" i="1"/>
  <c r="AO375" i="1"/>
  <c r="AN383" i="1"/>
  <c r="AO399" i="1"/>
  <c r="AN431" i="1"/>
  <c r="AO52" i="1"/>
  <c r="AN148" i="1"/>
  <c r="AN9" i="1"/>
  <c r="AN17" i="1"/>
  <c r="AN25" i="1"/>
  <c r="AN33" i="1"/>
  <c r="AN41" i="1"/>
  <c r="AN6" i="1"/>
  <c r="AN14" i="1"/>
  <c r="AN22" i="1"/>
  <c r="AN30" i="1"/>
  <c r="AN38" i="1"/>
  <c r="AN46" i="1"/>
  <c r="AN7" i="1"/>
  <c r="AN15" i="1"/>
  <c r="AN23" i="1"/>
  <c r="AN31" i="1"/>
  <c r="AN39" i="1"/>
  <c r="AN4" i="1"/>
  <c r="AN12" i="1"/>
  <c r="AN20" i="1"/>
  <c r="AN28" i="1"/>
  <c r="AN36" i="1"/>
  <c r="AN44" i="1"/>
  <c r="AN51" i="1"/>
  <c r="AN59" i="1"/>
  <c r="AN67" i="1"/>
  <c r="AN75" i="1"/>
  <c r="AN83" i="1"/>
  <c r="AN91" i="1"/>
  <c r="AN99" i="1"/>
  <c r="AN107" i="1"/>
  <c r="AN115" i="1"/>
  <c r="AN123" i="1"/>
  <c r="AN131" i="1"/>
  <c r="AN139" i="1"/>
  <c r="AN147" i="1"/>
  <c r="AN155" i="1"/>
  <c r="AN163" i="1"/>
  <c r="AN171" i="1"/>
  <c r="AN179" i="1"/>
  <c r="AN187" i="1"/>
  <c r="AN195" i="1"/>
  <c r="AN203" i="1"/>
  <c r="AN211" i="1"/>
  <c r="AN219" i="1"/>
  <c r="AN227" i="1"/>
  <c r="AN235" i="1"/>
  <c r="AN243" i="1"/>
  <c r="AN251" i="1"/>
  <c r="AN259" i="1"/>
  <c r="AN267" i="1"/>
  <c r="AN275" i="1"/>
  <c r="AN283" i="1"/>
  <c r="AN291" i="1"/>
  <c r="AN299" i="1"/>
  <c r="AN307" i="1"/>
  <c r="AN315" i="1"/>
  <c r="AN323" i="1"/>
  <c r="AN331" i="1"/>
  <c r="AN339" i="1"/>
  <c r="AN351" i="1"/>
  <c r="AN359" i="1"/>
  <c r="AN367" i="1"/>
  <c r="AN375" i="1"/>
  <c r="AN388" i="1"/>
  <c r="AN399" i="1"/>
  <c r="AN447" i="1"/>
  <c r="AO64" i="1"/>
  <c r="AO380" i="1"/>
  <c r="AO388" i="1"/>
  <c r="AO396" i="1"/>
  <c r="AO404" i="1"/>
  <c r="AO412" i="1"/>
  <c r="AO420" i="1"/>
  <c r="AO436" i="1"/>
  <c r="AO455" i="1"/>
  <c r="AO476" i="1"/>
  <c r="AO487" i="1"/>
  <c r="AN52" i="1"/>
  <c r="AN68" i="1"/>
  <c r="AN84" i="1"/>
  <c r="AO116" i="1"/>
  <c r="AN164" i="1"/>
  <c r="AN396" i="1"/>
  <c r="AN404" i="1"/>
  <c r="AN412" i="1"/>
  <c r="AN420" i="1"/>
  <c r="AN436" i="1"/>
  <c r="AN455" i="1"/>
  <c r="AN476" i="1"/>
  <c r="AN487" i="1"/>
  <c r="AO56" i="1"/>
  <c r="AO72" i="1"/>
  <c r="AO88" i="1"/>
  <c r="AN116" i="1"/>
  <c r="AN212" i="1"/>
  <c r="AO407" i="1"/>
  <c r="AO415" i="1"/>
  <c r="AO431" i="1"/>
  <c r="AO447" i="1"/>
  <c r="AO463" i="1"/>
  <c r="AO484" i="1"/>
  <c r="AO48" i="1"/>
  <c r="AN60" i="1"/>
  <c r="AN76" i="1"/>
  <c r="AO100" i="1"/>
  <c r="AN132" i="1"/>
  <c r="AN48" i="1"/>
  <c r="AN56" i="1"/>
  <c r="AN64" i="1"/>
  <c r="AN72" i="1"/>
  <c r="AN80" i="1"/>
  <c r="AO92" i="1"/>
  <c r="AO108" i="1"/>
  <c r="AO124" i="1"/>
  <c r="AO140" i="1"/>
  <c r="AO156" i="1"/>
  <c r="AO172" i="1"/>
  <c r="AN244" i="1"/>
  <c r="AO60" i="1"/>
  <c r="AO68" i="1"/>
  <c r="AO76" i="1"/>
  <c r="AO84" i="1"/>
  <c r="AN92" i="1"/>
  <c r="AN108" i="1"/>
  <c r="AN124" i="1"/>
  <c r="AN140" i="1"/>
  <c r="AN156" i="1"/>
  <c r="AN172" i="1"/>
  <c r="AN292" i="1"/>
  <c r="AO132" i="1"/>
  <c r="AO148" i="1"/>
  <c r="AO164" i="1"/>
  <c r="AN184" i="1"/>
  <c r="AO96" i="1"/>
  <c r="AO104" i="1"/>
  <c r="AO112" i="1"/>
  <c r="AO120" i="1"/>
  <c r="AO128" i="1"/>
  <c r="AO136" i="1"/>
  <c r="AO144" i="1"/>
  <c r="AO152" i="1"/>
  <c r="AO160" i="1"/>
  <c r="AO168" i="1"/>
  <c r="AN176" i="1"/>
  <c r="AN188" i="1"/>
  <c r="AN220" i="1"/>
  <c r="AN252" i="1"/>
  <c r="AN308" i="1"/>
  <c r="AN88" i="1"/>
  <c r="AN96" i="1"/>
  <c r="AN104" i="1"/>
  <c r="AN112" i="1"/>
  <c r="AN120" i="1"/>
  <c r="AN128" i="1"/>
  <c r="AN136" i="1"/>
  <c r="AN144" i="1"/>
  <c r="AN152" i="1"/>
  <c r="AN160" i="1"/>
  <c r="AN168" i="1"/>
  <c r="AO180" i="1"/>
  <c r="AN196" i="1"/>
  <c r="AN228" i="1"/>
  <c r="AN260" i="1"/>
  <c r="AO336" i="1"/>
  <c r="AN180" i="1"/>
  <c r="AN204" i="1"/>
  <c r="AN236" i="1"/>
  <c r="AN276" i="1"/>
  <c r="AO176" i="1"/>
  <c r="AO184" i="1"/>
  <c r="AO192" i="1"/>
  <c r="AO200" i="1"/>
  <c r="AO208" i="1"/>
  <c r="AO216" i="1"/>
  <c r="AO224" i="1"/>
  <c r="AO232" i="1"/>
  <c r="AO240" i="1"/>
  <c r="AO248" i="1"/>
  <c r="AO256" i="1"/>
  <c r="AO268" i="1"/>
  <c r="AO284" i="1"/>
  <c r="AO300" i="1"/>
  <c r="AO316" i="1"/>
  <c r="AO365" i="1"/>
  <c r="AN192" i="1"/>
  <c r="AN200" i="1"/>
  <c r="AN208" i="1"/>
  <c r="AN216" i="1"/>
  <c r="AN224" i="1"/>
  <c r="AN232" i="1"/>
  <c r="AN240" i="1"/>
  <c r="AN248" i="1"/>
  <c r="AN256" i="1"/>
  <c r="AN268" i="1"/>
  <c r="AN284" i="1"/>
  <c r="AN300" i="1"/>
  <c r="AN316" i="1"/>
  <c r="AO429" i="1"/>
  <c r="AO188" i="1"/>
  <c r="AO196" i="1"/>
  <c r="AO204" i="1"/>
  <c r="AO212" i="1"/>
  <c r="AO220" i="1"/>
  <c r="AO228" i="1"/>
  <c r="AO236" i="1"/>
  <c r="AO244" i="1"/>
  <c r="AO252" i="1"/>
  <c r="AO260" i="1"/>
  <c r="AO276" i="1"/>
  <c r="AO292" i="1"/>
  <c r="AO308" i="1"/>
  <c r="AN324" i="1"/>
  <c r="AO264" i="1"/>
  <c r="AO272" i="1"/>
  <c r="AO280" i="1"/>
  <c r="AO288" i="1"/>
  <c r="AO296" i="1"/>
  <c r="AO304" i="1"/>
  <c r="AO312" i="1"/>
  <c r="AO320" i="1"/>
  <c r="AO328" i="1"/>
  <c r="AN340" i="1"/>
  <c r="AN389" i="1"/>
  <c r="AN453" i="1"/>
  <c r="AN264" i="1"/>
  <c r="AN272" i="1"/>
  <c r="AN280" i="1"/>
  <c r="AN288" i="1"/>
  <c r="AN296" i="1"/>
  <c r="AN304" i="1"/>
  <c r="AN312" i="1"/>
  <c r="AN320" i="1"/>
  <c r="AN328" i="1"/>
  <c r="AO349" i="1"/>
  <c r="AO397" i="1"/>
  <c r="AO461" i="1"/>
  <c r="AO324" i="1"/>
  <c r="AN332" i="1"/>
  <c r="AN357" i="1"/>
  <c r="AN421" i="1"/>
  <c r="AN336" i="1"/>
  <c r="AN349" i="1"/>
  <c r="AN373" i="1"/>
  <c r="AN405" i="1"/>
  <c r="AN437" i="1"/>
  <c r="AO485" i="1"/>
  <c r="AO332" i="1"/>
  <c r="AO340" i="1"/>
  <c r="AO357" i="1"/>
  <c r="AO381" i="1"/>
  <c r="AO413" i="1"/>
  <c r="AO445" i="1"/>
  <c r="AO347" i="1"/>
  <c r="AN365" i="1"/>
  <c r="AN381" i="1"/>
  <c r="AN397" i="1"/>
  <c r="AN413" i="1"/>
  <c r="AN429" i="1"/>
  <c r="AN445" i="1"/>
  <c r="AN461" i="1"/>
  <c r="AN501" i="1"/>
  <c r="AO368" i="1"/>
  <c r="AO373" i="1"/>
  <c r="AO389" i="1"/>
  <c r="AO405" i="1"/>
  <c r="AO421" i="1"/>
  <c r="AO437" i="1"/>
  <c r="AO453" i="1"/>
  <c r="AO469" i="1"/>
  <c r="AO313" i="1"/>
  <c r="AO379" i="1"/>
  <c r="AN477" i="1"/>
  <c r="AN341" i="1"/>
  <c r="AN469" i="1"/>
  <c r="AN485" i="1"/>
  <c r="AN325" i="1"/>
  <c r="AO360" i="1"/>
  <c r="AO392" i="1"/>
  <c r="AO477" i="1"/>
  <c r="AO493" i="1"/>
  <c r="AO333" i="1"/>
  <c r="AN363" i="1"/>
  <c r="AN392" i="1"/>
  <c r="AN355" i="1"/>
  <c r="AN376" i="1"/>
  <c r="AN424" i="1"/>
  <c r="AN493" i="1"/>
  <c r="AN313" i="1"/>
  <c r="AN333" i="1"/>
  <c r="AN347" i="1"/>
  <c r="AN360" i="1"/>
  <c r="AN368" i="1"/>
  <c r="AO384" i="1"/>
  <c r="AO408" i="1"/>
  <c r="AN443" i="1"/>
  <c r="AO501" i="1"/>
  <c r="AO325" i="1"/>
  <c r="AO341" i="1"/>
  <c r="AO355" i="1"/>
  <c r="AO363" i="1"/>
  <c r="AO376" i="1"/>
  <c r="AN384" i="1"/>
  <c r="AN408" i="1"/>
  <c r="AO448" i="1"/>
  <c r="AO424" i="1"/>
  <c r="AO387" i="1"/>
  <c r="AO400" i="1"/>
  <c r="AO416" i="1"/>
  <c r="AO435" i="1"/>
  <c r="AN472" i="1"/>
  <c r="AN379" i="1"/>
  <c r="AN387" i="1"/>
  <c r="AN400" i="1"/>
  <c r="AN416" i="1"/>
  <c r="AN435" i="1"/>
  <c r="AO480" i="1"/>
  <c r="AO411" i="1"/>
  <c r="AO419" i="1"/>
  <c r="AO432" i="1"/>
  <c r="AO440" i="1"/>
  <c r="AN456" i="1"/>
  <c r="AO53" i="1"/>
  <c r="AN411" i="1"/>
  <c r="AN419" i="1"/>
  <c r="AN432" i="1"/>
  <c r="AO443" i="1"/>
  <c r="AO464" i="1"/>
  <c r="AN61" i="1"/>
  <c r="AN440" i="1"/>
  <c r="AN448" i="1"/>
  <c r="AN464" i="1"/>
  <c r="AN488" i="1"/>
  <c r="AO81" i="1"/>
  <c r="AO456" i="1"/>
  <c r="AO472" i="1"/>
  <c r="AO496" i="1"/>
  <c r="AN93" i="1"/>
  <c r="AN480" i="1"/>
  <c r="AN496" i="1"/>
  <c r="AO65" i="1"/>
  <c r="AO97" i="1"/>
  <c r="AO488" i="1"/>
  <c r="AO49" i="1"/>
  <c r="AN77" i="1"/>
  <c r="AN129" i="1"/>
  <c r="AO491" i="1"/>
  <c r="AO500" i="1"/>
  <c r="AN53" i="1"/>
  <c r="AN69" i="1"/>
  <c r="AN85" i="1"/>
  <c r="AO105" i="1"/>
  <c r="AN161" i="1"/>
  <c r="AN491" i="1"/>
  <c r="AN500" i="1"/>
  <c r="AO57" i="1"/>
  <c r="AO73" i="1"/>
  <c r="AO89" i="1"/>
  <c r="AO113" i="1"/>
  <c r="AN193" i="1"/>
  <c r="AO121" i="1"/>
  <c r="AN49" i="1"/>
  <c r="AN57" i="1"/>
  <c r="AN65" i="1"/>
  <c r="AN73" i="1"/>
  <c r="AN81" i="1"/>
  <c r="AN89" i="1"/>
  <c r="AN97" i="1"/>
  <c r="AN105" i="1"/>
  <c r="AN113" i="1"/>
  <c r="AN121" i="1"/>
  <c r="AO141" i="1"/>
  <c r="AO173" i="1"/>
  <c r="AO213" i="1"/>
  <c r="AO61" i="1"/>
  <c r="AO69" i="1"/>
  <c r="AO77" i="1"/>
  <c r="AO85" i="1"/>
  <c r="AO93" i="1"/>
  <c r="AO101" i="1"/>
  <c r="AO109" i="1"/>
  <c r="AO117" i="1"/>
  <c r="AO125" i="1"/>
  <c r="AN145" i="1"/>
  <c r="AN177" i="1"/>
  <c r="AO237" i="1"/>
  <c r="AN101" i="1"/>
  <c r="AN109" i="1"/>
  <c r="AN117" i="1"/>
  <c r="AN125" i="1"/>
  <c r="AO157" i="1"/>
  <c r="AO189" i="1"/>
  <c r="AO133" i="1"/>
  <c r="AO149" i="1"/>
  <c r="AO165" i="1"/>
  <c r="AO181" i="1"/>
  <c r="AO197" i="1"/>
  <c r="AO245" i="1"/>
  <c r="AN137" i="1"/>
  <c r="AN153" i="1"/>
  <c r="AN169" i="1"/>
  <c r="AN185" i="1"/>
  <c r="AO205" i="1"/>
  <c r="AO289" i="1"/>
  <c r="AN133" i="1"/>
  <c r="AN141" i="1"/>
  <c r="AN149" i="1"/>
  <c r="AN157" i="1"/>
  <c r="AN165" i="1"/>
  <c r="AN173" i="1"/>
  <c r="AN181" i="1"/>
  <c r="AN189" i="1"/>
  <c r="AO201" i="1"/>
  <c r="AO221" i="1"/>
  <c r="AO257" i="1"/>
  <c r="AN305" i="1"/>
  <c r="AO129" i="1"/>
  <c r="AO137" i="1"/>
  <c r="AO145" i="1"/>
  <c r="AO153" i="1"/>
  <c r="AO161" i="1"/>
  <c r="AO169" i="1"/>
  <c r="AO177" i="1"/>
  <c r="AO185" i="1"/>
  <c r="AO193" i="1"/>
  <c r="AN201" i="1"/>
  <c r="AO229" i="1"/>
  <c r="AN265" i="1"/>
  <c r="AO344" i="1"/>
  <c r="AO277" i="1"/>
  <c r="AN197" i="1"/>
  <c r="AN205" i="1"/>
  <c r="AN213" i="1"/>
  <c r="AN221" i="1"/>
  <c r="AN229" i="1"/>
  <c r="AN237" i="1"/>
  <c r="AO249" i="1"/>
  <c r="AN257" i="1"/>
  <c r="AO269" i="1"/>
  <c r="AO281" i="1"/>
  <c r="AN289" i="1"/>
  <c r="AO317" i="1"/>
  <c r="AN395" i="1"/>
  <c r="AO209" i="1"/>
  <c r="AO217" i="1"/>
  <c r="AO225" i="1"/>
  <c r="AO233" i="1"/>
  <c r="AO241" i="1"/>
  <c r="AN249" i="1"/>
  <c r="AO261" i="1"/>
  <c r="AO273" i="1"/>
  <c r="AN281" i="1"/>
  <c r="AO297" i="1"/>
  <c r="AO329" i="1"/>
  <c r="AO467" i="1"/>
  <c r="AN209" i="1"/>
  <c r="AN217" i="1"/>
  <c r="AN225" i="1"/>
  <c r="AN233" i="1"/>
  <c r="AN241" i="1"/>
  <c r="AO253" i="1"/>
  <c r="AO265" i="1"/>
  <c r="AN273" i="1"/>
  <c r="AO285" i="1"/>
  <c r="AO305" i="1"/>
  <c r="AN329" i="1"/>
  <c r="AN245" i="1"/>
  <c r="AN253" i="1"/>
  <c r="AN261" i="1"/>
  <c r="AN269" i="1"/>
  <c r="AN277" i="1"/>
  <c r="AN285" i="1"/>
  <c r="AN297" i="1"/>
  <c r="AN317" i="1"/>
  <c r="AN344" i="1"/>
  <c r="AN467" i="1"/>
  <c r="AO395" i="1"/>
  <c r="AO293" i="1"/>
  <c r="AO301" i="1"/>
  <c r="AO309" i="1"/>
  <c r="AO321" i="1"/>
  <c r="AO337" i="1"/>
  <c r="AO352" i="1"/>
  <c r="AO427" i="1"/>
  <c r="AO460" i="1"/>
  <c r="AN293" i="1"/>
  <c r="AN301" i="1"/>
  <c r="AN309" i="1"/>
  <c r="AN321" i="1"/>
  <c r="AN337" i="1"/>
  <c r="AN352" i="1"/>
  <c r="AN427" i="1"/>
  <c r="AN460" i="1"/>
  <c r="AO371" i="1"/>
  <c r="AO403" i="1"/>
  <c r="AO451" i="1"/>
  <c r="AO483" i="1"/>
  <c r="AN66" i="1"/>
  <c r="AN371" i="1"/>
  <c r="AN403" i="1"/>
  <c r="AN451" i="1"/>
  <c r="AN483" i="1"/>
  <c r="AO70" i="1"/>
  <c r="AO459" i="1"/>
  <c r="AO475" i="1"/>
  <c r="AO499" i="1"/>
  <c r="AN50" i="1"/>
  <c r="AO94" i="1"/>
  <c r="AN459" i="1"/>
  <c r="AN475" i="1"/>
  <c r="AN499" i="1"/>
  <c r="AO54" i="1"/>
  <c r="AN106" i="1"/>
  <c r="AN471" i="1"/>
  <c r="AN58" i="1"/>
  <c r="AO78" i="1"/>
  <c r="AN122" i="1"/>
  <c r="AO495" i="1"/>
  <c r="AO62" i="1"/>
  <c r="AO86" i="1"/>
  <c r="AO150" i="1"/>
  <c r="AN495" i="1"/>
  <c r="AN54" i="1"/>
  <c r="AN62" i="1"/>
  <c r="AN70" i="1"/>
  <c r="AN78" i="1"/>
  <c r="AN86" i="1"/>
  <c r="AO98" i="1"/>
  <c r="AO114" i="1"/>
  <c r="AO130" i="1"/>
  <c r="AN170" i="1"/>
  <c r="AO471" i="1"/>
  <c r="AO50" i="1"/>
  <c r="AO58" i="1"/>
  <c r="AO66" i="1"/>
  <c r="AO74" i="1"/>
  <c r="AO82" i="1"/>
  <c r="AO90" i="1"/>
  <c r="AN98" i="1"/>
  <c r="AN114" i="1"/>
  <c r="AN130" i="1"/>
  <c r="AO206" i="1"/>
  <c r="AN74" i="1"/>
  <c r="AN82" i="1"/>
  <c r="AN90" i="1"/>
  <c r="AO106" i="1"/>
  <c r="AO122" i="1"/>
  <c r="AN138" i="1"/>
  <c r="AO102" i="1"/>
  <c r="AO110" i="1"/>
  <c r="AO118" i="1"/>
  <c r="AO126" i="1"/>
  <c r="AO134" i="1"/>
  <c r="AO142" i="1"/>
  <c r="AN154" i="1"/>
  <c r="AO174" i="1"/>
  <c r="AO218" i="1"/>
  <c r="AN94" i="1"/>
  <c r="AN102" i="1"/>
  <c r="AN110" i="1"/>
  <c r="AN118" i="1"/>
  <c r="AN126" i="1"/>
  <c r="AN134" i="1"/>
  <c r="AO146" i="1"/>
  <c r="AO158" i="1"/>
  <c r="AO182" i="1"/>
  <c r="AO286" i="1"/>
  <c r="AO138" i="1"/>
  <c r="AN146" i="1"/>
  <c r="AN162" i="1"/>
  <c r="AO198" i="1"/>
  <c r="AO166" i="1"/>
  <c r="AO190" i="1"/>
  <c r="AO242" i="1"/>
  <c r="AN142" i="1"/>
  <c r="AN150" i="1"/>
  <c r="AN158" i="1"/>
  <c r="AN166" i="1"/>
  <c r="AN174" i="1"/>
  <c r="AN182" i="1"/>
  <c r="AN190" i="1"/>
  <c r="AN198" i="1"/>
  <c r="AN206" i="1"/>
  <c r="AN222" i="1"/>
  <c r="AO250" i="1"/>
  <c r="AO302" i="1"/>
  <c r="AO154" i="1"/>
  <c r="AO162" i="1"/>
  <c r="AO170" i="1"/>
  <c r="AO178" i="1"/>
  <c r="AO186" i="1"/>
  <c r="AO194" i="1"/>
  <c r="AO202" i="1"/>
  <c r="AO210" i="1"/>
  <c r="AO226" i="1"/>
  <c r="AO258" i="1"/>
  <c r="AO318" i="1"/>
  <c r="AN178" i="1"/>
  <c r="AN186" i="1"/>
  <c r="AN194" i="1"/>
  <c r="AN202" i="1"/>
  <c r="AN214" i="1"/>
  <c r="AO234" i="1"/>
  <c r="AO270" i="1"/>
  <c r="AN210" i="1"/>
  <c r="AN218" i="1"/>
  <c r="AN226" i="1"/>
  <c r="AN234" i="1"/>
  <c r="AN242" i="1"/>
  <c r="AN250" i="1"/>
  <c r="AN258" i="1"/>
  <c r="AN274" i="1"/>
  <c r="AN290" i="1"/>
  <c r="AN306" i="1"/>
  <c r="AO334" i="1"/>
  <c r="AO214" i="1"/>
  <c r="AO222" i="1"/>
  <c r="AO230" i="1"/>
  <c r="AO238" i="1"/>
  <c r="AO246" i="1"/>
  <c r="AO254" i="1"/>
  <c r="AO262" i="1"/>
  <c r="AO278" i="1"/>
  <c r="AO294" i="1"/>
  <c r="AO310" i="1"/>
  <c r="AO369" i="1"/>
  <c r="AN230" i="1"/>
  <c r="AN238" i="1"/>
  <c r="AN246" i="1"/>
  <c r="AN254" i="1"/>
  <c r="AN266" i="1"/>
  <c r="AN282" i="1"/>
  <c r="AN298" i="1"/>
  <c r="AN314" i="1"/>
  <c r="AN262" i="1"/>
  <c r="AN270" i="1"/>
  <c r="AN278" i="1"/>
  <c r="AN286" i="1"/>
  <c r="AN294" i="1"/>
  <c r="AN302" i="1"/>
  <c r="AN310" i="1"/>
  <c r="AO322" i="1"/>
  <c r="AO338" i="1"/>
  <c r="AN385" i="1"/>
  <c r="AO266" i="1"/>
  <c r="AO274" i="1"/>
  <c r="AO282" i="1"/>
  <c r="AO290" i="1"/>
  <c r="AO298" i="1"/>
  <c r="AO306" i="1"/>
  <c r="AO314" i="1"/>
  <c r="AO326" i="1"/>
  <c r="AO342" i="1"/>
  <c r="AN433" i="1"/>
  <c r="AO330" i="1"/>
  <c r="AO353" i="1"/>
  <c r="AN318" i="1"/>
  <c r="AN326" i="1"/>
  <c r="AN334" i="1"/>
  <c r="AN342" i="1"/>
  <c r="AN369" i="1"/>
  <c r="AN449" i="1"/>
  <c r="AN322" i="1"/>
  <c r="AN330" i="1"/>
  <c r="AN338" i="1"/>
  <c r="AN353" i="1"/>
  <c r="AO393" i="1"/>
  <c r="AO444" i="1"/>
  <c r="AO345" i="1"/>
  <c r="AO361" i="1"/>
  <c r="AO377" i="1"/>
  <c r="AN401" i="1"/>
  <c r="AN465" i="1"/>
  <c r="AO492" i="1"/>
  <c r="AN345" i="1"/>
  <c r="AN361" i="1"/>
  <c r="AN377" i="1"/>
  <c r="AN417" i="1"/>
  <c r="AN481" i="1"/>
  <c r="AO370" i="1"/>
  <c r="AO374" i="1"/>
  <c r="AO409" i="1"/>
  <c r="AO425" i="1"/>
  <c r="AO441" i="1"/>
  <c r="AO457" i="1"/>
  <c r="AO473" i="1"/>
  <c r="AO489" i="1"/>
  <c r="AO423" i="1"/>
  <c r="AO452" i="1"/>
  <c r="AN2" i="1"/>
  <c r="AO386" i="1"/>
  <c r="AO454" i="1"/>
  <c r="AN393" i="1"/>
  <c r="AN409" i="1"/>
  <c r="AN425" i="1"/>
  <c r="AN441" i="1"/>
  <c r="AN457" i="1"/>
  <c r="AN473" i="1"/>
  <c r="AN489" i="1"/>
  <c r="AO428" i="1"/>
  <c r="AO468" i="1"/>
  <c r="AO462" i="1"/>
  <c r="AO402" i="1"/>
  <c r="AO410" i="1"/>
  <c r="AO385" i="1"/>
  <c r="AO401" i="1"/>
  <c r="AO417" i="1"/>
  <c r="AO433" i="1"/>
  <c r="AO449" i="1"/>
  <c r="AO465" i="1"/>
  <c r="AO481" i="1"/>
  <c r="AN497" i="1"/>
  <c r="AO439" i="1"/>
  <c r="AO479" i="1"/>
  <c r="AO354" i="1"/>
  <c r="AO466" i="1"/>
  <c r="AO366" i="1"/>
  <c r="AO418" i="1"/>
  <c r="AO482" i="1"/>
  <c r="AO390" i="1"/>
  <c r="AO486" i="1"/>
  <c r="AO442" i="1"/>
  <c r="AO398" i="1"/>
  <c r="AO434" i="1"/>
  <c r="AO498" i="1"/>
  <c r="AO406" i="1"/>
  <c r="AO346" i="1"/>
  <c r="AO474" i="1"/>
  <c r="AO430" i="1"/>
  <c r="AO450" i="1"/>
  <c r="AO358" i="1"/>
  <c r="AO422" i="1"/>
  <c r="AO378" i="1"/>
  <c r="AO343" i="1"/>
  <c r="AO478" i="1"/>
  <c r="AO497" i="1"/>
  <c r="AN423" i="1"/>
  <c r="AN439" i="1"/>
  <c r="AN452" i="1"/>
  <c r="AN479" i="1"/>
  <c r="AO2" i="1"/>
  <c r="AN354" i="1"/>
  <c r="AN386" i="1"/>
  <c r="AN418" i="1"/>
  <c r="AN450" i="1"/>
  <c r="AN482" i="1"/>
  <c r="AN358" i="1"/>
  <c r="AN390" i="1"/>
  <c r="AN422" i="1"/>
  <c r="AN454" i="1"/>
  <c r="AN486" i="1"/>
  <c r="AN346" i="1"/>
  <c r="AN378" i="1"/>
  <c r="AN410" i="1"/>
  <c r="AN442" i="1"/>
  <c r="AN474" i="1"/>
  <c r="AN343" i="1"/>
  <c r="AN366" i="1"/>
  <c r="AN398" i="1"/>
  <c r="AN430" i="1"/>
  <c r="AN478" i="1"/>
  <c r="AO438" i="1"/>
  <c r="AO470" i="1"/>
  <c r="AO502" i="1"/>
  <c r="AO362" i="1"/>
  <c r="AO394" i="1"/>
  <c r="AO426" i="1"/>
  <c r="AO458" i="1"/>
  <c r="AO490" i="1"/>
  <c r="AO350" i="1"/>
  <c r="AO382" i="1"/>
  <c r="AO414" i="1"/>
  <c r="AO446" i="1"/>
  <c r="AO494" i="1"/>
  <c r="AN428" i="1"/>
  <c r="AN444" i="1"/>
  <c r="AN468" i="1"/>
  <c r="AN492" i="1"/>
  <c r="AN462" i="1"/>
  <c r="AN370" i="1"/>
  <c r="AN402" i="1"/>
  <c r="AN434" i="1"/>
  <c r="AN466" i="1"/>
  <c r="AN498" i="1"/>
  <c r="AN374" i="1"/>
  <c r="AN406" i="1"/>
  <c r="AN438" i="1"/>
  <c r="AN470" i="1"/>
  <c r="AN502" i="1"/>
  <c r="AN362" i="1"/>
  <c r="AN394" i="1"/>
  <c r="AN426" i="1"/>
  <c r="AN458" i="1"/>
  <c r="AN490" i="1"/>
  <c r="AN350" i="1"/>
  <c r="AN382" i="1"/>
  <c r="AN414" i="1"/>
  <c r="AN446" i="1"/>
  <c r="E43" i="1"/>
  <c r="E44" i="1" s="1"/>
  <c r="E42" i="1"/>
  <c r="T24" i="1" s="1"/>
  <c r="E41" i="1"/>
  <c r="T23" i="1" s="1"/>
  <c r="AP3" i="1" l="1"/>
  <c r="AP4" i="1"/>
  <c r="AP5" i="1"/>
  <c r="AP6" i="1"/>
  <c r="AP7" i="1"/>
  <c r="AP8" i="1"/>
  <c r="AP9" i="1"/>
  <c r="AP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8" i="1"/>
  <c r="AP79" i="1"/>
  <c r="AP80" i="1"/>
  <c r="AP81" i="1"/>
  <c r="AP82" i="1"/>
  <c r="AP83" i="1"/>
  <c r="AQ3" i="1"/>
  <c r="AQ4" i="1"/>
  <c r="AQ5" i="1"/>
  <c r="AQ6" i="1"/>
  <c r="AQ7" i="1"/>
  <c r="AQ8" i="1"/>
  <c r="AQ9" i="1"/>
  <c r="AQ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2" i="1"/>
  <c r="AP2" i="1"/>
  <c r="AP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Q111" i="1"/>
  <c r="AQ112" i="1"/>
  <c r="AQ113" i="1"/>
  <c r="AQ114" i="1"/>
  <c r="AQ115" i="1"/>
  <c r="AQ116" i="1"/>
  <c r="AQ117" i="1"/>
  <c r="AQ118" i="1"/>
  <c r="AQ119" i="1"/>
  <c r="AQ120" i="1"/>
  <c r="AQ121" i="1"/>
  <c r="AQ122" i="1"/>
  <c r="AQ123" i="1"/>
  <c r="AQ124" i="1"/>
  <c r="AQ125" i="1"/>
  <c r="AQ126" i="1"/>
  <c r="AQ127" i="1"/>
  <c r="AQ128" i="1"/>
  <c r="AQ129" i="1"/>
  <c r="AQ130" i="1"/>
  <c r="AQ131" i="1"/>
  <c r="AQ132" i="1"/>
  <c r="AQ133" i="1"/>
  <c r="AQ134" i="1"/>
  <c r="AQ135" i="1"/>
  <c r="AQ136" i="1"/>
  <c r="AQ137" i="1"/>
  <c r="AQ138" i="1"/>
  <c r="AQ139" i="1"/>
  <c r="AQ140" i="1"/>
  <c r="AQ141" i="1"/>
  <c r="AQ142" i="1"/>
  <c r="AQ143" i="1"/>
  <c r="AQ144" i="1"/>
  <c r="AQ145" i="1"/>
  <c r="AQ146" i="1"/>
  <c r="AQ147" i="1"/>
  <c r="AQ148" i="1"/>
  <c r="AQ149" i="1"/>
  <c r="AQ150" i="1"/>
  <c r="AQ151" i="1"/>
  <c r="AQ152" i="1"/>
  <c r="AQ153" i="1"/>
  <c r="AQ154" i="1"/>
  <c r="AQ155" i="1"/>
  <c r="AP85" i="1"/>
  <c r="AP84" i="1"/>
  <c r="AP77" i="1"/>
  <c r="AP87" i="1"/>
  <c r="AP88" i="1"/>
  <c r="AP89" i="1"/>
  <c r="AP90" i="1"/>
  <c r="AP91" i="1"/>
  <c r="AP92" i="1"/>
  <c r="AP93" i="1"/>
  <c r="AP94" i="1"/>
  <c r="AP95" i="1"/>
  <c r="AP96" i="1"/>
  <c r="AP97" i="1"/>
  <c r="AP98" i="1"/>
  <c r="AP99" i="1"/>
  <c r="AP100" i="1"/>
  <c r="AP101" i="1"/>
  <c r="AP102" i="1"/>
  <c r="AP103" i="1"/>
  <c r="AP104" i="1"/>
  <c r="AP105" i="1"/>
  <c r="AP106" i="1"/>
  <c r="AP107" i="1"/>
  <c r="AP108" i="1"/>
  <c r="AP109" i="1"/>
  <c r="AP110" i="1"/>
  <c r="AP111" i="1"/>
  <c r="AP112" i="1"/>
  <c r="AP113" i="1"/>
  <c r="AP114" i="1"/>
  <c r="AP115" i="1"/>
  <c r="AP116" i="1"/>
  <c r="AP117" i="1"/>
  <c r="AP118" i="1"/>
  <c r="AP119" i="1"/>
  <c r="AP120" i="1"/>
  <c r="AP121" i="1"/>
  <c r="AP122" i="1"/>
  <c r="AP123" i="1"/>
  <c r="AP124" i="1"/>
  <c r="AP125" i="1"/>
  <c r="AP126" i="1"/>
  <c r="AP127" i="1"/>
  <c r="AP128" i="1"/>
  <c r="AP129" i="1"/>
  <c r="AP130" i="1"/>
  <c r="AP131" i="1"/>
  <c r="AP132" i="1"/>
  <c r="AP133" i="1"/>
  <c r="AP134" i="1"/>
  <c r="AP135" i="1"/>
  <c r="AP136" i="1"/>
  <c r="AP137" i="1"/>
  <c r="AP138" i="1"/>
  <c r="AP139" i="1"/>
  <c r="AP140" i="1"/>
  <c r="AP141" i="1"/>
  <c r="AP142" i="1"/>
  <c r="AP143" i="1"/>
  <c r="AP144" i="1"/>
  <c r="AP145" i="1"/>
  <c r="AP146" i="1"/>
  <c r="AP147" i="1"/>
  <c r="AP148" i="1"/>
  <c r="AP149" i="1"/>
  <c r="AP150" i="1"/>
  <c r="AP151" i="1"/>
  <c r="AP152" i="1"/>
  <c r="AP153" i="1"/>
  <c r="AP154" i="1"/>
  <c r="AP155" i="1"/>
  <c r="AP156" i="1"/>
  <c r="AP157" i="1"/>
  <c r="AP158" i="1"/>
  <c r="AP159" i="1"/>
  <c r="AP160" i="1"/>
  <c r="AP161" i="1"/>
  <c r="AP162" i="1"/>
  <c r="AP163" i="1"/>
  <c r="AP164" i="1"/>
  <c r="AP165" i="1"/>
  <c r="AP166" i="1"/>
  <c r="AP167" i="1"/>
  <c r="AP168" i="1"/>
  <c r="AP169" i="1"/>
  <c r="AP170" i="1"/>
  <c r="AQ157" i="1"/>
  <c r="AQ161" i="1"/>
  <c r="AQ165" i="1"/>
  <c r="AQ169" i="1"/>
  <c r="AQ156" i="1"/>
  <c r="AQ160" i="1"/>
  <c r="AQ164" i="1"/>
  <c r="AQ168" i="1"/>
  <c r="AQ159" i="1"/>
  <c r="AQ163" i="1"/>
  <c r="AQ167" i="1"/>
  <c r="AP171" i="1"/>
  <c r="AP172" i="1"/>
  <c r="AP173" i="1"/>
  <c r="AP174" i="1"/>
  <c r="AP175" i="1"/>
  <c r="AP176" i="1"/>
  <c r="AP177" i="1"/>
  <c r="AP178" i="1"/>
  <c r="AP179" i="1"/>
  <c r="AP180" i="1"/>
  <c r="AP181" i="1"/>
  <c r="AP182" i="1"/>
  <c r="AP183" i="1"/>
  <c r="AP184" i="1"/>
  <c r="AP185" i="1"/>
  <c r="AP186" i="1"/>
  <c r="AP187" i="1"/>
  <c r="AP188" i="1"/>
  <c r="AP189" i="1"/>
  <c r="AP190" i="1"/>
  <c r="AP191" i="1"/>
  <c r="AP192" i="1"/>
  <c r="AP193" i="1"/>
  <c r="AP194" i="1"/>
  <c r="AP195" i="1"/>
  <c r="AP196" i="1"/>
  <c r="AP197" i="1"/>
  <c r="AP198" i="1"/>
  <c r="AP199" i="1"/>
  <c r="AP200" i="1"/>
  <c r="AP201" i="1"/>
  <c r="AP202" i="1"/>
  <c r="AP203" i="1"/>
  <c r="AP204" i="1"/>
  <c r="AP205" i="1"/>
  <c r="AP206" i="1"/>
  <c r="AP207" i="1"/>
  <c r="AP208" i="1"/>
  <c r="AP209" i="1"/>
  <c r="AP210" i="1"/>
  <c r="AP211" i="1"/>
  <c r="AP212" i="1"/>
  <c r="AP213" i="1"/>
  <c r="AP214" i="1"/>
  <c r="AP215" i="1"/>
  <c r="AP216" i="1"/>
  <c r="AP217" i="1"/>
  <c r="AP218" i="1"/>
  <c r="AP219" i="1"/>
  <c r="AP220" i="1"/>
  <c r="AP221" i="1"/>
  <c r="AP222" i="1"/>
  <c r="AP223" i="1"/>
  <c r="AP224" i="1"/>
  <c r="AP225" i="1"/>
  <c r="AP226" i="1"/>
  <c r="AP227" i="1"/>
  <c r="AP228" i="1"/>
  <c r="AP229" i="1"/>
  <c r="AP230" i="1"/>
  <c r="AP231" i="1"/>
  <c r="AP232" i="1"/>
  <c r="AP233" i="1"/>
  <c r="AP234" i="1"/>
  <c r="AP235" i="1"/>
  <c r="AP236" i="1"/>
  <c r="AP237" i="1"/>
  <c r="AP238" i="1"/>
  <c r="AP239" i="1"/>
  <c r="AP240" i="1"/>
  <c r="AP241" i="1"/>
  <c r="AP242" i="1"/>
  <c r="AP244" i="1"/>
  <c r="AP245" i="1"/>
  <c r="AP246" i="1"/>
  <c r="AP247" i="1"/>
  <c r="AP248" i="1"/>
  <c r="AP249" i="1"/>
  <c r="AP250" i="1"/>
  <c r="AP251" i="1"/>
  <c r="AP252" i="1"/>
  <c r="AP253" i="1"/>
  <c r="AQ158" i="1"/>
  <c r="AQ162" i="1"/>
  <c r="AQ166" i="1"/>
  <c r="AQ170" i="1"/>
  <c r="AQ171" i="1"/>
  <c r="AQ172" i="1"/>
  <c r="AQ173" i="1"/>
  <c r="AQ174" i="1"/>
  <c r="AQ175" i="1"/>
  <c r="AQ176" i="1"/>
  <c r="AQ177" i="1"/>
  <c r="AQ178" i="1"/>
  <c r="AQ179" i="1"/>
  <c r="AQ180" i="1"/>
  <c r="AQ181" i="1"/>
  <c r="AQ182" i="1"/>
  <c r="AQ183" i="1"/>
  <c r="AQ184" i="1"/>
  <c r="AQ185" i="1"/>
  <c r="AQ186" i="1"/>
  <c r="AQ187" i="1"/>
  <c r="AQ188" i="1"/>
  <c r="AQ189" i="1"/>
  <c r="AQ190" i="1"/>
  <c r="AQ191" i="1"/>
  <c r="AQ192" i="1"/>
  <c r="AQ193" i="1"/>
  <c r="AQ194" i="1"/>
  <c r="AQ195" i="1"/>
  <c r="AQ196" i="1"/>
  <c r="AQ197" i="1"/>
  <c r="AQ198" i="1"/>
  <c r="AQ199" i="1"/>
  <c r="AQ200" i="1"/>
  <c r="AQ201" i="1"/>
  <c r="AQ202" i="1"/>
  <c r="AQ203" i="1"/>
  <c r="AQ204" i="1"/>
  <c r="AQ205" i="1"/>
  <c r="AQ206" i="1"/>
  <c r="AQ207" i="1"/>
  <c r="AQ208" i="1"/>
  <c r="AQ209" i="1"/>
  <c r="AQ210" i="1"/>
  <c r="AQ211" i="1"/>
  <c r="AQ212" i="1"/>
  <c r="AQ213" i="1"/>
  <c r="AQ214" i="1"/>
  <c r="AQ215" i="1"/>
  <c r="AQ216" i="1"/>
  <c r="AQ217" i="1"/>
  <c r="AQ218" i="1"/>
  <c r="AQ219" i="1"/>
  <c r="AQ220" i="1"/>
  <c r="AQ221" i="1"/>
  <c r="AQ222" i="1"/>
  <c r="AQ223" i="1"/>
  <c r="AQ224" i="1"/>
  <c r="AQ225" i="1"/>
  <c r="AQ226" i="1"/>
  <c r="AQ227" i="1"/>
  <c r="AQ228" i="1"/>
  <c r="AQ229" i="1"/>
  <c r="AQ230" i="1"/>
  <c r="AQ231" i="1"/>
  <c r="AQ232" i="1"/>
  <c r="AQ233" i="1"/>
  <c r="AQ234" i="1"/>
  <c r="AQ235" i="1"/>
  <c r="AQ237" i="1"/>
  <c r="AQ241" i="1"/>
  <c r="AQ246" i="1"/>
  <c r="AQ250" i="1"/>
  <c r="AP254" i="1"/>
  <c r="AP255" i="1"/>
  <c r="AP256" i="1"/>
  <c r="AP257" i="1"/>
  <c r="AP258" i="1"/>
  <c r="AP259" i="1"/>
  <c r="AP260" i="1"/>
  <c r="AP261" i="1"/>
  <c r="AP262" i="1"/>
  <c r="AP263" i="1"/>
  <c r="AP264" i="1"/>
  <c r="AP265" i="1"/>
  <c r="AP266" i="1"/>
  <c r="AP267" i="1"/>
  <c r="AP268" i="1"/>
  <c r="AP269" i="1"/>
  <c r="AP270" i="1"/>
  <c r="AP271" i="1"/>
  <c r="AP272" i="1"/>
  <c r="AP273" i="1"/>
  <c r="AP274" i="1"/>
  <c r="AP275" i="1"/>
  <c r="AP276" i="1"/>
  <c r="AP277" i="1"/>
  <c r="AP278" i="1"/>
  <c r="AP279" i="1"/>
  <c r="AP280" i="1"/>
  <c r="AP281" i="1"/>
  <c r="AP282" i="1"/>
  <c r="AP283" i="1"/>
  <c r="AP284" i="1"/>
  <c r="AP285" i="1"/>
  <c r="AP286" i="1"/>
  <c r="AP287" i="1"/>
  <c r="AP288" i="1"/>
  <c r="AP289" i="1"/>
  <c r="AP290" i="1"/>
  <c r="AP291" i="1"/>
  <c r="AP292" i="1"/>
  <c r="AP293" i="1"/>
  <c r="AP294" i="1"/>
  <c r="AP295" i="1"/>
  <c r="AP296" i="1"/>
  <c r="AP297" i="1"/>
  <c r="AP298" i="1"/>
  <c r="AP299" i="1"/>
  <c r="AP300" i="1"/>
  <c r="AP301" i="1"/>
  <c r="AP302" i="1"/>
  <c r="AP303" i="1"/>
  <c r="AP304" i="1"/>
  <c r="AP305" i="1"/>
  <c r="AP306" i="1"/>
  <c r="AP307" i="1"/>
  <c r="AP308" i="1"/>
  <c r="AP309" i="1"/>
  <c r="AP310" i="1"/>
  <c r="AP311" i="1"/>
  <c r="AP313" i="1"/>
  <c r="AP314" i="1"/>
  <c r="AP315" i="1"/>
  <c r="AP316" i="1"/>
  <c r="AP317" i="1"/>
  <c r="AP318" i="1"/>
  <c r="AP319" i="1"/>
  <c r="AP320" i="1"/>
  <c r="AP321" i="1"/>
  <c r="AP322" i="1"/>
  <c r="AP323" i="1"/>
  <c r="AP324" i="1"/>
  <c r="AP325" i="1"/>
  <c r="AP326" i="1"/>
  <c r="AP327" i="1"/>
  <c r="AP328" i="1"/>
  <c r="AP329" i="1"/>
  <c r="AP330" i="1"/>
  <c r="AP331" i="1"/>
  <c r="AP332" i="1"/>
  <c r="AP333" i="1"/>
  <c r="AP337" i="1"/>
  <c r="AP339" i="1"/>
  <c r="AQ236" i="1"/>
  <c r="AQ240" i="1"/>
  <c r="AQ245" i="1"/>
  <c r="AQ249" i="1"/>
  <c r="AQ253" i="1"/>
  <c r="AQ254" i="1"/>
  <c r="AQ255" i="1"/>
  <c r="AQ256" i="1"/>
  <c r="AQ257" i="1"/>
  <c r="AQ258" i="1"/>
  <c r="AQ259" i="1"/>
  <c r="AQ260" i="1"/>
  <c r="AQ261" i="1"/>
  <c r="AQ262" i="1"/>
  <c r="AQ263" i="1"/>
  <c r="AQ264" i="1"/>
  <c r="AQ265" i="1"/>
  <c r="AQ266" i="1"/>
  <c r="AQ267" i="1"/>
  <c r="AQ268" i="1"/>
  <c r="AQ269" i="1"/>
  <c r="AQ270" i="1"/>
  <c r="AQ271" i="1"/>
  <c r="AQ272" i="1"/>
  <c r="AQ273" i="1"/>
  <c r="AQ274" i="1"/>
  <c r="AQ275" i="1"/>
  <c r="AQ276" i="1"/>
  <c r="AQ277" i="1"/>
  <c r="AQ278" i="1"/>
  <c r="AQ279" i="1"/>
  <c r="AQ280" i="1"/>
  <c r="AQ281" i="1"/>
  <c r="AQ282" i="1"/>
  <c r="AQ283" i="1"/>
  <c r="AQ284" i="1"/>
  <c r="AQ285" i="1"/>
  <c r="AQ286" i="1"/>
  <c r="AQ287" i="1"/>
  <c r="AQ288" i="1"/>
  <c r="AQ289" i="1"/>
  <c r="AQ290" i="1"/>
  <c r="AQ291" i="1"/>
  <c r="AQ292" i="1"/>
  <c r="AQ293" i="1"/>
  <c r="AQ294" i="1"/>
  <c r="AQ295" i="1"/>
  <c r="AQ296" i="1"/>
  <c r="AQ297" i="1"/>
  <c r="AQ298" i="1"/>
  <c r="AQ299" i="1"/>
  <c r="AQ300" i="1"/>
  <c r="AQ301" i="1"/>
  <c r="AQ302" i="1"/>
  <c r="AQ303" i="1"/>
  <c r="AQ304" i="1"/>
  <c r="AQ305" i="1"/>
  <c r="AQ306" i="1"/>
  <c r="AQ307" i="1"/>
  <c r="AQ308" i="1"/>
  <c r="AQ309" i="1"/>
  <c r="AQ310" i="1"/>
  <c r="AQ311" i="1"/>
  <c r="AQ312" i="1"/>
  <c r="AQ313" i="1"/>
  <c r="AQ314" i="1"/>
  <c r="AQ315" i="1"/>
  <c r="AQ316" i="1"/>
  <c r="AQ317" i="1"/>
  <c r="AQ318" i="1"/>
  <c r="AQ319" i="1"/>
  <c r="AQ320" i="1"/>
  <c r="AQ321" i="1"/>
  <c r="AQ239" i="1"/>
  <c r="AP243" i="1"/>
  <c r="AQ244" i="1"/>
  <c r="AQ248" i="1"/>
  <c r="AQ252" i="1"/>
  <c r="AP334" i="1"/>
  <c r="AP336" i="1"/>
  <c r="AP338" i="1"/>
  <c r="AQ238" i="1"/>
  <c r="AQ242" i="1"/>
  <c r="AQ243" i="1"/>
  <c r="AQ247" i="1"/>
  <c r="AQ251" i="1"/>
  <c r="AP312" i="1"/>
  <c r="AP335" i="1"/>
  <c r="AP340" i="1"/>
  <c r="AQ323" i="1"/>
  <c r="AQ327" i="1"/>
  <c r="AQ331" i="1"/>
  <c r="AQ335" i="1"/>
  <c r="AQ339" i="1"/>
  <c r="AP395" i="1"/>
  <c r="AP398" i="1"/>
  <c r="AP400" i="1"/>
  <c r="AP403" i="1"/>
  <c r="AP406" i="1"/>
  <c r="AP408" i="1"/>
  <c r="AP410" i="1"/>
  <c r="AP414" i="1"/>
  <c r="AP417" i="1"/>
  <c r="AP420" i="1"/>
  <c r="AP423" i="1"/>
  <c r="AP426" i="1"/>
  <c r="AP429" i="1"/>
  <c r="AP434" i="1"/>
  <c r="AP436" i="1"/>
  <c r="AP439" i="1"/>
  <c r="AP442" i="1"/>
  <c r="AP445" i="1"/>
  <c r="AP448" i="1"/>
  <c r="AP451" i="1"/>
  <c r="AP454" i="1"/>
  <c r="AP455" i="1"/>
  <c r="AP459" i="1"/>
  <c r="AP462" i="1"/>
  <c r="AP465" i="1"/>
  <c r="AP468" i="1"/>
  <c r="AP471" i="1"/>
  <c r="AP474" i="1"/>
  <c r="AP477" i="1"/>
  <c r="AP480" i="1"/>
  <c r="AP483" i="1"/>
  <c r="AP486" i="1"/>
  <c r="AP489" i="1"/>
  <c r="AP492" i="1"/>
  <c r="AP495" i="1"/>
  <c r="AP497" i="1"/>
  <c r="AP500" i="1"/>
  <c r="AQ457" i="1"/>
  <c r="AQ460" i="1"/>
  <c r="AQ465" i="1"/>
  <c r="AQ468" i="1"/>
  <c r="AQ473" i="1"/>
  <c r="AQ477" i="1"/>
  <c r="AQ481" i="1"/>
  <c r="AQ485" i="1"/>
  <c r="AQ489" i="1"/>
  <c r="AQ493" i="1"/>
  <c r="AQ499" i="1"/>
  <c r="AQ501" i="1"/>
  <c r="AQ322" i="1"/>
  <c r="AQ326" i="1"/>
  <c r="AQ330" i="1"/>
  <c r="AQ334" i="1"/>
  <c r="AQ338" i="1"/>
  <c r="AP382" i="1"/>
  <c r="AP397" i="1"/>
  <c r="AP402" i="1"/>
  <c r="AP405" i="1"/>
  <c r="AP409" i="1"/>
  <c r="AP412" i="1"/>
  <c r="AP413" i="1"/>
  <c r="AP416" i="1"/>
  <c r="AP418" i="1"/>
  <c r="AP422" i="1"/>
  <c r="AP425" i="1"/>
  <c r="AP428" i="1"/>
  <c r="AP431" i="1"/>
  <c r="AP432" i="1"/>
  <c r="AP435" i="1"/>
  <c r="AP438" i="1"/>
  <c r="AP440" i="1"/>
  <c r="AP444" i="1"/>
  <c r="AP447" i="1"/>
  <c r="AP450" i="1"/>
  <c r="AP453" i="1"/>
  <c r="AP457" i="1"/>
  <c r="AP458" i="1"/>
  <c r="AP461" i="1"/>
  <c r="AP464" i="1"/>
  <c r="AP466" i="1"/>
  <c r="AP470" i="1"/>
  <c r="AP473" i="1"/>
  <c r="AP476" i="1"/>
  <c r="AP479" i="1"/>
  <c r="AP482" i="1"/>
  <c r="AP485" i="1"/>
  <c r="AP487" i="1"/>
  <c r="AP491" i="1"/>
  <c r="AP494" i="1"/>
  <c r="AP496" i="1"/>
  <c r="AP499" i="1"/>
  <c r="AP502" i="1"/>
  <c r="AQ445" i="1"/>
  <c r="AQ454" i="1"/>
  <c r="AQ458" i="1"/>
  <c r="AQ463" i="1"/>
  <c r="AQ469" i="1"/>
  <c r="AQ471" i="1"/>
  <c r="AQ475" i="1"/>
  <c r="AQ478" i="1"/>
  <c r="AQ483" i="1"/>
  <c r="AQ487" i="1"/>
  <c r="AQ491" i="1"/>
  <c r="AQ494" i="1"/>
  <c r="AQ496" i="1"/>
  <c r="AQ500" i="1"/>
  <c r="AQ325" i="1"/>
  <c r="AQ329" i="1"/>
  <c r="AQ333" i="1"/>
  <c r="AQ337" i="1"/>
  <c r="AP341" i="1"/>
  <c r="AP342" i="1"/>
  <c r="AP343" i="1"/>
  <c r="AP344" i="1"/>
  <c r="AP345" i="1"/>
  <c r="AP346" i="1"/>
  <c r="AP347" i="1"/>
  <c r="AP348" i="1"/>
  <c r="AP349" i="1"/>
  <c r="AP350" i="1"/>
  <c r="AP351" i="1"/>
  <c r="AP352" i="1"/>
  <c r="AP353" i="1"/>
  <c r="AP354" i="1"/>
  <c r="AP355" i="1"/>
  <c r="AP356" i="1"/>
  <c r="AP357" i="1"/>
  <c r="AP358" i="1"/>
  <c r="AP359" i="1"/>
  <c r="AP360" i="1"/>
  <c r="AP361" i="1"/>
  <c r="AP362" i="1"/>
  <c r="AP363" i="1"/>
  <c r="AP364" i="1"/>
  <c r="AP365" i="1"/>
  <c r="AP366" i="1"/>
  <c r="AP367" i="1"/>
  <c r="AP368" i="1"/>
  <c r="AP369" i="1"/>
  <c r="AP370" i="1"/>
  <c r="AP371" i="1"/>
  <c r="AP372" i="1"/>
  <c r="AP373" i="1"/>
  <c r="AP374" i="1"/>
  <c r="AP375" i="1"/>
  <c r="AP376" i="1"/>
  <c r="AP377" i="1"/>
  <c r="AP378" i="1"/>
  <c r="AP379" i="1"/>
  <c r="AP380" i="1"/>
  <c r="AP381" i="1"/>
  <c r="AP383" i="1"/>
  <c r="AP384" i="1"/>
  <c r="AP385" i="1"/>
  <c r="AP386" i="1"/>
  <c r="AP387" i="1"/>
  <c r="AP388" i="1"/>
  <c r="AP389" i="1"/>
  <c r="AP390" i="1"/>
  <c r="AP391" i="1"/>
  <c r="AP392" i="1"/>
  <c r="AP393" i="1"/>
  <c r="AP394" i="1"/>
  <c r="AP396" i="1"/>
  <c r="AP399" i="1"/>
  <c r="AP401" i="1"/>
  <c r="AP404" i="1"/>
  <c r="AP407" i="1"/>
  <c r="AP411" i="1"/>
  <c r="AP415" i="1"/>
  <c r="AP419" i="1"/>
  <c r="AP421" i="1"/>
  <c r="AP424" i="1"/>
  <c r="AP427" i="1"/>
  <c r="AP430" i="1"/>
  <c r="AP433" i="1"/>
  <c r="AP437" i="1"/>
  <c r="AP441" i="1"/>
  <c r="AP443" i="1"/>
  <c r="AP446" i="1"/>
  <c r="AP449" i="1"/>
  <c r="AP452" i="1"/>
  <c r="AP456" i="1"/>
  <c r="AP460" i="1"/>
  <c r="AP463" i="1"/>
  <c r="AP467" i="1"/>
  <c r="AP469" i="1"/>
  <c r="AP472" i="1"/>
  <c r="AP475" i="1"/>
  <c r="AP478" i="1"/>
  <c r="AP481" i="1"/>
  <c r="AP484" i="1"/>
  <c r="AP488" i="1"/>
  <c r="AP490" i="1"/>
  <c r="AP493" i="1"/>
  <c r="AP498" i="1"/>
  <c r="AP501" i="1"/>
  <c r="AQ453" i="1"/>
  <c r="AQ455" i="1"/>
  <c r="AQ461" i="1"/>
  <c r="AQ464" i="1"/>
  <c r="AQ467" i="1"/>
  <c r="AQ470" i="1"/>
  <c r="AQ474" i="1"/>
  <c r="AQ479" i="1"/>
  <c r="AQ482" i="1"/>
  <c r="AQ486" i="1"/>
  <c r="AQ490" i="1"/>
  <c r="AQ495" i="1"/>
  <c r="AQ498" i="1"/>
  <c r="AQ502" i="1"/>
  <c r="AQ324" i="1"/>
  <c r="AQ328" i="1"/>
  <c r="AQ332" i="1"/>
  <c r="AQ336" i="1"/>
  <c r="AQ340" i="1"/>
  <c r="AQ341" i="1"/>
  <c r="AQ342" i="1"/>
  <c r="AQ343" i="1"/>
  <c r="AQ344" i="1"/>
  <c r="AQ345" i="1"/>
  <c r="AQ346" i="1"/>
  <c r="AQ347" i="1"/>
  <c r="AQ348" i="1"/>
  <c r="AQ349" i="1"/>
  <c r="AQ350" i="1"/>
  <c r="AQ351" i="1"/>
  <c r="AQ352" i="1"/>
  <c r="AQ353" i="1"/>
  <c r="AQ354" i="1"/>
  <c r="AQ355" i="1"/>
  <c r="AQ356" i="1"/>
  <c r="AQ357" i="1"/>
  <c r="AQ358" i="1"/>
  <c r="AQ359" i="1"/>
  <c r="AQ360" i="1"/>
  <c r="AQ361" i="1"/>
  <c r="AQ362" i="1"/>
  <c r="AQ363" i="1"/>
  <c r="AQ364" i="1"/>
  <c r="AQ365" i="1"/>
  <c r="AQ366" i="1"/>
  <c r="AQ367" i="1"/>
  <c r="AQ368" i="1"/>
  <c r="AQ369" i="1"/>
  <c r="AQ370" i="1"/>
  <c r="AQ371" i="1"/>
  <c r="AQ372" i="1"/>
  <c r="AQ373" i="1"/>
  <c r="AQ374" i="1"/>
  <c r="AQ375" i="1"/>
  <c r="AQ376" i="1"/>
  <c r="AQ377" i="1"/>
  <c r="AQ378" i="1"/>
  <c r="AQ379" i="1"/>
  <c r="AQ380" i="1"/>
  <c r="AQ381" i="1"/>
  <c r="AQ382" i="1"/>
  <c r="AQ383" i="1"/>
  <c r="AQ384" i="1"/>
  <c r="AQ385" i="1"/>
  <c r="AQ386" i="1"/>
  <c r="AQ387" i="1"/>
  <c r="AQ388" i="1"/>
  <c r="AQ389" i="1"/>
  <c r="AQ390" i="1"/>
  <c r="AQ391" i="1"/>
  <c r="AQ392" i="1"/>
  <c r="AQ393" i="1"/>
  <c r="AQ394" i="1"/>
  <c r="AQ395" i="1"/>
  <c r="AQ396" i="1"/>
  <c r="AQ397" i="1"/>
  <c r="AQ398" i="1"/>
  <c r="AQ399" i="1"/>
  <c r="AQ400" i="1"/>
  <c r="AQ401" i="1"/>
  <c r="AQ402" i="1"/>
  <c r="AQ403" i="1"/>
  <c r="AQ404" i="1"/>
  <c r="AQ405" i="1"/>
  <c r="AQ406" i="1"/>
  <c r="AQ407" i="1"/>
  <c r="AQ408" i="1"/>
  <c r="AQ409" i="1"/>
  <c r="AQ410" i="1"/>
  <c r="AQ411" i="1"/>
  <c r="AQ412" i="1"/>
  <c r="AQ413" i="1"/>
  <c r="AQ414" i="1"/>
  <c r="AQ415" i="1"/>
  <c r="AQ416" i="1"/>
  <c r="AQ417" i="1"/>
  <c r="AQ418" i="1"/>
  <c r="AQ419" i="1"/>
  <c r="AQ420" i="1"/>
  <c r="AQ421" i="1"/>
  <c r="AQ422" i="1"/>
  <c r="AQ423" i="1"/>
  <c r="AQ424" i="1"/>
  <c r="AQ425" i="1"/>
  <c r="AQ426" i="1"/>
  <c r="AQ427" i="1"/>
  <c r="AQ428" i="1"/>
  <c r="AQ429" i="1"/>
  <c r="AQ430" i="1"/>
  <c r="AQ431" i="1"/>
  <c r="AQ432" i="1"/>
  <c r="AQ433" i="1"/>
  <c r="AQ434" i="1"/>
  <c r="AQ435" i="1"/>
  <c r="AQ436" i="1"/>
  <c r="AQ437" i="1"/>
  <c r="AQ438" i="1"/>
  <c r="AQ439" i="1"/>
  <c r="AQ440" i="1"/>
  <c r="AQ441" i="1"/>
  <c r="AQ442" i="1"/>
  <c r="AQ443" i="1"/>
  <c r="AQ444" i="1"/>
  <c r="AQ446" i="1"/>
  <c r="AQ447" i="1"/>
  <c r="AQ448" i="1"/>
  <c r="AQ449" i="1"/>
  <c r="AQ450" i="1"/>
  <c r="AQ451" i="1"/>
  <c r="AQ452" i="1"/>
  <c r="AQ456" i="1"/>
  <c r="AQ459" i="1"/>
  <c r="AQ462" i="1"/>
  <c r="AQ466" i="1"/>
  <c r="AQ472" i="1"/>
  <c r="AQ476" i="1"/>
  <c r="AQ480" i="1"/>
  <c r="AQ484" i="1"/>
  <c r="AQ488" i="1"/>
  <c r="AQ492" i="1"/>
  <c r="AQ497" i="1"/>
  <c r="AR4" i="1"/>
  <c r="AR6" i="1"/>
  <c r="AR8" i="1"/>
  <c r="AR10" i="1"/>
  <c r="AR12" i="1"/>
  <c r="AR14" i="1"/>
  <c r="AR16" i="1"/>
  <c r="AR18" i="1"/>
  <c r="AR20" i="1"/>
  <c r="AR22" i="1"/>
  <c r="AR24" i="1"/>
  <c r="AR26" i="1"/>
  <c r="AR28" i="1"/>
  <c r="AR30" i="1"/>
  <c r="AR32" i="1"/>
  <c r="AR34" i="1"/>
  <c r="AR36" i="1"/>
  <c r="AR38" i="1"/>
  <c r="AR40" i="1"/>
  <c r="AR42" i="1"/>
  <c r="AR44" i="1"/>
  <c r="AR46" i="1"/>
  <c r="AR48" i="1"/>
  <c r="AR50" i="1"/>
  <c r="AR52" i="1"/>
  <c r="AR54" i="1"/>
  <c r="AR56" i="1"/>
  <c r="AR58" i="1"/>
  <c r="AR60" i="1"/>
  <c r="AR62" i="1"/>
  <c r="AR64" i="1"/>
  <c r="AR66" i="1"/>
  <c r="AR68" i="1"/>
  <c r="AR70" i="1"/>
  <c r="AR72" i="1"/>
  <c r="AR74" i="1"/>
  <c r="AR76" i="1"/>
  <c r="AR78" i="1"/>
  <c r="AR80" i="1"/>
  <c r="AR82" i="1"/>
  <c r="AR84" i="1"/>
  <c r="AR86" i="1"/>
  <c r="AR88" i="1"/>
  <c r="AR90" i="1"/>
  <c r="AR92" i="1"/>
  <c r="AR94" i="1"/>
  <c r="AR96" i="1"/>
  <c r="AR98" i="1"/>
  <c r="AR100" i="1"/>
  <c r="AR102" i="1"/>
  <c r="AR104" i="1"/>
  <c r="AR106" i="1"/>
  <c r="AR108" i="1"/>
  <c r="AR110" i="1"/>
  <c r="AR112" i="1"/>
  <c r="AR114" i="1"/>
  <c r="AR116" i="1"/>
  <c r="AR118" i="1"/>
  <c r="AR120" i="1"/>
  <c r="AR122" i="1"/>
  <c r="AR124" i="1"/>
  <c r="AR126" i="1"/>
  <c r="AR128" i="1"/>
  <c r="AR130" i="1"/>
  <c r="AR132" i="1"/>
  <c r="AR134" i="1"/>
  <c r="AR136" i="1"/>
  <c r="AR138" i="1"/>
  <c r="AR140" i="1"/>
  <c r="AR142" i="1"/>
  <c r="AR144" i="1"/>
  <c r="AR146" i="1"/>
  <c r="AR148" i="1"/>
  <c r="AR150" i="1"/>
  <c r="AR152" i="1"/>
  <c r="AR154" i="1"/>
  <c r="AR156" i="1"/>
  <c r="AR158" i="1"/>
  <c r="AR160" i="1"/>
  <c r="AR162" i="1"/>
  <c r="AR164" i="1"/>
  <c r="AR166" i="1"/>
  <c r="AR168" i="1"/>
  <c r="AR170" i="1"/>
  <c r="AR172" i="1"/>
  <c r="AS4" i="1"/>
  <c r="AS6" i="1"/>
  <c r="AS8" i="1"/>
  <c r="AS10" i="1"/>
  <c r="AS12" i="1"/>
  <c r="AS14" i="1"/>
  <c r="AS16" i="1"/>
  <c r="AS18" i="1"/>
  <c r="AS20" i="1"/>
  <c r="AS22" i="1"/>
  <c r="AS24" i="1"/>
  <c r="AS26" i="1"/>
  <c r="AS28" i="1"/>
  <c r="AS30" i="1"/>
  <c r="AS32" i="1"/>
  <c r="AS34" i="1"/>
  <c r="AS36" i="1"/>
  <c r="AS38" i="1"/>
  <c r="AS40" i="1"/>
  <c r="AS42" i="1"/>
  <c r="AS44" i="1"/>
  <c r="AS46" i="1"/>
  <c r="AS48" i="1"/>
  <c r="AS50" i="1"/>
  <c r="AS52" i="1"/>
  <c r="AS54" i="1"/>
  <c r="AS56" i="1"/>
  <c r="AS58" i="1"/>
  <c r="AS60" i="1"/>
  <c r="AS62" i="1"/>
  <c r="AS64" i="1"/>
  <c r="AS66" i="1"/>
  <c r="AS68" i="1"/>
  <c r="AS70" i="1"/>
  <c r="AS72" i="1"/>
  <c r="AS74" i="1"/>
  <c r="AS76" i="1"/>
  <c r="AS78" i="1"/>
  <c r="AS80" i="1"/>
  <c r="AS82" i="1"/>
  <c r="AS84" i="1"/>
  <c r="AS86" i="1"/>
  <c r="AS88" i="1"/>
  <c r="AS90" i="1"/>
  <c r="AS92" i="1"/>
  <c r="AS94" i="1"/>
  <c r="AS96" i="1"/>
  <c r="AS98" i="1"/>
  <c r="AS100" i="1"/>
  <c r="AS102" i="1"/>
  <c r="AS104" i="1"/>
  <c r="AS106" i="1"/>
  <c r="AS108" i="1"/>
  <c r="AS110" i="1"/>
  <c r="AS112" i="1"/>
  <c r="AS114" i="1"/>
  <c r="AS116" i="1"/>
  <c r="AS118" i="1"/>
  <c r="AS120" i="1"/>
  <c r="AS122" i="1"/>
  <c r="AS124" i="1"/>
  <c r="AS126" i="1"/>
  <c r="AS128" i="1"/>
  <c r="AS130" i="1"/>
  <c r="AS132" i="1"/>
  <c r="AS134" i="1"/>
  <c r="AS136" i="1"/>
  <c r="AS138" i="1"/>
  <c r="AS140" i="1"/>
  <c r="AS142" i="1"/>
  <c r="AS144" i="1"/>
  <c r="AS146" i="1"/>
  <c r="AS148" i="1"/>
  <c r="AS150" i="1"/>
  <c r="AS152" i="1"/>
  <c r="AS154" i="1"/>
  <c r="AS156" i="1"/>
  <c r="AS158" i="1"/>
  <c r="AS160" i="1"/>
  <c r="AS162" i="1"/>
  <c r="AS164" i="1"/>
  <c r="AS166" i="1"/>
  <c r="AS168" i="1"/>
  <c r="AS170" i="1"/>
  <c r="AS172" i="1"/>
  <c r="AS3" i="1"/>
  <c r="AS5" i="1"/>
  <c r="AS9" i="1"/>
  <c r="AS13" i="1"/>
  <c r="AS17" i="1"/>
  <c r="AS21" i="1"/>
  <c r="AS25" i="1"/>
  <c r="AS29" i="1"/>
  <c r="AS33" i="1"/>
  <c r="AS37" i="1"/>
  <c r="AS41" i="1"/>
  <c r="AS45" i="1"/>
  <c r="AS49" i="1"/>
  <c r="AS53" i="1"/>
  <c r="AS57" i="1"/>
  <c r="AS61" i="1"/>
  <c r="AS65" i="1"/>
  <c r="AS69" i="1"/>
  <c r="AS73" i="1"/>
  <c r="AS77" i="1"/>
  <c r="AS81" i="1"/>
  <c r="AS85" i="1"/>
  <c r="AS89" i="1"/>
  <c r="AS93" i="1"/>
  <c r="AS97" i="1"/>
  <c r="AS101" i="1"/>
  <c r="AS105" i="1"/>
  <c r="AS109" i="1"/>
  <c r="AS113" i="1"/>
  <c r="AS117" i="1"/>
  <c r="AS121" i="1"/>
  <c r="AS125" i="1"/>
  <c r="AS129" i="1"/>
  <c r="AS133" i="1"/>
  <c r="AS137" i="1"/>
  <c r="AS141" i="1"/>
  <c r="AS145" i="1"/>
  <c r="AS149" i="1"/>
  <c r="AS153" i="1"/>
  <c r="AS157" i="1"/>
  <c r="AS161" i="1"/>
  <c r="AS165" i="1"/>
  <c r="AS169" i="1"/>
  <c r="AS173" i="1"/>
  <c r="AS175" i="1"/>
  <c r="AS177" i="1"/>
  <c r="AS179" i="1"/>
  <c r="AS181" i="1"/>
  <c r="AS183" i="1"/>
  <c r="AS185" i="1"/>
  <c r="AS187" i="1"/>
  <c r="AS189" i="1"/>
  <c r="AS191" i="1"/>
  <c r="AS193" i="1"/>
  <c r="AS195" i="1"/>
  <c r="AS197" i="1"/>
  <c r="AS199" i="1"/>
  <c r="AS201" i="1"/>
  <c r="AS203" i="1"/>
  <c r="AS205" i="1"/>
  <c r="AS207" i="1"/>
  <c r="AS209" i="1"/>
  <c r="AS211" i="1"/>
  <c r="AS213" i="1"/>
  <c r="AS215" i="1"/>
  <c r="AS217" i="1"/>
  <c r="AS219" i="1"/>
  <c r="AS221" i="1"/>
  <c r="AS223" i="1"/>
  <c r="AS225" i="1"/>
  <c r="AR7" i="1"/>
  <c r="AR11" i="1"/>
  <c r="AR15" i="1"/>
  <c r="AR19" i="1"/>
  <c r="AR23" i="1"/>
  <c r="AR27" i="1"/>
  <c r="AR31" i="1"/>
  <c r="AR35" i="1"/>
  <c r="AR39" i="1"/>
  <c r="AR43" i="1"/>
  <c r="AR47" i="1"/>
  <c r="AR51" i="1"/>
  <c r="AR55" i="1"/>
  <c r="AR59" i="1"/>
  <c r="AR63" i="1"/>
  <c r="AR67" i="1"/>
  <c r="AR71" i="1"/>
  <c r="AR75" i="1"/>
  <c r="AR79" i="1"/>
  <c r="AR83" i="1"/>
  <c r="AR87" i="1"/>
  <c r="AR91" i="1"/>
  <c r="AR95" i="1"/>
  <c r="AR99" i="1"/>
  <c r="AR103" i="1"/>
  <c r="AR107" i="1"/>
  <c r="AR111" i="1"/>
  <c r="AR115" i="1"/>
  <c r="AR119" i="1"/>
  <c r="AR123" i="1"/>
  <c r="AR127" i="1"/>
  <c r="AR131" i="1"/>
  <c r="AR135" i="1"/>
  <c r="AR139" i="1"/>
  <c r="AR143" i="1"/>
  <c r="AR147" i="1"/>
  <c r="AR151" i="1"/>
  <c r="AR155" i="1"/>
  <c r="AR159" i="1"/>
  <c r="AR163" i="1"/>
  <c r="AR167" i="1"/>
  <c r="AR171" i="1"/>
  <c r="AR174" i="1"/>
  <c r="AR176" i="1"/>
  <c r="AR178" i="1"/>
  <c r="AR180" i="1"/>
  <c r="AR182" i="1"/>
  <c r="AR184" i="1"/>
  <c r="AR186" i="1"/>
  <c r="AR188" i="1"/>
  <c r="AR190" i="1"/>
  <c r="AR192" i="1"/>
  <c r="AR194" i="1"/>
  <c r="AR196" i="1"/>
  <c r="AR198" i="1"/>
  <c r="AR200" i="1"/>
  <c r="AR202" i="1"/>
  <c r="AR204" i="1"/>
  <c r="AR206" i="1"/>
  <c r="AR208" i="1"/>
  <c r="AR210" i="1"/>
  <c r="AR212" i="1"/>
  <c r="AR214" i="1"/>
  <c r="AR216" i="1"/>
  <c r="AR218" i="1"/>
  <c r="AR220" i="1"/>
  <c r="AR222" i="1"/>
  <c r="AR224" i="1"/>
  <c r="AR226" i="1"/>
  <c r="AR228" i="1"/>
  <c r="AR230" i="1"/>
  <c r="AR232" i="1"/>
  <c r="AR234" i="1"/>
  <c r="AR236" i="1"/>
  <c r="AR238" i="1"/>
  <c r="AR240" i="1"/>
  <c r="AR242" i="1"/>
  <c r="AR244" i="1"/>
  <c r="AR246" i="1"/>
  <c r="AR248" i="1"/>
  <c r="AR250" i="1"/>
  <c r="AR252" i="1"/>
  <c r="AR254" i="1"/>
  <c r="AR256" i="1"/>
  <c r="AR258" i="1"/>
  <c r="AR3" i="1"/>
  <c r="AS7" i="1"/>
  <c r="AS11" i="1"/>
  <c r="AS15" i="1"/>
  <c r="AS19" i="1"/>
  <c r="AS23" i="1"/>
  <c r="AS27" i="1"/>
  <c r="AS31" i="1"/>
  <c r="AS35" i="1"/>
  <c r="AS39" i="1"/>
  <c r="AS43" i="1"/>
  <c r="AS47" i="1"/>
  <c r="AS51" i="1"/>
  <c r="AS55" i="1"/>
  <c r="AS59" i="1"/>
  <c r="AS63" i="1"/>
  <c r="AS67" i="1"/>
  <c r="AS71" i="1"/>
  <c r="AS75" i="1"/>
  <c r="AS79" i="1"/>
  <c r="AS83" i="1"/>
  <c r="AS87" i="1"/>
  <c r="AS91" i="1"/>
  <c r="AS95" i="1"/>
  <c r="AS99" i="1"/>
  <c r="AS103" i="1"/>
  <c r="AS107" i="1"/>
  <c r="AS111" i="1"/>
  <c r="AS115" i="1"/>
  <c r="AS119" i="1"/>
  <c r="AS123" i="1"/>
  <c r="AS127" i="1"/>
  <c r="AS131" i="1"/>
  <c r="AS135" i="1"/>
  <c r="AS139" i="1"/>
  <c r="AS143" i="1"/>
  <c r="AS147" i="1"/>
  <c r="AS151" i="1"/>
  <c r="AS155" i="1"/>
  <c r="AS159" i="1"/>
  <c r="AS163" i="1"/>
  <c r="AS167" i="1"/>
  <c r="AS171" i="1"/>
  <c r="AS174" i="1"/>
  <c r="AS176" i="1"/>
  <c r="AS178" i="1"/>
  <c r="AS180" i="1"/>
  <c r="AS182" i="1"/>
  <c r="AS184" i="1"/>
  <c r="AS186" i="1"/>
  <c r="AS188" i="1"/>
  <c r="AS190" i="1"/>
  <c r="AS192" i="1"/>
  <c r="AS194" i="1"/>
  <c r="AS196" i="1"/>
  <c r="AS198" i="1"/>
  <c r="AS200" i="1"/>
  <c r="AS202" i="1"/>
  <c r="AS204" i="1"/>
  <c r="AS206" i="1"/>
  <c r="AS208" i="1"/>
  <c r="AS210" i="1"/>
  <c r="AS212" i="1"/>
  <c r="AS214" i="1"/>
  <c r="AS216" i="1"/>
  <c r="AS218" i="1"/>
  <c r="AR5" i="1"/>
  <c r="AR9" i="1"/>
  <c r="AR13" i="1"/>
  <c r="AR17" i="1"/>
  <c r="AR21" i="1"/>
  <c r="AR25" i="1"/>
  <c r="AR29" i="1"/>
  <c r="AR33" i="1"/>
  <c r="AR37" i="1"/>
  <c r="AR41" i="1"/>
  <c r="AR45" i="1"/>
  <c r="AR49" i="1"/>
  <c r="AR53" i="1"/>
  <c r="AR57" i="1"/>
  <c r="AR61" i="1"/>
  <c r="AR65" i="1"/>
  <c r="AR69" i="1"/>
  <c r="AR73" i="1"/>
  <c r="AR77" i="1"/>
  <c r="AR81" i="1"/>
  <c r="AR85" i="1"/>
  <c r="AR89" i="1"/>
  <c r="AR93" i="1"/>
  <c r="AR97" i="1"/>
  <c r="AR101" i="1"/>
  <c r="AR105" i="1"/>
  <c r="AR109" i="1"/>
  <c r="AR113" i="1"/>
  <c r="AR117" i="1"/>
  <c r="AR121" i="1"/>
  <c r="AR125" i="1"/>
  <c r="AR129" i="1"/>
  <c r="AR133" i="1"/>
  <c r="AR137" i="1"/>
  <c r="AR141" i="1"/>
  <c r="AR145" i="1"/>
  <c r="AR149" i="1"/>
  <c r="AR153" i="1"/>
  <c r="AR157" i="1"/>
  <c r="AR161" i="1"/>
  <c r="AR165" i="1"/>
  <c r="AR169" i="1"/>
  <c r="AR173" i="1"/>
  <c r="AR175" i="1"/>
  <c r="AR177" i="1"/>
  <c r="AR179" i="1"/>
  <c r="AR181" i="1"/>
  <c r="AR183" i="1"/>
  <c r="AR185" i="1"/>
  <c r="AR187" i="1"/>
  <c r="AR189" i="1"/>
  <c r="AR191" i="1"/>
  <c r="AR193" i="1"/>
  <c r="AR195" i="1"/>
  <c r="AR197" i="1"/>
  <c r="AR199" i="1"/>
  <c r="AR201" i="1"/>
  <c r="AR203" i="1"/>
  <c r="AR205" i="1"/>
  <c r="AR207" i="1"/>
  <c r="AR209" i="1"/>
  <c r="AR211" i="1"/>
  <c r="AR213" i="1"/>
  <c r="AR215" i="1"/>
  <c r="AR217" i="1"/>
  <c r="AR219" i="1"/>
  <c r="AR221" i="1"/>
  <c r="AR223" i="1"/>
  <c r="AR225" i="1"/>
  <c r="AR227" i="1"/>
  <c r="AR229" i="1"/>
  <c r="AR231" i="1"/>
  <c r="AR233" i="1"/>
  <c r="AR235" i="1"/>
  <c r="AR237" i="1"/>
  <c r="AR239" i="1"/>
  <c r="AR241" i="1"/>
  <c r="AR243" i="1"/>
  <c r="AR245" i="1"/>
  <c r="AR247" i="1"/>
  <c r="AR249" i="1"/>
  <c r="AR251" i="1"/>
  <c r="AR253" i="1"/>
  <c r="AR255" i="1"/>
  <c r="AR257" i="1"/>
  <c r="AS224" i="1"/>
  <c r="AS229" i="1"/>
  <c r="AS233" i="1"/>
  <c r="AS237" i="1"/>
  <c r="AS241" i="1"/>
  <c r="AS245" i="1"/>
  <c r="AS249" i="1"/>
  <c r="AS253" i="1"/>
  <c r="AS257" i="1"/>
  <c r="AR260" i="1"/>
  <c r="AR262" i="1"/>
  <c r="AR264" i="1"/>
  <c r="AR266" i="1"/>
  <c r="AR268" i="1"/>
  <c r="AR270" i="1"/>
  <c r="AR272" i="1"/>
  <c r="AR274" i="1"/>
  <c r="AR276" i="1"/>
  <c r="AR278" i="1"/>
  <c r="AR280" i="1"/>
  <c r="AR282" i="1"/>
  <c r="AR284" i="1"/>
  <c r="AR286" i="1"/>
  <c r="AR288" i="1"/>
  <c r="AR290" i="1"/>
  <c r="AR292" i="1"/>
  <c r="AR294" i="1"/>
  <c r="AR296" i="1"/>
  <c r="AR298" i="1"/>
  <c r="AR300" i="1"/>
  <c r="AR302" i="1"/>
  <c r="AR304" i="1"/>
  <c r="AR306" i="1"/>
  <c r="AR308" i="1"/>
  <c r="AR310" i="1"/>
  <c r="AR312" i="1"/>
  <c r="AR314" i="1"/>
  <c r="AR316" i="1"/>
  <c r="AR318" i="1"/>
  <c r="AR320" i="1"/>
  <c r="AR322" i="1"/>
  <c r="AR324" i="1"/>
  <c r="AR326" i="1"/>
  <c r="AR328" i="1"/>
  <c r="AR330" i="1"/>
  <c r="AR332" i="1"/>
  <c r="AR334" i="1"/>
  <c r="AR336" i="1"/>
  <c r="AR338" i="1"/>
  <c r="AR340" i="1"/>
  <c r="AR342" i="1"/>
  <c r="AR344" i="1"/>
  <c r="AR346" i="1"/>
  <c r="AS226" i="1"/>
  <c r="AS230" i="1"/>
  <c r="AS234" i="1"/>
  <c r="AS238" i="1"/>
  <c r="AS242" i="1"/>
  <c r="AS246" i="1"/>
  <c r="AS250" i="1"/>
  <c r="AS254" i="1"/>
  <c r="AS258" i="1"/>
  <c r="AS260" i="1"/>
  <c r="AS262" i="1"/>
  <c r="AS264" i="1"/>
  <c r="AS266" i="1"/>
  <c r="AS268" i="1"/>
  <c r="AS270" i="1"/>
  <c r="AS272" i="1"/>
  <c r="AS274" i="1"/>
  <c r="AS276" i="1"/>
  <c r="AS278" i="1"/>
  <c r="AS280" i="1"/>
  <c r="AS282" i="1"/>
  <c r="AS284" i="1"/>
  <c r="AS286" i="1"/>
  <c r="AS288" i="1"/>
  <c r="AS290" i="1"/>
  <c r="AS292" i="1"/>
  <c r="AS294" i="1"/>
  <c r="AS296" i="1"/>
  <c r="AS298" i="1"/>
  <c r="AS300" i="1"/>
  <c r="AS302" i="1"/>
  <c r="AS304" i="1"/>
  <c r="AS306" i="1"/>
  <c r="AS308" i="1"/>
  <c r="AS310" i="1"/>
  <c r="AS312" i="1"/>
  <c r="AS314" i="1"/>
  <c r="AS316" i="1"/>
  <c r="AS318" i="1"/>
  <c r="AS320" i="1"/>
  <c r="AS322" i="1"/>
  <c r="AS324" i="1"/>
  <c r="AS326" i="1"/>
  <c r="AS328" i="1"/>
  <c r="AS330" i="1"/>
  <c r="AS332" i="1"/>
  <c r="AS334" i="1"/>
  <c r="AS336" i="1"/>
  <c r="AS338" i="1"/>
  <c r="AS340" i="1"/>
  <c r="AS342" i="1"/>
  <c r="AS344" i="1"/>
  <c r="AS346" i="1"/>
  <c r="AS348" i="1"/>
  <c r="AS350" i="1"/>
  <c r="AS352" i="1"/>
  <c r="AS354" i="1"/>
  <c r="AS356" i="1"/>
  <c r="AS358" i="1"/>
  <c r="AS360" i="1"/>
  <c r="AS362" i="1"/>
  <c r="AS364" i="1"/>
  <c r="AS366" i="1"/>
  <c r="AS368" i="1"/>
  <c r="AS370" i="1"/>
  <c r="AS372" i="1"/>
  <c r="AS374" i="1"/>
  <c r="AS376" i="1"/>
  <c r="AS378" i="1"/>
  <c r="AS380" i="1"/>
  <c r="AS382" i="1"/>
  <c r="AS384" i="1"/>
  <c r="AS386" i="1"/>
  <c r="AS388" i="1"/>
  <c r="AS390" i="1"/>
  <c r="AS392" i="1"/>
  <c r="AS394" i="1"/>
  <c r="AS396" i="1"/>
  <c r="AS398" i="1"/>
  <c r="AS400" i="1"/>
  <c r="AS402" i="1"/>
  <c r="AS404" i="1"/>
  <c r="AS406" i="1"/>
  <c r="AS408" i="1"/>
  <c r="AS410" i="1"/>
  <c r="AS220" i="1"/>
  <c r="AS227" i="1"/>
  <c r="AS231" i="1"/>
  <c r="AS235" i="1"/>
  <c r="AS239" i="1"/>
  <c r="AS243" i="1"/>
  <c r="AS247" i="1"/>
  <c r="AS251" i="1"/>
  <c r="AS255" i="1"/>
  <c r="AR259" i="1"/>
  <c r="AR261" i="1"/>
  <c r="AR263" i="1"/>
  <c r="AR265" i="1"/>
  <c r="AR267" i="1"/>
  <c r="AR269" i="1"/>
  <c r="AR271" i="1"/>
  <c r="AR273" i="1"/>
  <c r="AR275" i="1"/>
  <c r="AR277" i="1"/>
  <c r="AR279" i="1"/>
  <c r="AR281" i="1"/>
  <c r="AR283" i="1"/>
  <c r="AR285" i="1"/>
  <c r="AR287" i="1"/>
  <c r="AR289" i="1"/>
  <c r="AR291" i="1"/>
  <c r="AR293" i="1"/>
  <c r="AR295" i="1"/>
  <c r="AR297" i="1"/>
  <c r="AR299" i="1"/>
  <c r="AR301" i="1"/>
  <c r="AR303" i="1"/>
  <c r="AR305" i="1"/>
  <c r="AR307" i="1"/>
  <c r="AR309" i="1"/>
  <c r="AR311" i="1"/>
  <c r="AR313" i="1"/>
  <c r="AR315" i="1"/>
  <c r="AR317" i="1"/>
  <c r="AR319" i="1"/>
  <c r="AR321" i="1"/>
  <c r="AR323" i="1"/>
  <c r="AR325" i="1"/>
  <c r="AR327" i="1"/>
  <c r="AR329" i="1"/>
  <c r="AR331" i="1"/>
  <c r="AR333" i="1"/>
  <c r="AR335" i="1"/>
  <c r="AR337" i="1"/>
  <c r="AS222" i="1"/>
  <c r="AS228" i="1"/>
  <c r="AS232" i="1"/>
  <c r="AS236" i="1"/>
  <c r="AS240" i="1"/>
  <c r="AS244" i="1"/>
  <c r="AS248" i="1"/>
  <c r="AS252" i="1"/>
  <c r="AS256" i="1"/>
  <c r="AS259" i="1"/>
  <c r="AS261" i="1"/>
  <c r="AS263" i="1"/>
  <c r="AS265" i="1"/>
  <c r="AS267" i="1"/>
  <c r="AS269" i="1"/>
  <c r="AS271" i="1"/>
  <c r="AS273" i="1"/>
  <c r="AS275" i="1"/>
  <c r="AS277" i="1"/>
  <c r="AS279" i="1"/>
  <c r="AS281" i="1"/>
  <c r="AS283" i="1"/>
  <c r="AS285" i="1"/>
  <c r="AS287" i="1"/>
  <c r="AS289" i="1"/>
  <c r="AS291" i="1"/>
  <c r="AS293" i="1"/>
  <c r="AS295" i="1"/>
  <c r="AS297" i="1"/>
  <c r="AS299" i="1"/>
  <c r="AS301" i="1"/>
  <c r="AS303" i="1"/>
  <c r="AS305" i="1"/>
  <c r="AS307" i="1"/>
  <c r="AS309" i="1"/>
  <c r="AS311" i="1"/>
  <c r="AS313" i="1"/>
  <c r="AS315" i="1"/>
  <c r="AS317" i="1"/>
  <c r="AS319" i="1"/>
  <c r="AS321" i="1"/>
  <c r="AS323" i="1"/>
  <c r="AS325" i="1"/>
  <c r="AS327" i="1"/>
  <c r="AS329" i="1"/>
  <c r="AS331" i="1"/>
  <c r="AS333" i="1"/>
  <c r="AS335" i="1"/>
  <c r="AS337" i="1"/>
  <c r="AS339" i="1"/>
  <c r="AS341" i="1"/>
  <c r="AS343" i="1"/>
  <c r="AS345" i="1"/>
  <c r="AS347" i="1"/>
  <c r="AS349" i="1"/>
  <c r="AS351" i="1"/>
  <c r="AS353" i="1"/>
  <c r="AS355" i="1"/>
  <c r="AS357" i="1"/>
  <c r="AS359" i="1"/>
  <c r="AS361" i="1"/>
  <c r="AS363" i="1"/>
  <c r="AS365" i="1"/>
  <c r="AS367" i="1"/>
  <c r="AS369" i="1"/>
  <c r="AS371" i="1"/>
  <c r="AS373" i="1"/>
  <c r="AS375" i="1"/>
  <c r="AS377" i="1"/>
  <c r="AS379" i="1"/>
  <c r="AS381" i="1"/>
  <c r="AS383" i="1"/>
  <c r="AS385" i="1"/>
  <c r="AS387" i="1"/>
  <c r="AS389" i="1"/>
  <c r="AS391" i="1"/>
  <c r="AS393" i="1"/>
  <c r="AS395" i="1"/>
  <c r="AS397" i="1"/>
  <c r="AS399" i="1"/>
  <c r="AS401" i="1"/>
  <c r="AS403" i="1"/>
  <c r="AS405" i="1"/>
  <c r="AS407" i="1"/>
  <c r="AS409" i="1"/>
  <c r="AS411" i="1"/>
  <c r="AR343" i="1"/>
  <c r="AR349" i="1"/>
  <c r="AR353" i="1"/>
  <c r="AR357" i="1"/>
  <c r="AR361" i="1"/>
  <c r="AR365" i="1"/>
  <c r="AR369" i="1"/>
  <c r="AR373" i="1"/>
  <c r="AR377" i="1"/>
  <c r="AR381" i="1"/>
  <c r="AR385" i="1"/>
  <c r="AR389" i="1"/>
  <c r="AR393" i="1"/>
  <c r="AR397" i="1"/>
  <c r="AR401" i="1"/>
  <c r="AR405" i="1"/>
  <c r="AR409" i="1"/>
  <c r="AS412" i="1"/>
  <c r="AS414" i="1"/>
  <c r="AS416" i="1"/>
  <c r="AS418" i="1"/>
  <c r="AS420" i="1"/>
  <c r="AS422" i="1"/>
  <c r="AS424" i="1"/>
  <c r="AS426" i="1"/>
  <c r="AS428" i="1"/>
  <c r="AS430" i="1"/>
  <c r="AS432" i="1"/>
  <c r="AS434" i="1"/>
  <c r="AS436" i="1"/>
  <c r="AS438" i="1"/>
  <c r="AS440" i="1"/>
  <c r="AS442" i="1"/>
  <c r="AS446" i="1"/>
  <c r="AS450" i="1"/>
  <c r="AS454" i="1"/>
  <c r="AS456" i="1"/>
  <c r="AS460" i="1"/>
  <c r="AS466" i="1"/>
  <c r="AS470" i="1"/>
  <c r="AS474" i="1"/>
  <c r="AS478" i="1"/>
  <c r="AS482" i="1"/>
  <c r="AS486" i="1"/>
  <c r="AS490" i="1"/>
  <c r="AS494" i="1"/>
  <c r="AS498" i="1"/>
  <c r="AR345" i="1"/>
  <c r="AR350" i="1"/>
  <c r="AR354" i="1"/>
  <c r="AR358" i="1"/>
  <c r="AR362" i="1"/>
  <c r="AR366" i="1"/>
  <c r="AR370" i="1"/>
  <c r="AR374" i="1"/>
  <c r="AR378" i="1"/>
  <c r="AR382" i="1"/>
  <c r="AR386" i="1"/>
  <c r="AR390" i="1"/>
  <c r="AR394" i="1"/>
  <c r="AR398" i="1"/>
  <c r="AR402" i="1"/>
  <c r="AR406" i="1"/>
  <c r="AR410" i="1"/>
  <c r="AR413" i="1"/>
  <c r="AR415" i="1"/>
  <c r="AR417" i="1"/>
  <c r="AR419" i="1"/>
  <c r="AR421" i="1"/>
  <c r="AR423" i="1"/>
  <c r="AR425" i="1"/>
  <c r="AR427" i="1"/>
  <c r="AR429" i="1"/>
  <c r="AR431" i="1"/>
  <c r="AR433" i="1"/>
  <c r="AR435" i="1"/>
  <c r="AR437" i="1"/>
  <c r="AR439" i="1"/>
  <c r="AR441" i="1"/>
  <c r="AR443" i="1"/>
  <c r="AR445" i="1"/>
  <c r="AR447" i="1"/>
  <c r="AR449" i="1"/>
  <c r="AR451" i="1"/>
  <c r="AR453" i="1"/>
  <c r="AR455" i="1"/>
  <c r="AR457" i="1"/>
  <c r="AR459" i="1"/>
  <c r="AR461" i="1"/>
  <c r="AR463" i="1"/>
  <c r="AR465" i="1"/>
  <c r="AR467" i="1"/>
  <c r="AR469" i="1"/>
  <c r="AR471" i="1"/>
  <c r="AR473" i="1"/>
  <c r="AR475" i="1"/>
  <c r="AR477" i="1"/>
  <c r="AR479" i="1"/>
  <c r="AR481" i="1"/>
  <c r="AR483" i="1"/>
  <c r="AR485" i="1"/>
  <c r="AR487" i="1"/>
  <c r="AR489" i="1"/>
  <c r="AR491" i="1"/>
  <c r="AR493" i="1"/>
  <c r="AR495" i="1"/>
  <c r="AR497" i="1"/>
  <c r="AR499" i="1"/>
  <c r="AR501" i="1"/>
  <c r="AS2" i="1"/>
  <c r="AS445" i="1"/>
  <c r="AS449" i="1"/>
  <c r="AS453" i="1"/>
  <c r="AS457" i="1"/>
  <c r="AS461" i="1"/>
  <c r="AS465" i="1"/>
  <c r="AS469" i="1"/>
  <c r="AS471" i="1"/>
  <c r="AS475" i="1"/>
  <c r="AS479" i="1"/>
  <c r="AS483" i="1"/>
  <c r="AS487" i="1"/>
  <c r="AS491" i="1"/>
  <c r="AS495" i="1"/>
  <c r="AS499" i="1"/>
  <c r="AS501" i="1"/>
  <c r="AR339" i="1"/>
  <c r="AR347" i="1"/>
  <c r="AR351" i="1"/>
  <c r="AR355" i="1"/>
  <c r="AR359" i="1"/>
  <c r="AR363" i="1"/>
  <c r="AR367" i="1"/>
  <c r="AR371" i="1"/>
  <c r="AR375" i="1"/>
  <c r="AR379" i="1"/>
  <c r="AR383" i="1"/>
  <c r="AR387" i="1"/>
  <c r="AR391" i="1"/>
  <c r="AR395" i="1"/>
  <c r="AR399" i="1"/>
  <c r="AR403" i="1"/>
  <c r="AR407" i="1"/>
  <c r="AR411" i="1"/>
  <c r="AS413" i="1"/>
  <c r="AS415" i="1"/>
  <c r="AS417" i="1"/>
  <c r="AS419" i="1"/>
  <c r="AS421" i="1"/>
  <c r="AS423" i="1"/>
  <c r="AS425" i="1"/>
  <c r="AS427" i="1"/>
  <c r="AS429" i="1"/>
  <c r="AS431" i="1"/>
  <c r="AS433" i="1"/>
  <c r="AS435" i="1"/>
  <c r="AS437" i="1"/>
  <c r="AS439" i="1"/>
  <c r="AS441" i="1"/>
  <c r="AS443" i="1"/>
  <c r="AS447" i="1"/>
  <c r="AS451" i="1"/>
  <c r="AS455" i="1"/>
  <c r="AS459" i="1"/>
  <c r="AS463" i="1"/>
  <c r="AS467" i="1"/>
  <c r="AS473" i="1"/>
  <c r="AS477" i="1"/>
  <c r="AS481" i="1"/>
  <c r="AS485" i="1"/>
  <c r="AS489" i="1"/>
  <c r="AS493" i="1"/>
  <c r="AS497" i="1"/>
  <c r="AR2" i="1"/>
  <c r="AR341" i="1"/>
  <c r="AR348" i="1"/>
  <c r="AR352" i="1"/>
  <c r="AR356" i="1"/>
  <c r="AR360" i="1"/>
  <c r="AR364" i="1"/>
  <c r="AR368" i="1"/>
  <c r="AR372" i="1"/>
  <c r="AR376" i="1"/>
  <c r="AR380" i="1"/>
  <c r="AR384" i="1"/>
  <c r="AR388" i="1"/>
  <c r="AR392" i="1"/>
  <c r="AR396" i="1"/>
  <c r="AR400" i="1"/>
  <c r="AR404" i="1"/>
  <c r="AR408" i="1"/>
  <c r="AR412" i="1"/>
  <c r="AR414" i="1"/>
  <c r="AR416" i="1"/>
  <c r="AR418" i="1"/>
  <c r="AR420" i="1"/>
  <c r="AR422" i="1"/>
  <c r="AR424" i="1"/>
  <c r="AR426" i="1"/>
  <c r="AR428" i="1"/>
  <c r="AR430" i="1"/>
  <c r="AR432" i="1"/>
  <c r="AR434" i="1"/>
  <c r="AR436" i="1"/>
  <c r="AR438" i="1"/>
  <c r="AR440" i="1"/>
  <c r="AR442" i="1"/>
  <c r="AR444" i="1"/>
  <c r="AR446" i="1"/>
  <c r="AR448" i="1"/>
  <c r="AR450" i="1"/>
  <c r="AR452" i="1"/>
  <c r="AR454" i="1"/>
  <c r="AR456" i="1"/>
  <c r="AR458" i="1"/>
  <c r="AR460" i="1"/>
  <c r="AR462" i="1"/>
  <c r="AR464" i="1"/>
  <c r="AR466" i="1"/>
  <c r="AR468" i="1"/>
  <c r="AR470" i="1"/>
  <c r="AR472" i="1"/>
  <c r="AR474" i="1"/>
  <c r="AR476" i="1"/>
  <c r="AR478" i="1"/>
  <c r="AR480" i="1"/>
  <c r="AR482" i="1"/>
  <c r="AR484" i="1"/>
  <c r="AR486" i="1"/>
  <c r="AR488" i="1"/>
  <c r="AR490" i="1"/>
  <c r="AR492" i="1"/>
  <c r="AR494" i="1"/>
  <c r="AR496" i="1"/>
  <c r="AR498" i="1"/>
  <c r="AR500" i="1"/>
  <c r="AR502" i="1"/>
  <c r="AS444" i="1"/>
  <c r="AS448" i="1"/>
  <c r="AS452" i="1"/>
  <c r="AS458" i="1"/>
  <c r="AS462" i="1"/>
  <c r="AS464" i="1"/>
  <c r="AS468" i="1"/>
  <c r="AS472" i="1"/>
  <c r="AS476" i="1"/>
  <c r="AS480" i="1"/>
  <c r="AS484" i="1"/>
  <c r="AS488" i="1"/>
  <c r="AS492" i="1"/>
  <c r="AS496" i="1"/>
  <c r="AS500" i="1"/>
  <c r="AS502" i="1"/>
  <c r="E40" i="1"/>
  <c r="Q32" i="1" s="1"/>
  <c r="E26" i="1"/>
  <c r="BF3" i="1" l="1"/>
  <c r="BF5" i="1"/>
  <c r="BF7" i="1"/>
  <c r="BF9" i="1"/>
  <c r="BF11" i="1"/>
  <c r="BF13" i="1"/>
  <c r="BF15" i="1"/>
  <c r="BF17" i="1"/>
  <c r="BF19" i="1"/>
  <c r="BF21" i="1"/>
  <c r="BF23" i="1"/>
  <c r="BF25" i="1"/>
  <c r="BF27" i="1"/>
  <c r="BF29" i="1"/>
  <c r="BF31" i="1"/>
  <c r="BF33" i="1"/>
  <c r="BF35" i="1"/>
  <c r="BF37" i="1"/>
  <c r="BF39" i="1"/>
  <c r="BF41" i="1"/>
  <c r="BF43" i="1"/>
  <c r="BF45" i="1"/>
  <c r="BF47" i="1"/>
  <c r="BF49" i="1"/>
  <c r="BF51" i="1"/>
  <c r="BF53" i="1"/>
  <c r="BF55" i="1"/>
  <c r="BF57" i="1"/>
  <c r="BF59" i="1"/>
  <c r="BF61" i="1"/>
  <c r="BF63" i="1"/>
  <c r="BF65" i="1"/>
  <c r="BF67" i="1"/>
  <c r="BF69" i="1"/>
  <c r="BF71" i="1"/>
  <c r="BF73" i="1"/>
  <c r="BF75" i="1"/>
  <c r="BF77" i="1"/>
  <c r="BF79" i="1"/>
  <c r="BF81" i="1"/>
  <c r="BF83" i="1"/>
  <c r="BF85" i="1"/>
  <c r="BF87" i="1"/>
  <c r="BF89" i="1"/>
  <c r="BF91" i="1"/>
  <c r="BF93" i="1"/>
  <c r="BF95" i="1"/>
  <c r="BF97" i="1"/>
  <c r="BF99" i="1"/>
  <c r="BF101" i="1"/>
  <c r="BF103" i="1"/>
  <c r="BF105" i="1"/>
  <c r="BF107" i="1"/>
  <c r="BF109" i="1"/>
  <c r="BF111" i="1"/>
  <c r="BF113" i="1"/>
  <c r="BF115" i="1"/>
  <c r="BG3" i="1"/>
  <c r="BG5" i="1"/>
  <c r="BG7" i="1"/>
  <c r="BG9" i="1"/>
  <c r="BG11" i="1"/>
  <c r="BG13" i="1"/>
  <c r="BG15" i="1"/>
  <c r="BG17" i="1"/>
  <c r="BG19" i="1"/>
  <c r="BG21" i="1"/>
  <c r="BG23" i="1"/>
  <c r="BG25" i="1"/>
  <c r="BG27" i="1"/>
  <c r="BG29" i="1"/>
  <c r="BG31" i="1"/>
  <c r="BG33" i="1"/>
  <c r="BG35" i="1"/>
  <c r="BG37" i="1"/>
  <c r="BG39" i="1"/>
  <c r="BG41" i="1"/>
  <c r="BG43" i="1"/>
  <c r="BF4" i="1"/>
  <c r="BF6" i="1"/>
  <c r="BF8" i="1"/>
  <c r="BF10" i="1"/>
  <c r="BF12" i="1"/>
  <c r="BF14" i="1"/>
  <c r="BF16" i="1"/>
  <c r="BF18" i="1"/>
  <c r="BF20" i="1"/>
  <c r="BF22" i="1"/>
  <c r="BF24" i="1"/>
  <c r="BF26" i="1"/>
  <c r="BF28" i="1"/>
  <c r="BF30" i="1"/>
  <c r="BF32" i="1"/>
  <c r="BF34" i="1"/>
  <c r="BF36" i="1"/>
  <c r="BF38" i="1"/>
  <c r="BF40" i="1"/>
  <c r="BF42" i="1"/>
  <c r="BF44" i="1"/>
  <c r="BF46" i="1"/>
  <c r="BF48" i="1"/>
  <c r="BF50" i="1"/>
  <c r="BF52" i="1"/>
  <c r="BF54" i="1"/>
  <c r="BF56" i="1"/>
  <c r="BF58" i="1"/>
  <c r="BF60" i="1"/>
  <c r="BF62" i="1"/>
  <c r="BF64" i="1"/>
  <c r="BF66" i="1"/>
  <c r="BF68" i="1"/>
  <c r="BF70" i="1"/>
  <c r="BF72" i="1"/>
  <c r="BF74" i="1"/>
  <c r="BF76" i="1"/>
  <c r="BF78" i="1"/>
  <c r="BF80" i="1"/>
  <c r="BF82" i="1"/>
  <c r="BF84" i="1"/>
  <c r="BF86" i="1"/>
  <c r="BF88" i="1"/>
  <c r="BF90" i="1"/>
  <c r="BF92" i="1"/>
  <c r="BF94" i="1"/>
  <c r="BF96" i="1"/>
  <c r="BF98" i="1"/>
  <c r="BF100" i="1"/>
  <c r="BF102" i="1"/>
  <c r="BF104" i="1"/>
  <c r="BF106" i="1"/>
  <c r="BF108" i="1"/>
  <c r="BF110" i="1"/>
  <c r="BF112" i="1"/>
  <c r="BF114" i="1"/>
  <c r="BG10" i="1"/>
  <c r="BG18" i="1"/>
  <c r="BG26" i="1"/>
  <c r="BG34" i="1"/>
  <c r="BG42" i="1"/>
  <c r="BG47" i="1"/>
  <c r="BG51" i="1"/>
  <c r="BG55" i="1"/>
  <c r="BG59" i="1"/>
  <c r="BG63" i="1"/>
  <c r="BG67" i="1"/>
  <c r="BG71" i="1"/>
  <c r="BG75" i="1"/>
  <c r="BG79" i="1"/>
  <c r="BG83" i="1"/>
  <c r="BG87" i="1"/>
  <c r="BG91" i="1"/>
  <c r="BG95" i="1"/>
  <c r="BG99" i="1"/>
  <c r="BG103" i="1"/>
  <c r="BG107" i="1"/>
  <c r="BG111" i="1"/>
  <c r="BG115" i="1"/>
  <c r="BG117" i="1"/>
  <c r="BG119" i="1"/>
  <c r="BG121" i="1"/>
  <c r="BG123" i="1"/>
  <c r="BG125" i="1"/>
  <c r="BG127" i="1"/>
  <c r="BG129" i="1"/>
  <c r="BG131" i="1"/>
  <c r="BG133" i="1"/>
  <c r="BG135" i="1"/>
  <c r="BG137" i="1"/>
  <c r="BG139" i="1"/>
  <c r="BG141" i="1"/>
  <c r="BG143" i="1"/>
  <c r="BG145" i="1"/>
  <c r="BG147" i="1"/>
  <c r="BG149" i="1"/>
  <c r="BG151" i="1"/>
  <c r="BG153" i="1"/>
  <c r="BG155" i="1"/>
  <c r="BG157" i="1"/>
  <c r="BG159" i="1"/>
  <c r="BG161" i="1"/>
  <c r="BG163" i="1"/>
  <c r="BG165" i="1"/>
  <c r="BG167" i="1"/>
  <c r="BG169" i="1"/>
  <c r="BG171" i="1"/>
  <c r="BG173" i="1"/>
  <c r="BG175" i="1"/>
  <c r="BG177" i="1"/>
  <c r="BG179" i="1"/>
  <c r="BG181" i="1"/>
  <c r="BG183" i="1"/>
  <c r="BG185" i="1"/>
  <c r="BG187" i="1"/>
  <c r="BG189" i="1"/>
  <c r="BG191" i="1"/>
  <c r="BG193" i="1"/>
  <c r="BG195" i="1"/>
  <c r="BG197" i="1"/>
  <c r="BG199" i="1"/>
  <c r="BG201" i="1"/>
  <c r="BG203" i="1"/>
  <c r="BG205" i="1"/>
  <c r="BG207" i="1"/>
  <c r="BG209" i="1"/>
  <c r="BG211" i="1"/>
  <c r="BG213" i="1"/>
  <c r="BG215" i="1"/>
  <c r="BG217" i="1"/>
  <c r="BG219" i="1"/>
  <c r="BG221" i="1"/>
  <c r="BG223" i="1"/>
  <c r="BG225" i="1"/>
  <c r="BG227" i="1"/>
  <c r="BG229" i="1"/>
  <c r="BG231" i="1"/>
  <c r="BG233" i="1"/>
  <c r="BG235" i="1"/>
  <c r="BG237" i="1"/>
  <c r="BG239" i="1"/>
  <c r="BG241" i="1"/>
  <c r="BG243" i="1"/>
  <c r="BG245" i="1"/>
  <c r="BG247" i="1"/>
  <c r="BG249" i="1"/>
  <c r="BG251" i="1"/>
  <c r="BG253" i="1"/>
  <c r="BG255" i="1"/>
  <c r="BG257" i="1"/>
  <c r="BG259" i="1"/>
  <c r="BG261" i="1"/>
  <c r="BG263" i="1"/>
  <c r="BG265" i="1"/>
  <c r="BG267" i="1"/>
  <c r="BG269" i="1"/>
  <c r="BG271" i="1"/>
  <c r="BG273" i="1"/>
  <c r="BG275" i="1"/>
  <c r="BG277" i="1"/>
  <c r="BG279" i="1"/>
  <c r="BG281" i="1"/>
  <c r="BG283" i="1"/>
  <c r="BG285" i="1"/>
  <c r="BG287" i="1"/>
  <c r="BG289" i="1"/>
  <c r="BG291" i="1"/>
  <c r="BG293" i="1"/>
  <c r="BG295" i="1"/>
  <c r="BG297" i="1"/>
  <c r="BG299" i="1"/>
  <c r="BG301" i="1"/>
  <c r="BG303" i="1"/>
  <c r="BG305" i="1"/>
  <c r="BG307" i="1"/>
  <c r="BG309" i="1"/>
  <c r="BG311" i="1"/>
  <c r="BG313" i="1"/>
  <c r="BG4" i="1"/>
  <c r="BG12" i="1"/>
  <c r="BG20" i="1"/>
  <c r="BG28" i="1"/>
  <c r="BG36" i="1"/>
  <c r="BG44" i="1"/>
  <c r="BG48" i="1"/>
  <c r="BG52" i="1"/>
  <c r="BG56" i="1"/>
  <c r="BG60" i="1"/>
  <c r="BG64" i="1"/>
  <c r="BG68" i="1"/>
  <c r="BG72" i="1"/>
  <c r="BG76" i="1"/>
  <c r="BG80" i="1"/>
  <c r="BG84" i="1"/>
  <c r="BG88" i="1"/>
  <c r="BG92" i="1"/>
  <c r="BG96" i="1"/>
  <c r="BG100" i="1"/>
  <c r="BG104" i="1"/>
  <c r="BG108" i="1"/>
  <c r="BG112" i="1"/>
  <c r="BF116" i="1"/>
  <c r="BF118" i="1"/>
  <c r="BF120" i="1"/>
  <c r="BF122" i="1"/>
  <c r="BF124" i="1"/>
  <c r="BF126" i="1"/>
  <c r="BF128" i="1"/>
  <c r="BF130" i="1"/>
  <c r="BF132" i="1"/>
  <c r="BF134" i="1"/>
  <c r="BF136" i="1"/>
  <c r="BF138" i="1"/>
  <c r="BF140" i="1"/>
  <c r="BF142" i="1"/>
  <c r="BF144" i="1"/>
  <c r="BF146" i="1"/>
  <c r="BF148" i="1"/>
  <c r="BF150" i="1"/>
  <c r="BF152" i="1"/>
  <c r="BF154" i="1"/>
  <c r="BF156" i="1"/>
  <c r="BF158" i="1"/>
  <c r="BF160" i="1"/>
  <c r="BF162" i="1"/>
  <c r="BF164" i="1"/>
  <c r="BF166" i="1"/>
  <c r="BF168" i="1"/>
  <c r="BF170" i="1"/>
  <c r="BF172" i="1"/>
  <c r="BF174" i="1"/>
  <c r="BF176" i="1"/>
  <c r="BF178" i="1"/>
  <c r="BF180" i="1"/>
  <c r="BF182" i="1"/>
  <c r="BF184" i="1"/>
  <c r="BF186" i="1"/>
  <c r="BF188" i="1"/>
  <c r="BF190" i="1"/>
  <c r="BF192" i="1"/>
  <c r="BF194" i="1"/>
  <c r="BF196" i="1"/>
  <c r="BF198" i="1"/>
  <c r="BF200" i="1"/>
  <c r="BF202" i="1"/>
  <c r="BF204" i="1"/>
  <c r="BF206" i="1"/>
  <c r="BF208" i="1"/>
  <c r="BF210" i="1"/>
  <c r="BF212" i="1"/>
  <c r="BF214" i="1"/>
  <c r="BF216" i="1"/>
  <c r="BF218" i="1"/>
  <c r="BF220" i="1"/>
  <c r="BF222" i="1"/>
  <c r="BF224" i="1"/>
  <c r="BF226" i="1"/>
  <c r="BF228" i="1"/>
  <c r="BF230" i="1"/>
  <c r="BF232" i="1"/>
  <c r="BF234" i="1"/>
  <c r="BF236" i="1"/>
  <c r="BF238" i="1"/>
  <c r="BF240" i="1"/>
  <c r="BF242" i="1"/>
  <c r="BF244" i="1"/>
  <c r="BF246" i="1"/>
  <c r="BF248" i="1"/>
  <c r="BF250" i="1"/>
  <c r="BF252" i="1"/>
  <c r="BF254" i="1"/>
  <c r="BF256" i="1"/>
  <c r="BF258" i="1"/>
  <c r="BF260" i="1"/>
  <c r="BF262" i="1"/>
  <c r="BF264" i="1"/>
  <c r="BF266" i="1"/>
  <c r="BF268" i="1"/>
  <c r="BF270" i="1"/>
  <c r="BF272" i="1"/>
  <c r="BF274" i="1"/>
  <c r="BF276" i="1"/>
  <c r="BF278" i="1"/>
  <c r="BF280" i="1"/>
  <c r="BF282" i="1"/>
  <c r="BF284" i="1"/>
  <c r="BF286" i="1"/>
  <c r="BF288" i="1"/>
  <c r="BF290" i="1"/>
  <c r="BF292" i="1"/>
  <c r="BF294" i="1"/>
  <c r="BF296" i="1"/>
  <c r="BF298" i="1"/>
  <c r="BF300" i="1"/>
  <c r="BF302" i="1"/>
  <c r="BF304" i="1"/>
  <c r="BF306" i="1"/>
  <c r="BF308" i="1"/>
  <c r="BF310" i="1"/>
  <c r="BF312" i="1"/>
  <c r="BF314" i="1"/>
  <c r="BF316" i="1"/>
  <c r="BF318" i="1"/>
  <c r="BF320" i="1"/>
  <c r="BF322" i="1"/>
  <c r="BF324" i="1"/>
  <c r="BF326" i="1"/>
  <c r="BF328" i="1"/>
  <c r="BF330" i="1"/>
  <c r="BF332" i="1"/>
  <c r="BF334" i="1"/>
  <c r="BF336" i="1"/>
  <c r="BF338" i="1"/>
  <c r="BF340" i="1"/>
  <c r="BF342" i="1"/>
  <c r="BF344" i="1"/>
  <c r="BF346" i="1"/>
  <c r="BF348" i="1"/>
  <c r="BF350" i="1"/>
  <c r="BF352" i="1"/>
  <c r="BG6" i="1"/>
  <c r="BG14" i="1"/>
  <c r="BG22" i="1"/>
  <c r="BG30" i="1"/>
  <c r="BG38" i="1"/>
  <c r="BG45" i="1"/>
  <c r="BG49" i="1"/>
  <c r="BG53" i="1"/>
  <c r="BG57" i="1"/>
  <c r="BG61" i="1"/>
  <c r="BG65" i="1"/>
  <c r="BG69" i="1"/>
  <c r="BG73" i="1"/>
  <c r="BG77" i="1"/>
  <c r="BG81" i="1"/>
  <c r="BG85" i="1"/>
  <c r="BG89" i="1"/>
  <c r="BG93" i="1"/>
  <c r="BG97" i="1"/>
  <c r="BG101" i="1"/>
  <c r="BG105" i="1"/>
  <c r="BG109" i="1"/>
  <c r="BG113" i="1"/>
  <c r="BG116" i="1"/>
  <c r="BG118" i="1"/>
  <c r="BG120" i="1"/>
  <c r="BG122" i="1"/>
  <c r="BG124" i="1"/>
  <c r="BG126" i="1"/>
  <c r="BG128" i="1"/>
  <c r="BG130" i="1"/>
  <c r="BG132" i="1"/>
  <c r="BG134" i="1"/>
  <c r="BG136" i="1"/>
  <c r="BG138" i="1"/>
  <c r="BG140" i="1"/>
  <c r="BG142" i="1"/>
  <c r="BG144" i="1"/>
  <c r="BG146" i="1"/>
  <c r="BG148" i="1"/>
  <c r="BG150" i="1"/>
  <c r="BG152" i="1"/>
  <c r="BG154" i="1"/>
  <c r="BG156" i="1"/>
  <c r="BG158" i="1"/>
  <c r="BG160" i="1"/>
  <c r="BG162" i="1"/>
  <c r="BG164" i="1"/>
  <c r="BG166" i="1"/>
  <c r="BG168" i="1"/>
  <c r="BG170" i="1"/>
  <c r="BG172" i="1"/>
  <c r="BG174" i="1"/>
  <c r="BG176" i="1"/>
  <c r="BG178" i="1"/>
  <c r="BG180" i="1"/>
  <c r="BG182" i="1"/>
  <c r="BG184" i="1"/>
  <c r="BG186" i="1"/>
  <c r="BG188" i="1"/>
  <c r="BG190" i="1"/>
  <c r="BG192" i="1"/>
  <c r="BG194" i="1"/>
  <c r="BG196" i="1"/>
  <c r="BG198" i="1"/>
  <c r="BG200" i="1"/>
  <c r="BG202" i="1"/>
  <c r="BG204" i="1"/>
  <c r="BG206" i="1"/>
  <c r="BG208" i="1"/>
  <c r="BG210" i="1"/>
  <c r="BG212" i="1"/>
  <c r="BG214" i="1"/>
  <c r="BG216" i="1"/>
  <c r="BG218" i="1"/>
  <c r="BG220" i="1"/>
  <c r="BG222" i="1"/>
  <c r="BG224" i="1"/>
  <c r="BG226" i="1"/>
  <c r="BG228" i="1"/>
  <c r="BG230" i="1"/>
  <c r="BG232" i="1"/>
  <c r="BG234" i="1"/>
  <c r="BG236" i="1"/>
  <c r="BG238" i="1"/>
  <c r="BG240" i="1"/>
  <c r="BG242" i="1"/>
  <c r="BG244" i="1"/>
  <c r="BG246" i="1"/>
  <c r="BG248" i="1"/>
  <c r="BG250" i="1"/>
  <c r="BG252" i="1"/>
  <c r="BG254" i="1"/>
  <c r="BG256" i="1"/>
  <c r="BG258" i="1"/>
  <c r="BG260" i="1"/>
  <c r="BG262" i="1"/>
  <c r="BG264" i="1"/>
  <c r="BG266" i="1"/>
  <c r="BG268" i="1"/>
  <c r="BG270" i="1"/>
  <c r="BG272" i="1"/>
  <c r="BG274" i="1"/>
  <c r="BG276" i="1"/>
  <c r="BG278" i="1"/>
  <c r="BG280" i="1"/>
  <c r="BG282" i="1"/>
  <c r="BG284" i="1"/>
  <c r="BG286" i="1"/>
  <c r="BG288" i="1"/>
  <c r="BG290" i="1"/>
  <c r="BG292" i="1"/>
  <c r="BG294" i="1"/>
  <c r="BG296" i="1"/>
  <c r="BG298" i="1"/>
  <c r="BG300" i="1"/>
  <c r="BG302" i="1"/>
  <c r="BG304" i="1"/>
  <c r="BG306" i="1"/>
  <c r="BG308" i="1"/>
  <c r="BG310" i="1"/>
  <c r="BG312" i="1"/>
  <c r="BG314" i="1"/>
  <c r="BG316" i="1"/>
  <c r="BG318" i="1"/>
  <c r="BG8" i="1"/>
  <c r="BG40" i="1"/>
  <c r="BG58" i="1"/>
  <c r="BG74" i="1"/>
  <c r="BG90" i="1"/>
  <c r="BG106" i="1"/>
  <c r="BF119" i="1"/>
  <c r="BF127" i="1"/>
  <c r="BF135" i="1"/>
  <c r="BF143" i="1"/>
  <c r="BF151" i="1"/>
  <c r="BF159" i="1"/>
  <c r="BF167" i="1"/>
  <c r="BF175" i="1"/>
  <c r="BF183" i="1"/>
  <c r="BF191" i="1"/>
  <c r="BF199" i="1"/>
  <c r="BF207" i="1"/>
  <c r="BF215" i="1"/>
  <c r="BF223" i="1"/>
  <c r="BF231" i="1"/>
  <c r="BF239" i="1"/>
  <c r="BF247" i="1"/>
  <c r="BF255" i="1"/>
  <c r="BF263" i="1"/>
  <c r="BF271" i="1"/>
  <c r="BF279" i="1"/>
  <c r="BF287" i="1"/>
  <c r="BF295" i="1"/>
  <c r="BF303" i="1"/>
  <c r="BF311" i="1"/>
  <c r="BF317" i="1"/>
  <c r="BG320" i="1"/>
  <c r="BF323" i="1"/>
  <c r="BG325" i="1"/>
  <c r="BG328" i="1"/>
  <c r="BF331" i="1"/>
  <c r="BG333" i="1"/>
  <c r="BG336" i="1"/>
  <c r="BF339" i="1"/>
  <c r="BG341" i="1"/>
  <c r="BG344" i="1"/>
  <c r="BF347" i="1"/>
  <c r="BG349" i="1"/>
  <c r="BG352" i="1"/>
  <c r="BG354" i="1"/>
  <c r="BG356" i="1"/>
  <c r="BG358" i="1"/>
  <c r="BG360" i="1"/>
  <c r="BG362" i="1"/>
  <c r="BG364" i="1"/>
  <c r="BG366" i="1"/>
  <c r="BG368" i="1"/>
  <c r="BG370" i="1"/>
  <c r="BG372" i="1"/>
  <c r="BG374" i="1"/>
  <c r="BG376" i="1"/>
  <c r="BG378" i="1"/>
  <c r="BG380" i="1"/>
  <c r="BG382" i="1"/>
  <c r="BG384" i="1"/>
  <c r="BG386" i="1"/>
  <c r="BG388" i="1"/>
  <c r="BG390" i="1"/>
  <c r="BG392" i="1"/>
  <c r="BG394" i="1"/>
  <c r="BG396" i="1"/>
  <c r="BG398" i="1"/>
  <c r="BG400" i="1"/>
  <c r="BG402" i="1"/>
  <c r="BG404" i="1"/>
  <c r="BG406" i="1"/>
  <c r="BG408" i="1"/>
  <c r="BG410" i="1"/>
  <c r="BG412" i="1"/>
  <c r="BG414" i="1"/>
  <c r="BG416" i="1"/>
  <c r="BG418" i="1"/>
  <c r="BG420" i="1"/>
  <c r="BG422" i="1"/>
  <c r="BG424" i="1"/>
  <c r="BG426" i="1"/>
  <c r="BG428" i="1"/>
  <c r="BG430" i="1"/>
  <c r="BG432" i="1"/>
  <c r="BG434" i="1"/>
  <c r="BG436" i="1"/>
  <c r="BG438" i="1"/>
  <c r="BG440" i="1"/>
  <c r="BG442" i="1"/>
  <c r="BG444" i="1"/>
  <c r="BG446" i="1"/>
  <c r="BG448" i="1"/>
  <c r="BG450" i="1"/>
  <c r="BG452" i="1"/>
  <c r="BG454" i="1"/>
  <c r="BG456" i="1"/>
  <c r="BG458" i="1"/>
  <c r="BG460" i="1"/>
  <c r="BG462" i="1"/>
  <c r="BG464" i="1"/>
  <c r="BG466" i="1"/>
  <c r="BG468" i="1"/>
  <c r="BG470" i="1"/>
  <c r="BG472" i="1"/>
  <c r="BG474" i="1"/>
  <c r="BG476" i="1"/>
  <c r="BG478" i="1"/>
  <c r="BG480" i="1"/>
  <c r="BG482" i="1"/>
  <c r="BG484" i="1"/>
  <c r="BG486" i="1"/>
  <c r="BG488" i="1"/>
  <c r="BG490" i="1"/>
  <c r="BG492" i="1"/>
  <c r="BG494" i="1"/>
  <c r="BG496" i="1"/>
  <c r="BG498" i="1"/>
  <c r="BG500" i="1"/>
  <c r="BG502" i="1"/>
  <c r="BF435" i="1"/>
  <c r="BF441" i="1"/>
  <c r="BF445" i="1"/>
  <c r="BF449" i="1"/>
  <c r="BF453" i="1"/>
  <c r="BF455" i="1"/>
  <c r="BF459" i="1"/>
  <c r="BF463" i="1"/>
  <c r="BF469" i="1"/>
  <c r="BF473" i="1"/>
  <c r="BF477" i="1"/>
  <c r="BF479" i="1"/>
  <c r="BF483" i="1"/>
  <c r="BF487" i="1"/>
  <c r="BF491" i="1"/>
  <c r="BF493" i="1"/>
  <c r="BF497" i="1"/>
  <c r="BF501" i="1"/>
  <c r="BG32" i="1"/>
  <c r="BF125" i="1"/>
  <c r="BF141" i="1"/>
  <c r="BF157" i="1"/>
  <c r="BF181" i="1"/>
  <c r="BF205" i="1"/>
  <c r="BF221" i="1"/>
  <c r="BF245" i="1"/>
  <c r="BF261" i="1"/>
  <c r="BF277" i="1"/>
  <c r="BF301" i="1"/>
  <c r="BG319" i="1"/>
  <c r="BG327" i="1"/>
  <c r="BG335" i="1"/>
  <c r="BG343" i="1"/>
  <c r="BG351" i="1"/>
  <c r="BF358" i="1"/>
  <c r="BF364" i="1"/>
  <c r="BF368" i="1"/>
  <c r="BF372" i="1"/>
  <c r="BF378" i="1"/>
  <c r="BF384" i="1"/>
  <c r="BF388" i="1"/>
  <c r="BF394" i="1"/>
  <c r="BF400" i="1"/>
  <c r="BF404" i="1"/>
  <c r="BF410" i="1"/>
  <c r="BF416" i="1"/>
  <c r="BF422" i="1"/>
  <c r="BF428" i="1"/>
  <c r="BF434" i="1"/>
  <c r="BF438" i="1"/>
  <c r="BF444" i="1"/>
  <c r="BF450" i="1"/>
  <c r="BF456" i="1"/>
  <c r="BF458" i="1"/>
  <c r="BF464" i="1"/>
  <c r="BF470" i="1"/>
  <c r="BF474" i="1"/>
  <c r="BG16" i="1"/>
  <c r="BG46" i="1"/>
  <c r="BG62" i="1"/>
  <c r="BG78" i="1"/>
  <c r="BG94" i="1"/>
  <c r="BG110" i="1"/>
  <c r="BF121" i="1"/>
  <c r="BF129" i="1"/>
  <c r="BF137" i="1"/>
  <c r="BF145" i="1"/>
  <c r="BF153" i="1"/>
  <c r="BF161" i="1"/>
  <c r="BF169" i="1"/>
  <c r="BF177" i="1"/>
  <c r="BF185" i="1"/>
  <c r="BF193" i="1"/>
  <c r="BF201" i="1"/>
  <c r="BF209" i="1"/>
  <c r="BF217" i="1"/>
  <c r="BF225" i="1"/>
  <c r="BF233" i="1"/>
  <c r="BF241" i="1"/>
  <c r="BF249" i="1"/>
  <c r="BF257" i="1"/>
  <c r="BF265" i="1"/>
  <c r="BF273" i="1"/>
  <c r="BF281" i="1"/>
  <c r="BF289" i="1"/>
  <c r="BF297" i="1"/>
  <c r="BF305" i="1"/>
  <c r="BF313" i="1"/>
  <c r="BG317" i="1"/>
  <c r="BF321" i="1"/>
  <c r="BG323" i="1"/>
  <c r="BG326" i="1"/>
  <c r="BF329" i="1"/>
  <c r="BG331" i="1"/>
  <c r="BG334" i="1"/>
  <c r="BF337" i="1"/>
  <c r="BG339" i="1"/>
  <c r="BG342" i="1"/>
  <c r="BF345" i="1"/>
  <c r="BG347" i="1"/>
  <c r="BG350" i="1"/>
  <c r="BF353" i="1"/>
  <c r="BF355" i="1"/>
  <c r="BF357" i="1"/>
  <c r="BF359" i="1"/>
  <c r="BF361" i="1"/>
  <c r="BF363" i="1"/>
  <c r="BF365" i="1"/>
  <c r="BF367" i="1"/>
  <c r="BF369" i="1"/>
  <c r="BF371" i="1"/>
  <c r="BF373" i="1"/>
  <c r="BF375" i="1"/>
  <c r="BF377" i="1"/>
  <c r="BF379" i="1"/>
  <c r="BF381" i="1"/>
  <c r="BF383" i="1"/>
  <c r="BF385" i="1"/>
  <c r="BF387" i="1"/>
  <c r="BF389" i="1"/>
  <c r="BF391" i="1"/>
  <c r="BF393" i="1"/>
  <c r="BF395" i="1"/>
  <c r="BF397" i="1"/>
  <c r="BF399" i="1"/>
  <c r="BF401" i="1"/>
  <c r="BF403" i="1"/>
  <c r="BF405" i="1"/>
  <c r="BF407" i="1"/>
  <c r="BF409" i="1"/>
  <c r="BF411" i="1"/>
  <c r="BF413" i="1"/>
  <c r="BF415" i="1"/>
  <c r="BF417" i="1"/>
  <c r="BF419" i="1"/>
  <c r="BF421" i="1"/>
  <c r="BF423" i="1"/>
  <c r="BF425" i="1"/>
  <c r="BF427" i="1"/>
  <c r="BF429" i="1"/>
  <c r="BF431" i="1"/>
  <c r="BF433" i="1"/>
  <c r="BF437" i="1"/>
  <c r="BF439" i="1"/>
  <c r="BF443" i="1"/>
  <c r="BF447" i="1"/>
  <c r="BF451" i="1"/>
  <c r="BF457" i="1"/>
  <c r="BF461" i="1"/>
  <c r="BF465" i="1"/>
  <c r="BF467" i="1"/>
  <c r="BF471" i="1"/>
  <c r="BF475" i="1"/>
  <c r="BF481" i="1"/>
  <c r="BF485" i="1"/>
  <c r="BF489" i="1"/>
  <c r="BF495" i="1"/>
  <c r="BF499" i="1"/>
  <c r="BG2" i="1"/>
  <c r="BG70" i="1"/>
  <c r="BF165" i="1"/>
  <c r="BF189" i="1"/>
  <c r="BF229" i="1"/>
  <c r="BF253" i="1"/>
  <c r="BF285" i="1"/>
  <c r="BG315" i="1"/>
  <c r="BF325" i="1"/>
  <c r="BF333" i="1"/>
  <c r="BF341" i="1"/>
  <c r="BF349" i="1"/>
  <c r="BF354" i="1"/>
  <c r="BF360" i="1"/>
  <c r="BF366" i="1"/>
  <c r="BF374" i="1"/>
  <c r="BF382" i="1"/>
  <c r="BF390" i="1"/>
  <c r="BF396" i="1"/>
  <c r="BF402" i="1"/>
  <c r="BF408" i="1"/>
  <c r="BF414" i="1"/>
  <c r="BF420" i="1"/>
  <c r="BF426" i="1"/>
  <c r="BF432" i="1"/>
  <c r="BF440" i="1"/>
  <c r="BF446" i="1"/>
  <c r="BF452" i="1"/>
  <c r="BF460" i="1"/>
  <c r="BF466" i="1"/>
  <c r="BF472" i="1"/>
  <c r="BG24" i="1"/>
  <c r="BG50" i="1"/>
  <c r="BG66" i="1"/>
  <c r="BG82" i="1"/>
  <c r="BG98" i="1"/>
  <c r="BG114" i="1"/>
  <c r="BF123" i="1"/>
  <c r="BF131" i="1"/>
  <c r="BF139" i="1"/>
  <c r="BF147" i="1"/>
  <c r="BF155" i="1"/>
  <c r="BF163" i="1"/>
  <c r="BF171" i="1"/>
  <c r="BF179" i="1"/>
  <c r="BF187" i="1"/>
  <c r="BF195" i="1"/>
  <c r="BF203" i="1"/>
  <c r="BF211" i="1"/>
  <c r="BF219" i="1"/>
  <c r="BF227" i="1"/>
  <c r="BF235" i="1"/>
  <c r="BF243" i="1"/>
  <c r="BF251" i="1"/>
  <c r="BF259" i="1"/>
  <c r="BF267" i="1"/>
  <c r="BF275" i="1"/>
  <c r="BF283" i="1"/>
  <c r="BF291" i="1"/>
  <c r="BF299" i="1"/>
  <c r="BF307" i="1"/>
  <c r="BF315" i="1"/>
  <c r="BF319" i="1"/>
  <c r="BG321" i="1"/>
  <c r="BG324" i="1"/>
  <c r="BF327" i="1"/>
  <c r="BG329" i="1"/>
  <c r="BG332" i="1"/>
  <c r="BF335" i="1"/>
  <c r="BG337" i="1"/>
  <c r="BG340" i="1"/>
  <c r="BF343" i="1"/>
  <c r="BG345" i="1"/>
  <c r="BG348" i="1"/>
  <c r="BF351" i="1"/>
  <c r="BG353" i="1"/>
  <c r="BG355" i="1"/>
  <c r="BG357" i="1"/>
  <c r="BG359" i="1"/>
  <c r="BG361" i="1"/>
  <c r="BG363" i="1"/>
  <c r="BG365" i="1"/>
  <c r="BG367" i="1"/>
  <c r="BG369" i="1"/>
  <c r="BG371" i="1"/>
  <c r="BG373" i="1"/>
  <c r="BG375" i="1"/>
  <c r="BG377" i="1"/>
  <c r="BG379" i="1"/>
  <c r="BG381" i="1"/>
  <c r="BG383" i="1"/>
  <c r="BG385" i="1"/>
  <c r="BG387" i="1"/>
  <c r="BG389" i="1"/>
  <c r="BG391" i="1"/>
  <c r="BG393" i="1"/>
  <c r="BG395" i="1"/>
  <c r="BG397" i="1"/>
  <c r="BG399" i="1"/>
  <c r="BG401" i="1"/>
  <c r="BG403" i="1"/>
  <c r="BG405" i="1"/>
  <c r="BG407" i="1"/>
  <c r="BG409" i="1"/>
  <c r="BG411" i="1"/>
  <c r="BG413" i="1"/>
  <c r="BG415" i="1"/>
  <c r="BG417" i="1"/>
  <c r="BG419" i="1"/>
  <c r="BG421" i="1"/>
  <c r="BG423" i="1"/>
  <c r="BG425" i="1"/>
  <c r="BG427" i="1"/>
  <c r="BG429" i="1"/>
  <c r="BG431" i="1"/>
  <c r="BG433" i="1"/>
  <c r="BG435" i="1"/>
  <c r="BG437" i="1"/>
  <c r="BG439" i="1"/>
  <c r="BG441" i="1"/>
  <c r="BG443" i="1"/>
  <c r="BG445" i="1"/>
  <c r="BG447" i="1"/>
  <c r="BG449" i="1"/>
  <c r="BG451" i="1"/>
  <c r="BG453" i="1"/>
  <c r="BG455" i="1"/>
  <c r="BG457" i="1"/>
  <c r="BG459" i="1"/>
  <c r="BG461" i="1"/>
  <c r="BG463" i="1"/>
  <c r="BG465" i="1"/>
  <c r="BG467" i="1"/>
  <c r="BG469" i="1"/>
  <c r="BG471" i="1"/>
  <c r="BG473" i="1"/>
  <c r="BG475" i="1"/>
  <c r="BG477" i="1"/>
  <c r="BG479" i="1"/>
  <c r="BG481" i="1"/>
  <c r="BG483" i="1"/>
  <c r="BG485" i="1"/>
  <c r="BG487" i="1"/>
  <c r="BG489" i="1"/>
  <c r="BG491" i="1"/>
  <c r="BG493" i="1"/>
  <c r="BG495" i="1"/>
  <c r="BG497" i="1"/>
  <c r="BG499" i="1"/>
  <c r="BG501" i="1"/>
  <c r="BF2" i="1"/>
  <c r="BG54" i="1"/>
  <c r="BG86" i="1"/>
  <c r="BG102" i="1"/>
  <c r="BF117" i="1"/>
  <c r="BF133" i="1"/>
  <c r="BF149" i="1"/>
  <c r="BF173" i="1"/>
  <c r="BF197" i="1"/>
  <c r="BF213" i="1"/>
  <c r="BF237" i="1"/>
  <c r="BF269" i="1"/>
  <c r="BF293" i="1"/>
  <c r="BF309" i="1"/>
  <c r="BG322" i="1"/>
  <c r="BG330" i="1"/>
  <c r="BG338" i="1"/>
  <c r="BG346" i="1"/>
  <c r="BF356" i="1"/>
  <c r="BF362" i="1"/>
  <c r="BF370" i="1"/>
  <c r="BF376" i="1"/>
  <c r="BF380" i="1"/>
  <c r="BF386" i="1"/>
  <c r="BF392" i="1"/>
  <c r="BF398" i="1"/>
  <c r="BF406" i="1"/>
  <c r="BF412" i="1"/>
  <c r="BF418" i="1"/>
  <c r="BF424" i="1"/>
  <c r="BF430" i="1"/>
  <c r="BF436" i="1"/>
  <c r="BF442" i="1"/>
  <c r="BF448" i="1"/>
  <c r="BF454" i="1"/>
  <c r="BF462" i="1"/>
  <c r="BF468" i="1"/>
  <c r="BF476" i="1"/>
  <c r="BF484" i="1"/>
  <c r="BF492" i="1"/>
  <c r="BF500" i="1"/>
  <c r="BF486" i="1"/>
  <c r="BF494" i="1"/>
  <c r="BF488" i="1"/>
  <c r="BF496" i="1"/>
  <c r="BF482" i="1"/>
  <c r="BF498" i="1"/>
  <c r="BF478" i="1"/>
  <c r="BF502" i="1"/>
  <c r="BF490" i="1"/>
  <c r="BF480" i="1"/>
  <c r="E56" i="1"/>
  <c r="T30" i="1" s="1"/>
  <c r="E55" i="1"/>
  <c r="T29" i="1" s="1"/>
  <c r="B49" i="1"/>
  <c r="B51" i="1" s="1"/>
  <c r="Q26" i="1" s="1"/>
  <c r="Q27" i="1" s="1"/>
  <c r="C51" i="1" s="1"/>
  <c r="T22" i="1"/>
  <c r="E22" i="1"/>
  <c r="AZ5" i="1" l="1"/>
  <c r="AZ9" i="1"/>
  <c r="AZ13" i="1"/>
  <c r="AZ17" i="1"/>
  <c r="AZ21" i="1"/>
  <c r="AZ25" i="1"/>
  <c r="AZ29" i="1"/>
  <c r="AZ33" i="1"/>
  <c r="AZ37" i="1"/>
  <c r="AZ41" i="1"/>
  <c r="AZ45" i="1"/>
  <c r="AZ49" i="1"/>
  <c r="AZ53" i="1"/>
  <c r="AZ57" i="1"/>
  <c r="AZ61" i="1"/>
  <c r="AZ65" i="1"/>
  <c r="AZ69" i="1"/>
  <c r="AZ73" i="1"/>
  <c r="AZ77" i="1"/>
  <c r="AZ81" i="1"/>
  <c r="AZ85" i="1"/>
  <c r="AZ89" i="1"/>
  <c r="AZ93" i="1"/>
  <c r="AZ97" i="1"/>
  <c r="AZ101" i="1"/>
  <c r="AZ105" i="1"/>
  <c r="AZ109" i="1"/>
  <c r="AZ113" i="1"/>
  <c r="AZ117" i="1"/>
  <c r="AZ121" i="1"/>
  <c r="AZ125" i="1"/>
  <c r="AZ129" i="1"/>
  <c r="AZ133" i="1"/>
  <c r="AZ137" i="1"/>
  <c r="AZ141" i="1"/>
  <c r="AZ145" i="1"/>
  <c r="AZ149" i="1"/>
  <c r="AZ153" i="1"/>
  <c r="AZ157" i="1"/>
  <c r="AZ161" i="1"/>
  <c r="AZ165" i="1"/>
  <c r="AZ169" i="1"/>
  <c r="AZ173" i="1"/>
  <c r="AZ177" i="1"/>
  <c r="AZ181" i="1"/>
  <c r="AZ185" i="1"/>
  <c r="AZ189" i="1"/>
  <c r="AZ193" i="1"/>
  <c r="AZ197" i="1"/>
  <c r="AZ201" i="1"/>
  <c r="AZ205" i="1"/>
  <c r="AZ209" i="1"/>
  <c r="AZ213" i="1"/>
  <c r="AZ217" i="1"/>
  <c r="AZ221" i="1"/>
  <c r="AZ225" i="1"/>
  <c r="AZ229" i="1"/>
  <c r="AZ233" i="1"/>
  <c r="AZ237" i="1"/>
  <c r="AZ241" i="1"/>
  <c r="AZ245" i="1"/>
  <c r="AZ249" i="1"/>
  <c r="AZ253" i="1"/>
  <c r="AZ257" i="1"/>
  <c r="AZ261" i="1"/>
  <c r="AZ265" i="1"/>
  <c r="AZ269" i="1"/>
  <c r="AZ273" i="1"/>
  <c r="AZ277" i="1"/>
  <c r="AZ281" i="1"/>
  <c r="AZ285" i="1"/>
  <c r="AZ289" i="1"/>
  <c r="AZ293" i="1"/>
  <c r="AZ297" i="1"/>
  <c r="AZ301" i="1"/>
  <c r="AZ305" i="1"/>
  <c r="AZ309" i="1"/>
  <c r="AZ313" i="1"/>
  <c r="AZ317" i="1"/>
  <c r="AZ321" i="1"/>
  <c r="AZ325" i="1"/>
  <c r="AZ329" i="1"/>
  <c r="AZ333" i="1"/>
  <c r="AZ337" i="1"/>
  <c r="AZ341" i="1"/>
  <c r="AZ6" i="1"/>
  <c r="AZ10" i="1"/>
  <c r="AZ14" i="1"/>
  <c r="AZ18" i="1"/>
  <c r="AZ22" i="1"/>
  <c r="AZ26" i="1"/>
  <c r="AZ30" i="1"/>
  <c r="AZ34" i="1"/>
  <c r="AZ38" i="1"/>
  <c r="AZ42" i="1"/>
  <c r="AZ46" i="1"/>
  <c r="AZ50" i="1"/>
  <c r="AZ54" i="1"/>
  <c r="AZ58" i="1"/>
  <c r="AZ62" i="1"/>
  <c r="AZ66" i="1"/>
  <c r="AZ70" i="1"/>
  <c r="AZ74" i="1"/>
  <c r="AZ78" i="1"/>
  <c r="AZ82" i="1"/>
  <c r="AZ86" i="1"/>
  <c r="AZ90" i="1"/>
  <c r="AZ94" i="1"/>
  <c r="AZ98" i="1"/>
  <c r="AZ102" i="1"/>
  <c r="AZ106" i="1"/>
  <c r="AZ110" i="1"/>
  <c r="AZ114" i="1"/>
  <c r="AZ118" i="1"/>
  <c r="AZ122" i="1"/>
  <c r="AZ126" i="1"/>
  <c r="AZ130" i="1"/>
  <c r="AZ134" i="1"/>
  <c r="AZ138" i="1"/>
  <c r="AZ142" i="1"/>
  <c r="AZ146" i="1"/>
  <c r="AZ150" i="1"/>
  <c r="AZ154" i="1"/>
  <c r="AZ158" i="1"/>
  <c r="AZ162" i="1"/>
  <c r="AZ166" i="1"/>
  <c r="AZ170" i="1"/>
  <c r="AZ174" i="1"/>
  <c r="AZ178" i="1"/>
  <c r="AZ182" i="1"/>
  <c r="AZ186" i="1"/>
  <c r="AZ190" i="1"/>
  <c r="AZ194" i="1"/>
  <c r="AZ198" i="1"/>
  <c r="AZ202" i="1"/>
  <c r="AZ206" i="1"/>
  <c r="AZ210" i="1"/>
  <c r="AZ214" i="1"/>
  <c r="AZ218" i="1"/>
  <c r="AZ222" i="1"/>
  <c r="AZ226" i="1"/>
  <c r="AZ230" i="1"/>
  <c r="AZ234" i="1"/>
  <c r="AZ238" i="1"/>
  <c r="AZ242" i="1"/>
  <c r="AZ246" i="1"/>
  <c r="AZ250" i="1"/>
  <c r="AZ254" i="1"/>
  <c r="AZ258" i="1"/>
  <c r="AZ262" i="1"/>
  <c r="AZ266" i="1"/>
  <c r="AZ270" i="1"/>
  <c r="AZ274" i="1"/>
  <c r="AZ278" i="1"/>
  <c r="AZ282" i="1"/>
  <c r="AZ286" i="1"/>
  <c r="AZ290" i="1"/>
  <c r="AZ294" i="1"/>
  <c r="AZ298" i="1"/>
  <c r="AZ302" i="1"/>
  <c r="AZ306" i="1"/>
  <c r="AZ310" i="1"/>
  <c r="AZ314" i="1"/>
  <c r="AZ318" i="1"/>
  <c r="AZ322" i="1"/>
  <c r="AZ326" i="1"/>
  <c r="AZ330" i="1"/>
  <c r="AZ334" i="1"/>
  <c r="AZ338" i="1"/>
  <c r="AZ342" i="1"/>
  <c r="AZ346" i="1"/>
  <c r="AZ350" i="1"/>
  <c r="AZ354" i="1"/>
  <c r="AZ358" i="1"/>
  <c r="AZ7" i="1"/>
  <c r="AZ15" i="1"/>
  <c r="AZ23" i="1"/>
  <c r="AZ31" i="1"/>
  <c r="AZ39" i="1"/>
  <c r="AZ47" i="1"/>
  <c r="AZ55" i="1"/>
  <c r="AZ63" i="1"/>
  <c r="AZ71" i="1"/>
  <c r="AZ79" i="1"/>
  <c r="AZ87" i="1"/>
  <c r="AZ95" i="1"/>
  <c r="AZ103" i="1"/>
  <c r="AZ111" i="1"/>
  <c r="AZ119" i="1"/>
  <c r="AZ127" i="1"/>
  <c r="AZ135" i="1"/>
  <c r="AZ143" i="1"/>
  <c r="AZ151" i="1"/>
  <c r="AZ159" i="1"/>
  <c r="AZ167" i="1"/>
  <c r="AZ175" i="1"/>
  <c r="AZ183" i="1"/>
  <c r="AZ191" i="1"/>
  <c r="AZ199" i="1"/>
  <c r="AZ207" i="1"/>
  <c r="AZ215" i="1"/>
  <c r="AZ223" i="1"/>
  <c r="AZ231" i="1"/>
  <c r="AZ239" i="1"/>
  <c r="AZ247" i="1"/>
  <c r="AZ255" i="1"/>
  <c r="AZ263" i="1"/>
  <c r="AZ271" i="1"/>
  <c r="AZ279" i="1"/>
  <c r="AZ287" i="1"/>
  <c r="AZ295" i="1"/>
  <c r="AZ303" i="1"/>
  <c r="AZ311" i="1"/>
  <c r="AZ319" i="1"/>
  <c r="AZ327" i="1"/>
  <c r="AZ335" i="1"/>
  <c r="AZ343" i="1"/>
  <c r="AZ348" i="1"/>
  <c r="AZ353" i="1"/>
  <c r="AZ359" i="1"/>
  <c r="AZ363" i="1"/>
  <c r="AZ367" i="1"/>
  <c r="AZ371" i="1"/>
  <c r="AZ375" i="1"/>
  <c r="AZ379" i="1"/>
  <c r="AZ383" i="1"/>
  <c r="AZ387" i="1"/>
  <c r="AZ391" i="1"/>
  <c r="AZ395" i="1"/>
  <c r="AZ399" i="1"/>
  <c r="AZ403" i="1"/>
  <c r="AZ407" i="1"/>
  <c r="AZ411" i="1"/>
  <c r="AZ415" i="1"/>
  <c r="AZ419" i="1"/>
  <c r="AZ423" i="1"/>
  <c r="AZ427" i="1"/>
  <c r="AZ431" i="1"/>
  <c r="AZ435" i="1"/>
  <c r="AZ439" i="1"/>
  <c r="AZ443" i="1"/>
  <c r="AZ447" i="1"/>
  <c r="AZ451" i="1"/>
  <c r="AZ455" i="1"/>
  <c r="AZ459" i="1"/>
  <c r="AZ463" i="1"/>
  <c r="AZ467" i="1"/>
  <c r="AZ471" i="1"/>
  <c r="AZ475" i="1"/>
  <c r="AZ479" i="1"/>
  <c r="AZ483" i="1"/>
  <c r="AZ487" i="1"/>
  <c r="AZ491" i="1"/>
  <c r="AZ495" i="1"/>
  <c r="AZ499" i="1"/>
  <c r="AZ8" i="1"/>
  <c r="AZ16" i="1"/>
  <c r="AZ24" i="1"/>
  <c r="AZ32" i="1"/>
  <c r="AZ40" i="1"/>
  <c r="AZ48" i="1"/>
  <c r="AZ56" i="1"/>
  <c r="AZ64" i="1"/>
  <c r="AZ72" i="1"/>
  <c r="AZ80" i="1"/>
  <c r="AZ88" i="1"/>
  <c r="AZ96" i="1"/>
  <c r="AZ104" i="1"/>
  <c r="AZ112" i="1"/>
  <c r="AZ120" i="1"/>
  <c r="AZ128" i="1"/>
  <c r="AZ136" i="1"/>
  <c r="AZ144" i="1"/>
  <c r="AZ152" i="1"/>
  <c r="AZ160" i="1"/>
  <c r="AZ168" i="1"/>
  <c r="AZ176" i="1"/>
  <c r="AZ184" i="1"/>
  <c r="AZ192" i="1"/>
  <c r="AZ200" i="1"/>
  <c r="AZ208" i="1"/>
  <c r="AZ216" i="1"/>
  <c r="AZ224" i="1"/>
  <c r="AZ232" i="1"/>
  <c r="AZ240" i="1"/>
  <c r="AZ248" i="1"/>
  <c r="AZ256" i="1"/>
  <c r="AZ264" i="1"/>
  <c r="AZ272" i="1"/>
  <c r="AZ280" i="1"/>
  <c r="AZ288" i="1"/>
  <c r="AZ296" i="1"/>
  <c r="AZ304" i="1"/>
  <c r="AZ312" i="1"/>
  <c r="AZ320" i="1"/>
  <c r="AZ328" i="1"/>
  <c r="AZ336" i="1"/>
  <c r="AZ344" i="1"/>
  <c r="AZ349" i="1"/>
  <c r="AZ355" i="1"/>
  <c r="AZ360" i="1"/>
  <c r="AZ364" i="1"/>
  <c r="AZ368" i="1"/>
  <c r="AZ372" i="1"/>
  <c r="AZ376" i="1"/>
  <c r="AZ380" i="1"/>
  <c r="AZ384" i="1"/>
  <c r="AZ388" i="1"/>
  <c r="AZ392" i="1"/>
  <c r="AZ396" i="1"/>
  <c r="AZ400" i="1"/>
  <c r="AZ404" i="1"/>
  <c r="AZ408" i="1"/>
  <c r="AZ412" i="1"/>
  <c r="AZ416" i="1"/>
  <c r="AZ420" i="1"/>
  <c r="AZ424" i="1"/>
  <c r="AZ428" i="1"/>
  <c r="AZ432" i="1"/>
  <c r="AZ436" i="1"/>
  <c r="AZ440" i="1"/>
  <c r="AZ444" i="1"/>
  <c r="AZ448" i="1"/>
  <c r="AZ452" i="1"/>
  <c r="AZ456" i="1"/>
  <c r="AZ460" i="1"/>
  <c r="AZ464" i="1"/>
  <c r="AZ468" i="1"/>
  <c r="AZ472" i="1"/>
  <c r="AZ476" i="1"/>
  <c r="AZ480" i="1"/>
  <c r="AZ484" i="1"/>
  <c r="AZ3" i="1"/>
  <c r="AZ11" i="1"/>
  <c r="AZ19" i="1"/>
  <c r="AZ27" i="1"/>
  <c r="AZ35" i="1"/>
  <c r="AZ43" i="1"/>
  <c r="AZ51" i="1"/>
  <c r="AZ59" i="1"/>
  <c r="AZ67" i="1"/>
  <c r="AZ75" i="1"/>
  <c r="AZ83" i="1"/>
  <c r="AZ91" i="1"/>
  <c r="AZ99" i="1"/>
  <c r="AZ107" i="1"/>
  <c r="AZ115" i="1"/>
  <c r="AZ123" i="1"/>
  <c r="AZ131" i="1"/>
  <c r="AZ139" i="1"/>
  <c r="AZ147" i="1"/>
  <c r="AZ155" i="1"/>
  <c r="AZ163" i="1"/>
  <c r="AZ171" i="1"/>
  <c r="AZ179" i="1"/>
  <c r="AZ187" i="1"/>
  <c r="AZ195" i="1"/>
  <c r="AZ203" i="1"/>
  <c r="AZ211" i="1"/>
  <c r="AZ219" i="1"/>
  <c r="AZ227" i="1"/>
  <c r="AZ235" i="1"/>
  <c r="AZ243" i="1"/>
  <c r="AZ251" i="1"/>
  <c r="AZ259" i="1"/>
  <c r="AZ267" i="1"/>
  <c r="AZ275" i="1"/>
  <c r="AZ283" i="1"/>
  <c r="AZ291" i="1"/>
  <c r="AZ299" i="1"/>
  <c r="AZ307" i="1"/>
  <c r="AZ315" i="1"/>
  <c r="AZ323" i="1"/>
  <c r="AZ331" i="1"/>
  <c r="AZ339" i="1"/>
  <c r="AZ345" i="1"/>
  <c r="AZ351" i="1"/>
  <c r="AZ356" i="1"/>
  <c r="AZ361" i="1"/>
  <c r="AZ365" i="1"/>
  <c r="AZ369" i="1"/>
  <c r="AZ373" i="1"/>
  <c r="AZ377" i="1"/>
  <c r="AZ381" i="1"/>
  <c r="AZ385" i="1"/>
  <c r="AZ389" i="1"/>
  <c r="AZ393" i="1"/>
  <c r="AZ397" i="1"/>
  <c r="AZ401" i="1"/>
  <c r="AZ405" i="1"/>
  <c r="AZ409" i="1"/>
  <c r="AZ413" i="1"/>
  <c r="AZ417" i="1"/>
  <c r="AZ421" i="1"/>
  <c r="AZ425" i="1"/>
  <c r="AZ429" i="1"/>
  <c r="AZ433" i="1"/>
  <c r="AZ437" i="1"/>
  <c r="AZ441" i="1"/>
  <c r="AZ445" i="1"/>
  <c r="AZ449" i="1"/>
  <c r="AZ453" i="1"/>
  <c r="AZ457" i="1"/>
  <c r="AZ461" i="1"/>
  <c r="AZ465" i="1"/>
  <c r="AZ469" i="1"/>
  <c r="AZ473" i="1"/>
  <c r="AZ477" i="1"/>
  <c r="AZ481" i="1"/>
  <c r="AZ485" i="1"/>
  <c r="AZ489" i="1"/>
  <c r="AZ493" i="1"/>
  <c r="AZ497" i="1"/>
  <c r="AZ501" i="1"/>
  <c r="BA6" i="1"/>
  <c r="BA10" i="1"/>
  <c r="BA14" i="1"/>
  <c r="AZ4" i="1"/>
  <c r="AZ12" i="1"/>
  <c r="AZ20" i="1"/>
  <c r="AZ28" i="1"/>
  <c r="AZ36" i="1"/>
  <c r="AZ44" i="1"/>
  <c r="AZ52" i="1"/>
  <c r="AZ60" i="1"/>
  <c r="AZ68" i="1"/>
  <c r="AZ76" i="1"/>
  <c r="AZ84" i="1"/>
  <c r="AZ92" i="1"/>
  <c r="AZ100" i="1"/>
  <c r="AZ108" i="1"/>
  <c r="AZ116" i="1"/>
  <c r="AZ124" i="1"/>
  <c r="AZ132" i="1"/>
  <c r="AZ140" i="1"/>
  <c r="AZ148" i="1"/>
  <c r="AZ156" i="1"/>
  <c r="AZ164" i="1"/>
  <c r="AZ172" i="1"/>
  <c r="AZ180" i="1"/>
  <c r="AZ188" i="1"/>
  <c r="AZ196" i="1"/>
  <c r="AZ204" i="1"/>
  <c r="AZ212" i="1"/>
  <c r="AZ220" i="1"/>
  <c r="AZ228" i="1"/>
  <c r="AZ236" i="1"/>
  <c r="AZ244" i="1"/>
  <c r="AZ252" i="1"/>
  <c r="AZ260" i="1"/>
  <c r="AZ268" i="1"/>
  <c r="AZ276" i="1"/>
  <c r="AZ284" i="1"/>
  <c r="AZ292" i="1"/>
  <c r="AZ300" i="1"/>
  <c r="AZ308" i="1"/>
  <c r="AZ316" i="1"/>
  <c r="AZ324" i="1"/>
  <c r="AZ332" i="1"/>
  <c r="AZ340" i="1"/>
  <c r="AZ347" i="1"/>
  <c r="AZ352" i="1"/>
  <c r="AZ357" i="1"/>
  <c r="AZ362" i="1"/>
  <c r="AZ366" i="1"/>
  <c r="AZ370" i="1"/>
  <c r="AZ374" i="1"/>
  <c r="AZ378" i="1"/>
  <c r="AZ382" i="1"/>
  <c r="AZ386" i="1"/>
  <c r="AZ390" i="1"/>
  <c r="AZ394" i="1"/>
  <c r="AZ398" i="1"/>
  <c r="AZ402" i="1"/>
  <c r="AZ406" i="1"/>
  <c r="AZ410" i="1"/>
  <c r="AZ414" i="1"/>
  <c r="AZ418" i="1"/>
  <c r="AZ422" i="1"/>
  <c r="AZ426" i="1"/>
  <c r="AZ430" i="1"/>
  <c r="AZ434" i="1"/>
  <c r="AZ438" i="1"/>
  <c r="AZ442" i="1"/>
  <c r="AZ446" i="1"/>
  <c r="AZ450" i="1"/>
  <c r="AZ454" i="1"/>
  <c r="AZ458" i="1"/>
  <c r="AZ462" i="1"/>
  <c r="AZ466" i="1"/>
  <c r="AZ470" i="1"/>
  <c r="AZ474" i="1"/>
  <c r="AZ478" i="1"/>
  <c r="AZ482" i="1"/>
  <c r="AZ486" i="1"/>
  <c r="AZ490" i="1"/>
  <c r="AZ494" i="1"/>
  <c r="AZ498" i="1"/>
  <c r="AZ502" i="1"/>
  <c r="BA5" i="1"/>
  <c r="BA9" i="1"/>
  <c r="BA13" i="1"/>
  <c r="AZ488" i="1"/>
  <c r="AZ2" i="1"/>
  <c r="BA8" i="1"/>
  <c r="BA16" i="1"/>
  <c r="BA20" i="1"/>
  <c r="BA24" i="1"/>
  <c r="BA28" i="1"/>
  <c r="BA32" i="1"/>
  <c r="BA36" i="1"/>
  <c r="BA40" i="1"/>
  <c r="BA44" i="1"/>
  <c r="BA48" i="1"/>
  <c r="BA52" i="1"/>
  <c r="BA56" i="1"/>
  <c r="BA60" i="1"/>
  <c r="BA64" i="1"/>
  <c r="BA68" i="1"/>
  <c r="BA72" i="1"/>
  <c r="BA76" i="1"/>
  <c r="BA80" i="1"/>
  <c r="BA84" i="1"/>
  <c r="BA88" i="1"/>
  <c r="BA92" i="1"/>
  <c r="BA96" i="1"/>
  <c r="BA100" i="1"/>
  <c r="BA104" i="1"/>
  <c r="BA108" i="1"/>
  <c r="BA112" i="1"/>
  <c r="BA116" i="1"/>
  <c r="BA120" i="1"/>
  <c r="BA124" i="1"/>
  <c r="BA128" i="1"/>
  <c r="BA132" i="1"/>
  <c r="BA136" i="1"/>
  <c r="BA140" i="1"/>
  <c r="BA144" i="1"/>
  <c r="BA148" i="1"/>
  <c r="BA152" i="1"/>
  <c r="BA156" i="1"/>
  <c r="BA160" i="1"/>
  <c r="BA164" i="1"/>
  <c r="BA168" i="1"/>
  <c r="BA172" i="1"/>
  <c r="BA176" i="1"/>
  <c r="BA180" i="1"/>
  <c r="BA184" i="1"/>
  <c r="BA188" i="1"/>
  <c r="BA192" i="1"/>
  <c r="BA196" i="1"/>
  <c r="BA200" i="1"/>
  <c r="BA204" i="1"/>
  <c r="BA208" i="1"/>
  <c r="BA212" i="1"/>
  <c r="BA216" i="1"/>
  <c r="BA220" i="1"/>
  <c r="BA224" i="1"/>
  <c r="BA228" i="1"/>
  <c r="BA232" i="1"/>
  <c r="AZ492" i="1"/>
  <c r="BA3" i="1"/>
  <c r="BA11" i="1"/>
  <c r="BA19" i="1"/>
  <c r="BA23" i="1"/>
  <c r="BA27" i="1"/>
  <c r="BA31" i="1"/>
  <c r="BA35" i="1"/>
  <c r="BA39" i="1"/>
  <c r="BA43" i="1"/>
  <c r="BA47" i="1"/>
  <c r="BA51" i="1"/>
  <c r="BA55" i="1"/>
  <c r="BA59" i="1"/>
  <c r="BA63" i="1"/>
  <c r="BA67" i="1"/>
  <c r="BA71" i="1"/>
  <c r="BA75" i="1"/>
  <c r="BA79" i="1"/>
  <c r="BA83" i="1"/>
  <c r="BA87" i="1"/>
  <c r="BA91" i="1"/>
  <c r="BA95" i="1"/>
  <c r="BA99" i="1"/>
  <c r="BA103" i="1"/>
  <c r="BA107" i="1"/>
  <c r="BA111" i="1"/>
  <c r="BA115" i="1"/>
  <c r="BA119" i="1"/>
  <c r="BA123" i="1"/>
  <c r="BA127" i="1"/>
  <c r="BA131" i="1"/>
  <c r="BA135" i="1"/>
  <c r="BA139" i="1"/>
  <c r="BA143" i="1"/>
  <c r="BA147" i="1"/>
  <c r="BA151" i="1"/>
  <c r="BA155" i="1"/>
  <c r="BA159" i="1"/>
  <c r="BA163" i="1"/>
  <c r="BA167" i="1"/>
  <c r="BA171" i="1"/>
  <c r="BA175" i="1"/>
  <c r="BA179" i="1"/>
  <c r="BA183" i="1"/>
  <c r="BA187" i="1"/>
  <c r="BA191" i="1"/>
  <c r="BA195" i="1"/>
  <c r="BA199" i="1"/>
  <c r="BA203" i="1"/>
  <c r="BA207" i="1"/>
  <c r="BA211" i="1"/>
  <c r="BA215" i="1"/>
  <c r="BA219" i="1"/>
  <c r="BA223" i="1"/>
  <c r="BA227" i="1"/>
  <c r="BA231" i="1"/>
  <c r="AZ496" i="1"/>
  <c r="BA4" i="1"/>
  <c r="BA12" i="1"/>
  <c r="BA18" i="1"/>
  <c r="BA22" i="1"/>
  <c r="BA26" i="1"/>
  <c r="BA30" i="1"/>
  <c r="BA34" i="1"/>
  <c r="BA38" i="1"/>
  <c r="BA42" i="1"/>
  <c r="BA46" i="1"/>
  <c r="BA50" i="1"/>
  <c r="BA54" i="1"/>
  <c r="BA58" i="1"/>
  <c r="BA62" i="1"/>
  <c r="BA66" i="1"/>
  <c r="BA70" i="1"/>
  <c r="BA74" i="1"/>
  <c r="BA78" i="1"/>
  <c r="BA82" i="1"/>
  <c r="BA86" i="1"/>
  <c r="BA90" i="1"/>
  <c r="BA94" i="1"/>
  <c r="BA98" i="1"/>
  <c r="BA102" i="1"/>
  <c r="BA106" i="1"/>
  <c r="BA110" i="1"/>
  <c r="BA114" i="1"/>
  <c r="BA118" i="1"/>
  <c r="BA122" i="1"/>
  <c r="BA126" i="1"/>
  <c r="BA130" i="1"/>
  <c r="BA134" i="1"/>
  <c r="BA138" i="1"/>
  <c r="BA142" i="1"/>
  <c r="BA146" i="1"/>
  <c r="BA150" i="1"/>
  <c r="BA154" i="1"/>
  <c r="BA158" i="1"/>
  <c r="BA162" i="1"/>
  <c r="BA166" i="1"/>
  <c r="BA170" i="1"/>
  <c r="BA174" i="1"/>
  <c r="BA178" i="1"/>
  <c r="BA182" i="1"/>
  <c r="BA186" i="1"/>
  <c r="BA190" i="1"/>
  <c r="BA194" i="1"/>
  <c r="BA198" i="1"/>
  <c r="BA202" i="1"/>
  <c r="BA206" i="1"/>
  <c r="BA210" i="1"/>
  <c r="BA214" i="1"/>
  <c r="BA218" i="1"/>
  <c r="BA222" i="1"/>
  <c r="BA226" i="1"/>
  <c r="BA230" i="1"/>
  <c r="AZ500" i="1"/>
  <c r="BA7" i="1"/>
  <c r="BA15" i="1"/>
  <c r="BA17" i="1"/>
  <c r="BA21" i="1"/>
  <c r="BA25" i="1"/>
  <c r="BA29" i="1"/>
  <c r="BA33" i="1"/>
  <c r="BA37" i="1"/>
  <c r="BA41" i="1"/>
  <c r="BA45" i="1"/>
  <c r="BA49" i="1"/>
  <c r="BA53" i="1"/>
  <c r="BA57" i="1"/>
  <c r="BA61" i="1"/>
  <c r="BA65" i="1"/>
  <c r="BA69" i="1"/>
  <c r="BA73" i="1"/>
  <c r="BA77" i="1"/>
  <c r="BA81" i="1"/>
  <c r="BA85" i="1"/>
  <c r="BA89" i="1"/>
  <c r="BA93" i="1"/>
  <c r="BA97" i="1"/>
  <c r="BA101" i="1"/>
  <c r="BA105" i="1"/>
  <c r="BA109" i="1"/>
  <c r="BA113" i="1"/>
  <c r="BA117" i="1"/>
  <c r="BA121" i="1"/>
  <c r="BA125" i="1"/>
  <c r="BA129" i="1"/>
  <c r="BA133" i="1"/>
  <c r="BA137" i="1"/>
  <c r="BA141" i="1"/>
  <c r="BA145" i="1"/>
  <c r="BA149" i="1"/>
  <c r="BA153" i="1"/>
  <c r="BA157" i="1"/>
  <c r="BA161" i="1"/>
  <c r="BA165" i="1"/>
  <c r="BA169" i="1"/>
  <c r="BA173" i="1"/>
  <c r="BA177" i="1"/>
  <c r="BA181" i="1"/>
  <c r="BA185" i="1"/>
  <c r="BA189" i="1"/>
  <c r="BA193" i="1"/>
  <c r="BA197" i="1"/>
  <c r="BA201" i="1"/>
  <c r="BA205" i="1"/>
  <c r="BA209" i="1"/>
  <c r="BA213" i="1"/>
  <c r="BA217" i="1"/>
  <c r="BA221" i="1"/>
  <c r="BA225" i="1"/>
  <c r="BA235" i="1"/>
  <c r="BA239" i="1"/>
  <c r="BA243" i="1"/>
  <c r="BA247" i="1"/>
  <c r="BA251" i="1"/>
  <c r="BA255" i="1"/>
  <c r="BA259" i="1"/>
  <c r="BA263" i="1"/>
  <c r="BA267" i="1"/>
  <c r="BA271" i="1"/>
  <c r="BA275" i="1"/>
  <c r="BA279" i="1"/>
  <c r="BA283" i="1"/>
  <c r="BA287" i="1"/>
  <c r="BA291" i="1"/>
  <c r="BA295" i="1"/>
  <c r="BA299" i="1"/>
  <c r="BA303" i="1"/>
  <c r="BA307" i="1"/>
  <c r="BA311" i="1"/>
  <c r="BA315" i="1"/>
  <c r="BA319" i="1"/>
  <c r="BA323" i="1"/>
  <c r="BA327" i="1"/>
  <c r="BA331" i="1"/>
  <c r="BA335" i="1"/>
  <c r="BA339" i="1"/>
  <c r="BA343" i="1"/>
  <c r="BA347" i="1"/>
  <c r="BA351" i="1"/>
  <c r="BA229" i="1"/>
  <c r="BA234" i="1"/>
  <c r="BA238" i="1"/>
  <c r="BA242" i="1"/>
  <c r="BA246" i="1"/>
  <c r="BA250" i="1"/>
  <c r="BA254" i="1"/>
  <c r="BA258" i="1"/>
  <c r="BA262" i="1"/>
  <c r="BA266" i="1"/>
  <c r="BA270" i="1"/>
  <c r="BA274" i="1"/>
  <c r="BA278" i="1"/>
  <c r="BA282" i="1"/>
  <c r="BA286" i="1"/>
  <c r="BA290" i="1"/>
  <c r="BA294" i="1"/>
  <c r="BA298" i="1"/>
  <c r="BA302" i="1"/>
  <c r="BA306" i="1"/>
  <c r="BA310" i="1"/>
  <c r="BA314" i="1"/>
  <c r="BA318" i="1"/>
  <c r="BA322" i="1"/>
  <c r="BA326" i="1"/>
  <c r="BA330" i="1"/>
  <c r="BA334" i="1"/>
  <c r="BA338" i="1"/>
  <c r="BA342" i="1"/>
  <c r="BA346" i="1"/>
  <c r="BA350" i="1"/>
  <c r="BA237" i="1"/>
  <c r="BA241" i="1"/>
  <c r="BA245" i="1"/>
  <c r="BA249" i="1"/>
  <c r="BA253" i="1"/>
  <c r="BA257" i="1"/>
  <c r="BA261" i="1"/>
  <c r="BA265" i="1"/>
  <c r="BA269" i="1"/>
  <c r="BA273" i="1"/>
  <c r="BA277" i="1"/>
  <c r="BA281" i="1"/>
  <c r="BA285" i="1"/>
  <c r="BA289" i="1"/>
  <c r="BA293" i="1"/>
  <c r="BA297" i="1"/>
  <c r="BA301" i="1"/>
  <c r="BA305" i="1"/>
  <c r="BA309" i="1"/>
  <c r="BA313" i="1"/>
  <c r="BA317" i="1"/>
  <c r="BA321" i="1"/>
  <c r="BA325" i="1"/>
  <c r="BA329" i="1"/>
  <c r="BA333" i="1"/>
  <c r="BA337" i="1"/>
  <c r="BA341" i="1"/>
  <c r="BA345" i="1"/>
  <c r="BA349" i="1"/>
  <c r="BA353" i="1"/>
  <c r="BA357" i="1"/>
  <c r="BA361" i="1"/>
  <c r="BA365" i="1"/>
  <c r="BA369" i="1"/>
  <c r="BA373" i="1"/>
  <c r="BA377" i="1"/>
  <c r="BA381" i="1"/>
  <c r="BA385" i="1"/>
  <c r="BA389" i="1"/>
  <c r="BA393" i="1"/>
  <c r="BA397" i="1"/>
  <c r="BA401" i="1"/>
  <c r="BA405" i="1"/>
  <c r="BA409" i="1"/>
  <c r="BA413" i="1"/>
  <c r="BA417" i="1"/>
  <c r="BA421" i="1"/>
  <c r="BA425" i="1"/>
  <c r="BA429" i="1"/>
  <c r="BA433" i="1"/>
  <c r="BA437" i="1"/>
  <c r="BA441" i="1"/>
  <c r="BA445" i="1"/>
  <c r="BA449" i="1"/>
  <c r="BA453" i="1"/>
  <c r="BA457" i="1"/>
  <c r="BA233" i="1"/>
  <c r="BA236" i="1"/>
  <c r="BA240" i="1"/>
  <c r="BA244" i="1"/>
  <c r="BA248" i="1"/>
  <c r="BA252" i="1"/>
  <c r="BA256" i="1"/>
  <c r="BA260" i="1"/>
  <c r="BA264" i="1"/>
  <c r="BA268" i="1"/>
  <c r="BA272" i="1"/>
  <c r="BA276" i="1"/>
  <c r="BA280" i="1"/>
  <c r="BA284" i="1"/>
  <c r="BA288" i="1"/>
  <c r="BA292" i="1"/>
  <c r="BA296" i="1"/>
  <c r="BA300" i="1"/>
  <c r="BA304" i="1"/>
  <c r="BA308" i="1"/>
  <c r="BA312" i="1"/>
  <c r="BA316" i="1"/>
  <c r="BA320" i="1"/>
  <c r="BA324" i="1"/>
  <c r="BA328" i="1"/>
  <c r="BA332" i="1"/>
  <c r="BA336" i="1"/>
  <c r="BA340" i="1"/>
  <c r="BA344" i="1"/>
  <c r="BA348" i="1"/>
  <c r="BA352" i="1"/>
  <c r="BA356" i="1"/>
  <c r="BA360" i="1"/>
  <c r="BA364" i="1"/>
  <c r="BA368" i="1"/>
  <c r="BA372" i="1"/>
  <c r="BA376" i="1"/>
  <c r="BA380" i="1"/>
  <c r="BA384" i="1"/>
  <c r="BA388" i="1"/>
  <c r="BA392" i="1"/>
  <c r="BA396" i="1"/>
  <c r="BA400" i="1"/>
  <c r="BA404" i="1"/>
  <c r="BA408" i="1"/>
  <c r="BA412" i="1"/>
  <c r="BA416" i="1"/>
  <c r="BA420" i="1"/>
  <c r="BA424" i="1"/>
  <c r="BA428" i="1"/>
  <c r="BA432" i="1"/>
  <c r="BA436" i="1"/>
  <c r="BA440" i="1"/>
  <c r="BA444" i="1"/>
  <c r="BA448" i="1"/>
  <c r="BA452" i="1"/>
  <c r="BA456" i="1"/>
  <c r="BA355" i="1"/>
  <c r="BA363" i="1"/>
  <c r="BA371" i="1"/>
  <c r="BA379" i="1"/>
  <c r="BA387" i="1"/>
  <c r="BA395" i="1"/>
  <c r="BA403" i="1"/>
  <c r="BA411" i="1"/>
  <c r="BA419" i="1"/>
  <c r="BA427" i="1"/>
  <c r="BA435" i="1"/>
  <c r="BA443" i="1"/>
  <c r="BA451" i="1"/>
  <c r="BA461" i="1"/>
  <c r="BA465" i="1"/>
  <c r="BA469" i="1"/>
  <c r="BA473" i="1"/>
  <c r="BA477" i="1"/>
  <c r="BA481" i="1"/>
  <c r="BA485" i="1"/>
  <c r="BA489" i="1"/>
  <c r="BA493" i="1"/>
  <c r="BA497" i="1"/>
  <c r="BA501" i="1"/>
  <c r="BA2" i="1"/>
  <c r="BA358" i="1"/>
  <c r="BA366" i="1"/>
  <c r="BA374" i="1"/>
  <c r="BA382" i="1"/>
  <c r="BA390" i="1"/>
  <c r="BA398" i="1"/>
  <c r="BA406" i="1"/>
  <c r="BA414" i="1"/>
  <c r="BA422" i="1"/>
  <c r="BA430" i="1"/>
  <c r="BA438" i="1"/>
  <c r="BA446" i="1"/>
  <c r="BA454" i="1"/>
  <c r="BA460" i="1"/>
  <c r="BA464" i="1"/>
  <c r="BA468" i="1"/>
  <c r="BA472" i="1"/>
  <c r="BA476" i="1"/>
  <c r="BA480" i="1"/>
  <c r="BA484" i="1"/>
  <c r="BA488" i="1"/>
  <c r="BA492" i="1"/>
  <c r="BA496" i="1"/>
  <c r="BA500" i="1"/>
  <c r="BA359" i="1"/>
  <c r="BA367" i="1"/>
  <c r="BA375" i="1"/>
  <c r="BA383" i="1"/>
  <c r="BA391" i="1"/>
  <c r="BA399" i="1"/>
  <c r="BA407" i="1"/>
  <c r="BA415" i="1"/>
  <c r="BA423" i="1"/>
  <c r="BA431" i="1"/>
  <c r="BA439" i="1"/>
  <c r="BA447" i="1"/>
  <c r="BA455" i="1"/>
  <c r="BA459" i="1"/>
  <c r="BA463" i="1"/>
  <c r="BA467" i="1"/>
  <c r="BA471" i="1"/>
  <c r="BA475" i="1"/>
  <c r="BA479" i="1"/>
  <c r="BA483" i="1"/>
  <c r="BA487" i="1"/>
  <c r="BA491" i="1"/>
  <c r="BA495" i="1"/>
  <c r="BA499" i="1"/>
  <c r="BA354" i="1"/>
  <c r="BA362" i="1"/>
  <c r="BA370" i="1"/>
  <c r="BA378" i="1"/>
  <c r="BA386" i="1"/>
  <c r="BA394" i="1"/>
  <c r="BA402" i="1"/>
  <c r="BA410" i="1"/>
  <c r="BA418" i="1"/>
  <c r="BA426" i="1"/>
  <c r="BA434" i="1"/>
  <c r="BA442" i="1"/>
  <c r="BA450" i="1"/>
  <c r="BA458" i="1"/>
  <c r="BA462" i="1"/>
  <c r="BA466" i="1"/>
  <c r="BA470" i="1"/>
  <c r="BA474" i="1"/>
  <c r="BA478" i="1"/>
  <c r="BA482" i="1"/>
  <c r="BA486" i="1"/>
  <c r="BA490" i="1"/>
  <c r="BA494" i="1"/>
  <c r="BA498" i="1"/>
  <c r="BA502" i="1"/>
  <c r="BB3" i="1"/>
  <c r="BC4" i="1"/>
  <c r="BB7" i="1"/>
  <c r="BC8" i="1"/>
  <c r="BB11" i="1"/>
  <c r="BC12" i="1"/>
  <c r="BB15" i="1"/>
  <c r="BC3" i="1"/>
  <c r="BB6" i="1"/>
  <c r="BC7" i="1"/>
  <c r="BB10" i="1"/>
  <c r="BC11" i="1"/>
  <c r="BB14" i="1"/>
  <c r="BC15" i="1"/>
  <c r="BB5" i="1"/>
  <c r="BC10" i="1"/>
  <c r="BB13" i="1"/>
  <c r="BB17" i="1"/>
  <c r="BC18" i="1"/>
  <c r="BB21" i="1"/>
  <c r="BC22" i="1"/>
  <c r="BB25" i="1"/>
  <c r="BC26" i="1"/>
  <c r="BB29" i="1"/>
  <c r="BC30" i="1"/>
  <c r="BB33" i="1"/>
  <c r="BC34" i="1"/>
  <c r="BB37" i="1"/>
  <c r="BC38" i="1"/>
  <c r="BB41" i="1"/>
  <c r="BC42" i="1"/>
  <c r="BB45" i="1"/>
  <c r="BC46" i="1"/>
  <c r="BB49" i="1"/>
  <c r="BC50" i="1"/>
  <c r="BB53" i="1"/>
  <c r="BC54" i="1"/>
  <c r="BB57" i="1"/>
  <c r="BC58" i="1"/>
  <c r="BB61" i="1"/>
  <c r="BC62" i="1"/>
  <c r="BB65" i="1"/>
  <c r="BC66" i="1"/>
  <c r="BB69" i="1"/>
  <c r="BC70" i="1"/>
  <c r="BB73" i="1"/>
  <c r="BC74" i="1"/>
  <c r="BB77" i="1"/>
  <c r="BC78" i="1"/>
  <c r="BB81" i="1"/>
  <c r="BC82" i="1"/>
  <c r="BB85" i="1"/>
  <c r="BC86" i="1"/>
  <c r="BB89" i="1"/>
  <c r="BC90" i="1"/>
  <c r="BB93" i="1"/>
  <c r="BC94" i="1"/>
  <c r="BB97" i="1"/>
  <c r="BC98" i="1"/>
  <c r="BB101" i="1"/>
  <c r="BC102" i="1"/>
  <c r="BB105" i="1"/>
  <c r="BC106" i="1"/>
  <c r="BB109" i="1"/>
  <c r="BC110" i="1"/>
  <c r="BB113" i="1"/>
  <c r="BC114" i="1"/>
  <c r="BB117" i="1"/>
  <c r="BC118" i="1"/>
  <c r="BB121" i="1"/>
  <c r="BC122" i="1"/>
  <c r="BB125" i="1"/>
  <c r="BC126" i="1"/>
  <c r="BB129" i="1"/>
  <c r="BC130" i="1"/>
  <c r="BB133" i="1"/>
  <c r="BC134" i="1"/>
  <c r="BB137" i="1"/>
  <c r="BC138" i="1"/>
  <c r="BB141" i="1"/>
  <c r="BC142" i="1"/>
  <c r="BB145" i="1"/>
  <c r="BC146" i="1"/>
  <c r="BB149" i="1"/>
  <c r="BC150" i="1"/>
  <c r="BB153" i="1"/>
  <c r="BC154" i="1"/>
  <c r="BB157" i="1"/>
  <c r="BC158" i="1"/>
  <c r="BB161" i="1"/>
  <c r="BC162" i="1"/>
  <c r="BB165" i="1"/>
  <c r="BC166" i="1"/>
  <c r="BB169" i="1"/>
  <c r="BC170" i="1"/>
  <c r="BB173" i="1"/>
  <c r="BC174" i="1"/>
  <c r="BB177" i="1"/>
  <c r="BC178" i="1"/>
  <c r="BB181" i="1"/>
  <c r="BC182" i="1"/>
  <c r="BB185" i="1"/>
  <c r="BC186" i="1"/>
  <c r="BB189" i="1"/>
  <c r="BC190" i="1"/>
  <c r="BB193" i="1"/>
  <c r="BC194" i="1"/>
  <c r="BB197" i="1"/>
  <c r="BC198" i="1"/>
  <c r="BB201" i="1"/>
  <c r="BC202" i="1"/>
  <c r="BB205" i="1"/>
  <c r="BC206" i="1"/>
  <c r="BB209" i="1"/>
  <c r="BC210" i="1"/>
  <c r="BB213" i="1"/>
  <c r="BC214" i="1"/>
  <c r="BB217" i="1"/>
  <c r="BC218" i="1"/>
  <c r="BB221" i="1"/>
  <c r="BC222" i="1"/>
  <c r="BB225" i="1"/>
  <c r="BC226" i="1"/>
  <c r="BB229" i="1"/>
  <c r="BC230" i="1"/>
  <c r="BB233" i="1"/>
  <c r="BC5" i="1"/>
  <c r="BB8" i="1"/>
  <c r="BC13" i="1"/>
  <c r="BB16" i="1"/>
  <c r="BC17" i="1"/>
  <c r="BB20" i="1"/>
  <c r="BC21" i="1"/>
  <c r="BB24" i="1"/>
  <c r="BC25" i="1"/>
  <c r="BB28" i="1"/>
  <c r="BC29" i="1"/>
  <c r="BB32" i="1"/>
  <c r="BC33" i="1"/>
  <c r="BB36" i="1"/>
  <c r="BC37" i="1"/>
  <c r="BB40" i="1"/>
  <c r="BC41" i="1"/>
  <c r="BB44" i="1"/>
  <c r="BC45" i="1"/>
  <c r="BB48" i="1"/>
  <c r="BC49" i="1"/>
  <c r="BB52" i="1"/>
  <c r="BC53" i="1"/>
  <c r="BB56" i="1"/>
  <c r="BC57" i="1"/>
  <c r="BB60" i="1"/>
  <c r="BC61" i="1"/>
  <c r="BB64" i="1"/>
  <c r="BC65" i="1"/>
  <c r="BB68" i="1"/>
  <c r="BC69" i="1"/>
  <c r="BB72" i="1"/>
  <c r="BC73" i="1"/>
  <c r="BB76" i="1"/>
  <c r="BC77" i="1"/>
  <c r="BB80" i="1"/>
  <c r="BC81" i="1"/>
  <c r="BB84" i="1"/>
  <c r="BC85" i="1"/>
  <c r="BB88" i="1"/>
  <c r="BC89" i="1"/>
  <c r="BB92" i="1"/>
  <c r="BC93" i="1"/>
  <c r="BB96" i="1"/>
  <c r="BC97" i="1"/>
  <c r="BB100" i="1"/>
  <c r="BC101" i="1"/>
  <c r="BB104" i="1"/>
  <c r="BC105" i="1"/>
  <c r="BB108" i="1"/>
  <c r="BC109" i="1"/>
  <c r="BB112" i="1"/>
  <c r="BC113" i="1"/>
  <c r="BB116" i="1"/>
  <c r="BC117" i="1"/>
  <c r="BB120" i="1"/>
  <c r="BC121" i="1"/>
  <c r="BB124" i="1"/>
  <c r="BC125" i="1"/>
  <c r="BB128" i="1"/>
  <c r="BC129" i="1"/>
  <c r="BB132" i="1"/>
  <c r="BC133" i="1"/>
  <c r="BB136" i="1"/>
  <c r="BC137" i="1"/>
  <c r="BB140" i="1"/>
  <c r="BC141" i="1"/>
  <c r="BB144" i="1"/>
  <c r="BC145" i="1"/>
  <c r="BB148" i="1"/>
  <c r="BC149" i="1"/>
  <c r="BB152" i="1"/>
  <c r="BC153" i="1"/>
  <c r="BB156" i="1"/>
  <c r="BC157" i="1"/>
  <c r="BB160" i="1"/>
  <c r="BC161" i="1"/>
  <c r="BB164" i="1"/>
  <c r="BC165" i="1"/>
  <c r="BB168" i="1"/>
  <c r="BC169" i="1"/>
  <c r="BB172" i="1"/>
  <c r="BC173" i="1"/>
  <c r="BB176" i="1"/>
  <c r="BC177" i="1"/>
  <c r="BB180" i="1"/>
  <c r="BC181" i="1"/>
  <c r="BB184" i="1"/>
  <c r="BC185" i="1"/>
  <c r="BB188" i="1"/>
  <c r="BC189" i="1"/>
  <c r="BB192" i="1"/>
  <c r="BC193" i="1"/>
  <c r="BB196" i="1"/>
  <c r="BC197" i="1"/>
  <c r="BB200" i="1"/>
  <c r="BC201" i="1"/>
  <c r="BB204" i="1"/>
  <c r="BC205" i="1"/>
  <c r="BB208" i="1"/>
  <c r="BC209" i="1"/>
  <c r="BB212" i="1"/>
  <c r="BC213" i="1"/>
  <c r="BB216" i="1"/>
  <c r="BC217" i="1"/>
  <c r="BB220" i="1"/>
  <c r="BC221" i="1"/>
  <c r="BB224" i="1"/>
  <c r="BC225" i="1"/>
  <c r="BB228" i="1"/>
  <c r="BC229" i="1"/>
  <c r="BC6" i="1"/>
  <c r="BB9" i="1"/>
  <c r="BC14" i="1"/>
  <c r="BC16" i="1"/>
  <c r="BB19" i="1"/>
  <c r="BC20" i="1"/>
  <c r="BB23" i="1"/>
  <c r="BC24" i="1"/>
  <c r="BB27" i="1"/>
  <c r="BC28" i="1"/>
  <c r="BB31" i="1"/>
  <c r="BC32" i="1"/>
  <c r="BB35" i="1"/>
  <c r="BC36" i="1"/>
  <c r="BB39" i="1"/>
  <c r="BC40" i="1"/>
  <c r="BB43" i="1"/>
  <c r="BC44" i="1"/>
  <c r="BB47" i="1"/>
  <c r="BC48" i="1"/>
  <c r="BB51" i="1"/>
  <c r="BC52" i="1"/>
  <c r="BB55" i="1"/>
  <c r="BC56" i="1"/>
  <c r="BB59" i="1"/>
  <c r="BC60" i="1"/>
  <c r="BB63" i="1"/>
  <c r="BC64" i="1"/>
  <c r="BB67" i="1"/>
  <c r="BC68" i="1"/>
  <c r="BB71" i="1"/>
  <c r="BC72" i="1"/>
  <c r="BB75" i="1"/>
  <c r="BC76" i="1"/>
  <c r="BB79" i="1"/>
  <c r="BC80" i="1"/>
  <c r="BB83" i="1"/>
  <c r="BC84" i="1"/>
  <c r="BB87" i="1"/>
  <c r="BC88" i="1"/>
  <c r="BB91" i="1"/>
  <c r="BC92" i="1"/>
  <c r="BB95" i="1"/>
  <c r="BC96" i="1"/>
  <c r="BB99" i="1"/>
  <c r="BC100" i="1"/>
  <c r="BB103" i="1"/>
  <c r="BC104" i="1"/>
  <c r="BB107" i="1"/>
  <c r="BC108" i="1"/>
  <c r="BB111" i="1"/>
  <c r="BC112" i="1"/>
  <c r="BB115" i="1"/>
  <c r="BC116" i="1"/>
  <c r="BB119" i="1"/>
  <c r="BC120" i="1"/>
  <c r="BB123" i="1"/>
  <c r="BC124" i="1"/>
  <c r="BB127" i="1"/>
  <c r="BC128" i="1"/>
  <c r="BB131" i="1"/>
  <c r="BC132" i="1"/>
  <c r="BB135" i="1"/>
  <c r="BC136" i="1"/>
  <c r="BB139" i="1"/>
  <c r="BC140" i="1"/>
  <c r="BB143" i="1"/>
  <c r="BC144" i="1"/>
  <c r="BB147" i="1"/>
  <c r="BC148" i="1"/>
  <c r="BB151" i="1"/>
  <c r="BC152" i="1"/>
  <c r="BB155" i="1"/>
  <c r="BC156" i="1"/>
  <c r="BB159" i="1"/>
  <c r="BC160" i="1"/>
  <c r="BB163" i="1"/>
  <c r="BC164" i="1"/>
  <c r="BB167" i="1"/>
  <c r="BC168" i="1"/>
  <c r="BB171" i="1"/>
  <c r="BC172" i="1"/>
  <c r="BB175" i="1"/>
  <c r="BC176" i="1"/>
  <c r="BB179" i="1"/>
  <c r="BC180" i="1"/>
  <c r="BB183" i="1"/>
  <c r="BC184" i="1"/>
  <c r="BB187" i="1"/>
  <c r="BC188" i="1"/>
  <c r="BB191" i="1"/>
  <c r="BC192" i="1"/>
  <c r="BB195" i="1"/>
  <c r="BC196" i="1"/>
  <c r="BB199" i="1"/>
  <c r="BC200" i="1"/>
  <c r="BB203" i="1"/>
  <c r="BC204" i="1"/>
  <c r="BB207" i="1"/>
  <c r="BC208" i="1"/>
  <c r="BB211" i="1"/>
  <c r="BC212" i="1"/>
  <c r="BB215" i="1"/>
  <c r="BC216" i="1"/>
  <c r="BB219" i="1"/>
  <c r="BC220" i="1"/>
  <c r="BB223" i="1"/>
  <c r="BC224" i="1"/>
  <c r="BB227" i="1"/>
  <c r="BC228" i="1"/>
  <c r="BB4" i="1"/>
  <c r="BC9" i="1"/>
  <c r="BB12" i="1"/>
  <c r="BB18" i="1"/>
  <c r="BC19" i="1"/>
  <c r="BB22" i="1"/>
  <c r="BC23" i="1"/>
  <c r="BB26" i="1"/>
  <c r="BC27" i="1"/>
  <c r="BB30" i="1"/>
  <c r="BC31" i="1"/>
  <c r="BB34" i="1"/>
  <c r="BC35" i="1"/>
  <c r="BB38" i="1"/>
  <c r="BC39" i="1"/>
  <c r="BB42" i="1"/>
  <c r="BC43" i="1"/>
  <c r="BB46" i="1"/>
  <c r="BC47" i="1"/>
  <c r="BB50" i="1"/>
  <c r="BC51" i="1"/>
  <c r="BB54" i="1"/>
  <c r="BC55" i="1"/>
  <c r="BB58" i="1"/>
  <c r="BC59" i="1"/>
  <c r="BB62" i="1"/>
  <c r="BC63" i="1"/>
  <c r="BB66" i="1"/>
  <c r="BC67" i="1"/>
  <c r="BB70" i="1"/>
  <c r="BC71" i="1"/>
  <c r="BB74" i="1"/>
  <c r="BC75" i="1"/>
  <c r="BB78" i="1"/>
  <c r="BC79" i="1"/>
  <c r="BB82" i="1"/>
  <c r="BC83" i="1"/>
  <c r="BB86" i="1"/>
  <c r="BC87" i="1"/>
  <c r="BB90" i="1"/>
  <c r="BC91" i="1"/>
  <c r="BB94" i="1"/>
  <c r="BC95" i="1"/>
  <c r="BB98" i="1"/>
  <c r="BC99" i="1"/>
  <c r="BB102" i="1"/>
  <c r="BC103" i="1"/>
  <c r="BB106" i="1"/>
  <c r="BC107" i="1"/>
  <c r="BB110" i="1"/>
  <c r="BC111" i="1"/>
  <c r="BB114" i="1"/>
  <c r="BC115" i="1"/>
  <c r="BB118" i="1"/>
  <c r="BC119" i="1"/>
  <c r="BB122" i="1"/>
  <c r="BC123" i="1"/>
  <c r="BB126" i="1"/>
  <c r="BC127" i="1"/>
  <c r="BB130" i="1"/>
  <c r="BC131" i="1"/>
  <c r="BB134" i="1"/>
  <c r="BC135" i="1"/>
  <c r="BB138" i="1"/>
  <c r="BC139" i="1"/>
  <c r="BB142" i="1"/>
  <c r="BC143" i="1"/>
  <c r="BB146" i="1"/>
  <c r="BC147" i="1"/>
  <c r="BB150" i="1"/>
  <c r="BC151" i="1"/>
  <c r="BB154" i="1"/>
  <c r="BC155" i="1"/>
  <c r="BB158" i="1"/>
  <c r="BC159" i="1"/>
  <c r="BB162" i="1"/>
  <c r="BC163" i="1"/>
  <c r="BB166" i="1"/>
  <c r="BC167" i="1"/>
  <c r="BB170" i="1"/>
  <c r="BC171" i="1"/>
  <c r="BB174" i="1"/>
  <c r="BC175" i="1"/>
  <c r="BB178" i="1"/>
  <c r="BC179" i="1"/>
  <c r="BB182" i="1"/>
  <c r="BC183" i="1"/>
  <c r="BB186" i="1"/>
  <c r="BC187" i="1"/>
  <c r="BB190" i="1"/>
  <c r="BC191" i="1"/>
  <c r="BB194" i="1"/>
  <c r="BC195" i="1"/>
  <c r="BB198" i="1"/>
  <c r="BC199" i="1"/>
  <c r="BB202" i="1"/>
  <c r="BC203" i="1"/>
  <c r="BB206" i="1"/>
  <c r="BC207" i="1"/>
  <c r="BB210" i="1"/>
  <c r="BC211" i="1"/>
  <c r="BB214" i="1"/>
  <c r="BC215" i="1"/>
  <c r="BB218" i="1"/>
  <c r="BC219" i="1"/>
  <c r="BB222" i="1"/>
  <c r="BC223" i="1"/>
  <c r="BB226" i="1"/>
  <c r="BC227" i="1"/>
  <c r="BC231" i="1"/>
  <c r="BC233" i="1"/>
  <c r="BB236" i="1"/>
  <c r="BC237" i="1"/>
  <c r="BB240" i="1"/>
  <c r="BC241" i="1"/>
  <c r="BB244" i="1"/>
  <c r="BC245" i="1"/>
  <c r="BB248" i="1"/>
  <c r="BC249" i="1"/>
  <c r="BB252" i="1"/>
  <c r="BC253" i="1"/>
  <c r="BB256" i="1"/>
  <c r="BC257" i="1"/>
  <c r="BB260" i="1"/>
  <c r="BC261" i="1"/>
  <c r="BB264" i="1"/>
  <c r="BC265" i="1"/>
  <c r="BB268" i="1"/>
  <c r="BC269" i="1"/>
  <c r="BB272" i="1"/>
  <c r="BC273" i="1"/>
  <c r="BB276" i="1"/>
  <c r="BC277" i="1"/>
  <c r="BB280" i="1"/>
  <c r="BC281" i="1"/>
  <c r="BB284" i="1"/>
  <c r="BC285" i="1"/>
  <c r="BB288" i="1"/>
  <c r="BC289" i="1"/>
  <c r="BB292" i="1"/>
  <c r="BC293" i="1"/>
  <c r="BB296" i="1"/>
  <c r="BC297" i="1"/>
  <c r="BB300" i="1"/>
  <c r="BC301" i="1"/>
  <c r="BB304" i="1"/>
  <c r="BC305" i="1"/>
  <c r="BB308" i="1"/>
  <c r="BC309" i="1"/>
  <c r="BB312" i="1"/>
  <c r="BC313" i="1"/>
  <c r="BB316" i="1"/>
  <c r="BC317" i="1"/>
  <c r="BB320" i="1"/>
  <c r="BC321" i="1"/>
  <c r="BB324" i="1"/>
  <c r="BC325" i="1"/>
  <c r="BB328" i="1"/>
  <c r="BC329" i="1"/>
  <c r="BB332" i="1"/>
  <c r="BC333" i="1"/>
  <c r="BB336" i="1"/>
  <c r="BC337" i="1"/>
  <c r="BB340" i="1"/>
  <c r="BC341" i="1"/>
  <c r="BB344" i="1"/>
  <c r="BC345" i="1"/>
  <c r="BB348" i="1"/>
  <c r="BC349" i="1"/>
  <c r="BB352" i="1"/>
  <c r="BB232" i="1"/>
  <c r="BB235" i="1"/>
  <c r="BC236" i="1"/>
  <c r="BB239" i="1"/>
  <c r="BC240" i="1"/>
  <c r="BB243" i="1"/>
  <c r="BC244" i="1"/>
  <c r="BB247" i="1"/>
  <c r="BC248" i="1"/>
  <c r="BB251" i="1"/>
  <c r="BC252" i="1"/>
  <c r="BB255" i="1"/>
  <c r="BC256" i="1"/>
  <c r="BB259" i="1"/>
  <c r="BC260" i="1"/>
  <c r="BB263" i="1"/>
  <c r="BC264" i="1"/>
  <c r="BB267" i="1"/>
  <c r="BC268" i="1"/>
  <c r="BB271" i="1"/>
  <c r="BC272" i="1"/>
  <c r="BB275" i="1"/>
  <c r="BC276" i="1"/>
  <c r="BB279" i="1"/>
  <c r="BC280" i="1"/>
  <c r="BB283" i="1"/>
  <c r="BC284" i="1"/>
  <c r="BB287" i="1"/>
  <c r="BC288" i="1"/>
  <c r="BB291" i="1"/>
  <c r="BC292" i="1"/>
  <c r="BB295" i="1"/>
  <c r="BC296" i="1"/>
  <c r="BB299" i="1"/>
  <c r="BC300" i="1"/>
  <c r="BB303" i="1"/>
  <c r="BC304" i="1"/>
  <c r="BB307" i="1"/>
  <c r="BC308" i="1"/>
  <c r="BB311" i="1"/>
  <c r="BC312" i="1"/>
  <c r="BB315" i="1"/>
  <c r="BC316" i="1"/>
  <c r="BB319" i="1"/>
  <c r="BC320" i="1"/>
  <c r="BB323" i="1"/>
  <c r="BC324" i="1"/>
  <c r="BB327" i="1"/>
  <c r="BC328" i="1"/>
  <c r="BB331" i="1"/>
  <c r="BC332" i="1"/>
  <c r="BB335" i="1"/>
  <c r="BC336" i="1"/>
  <c r="BB339" i="1"/>
  <c r="BC340" i="1"/>
  <c r="BB343" i="1"/>
  <c r="BC344" i="1"/>
  <c r="BB347" i="1"/>
  <c r="BC348" i="1"/>
  <c r="BB230" i="1"/>
  <c r="BC232" i="1"/>
  <c r="BB234" i="1"/>
  <c r="BC235" i="1"/>
  <c r="BB238" i="1"/>
  <c r="BC239" i="1"/>
  <c r="BB242" i="1"/>
  <c r="BC243" i="1"/>
  <c r="BB246" i="1"/>
  <c r="BC247" i="1"/>
  <c r="BB250" i="1"/>
  <c r="BC251" i="1"/>
  <c r="BB254" i="1"/>
  <c r="BC255" i="1"/>
  <c r="BB258" i="1"/>
  <c r="BC259" i="1"/>
  <c r="BB262" i="1"/>
  <c r="BC263" i="1"/>
  <c r="BB266" i="1"/>
  <c r="BC267" i="1"/>
  <c r="BB270" i="1"/>
  <c r="BC271" i="1"/>
  <c r="BB274" i="1"/>
  <c r="BC275" i="1"/>
  <c r="BB278" i="1"/>
  <c r="BC279" i="1"/>
  <c r="BB282" i="1"/>
  <c r="BC283" i="1"/>
  <c r="BB286" i="1"/>
  <c r="BC287" i="1"/>
  <c r="BB290" i="1"/>
  <c r="BC291" i="1"/>
  <c r="BB294" i="1"/>
  <c r="BC295" i="1"/>
  <c r="BB298" i="1"/>
  <c r="BC299" i="1"/>
  <c r="BB302" i="1"/>
  <c r="BC303" i="1"/>
  <c r="BB306" i="1"/>
  <c r="BC307" i="1"/>
  <c r="BB310" i="1"/>
  <c r="BC311" i="1"/>
  <c r="BB314" i="1"/>
  <c r="BC315" i="1"/>
  <c r="BB318" i="1"/>
  <c r="BC319" i="1"/>
  <c r="BB322" i="1"/>
  <c r="BC323" i="1"/>
  <c r="BB326" i="1"/>
  <c r="BC327" i="1"/>
  <c r="BB330" i="1"/>
  <c r="BC331" i="1"/>
  <c r="BB334" i="1"/>
  <c r="BC335" i="1"/>
  <c r="BB338" i="1"/>
  <c r="BC339" i="1"/>
  <c r="BB342" i="1"/>
  <c r="BC343" i="1"/>
  <c r="BB346" i="1"/>
  <c r="BC347" i="1"/>
  <c r="BB350" i="1"/>
  <c r="BC351" i="1"/>
  <c r="BB354" i="1"/>
  <c r="BC355" i="1"/>
  <c r="BB358" i="1"/>
  <c r="BC359" i="1"/>
  <c r="BB362" i="1"/>
  <c r="BC363" i="1"/>
  <c r="BB366" i="1"/>
  <c r="BC367" i="1"/>
  <c r="BB370" i="1"/>
  <c r="BC371" i="1"/>
  <c r="BB374" i="1"/>
  <c r="BC375" i="1"/>
  <c r="BB378" i="1"/>
  <c r="BC379" i="1"/>
  <c r="BB382" i="1"/>
  <c r="BC383" i="1"/>
  <c r="BB386" i="1"/>
  <c r="BC387" i="1"/>
  <c r="BB390" i="1"/>
  <c r="BC391" i="1"/>
  <c r="BB394" i="1"/>
  <c r="BC395" i="1"/>
  <c r="BB398" i="1"/>
  <c r="BC399" i="1"/>
  <c r="BB402" i="1"/>
  <c r="BC403" i="1"/>
  <c r="BB406" i="1"/>
  <c r="BC407" i="1"/>
  <c r="BB410" i="1"/>
  <c r="BC411" i="1"/>
  <c r="BB414" i="1"/>
  <c r="BC415" i="1"/>
  <c r="BB418" i="1"/>
  <c r="BC419" i="1"/>
  <c r="BB422" i="1"/>
  <c r="BC423" i="1"/>
  <c r="BB426" i="1"/>
  <c r="BC427" i="1"/>
  <c r="BB430" i="1"/>
  <c r="BC431" i="1"/>
  <c r="BB434" i="1"/>
  <c r="BC435" i="1"/>
  <c r="BB438" i="1"/>
  <c r="BC439" i="1"/>
  <c r="BB442" i="1"/>
  <c r="BC443" i="1"/>
  <c r="BB446" i="1"/>
  <c r="BC447" i="1"/>
  <c r="BB450" i="1"/>
  <c r="BC451" i="1"/>
  <c r="BB454" i="1"/>
  <c r="BC455" i="1"/>
  <c r="BB231" i="1"/>
  <c r="BC234" i="1"/>
  <c r="BB237" i="1"/>
  <c r="BC238" i="1"/>
  <c r="BB241" i="1"/>
  <c r="BC242" i="1"/>
  <c r="BB245" i="1"/>
  <c r="BC246" i="1"/>
  <c r="BB249" i="1"/>
  <c r="BC250" i="1"/>
  <c r="BB253" i="1"/>
  <c r="BC254" i="1"/>
  <c r="BB257" i="1"/>
  <c r="BC258" i="1"/>
  <c r="BB261" i="1"/>
  <c r="BC262" i="1"/>
  <c r="BB265" i="1"/>
  <c r="BC266" i="1"/>
  <c r="BB269" i="1"/>
  <c r="BC270" i="1"/>
  <c r="BB273" i="1"/>
  <c r="BC274" i="1"/>
  <c r="BB277" i="1"/>
  <c r="BC278" i="1"/>
  <c r="BB281" i="1"/>
  <c r="BC282" i="1"/>
  <c r="BB285" i="1"/>
  <c r="BC286" i="1"/>
  <c r="BB289" i="1"/>
  <c r="BC290" i="1"/>
  <c r="BB293" i="1"/>
  <c r="BC294" i="1"/>
  <c r="BB297" i="1"/>
  <c r="BC298" i="1"/>
  <c r="BB301" i="1"/>
  <c r="BC302" i="1"/>
  <c r="BB305" i="1"/>
  <c r="BC306" i="1"/>
  <c r="BB309" i="1"/>
  <c r="BC310" i="1"/>
  <c r="BB313" i="1"/>
  <c r="BC314" i="1"/>
  <c r="BB317" i="1"/>
  <c r="BC318" i="1"/>
  <c r="BB321" i="1"/>
  <c r="BC322" i="1"/>
  <c r="BB325" i="1"/>
  <c r="BC326" i="1"/>
  <c r="BB329" i="1"/>
  <c r="BC330" i="1"/>
  <c r="BB333" i="1"/>
  <c r="BC334" i="1"/>
  <c r="BB337" i="1"/>
  <c r="BC338" i="1"/>
  <c r="BB341" i="1"/>
  <c r="BC342" i="1"/>
  <c r="BB345" i="1"/>
  <c r="BC346" i="1"/>
  <c r="BB349" i="1"/>
  <c r="BC350" i="1"/>
  <c r="BB353" i="1"/>
  <c r="BC354" i="1"/>
  <c r="BB357" i="1"/>
  <c r="BC358" i="1"/>
  <c r="BB361" i="1"/>
  <c r="BC362" i="1"/>
  <c r="BB365" i="1"/>
  <c r="BC366" i="1"/>
  <c r="BB369" i="1"/>
  <c r="BC370" i="1"/>
  <c r="BB373" i="1"/>
  <c r="BC374" i="1"/>
  <c r="BB377" i="1"/>
  <c r="BC378" i="1"/>
  <c r="BB381" i="1"/>
  <c r="BC382" i="1"/>
  <c r="BB385" i="1"/>
  <c r="BC386" i="1"/>
  <c r="BB389" i="1"/>
  <c r="BC390" i="1"/>
  <c r="BB393" i="1"/>
  <c r="BC394" i="1"/>
  <c r="BB397" i="1"/>
  <c r="BC398" i="1"/>
  <c r="BB401" i="1"/>
  <c r="BC402" i="1"/>
  <c r="BB405" i="1"/>
  <c r="BC406" i="1"/>
  <c r="BB409" i="1"/>
  <c r="BC410" i="1"/>
  <c r="BB413" i="1"/>
  <c r="BC414" i="1"/>
  <c r="BB417" i="1"/>
  <c r="BC418" i="1"/>
  <c r="BB421" i="1"/>
  <c r="BC422" i="1"/>
  <c r="BB425" i="1"/>
  <c r="BC426" i="1"/>
  <c r="BB429" i="1"/>
  <c r="BC430" i="1"/>
  <c r="BB433" i="1"/>
  <c r="BC434" i="1"/>
  <c r="BB437" i="1"/>
  <c r="BC438" i="1"/>
  <c r="BB441" i="1"/>
  <c r="BC442" i="1"/>
  <c r="BB445" i="1"/>
  <c r="BC446" i="1"/>
  <c r="BB449" i="1"/>
  <c r="BC450" i="1"/>
  <c r="BB453" i="1"/>
  <c r="BC454" i="1"/>
  <c r="BB457" i="1"/>
  <c r="BB351" i="1"/>
  <c r="BC357" i="1"/>
  <c r="BB360" i="1"/>
  <c r="BC365" i="1"/>
  <c r="BB368" i="1"/>
  <c r="BC373" i="1"/>
  <c r="BB376" i="1"/>
  <c r="BC381" i="1"/>
  <c r="BB384" i="1"/>
  <c r="BC389" i="1"/>
  <c r="BB392" i="1"/>
  <c r="BC397" i="1"/>
  <c r="BB400" i="1"/>
  <c r="BC405" i="1"/>
  <c r="BB408" i="1"/>
  <c r="BC413" i="1"/>
  <c r="BB416" i="1"/>
  <c r="BC421" i="1"/>
  <c r="BB424" i="1"/>
  <c r="BC429" i="1"/>
  <c r="BB432" i="1"/>
  <c r="BC437" i="1"/>
  <c r="BB440" i="1"/>
  <c r="BC445" i="1"/>
  <c r="BB448" i="1"/>
  <c r="BC453" i="1"/>
  <c r="BB456" i="1"/>
  <c r="BB458" i="1"/>
  <c r="BC459" i="1"/>
  <c r="BB462" i="1"/>
  <c r="BC463" i="1"/>
  <c r="BB466" i="1"/>
  <c r="BC467" i="1"/>
  <c r="BB470" i="1"/>
  <c r="BC471" i="1"/>
  <c r="BB474" i="1"/>
  <c r="BC475" i="1"/>
  <c r="BB478" i="1"/>
  <c r="BC479" i="1"/>
  <c r="BB482" i="1"/>
  <c r="BC483" i="1"/>
  <c r="BB486" i="1"/>
  <c r="BC487" i="1"/>
  <c r="BB490" i="1"/>
  <c r="BC491" i="1"/>
  <c r="BB494" i="1"/>
  <c r="BC495" i="1"/>
  <c r="BB498" i="1"/>
  <c r="BC499" i="1"/>
  <c r="BB502" i="1"/>
  <c r="BC352" i="1"/>
  <c r="BB355" i="1"/>
  <c r="BC360" i="1"/>
  <c r="BB363" i="1"/>
  <c r="BC368" i="1"/>
  <c r="BB371" i="1"/>
  <c r="BC376" i="1"/>
  <c r="BB379" i="1"/>
  <c r="BC384" i="1"/>
  <c r="BB387" i="1"/>
  <c r="BC392" i="1"/>
  <c r="BB395" i="1"/>
  <c r="BC400" i="1"/>
  <c r="BB403" i="1"/>
  <c r="BC408" i="1"/>
  <c r="BB411" i="1"/>
  <c r="BC416" i="1"/>
  <c r="BB419" i="1"/>
  <c r="BC424" i="1"/>
  <c r="BB427" i="1"/>
  <c r="BC432" i="1"/>
  <c r="BB435" i="1"/>
  <c r="BC440" i="1"/>
  <c r="BB443" i="1"/>
  <c r="BC448" i="1"/>
  <c r="BB451" i="1"/>
  <c r="BC456" i="1"/>
  <c r="BC458" i="1"/>
  <c r="BB461" i="1"/>
  <c r="BC462" i="1"/>
  <c r="BB465" i="1"/>
  <c r="BC466" i="1"/>
  <c r="BB469" i="1"/>
  <c r="BC470" i="1"/>
  <c r="BB473" i="1"/>
  <c r="BC474" i="1"/>
  <c r="BB477" i="1"/>
  <c r="BC478" i="1"/>
  <c r="BB481" i="1"/>
  <c r="BC482" i="1"/>
  <c r="BB485" i="1"/>
  <c r="BC486" i="1"/>
  <c r="BB489" i="1"/>
  <c r="BC490" i="1"/>
  <c r="BB493" i="1"/>
  <c r="BC494" i="1"/>
  <c r="BB497" i="1"/>
  <c r="BC498" i="1"/>
  <c r="BB501" i="1"/>
  <c r="BC502" i="1"/>
  <c r="BC353" i="1"/>
  <c r="BB356" i="1"/>
  <c r="BC361" i="1"/>
  <c r="BB364" i="1"/>
  <c r="BC369" i="1"/>
  <c r="BB372" i="1"/>
  <c r="BC377" i="1"/>
  <c r="BB380" i="1"/>
  <c r="BC385" i="1"/>
  <c r="BB388" i="1"/>
  <c r="BC393" i="1"/>
  <c r="BB396" i="1"/>
  <c r="BC401" i="1"/>
  <c r="BB404" i="1"/>
  <c r="BC409" i="1"/>
  <c r="BB412" i="1"/>
  <c r="BC417" i="1"/>
  <c r="BB420" i="1"/>
  <c r="BC425" i="1"/>
  <c r="BB428" i="1"/>
  <c r="BC433" i="1"/>
  <c r="BB436" i="1"/>
  <c r="BC441" i="1"/>
  <c r="BB444" i="1"/>
  <c r="BC449" i="1"/>
  <c r="BB452" i="1"/>
  <c r="BC457" i="1"/>
  <c r="BB460" i="1"/>
  <c r="BC461" i="1"/>
  <c r="BB464" i="1"/>
  <c r="BC465" i="1"/>
  <c r="BB468" i="1"/>
  <c r="BC469" i="1"/>
  <c r="BB472" i="1"/>
  <c r="BC473" i="1"/>
  <c r="BB476" i="1"/>
  <c r="BC477" i="1"/>
  <c r="BB480" i="1"/>
  <c r="BC481" i="1"/>
  <c r="BB484" i="1"/>
  <c r="BC485" i="1"/>
  <c r="BB488" i="1"/>
  <c r="BC489" i="1"/>
  <c r="BB492" i="1"/>
  <c r="BC493" i="1"/>
  <c r="BB496" i="1"/>
  <c r="BC497" i="1"/>
  <c r="BB500" i="1"/>
  <c r="BC501" i="1"/>
  <c r="BC2" i="1"/>
  <c r="BC356" i="1"/>
  <c r="BB359" i="1"/>
  <c r="BC364" i="1"/>
  <c r="BB367" i="1"/>
  <c r="BC372" i="1"/>
  <c r="BB375" i="1"/>
  <c r="BC380" i="1"/>
  <c r="BB383" i="1"/>
  <c r="BC388" i="1"/>
  <c r="BB391" i="1"/>
  <c r="BC396" i="1"/>
  <c r="BB399" i="1"/>
  <c r="BC404" i="1"/>
  <c r="BB407" i="1"/>
  <c r="BC412" i="1"/>
  <c r="BB415" i="1"/>
  <c r="BC420" i="1"/>
  <c r="BB423" i="1"/>
  <c r="BC428" i="1"/>
  <c r="BB431" i="1"/>
  <c r="BC436" i="1"/>
  <c r="BB439" i="1"/>
  <c r="BC444" i="1"/>
  <c r="BB447" i="1"/>
  <c r="BC452" i="1"/>
  <c r="BB455" i="1"/>
  <c r="BB459" i="1"/>
  <c r="BC460" i="1"/>
  <c r="BB463" i="1"/>
  <c r="BC464" i="1"/>
  <c r="BB467" i="1"/>
  <c r="BC468" i="1"/>
  <c r="BB471" i="1"/>
  <c r="BC472" i="1"/>
  <c r="BB475" i="1"/>
  <c r="BC476" i="1"/>
  <c r="BB479" i="1"/>
  <c r="BC480" i="1"/>
  <c r="BB483" i="1"/>
  <c r="BC484" i="1"/>
  <c r="BB487" i="1"/>
  <c r="BC488" i="1"/>
  <c r="BB491" i="1"/>
  <c r="BC492" i="1"/>
  <c r="BB495" i="1"/>
  <c r="BC496" i="1"/>
  <c r="BB499" i="1"/>
  <c r="BC500" i="1"/>
  <c r="BB2" i="1"/>
  <c r="Q20" i="1"/>
  <c r="Q21" i="1" s="1"/>
  <c r="C49" i="1" s="1"/>
  <c r="B50" i="1"/>
  <c r="Q23" i="1" s="1"/>
  <c r="Q24" i="1" s="1"/>
  <c r="C50" i="1" s="1"/>
  <c r="T27" i="1"/>
  <c r="AM137" i="1" s="1"/>
  <c r="E21" i="1"/>
  <c r="E30" i="1"/>
  <c r="E20" i="1"/>
  <c r="E34" i="1" s="1"/>
  <c r="E27" i="1"/>
  <c r="Q13" i="1"/>
  <c r="Q14" i="1" s="1"/>
  <c r="AY137" i="1" l="1"/>
  <c r="Q15" i="1"/>
  <c r="Q17" i="1"/>
  <c r="AM502" i="1"/>
  <c r="AY502" i="1" s="1"/>
  <c r="AM488" i="1"/>
  <c r="AY488" i="1" s="1"/>
  <c r="AL474" i="1"/>
  <c r="AX474" i="1" s="1"/>
  <c r="AM464" i="1"/>
  <c r="AY464" i="1" s="1"/>
  <c r="AM441" i="1"/>
  <c r="AY441" i="1" s="1"/>
  <c r="AL384" i="1"/>
  <c r="AX384" i="1" s="1"/>
  <c r="AL492" i="1"/>
  <c r="AX492" i="1" s="1"/>
  <c r="AL468" i="1"/>
  <c r="AX468" i="1" s="1"/>
  <c r="AL432" i="1"/>
  <c r="AX432" i="1" s="1"/>
  <c r="AL480" i="1"/>
  <c r="AX480" i="1" s="1"/>
  <c r="AM425" i="1"/>
  <c r="AY425" i="1" s="1"/>
  <c r="AL441" i="1"/>
  <c r="AX441" i="1" s="1"/>
  <c r="AM480" i="1"/>
  <c r="AY480" i="1" s="1"/>
  <c r="AL448" i="1"/>
  <c r="AX448" i="1" s="1"/>
  <c r="AL416" i="1"/>
  <c r="AX416" i="1" s="1"/>
  <c r="AL409" i="1"/>
  <c r="AX409" i="1" s="1"/>
  <c r="AL490" i="1"/>
  <c r="AX490" i="1" s="1"/>
  <c r="AM478" i="1"/>
  <c r="AY478" i="1" s="1"/>
  <c r="AL466" i="1"/>
  <c r="AX466" i="1" s="1"/>
  <c r="AL443" i="1"/>
  <c r="AX443" i="1" s="1"/>
  <c r="AL427" i="1"/>
  <c r="AX427" i="1" s="1"/>
  <c r="AM409" i="1"/>
  <c r="AY409" i="1" s="1"/>
  <c r="AL502" i="1"/>
  <c r="AX502" i="1" s="1"/>
  <c r="AM470" i="1"/>
  <c r="AY470" i="1" s="1"/>
  <c r="AL431" i="1"/>
  <c r="AX431" i="1" s="1"/>
  <c r="AL399" i="1"/>
  <c r="AX399" i="1" s="1"/>
  <c r="AL400" i="1"/>
  <c r="AX400" i="1" s="1"/>
  <c r="AL496" i="1"/>
  <c r="AX496" i="1" s="1"/>
  <c r="AM462" i="1"/>
  <c r="AY462" i="1" s="1"/>
  <c r="AL425" i="1"/>
  <c r="AX425" i="1" s="1"/>
  <c r="AL391" i="1"/>
  <c r="AX391" i="1" s="1"/>
  <c r="AM496" i="1"/>
  <c r="AY496" i="1" s="1"/>
  <c r="AM482" i="1"/>
  <c r="AY482" i="1" s="1"/>
  <c r="AL472" i="1"/>
  <c r="AX472" i="1" s="1"/>
  <c r="AL454" i="1"/>
  <c r="AX454" i="1" s="1"/>
  <c r="AL437" i="1"/>
  <c r="AX437" i="1" s="1"/>
  <c r="AL421" i="1"/>
  <c r="AX421" i="1" s="1"/>
  <c r="AL392" i="1"/>
  <c r="AX392" i="1" s="1"/>
  <c r="AL488" i="1"/>
  <c r="AX488" i="1" s="1"/>
  <c r="AL447" i="1"/>
  <c r="AX447" i="1" s="1"/>
  <c r="AL415" i="1"/>
  <c r="AX415" i="1" s="1"/>
  <c r="AM476" i="1"/>
  <c r="AY476" i="1" s="1"/>
  <c r="AL383" i="1"/>
  <c r="AX383" i="1" s="1"/>
  <c r="AM458" i="1"/>
  <c r="AY458" i="1" s="1"/>
  <c r="AL376" i="1"/>
  <c r="AX376" i="1" s="1"/>
  <c r="AL446" i="1"/>
  <c r="AX446" i="1" s="1"/>
  <c r="AM498" i="1"/>
  <c r="AY498" i="1" s="1"/>
  <c r="AM490" i="1"/>
  <c r="AY490" i="1" s="1"/>
  <c r="AL414" i="1"/>
  <c r="AX414" i="1" s="1"/>
  <c r="AL382" i="1"/>
  <c r="AX382" i="1" s="1"/>
  <c r="AM474" i="1"/>
  <c r="AY474" i="1" s="1"/>
  <c r="AL450" i="1"/>
  <c r="AX450" i="1" s="1"/>
  <c r="AL418" i="1"/>
  <c r="AX418" i="1" s="1"/>
  <c r="AM388" i="1"/>
  <c r="AY388" i="1" s="1"/>
  <c r="AM356" i="1"/>
  <c r="AY356" i="1" s="1"/>
  <c r="AM326" i="1"/>
  <c r="AY326" i="1" s="1"/>
  <c r="AM501" i="1"/>
  <c r="AY501" i="1" s="1"/>
  <c r="AL491" i="1"/>
  <c r="AX491" i="1" s="1"/>
  <c r="AM487" i="1"/>
  <c r="AY487" i="1" s="1"/>
  <c r="AM479" i="1"/>
  <c r="AY479" i="1" s="1"/>
  <c r="AL473" i="1"/>
  <c r="AX473" i="1" s="1"/>
  <c r="AL467" i="1"/>
  <c r="AX467" i="1" s="1"/>
  <c r="AM463" i="1"/>
  <c r="AY463" i="1" s="1"/>
  <c r="AM447" i="1"/>
  <c r="AY447" i="1" s="1"/>
  <c r="AL438" i="1"/>
  <c r="AX438" i="1" s="1"/>
  <c r="AM431" i="1"/>
  <c r="AY431" i="1" s="1"/>
  <c r="AL422" i="1"/>
  <c r="AX422" i="1" s="1"/>
  <c r="AL411" i="1"/>
  <c r="AX411" i="1" s="1"/>
  <c r="AL396" i="1"/>
  <c r="AX396" i="1" s="1"/>
  <c r="AL380" i="1"/>
  <c r="AX380" i="1" s="1"/>
  <c r="AM494" i="1"/>
  <c r="AY494" i="1" s="1"/>
  <c r="AL478" i="1"/>
  <c r="AX478" i="1" s="1"/>
  <c r="AM452" i="1"/>
  <c r="AY452" i="1" s="1"/>
  <c r="AL436" i="1"/>
  <c r="AX436" i="1" s="1"/>
  <c r="AL420" i="1"/>
  <c r="AX420" i="1" s="1"/>
  <c r="AL404" i="1"/>
  <c r="AX404" i="1" s="1"/>
  <c r="AL387" i="1"/>
  <c r="AX387" i="1" s="1"/>
  <c r="AL371" i="1"/>
  <c r="AX371" i="1" s="1"/>
  <c r="AL462" i="1"/>
  <c r="AX462" i="1" s="1"/>
  <c r="AM439" i="1"/>
  <c r="AY439" i="1" s="1"/>
  <c r="AM407" i="1"/>
  <c r="AY407" i="1" s="1"/>
  <c r="AL498" i="1"/>
  <c r="AX498" i="1" s="1"/>
  <c r="AM468" i="1"/>
  <c r="AY468" i="1" s="1"/>
  <c r="AM443" i="1"/>
  <c r="AY443" i="1" s="1"/>
  <c r="AM411" i="1"/>
  <c r="AY411" i="1" s="1"/>
  <c r="AM380" i="1"/>
  <c r="AY380" i="1" s="1"/>
  <c r="AM348" i="1"/>
  <c r="AY348" i="1" s="1"/>
  <c r="AL316" i="1"/>
  <c r="AX316" i="1" s="1"/>
  <c r="AM310" i="1"/>
  <c r="AY310" i="1" s="1"/>
  <c r="AL430" i="1"/>
  <c r="AX430" i="1" s="1"/>
  <c r="AL398" i="1"/>
  <c r="AX398" i="1" s="1"/>
  <c r="AL460" i="1"/>
  <c r="AX460" i="1" s="1"/>
  <c r="AL434" i="1"/>
  <c r="AX434" i="1" s="1"/>
  <c r="AL402" i="1"/>
  <c r="AX402" i="1" s="1"/>
  <c r="AM372" i="1"/>
  <c r="AY372" i="1" s="1"/>
  <c r="AM340" i="1"/>
  <c r="AY340" i="1" s="1"/>
  <c r="AM495" i="1"/>
  <c r="AY495" i="1" s="1"/>
  <c r="AL489" i="1"/>
  <c r="AX489" i="1" s="1"/>
  <c r="AM481" i="1"/>
  <c r="AY481" i="1" s="1"/>
  <c r="AM477" i="1"/>
  <c r="AY477" i="1" s="1"/>
  <c r="AL471" i="1"/>
  <c r="AX471" i="1" s="1"/>
  <c r="AL465" i="1"/>
  <c r="AX465" i="1" s="1"/>
  <c r="AL453" i="1"/>
  <c r="AX453" i="1" s="1"/>
  <c r="AM442" i="1"/>
  <c r="AY442" i="1" s="1"/>
  <c r="AM436" i="1"/>
  <c r="AY436" i="1" s="1"/>
  <c r="AM426" i="1"/>
  <c r="AY426" i="1" s="1"/>
  <c r="AM420" i="1"/>
  <c r="AY420" i="1" s="1"/>
  <c r="AL405" i="1"/>
  <c r="AX405" i="1" s="1"/>
  <c r="AL388" i="1"/>
  <c r="AX388" i="1" s="1"/>
  <c r="AM500" i="1"/>
  <c r="AY500" i="1" s="1"/>
  <c r="AL482" i="1"/>
  <c r="AX482" i="1" s="1"/>
  <c r="AL464" i="1"/>
  <c r="AX464" i="1" s="1"/>
  <c r="AM445" i="1"/>
  <c r="AY445" i="1" s="1"/>
  <c r="AM429" i="1"/>
  <c r="AY429" i="1" s="1"/>
  <c r="AM413" i="1"/>
  <c r="AY413" i="1" s="1"/>
  <c r="AL395" i="1"/>
  <c r="AX395" i="1" s="1"/>
  <c r="AL379" i="1"/>
  <c r="AX379" i="1" s="1"/>
  <c r="AM486" i="1"/>
  <c r="AY486" i="1" s="1"/>
  <c r="AL452" i="1"/>
  <c r="AX452" i="1" s="1"/>
  <c r="AM423" i="1"/>
  <c r="AY423" i="1" s="1"/>
  <c r="AL390" i="1"/>
  <c r="AX390" i="1" s="1"/>
  <c r="AL484" i="1"/>
  <c r="AX484" i="1" s="1"/>
  <c r="AL456" i="1"/>
  <c r="AX456" i="1" s="1"/>
  <c r="AM427" i="1"/>
  <c r="AY427" i="1" s="1"/>
  <c r="AM396" i="1"/>
  <c r="AY396" i="1" s="1"/>
  <c r="AM364" i="1"/>
  <c r="AY364" i="1" s="1"/>
  <c r="AM332" i="1"/>
  <c r="AY332" i="1" s="1"/>
  <c r="AL300" i="1"/>
  <c r="AX300" i="1" s="1"/>
  <c r="AM294" i="1"/>
  <c r="AY294" i="1" s="1"/>
  <c r="AM273" i="1"/>
  <c r="AY273" i="1" s="1"/>
  <c r="AM241" i="1"/>
  <c r="AY241" i="1" s="1"/>
  <c r="AM209" i="1"/>
  <c r="AY209" i="1" s="1"/>
  <c r="AL368" i="1"/>
  <c r="AX368" i="1" s="1"/>
  <c r="AL360" i="1"/>
  <c r="AX360" i="1" s="1"/>
  <c r="AL352" i="1"/>
  <c r="AX352" i="1" s="1"/>
  <c r="AL332" i="1"/>
  <c r="AX332" i="1" s="1"/>
  <c r="AM304" i="1"/>
  <c r="AY304" i="1" s="1"/>
  <c r="AM415" i="1"/>
  <c r="AY415" i="1" s="1"/>
  <c r="AL406" i="1"/>
  <c r="AX406" i="1" s="1"/>
  <c r="AM399" i="1"/>
  <c r="AY399" i="1" s="1"/>
  <c r="AM391" i="1"/>
  <c r="AY391" i="1" s="1"/>
  <c r="AM383" i="1"/>
  <c r="AY383" i="1" s="1"/>
  <c r="AL501" i="1"/>
  <c r="AX501" i="1" s="1"/>
  <c r="AL495" i="1"/>
  <c r="AX495" i="1" s="1"/>
  <c r="AL487" i="1"/>
  <c r="AX487" i="1" s="1"/>
  <c r="AL479" i="1"/>
  <c r="AX479" i="1" s="1"/>
  <c r="AM469" i="1"/>
  <c r="AY469" i="1" s="1"/>
  <c r="AM461" i="1"/>
  <c r="AY461" i="1" s="1"/>
  <c r="AM446" i="1"/>
  <c r="AY446" i="1" s="1"/>
  <c r="AM440" i="1"/>
  <c r="AY440" i="1" s="1"/>
  <c r="AM430" i="1"/>
  <c r="AY430" i="1" s="1"/>
  <c r="AM424" i="1"/>
  <c r="AY424" i="1" s="1"/>
  <c r="AM414" i="1"/>
  <c r="AY414" i="1" s="1"/>
  <c r="AM408" i="1"/>
  <c r="AY408" i="1" s="1"/>
  <c r="AM398" i="1"/>
  <c r="AY398" i="1" s="1"/>
  <c r="AM390" i="1"/>
  <c r="AY390" i="1" s="1"/>
  <c r="AM382" i="1"/>
  <c r="AY382" i="1" s="1"/>
  <c r="AM375" i="1"/>
  <c r="AY375" i="1" s="1"/>
  <c r="AL494" i="1"/>
  <c r="AX494" i="1" s="1"/>
  <c r="AL470" i="1"/>
  <c r="AX470" i="1" s="1"/>
  <c r="AM456" i="1"/>
  <c r="AY456" i="1" s="1"/>
  <c r="AM444" i="1"/>
  <c r="AY444" i="1" s="1"/>
  <c r="AM428" i="1"/>
  <c r="AY428" i="1" s="1"/>
  <c r="AM412" i="1"/>
  <c r="AY412" i="1" s="1"/>
  <c r="AL394" i="1"/>
  <c r="AX394" i="1" s="1"/>
  <c r="AL378" i="1"/>
  <c r="AX378" i="1" s="1"/>
  <c r="AL486" i="1"/>
  <c r="AX486" i="1" s="1"/>
  <c r="AM472" i="1"/>
  <c r="AY472" i="1" s="1"/>
  <c r="AL458" i="1"/>
  <c r="AX458" i="1" s="1"/>
  <c r="AM448" i="1"/>
  <c r="AY448" i="1" s="1"/>
  <c r="AM432" i="1"/>
  <c r="AY432" i="1" s="1"/>
  <c r="AM416" i="1"/>
  <c r="AY416" i="1" s="1"/>
  <c r="AM400" i="1"/>
  <c r="AY400" i="1" s="1"/>
  <c r="AM384" i="1"/>
  <c r="AY384" i="1" s="1"/>
  <c r="AM368" i="1"/>
  <c r="AY368" i="1" s="1"/>
  <c r="AM352" i="1"/>
  <c r="AY352" i="1" s="1"/>
  <c r="AM336" i="1"/>
  <c r="AY336" i="1" s="1"/>
  <c r="AL322" i="1"/>
  <c r="AX322" i="1" s="1"/>
  <c r="AL306" i="1"/>
  <c r="AX306" i="1" s="1"/>
  <c r="AL290" i="1"/>
  <c r="AX290" i="1" s="1"/>
  <c r="AM225" i="1"/>
  <c r="AY225" i="1" s="1"/>
  <c r="AL364" i="1"/>
  <c r="AX364" i="1" s="1"/>
  <c r="AL348" i="1"/>
  <c r="AX348" i="1" s="1"/>
  <c r="AL326" i="1"/>
  <c r="AX326" i="1" s="1"/>
  <c r="AL294" i="1"/>
  <c r="AX294" i="1" s="1"/>
  <c r="AL344" i="1"/>
  <c r="AX344" i="1" s="1"/>
  <c r="AM320" i="1"/>
  <c r="AY320" i="1" s="1"/>
  <c r="AM288" i="1"/>
  <c r="AY288" i="1" s="1"/>
  <c r="AM410" i="1"/>
  <c r="AY410" i="1" s="1"/>
  <c r="AM404" i="1"/>
  <c r="AY404" i="1" s="1"/>
  <c r="AM395" i="1"/>
  <c r="AY395" i="1" s="1"/>
  <c r="AM387" i="1"/>
  <c r="AY387" i="1" s="1"/>
  <c r="AM379" i="1"/>
  <c r="AY379" i="1" s="1"/>
  <c r="AM499" i="1"/>
  <c r="AY499" i="1" s="1"/>
  <c r="AM493" i="1"/>
  <c r="AY493" i="1" s="1"/>
  <c r="AL481" i="1"/>
  <c r="AX481" i="1" s="1"/>
  <c r="AL477" i="1"/>
  <c r="AX477" i="1" s="1"/>
  <c r="AL463" i="1"/>
  <c r="AX463" i="1" s="1"/>
  <c r="AM451" i="1"/>
  <c r="AY451" i="1" s="1"/>
  <c r="AL442" i="1"/>
  <c r="AX442" i="1" s="1"/>
  <c r="AM435" i="1"/>
  <c r="AY435" i="1" s="1"/>
  <c r="AL426" i="1"/>
  <c r="AX426" i="1" s="1"/>
  <c r="AM419" i="1"/>
  <c r="AY419" i="1" s="1"/>
  <c r="AL410" i="1"/>
  <c r="AX410" i="1" s="1"/>
  <c r="AM403" i="1"/>
  <c r="AY403" i="1" s="1"/>
  <c r="AM394" i="1"/>
  <c r="AY394" i="1" s="1"/>
  <c r="AM386" i="1"/>
  <c r="AY386" i="1" s="1"/>
  <c r="AM378" i="1"/>
  <c r="AY378" i="1" s="1"/>
  <c r="AL500" i="1"/>
  <c r="AX500" i="1" s="1"/>
  <c r="AM484" i="1"/>
  <c r="AY484" i="1" s="1"/>
  <c r="AM460" i="1"/>
  <c r="AY460" i="1" s="1"/>
  <c r="AM450" i="1"/>
  <c r="AY450" i="1" s="1"/>
  <c r="AM434" i="1"/>
  <c r="AY434" i="1" s="1"/>
  <c r="AM418" i="1"/>
  <c r="AY418" i="1" s="1"/>
  <c r="AM402" i="1"/>
  <c r="AY402" i="1" s="1"/>
  <c r="AL386" i="1"/>
  <c r="AX386" i="1" s="1"/>
  <c r="AM492" i="1"/>
  <c r="AY492" i="1" s="1"/>
  <c r="AL476" i="1"/>
  <c r="AX476" i="1" s="1"/>
  <c r="AM466" i="1"/>
  <c r="AY466" i="1" s="1"/>
  <c r="AM454" i="1"/>
  <c r="AY454" i="1" s="1"/>
  <c r="AM438" i="1"/>
  <c r="AY438" i="1" s="1"/>
  <c r="AM422" i="1"/>
  <c r="AY422" i="1" s="1"/>
  <c r="AM406" i="1"/>
  <c r="AY406" i="1" s="1"/>
  <c r="AM392" i="1"/>
  <c r="AY392" i="1" s="1"/>
  <c r="AM376" i="1"/>
  <c r="AY376" i="1" s="1"/>
  <c r="AM360" i="1"/>
  <c r="AY360" i="1" s="1"/>
  <c r="AM344" i="1"/>
  <c r="AY344" i="1" s="1"/>
  <c r="AL328" i="1"/>
  <c r="AX328" i="1" s="1"/>
  <c r="AL312" i="1"/>
  <c r="AX312" i="1" s="1"/>
  <c r="AL296" i="1"/>
  <c r="AX296" i="1" s="1"/>
  <c r="AM257" i="1"/>
  <c r="AY257" i="1" s="1"/>
  <c r="AL372" i="1"/>
  <c r="AX372" i="1" s="1"/>
  <c r="AL356" i="1"/>
  <c r="AX356" i="1" s="1"/>
  <c r="AL340" i="1"/>
  <c r="AX340" i="1" s="1"/>
  <c r="AL310" i="1"/>
  <c r="AX310" i="1" s="1"/>
  <c r="AM264" i="1"/>
  <c r="AY264" i="1" s="1"/>
  <c r="AM370" i="1"/>
  <c r="AY370" i="1" s="1"/>
  <c r="AM354" i="1"/>
  <c r="AY354" i="1" s="1"/>
  <c r="AM338" i="1"/>
  <c r="AY338" i="1" s="1"/>
  <c r="AM374" i="1"/>
  <c r="AY374" i="1" s="1"/>
  <c r="AL499" i="1"/>
  <c r="AX499" i="1" s="1"/>
  <c r="AL493" i="1"/>
  <c r="AX493" i="1" s="1"/>
  <c r="AM483" i="1"/>
  <c r="AY483" i="1" s="1"/>
  <c r="AL469" i="1"/>
  <c r="AX469" i="1" s="1"/>
  <c r="AM459" i="1"/>
  <c r="AY459" i="1" s="1"/>
  <c r="AM455" i="1"/>
  <c r="AY455" i="1" s="1"/>
  <c r="AM449" i="1"/>
  <c r="AY449" i="1" s="1"/>
  <c r="AL440" i="1"/>
  <c r="AX440" i="1" s="1"/>
  <c r="AM433" i="1"/>
  <c r="AY433" i="1" s="1"/>
  <c r="AL424" i="1"/>
  <c r="AX424" i="1" s="1"/>
  <c r="AM417" i="1"/>
  <c r="AY417" i="1" s="1"/>
  <c r="AL408" i="1"/>
  <c r="AX408" i="1" s="1"/>
  <c r="AM401" i="1"/>
  <c r="AY401" i="1" s="1"/>
  <c r="AM393" i="1"/>
  <c r="AY393" i="1" s="1"/>
  <c r="AM385" i="1"/>
  <c r="AY385" i="1" s="1"/>
  <c r="AL375" i="1"/>
  <c r="AX375" i="1" s="1"/>
  <c r="AM491" i="1"/>
  <c r="AY491" i="1" s="1"/>
  <c r="AL485" i="1"/>
  <c r="AX485" i="1" s="1"/>
  <c r="AL475" i="1"/>
  <c r="AX475" i="1" s="1"/>
  <c r="AM471" i="1"/>
  <c r="AY471" i="1" s="1"/>
  <c r="AM465" i="1"/>
  <c r="AY465" i="1" s="1"/>
  <c r="AL457" i="1"/>
  <c r="AX457" i="1" s="1"/>
  <c r="AM453" i="1"/>
  <c r="AY453" i="1" s="1"/>
  <c r="AL444" i="1"/>
  <c r="AX444" i="1" s="1"/>
  <c r="AM437" i="1"/>
  <c r="AY437" i="1" s="1"/>
  <c r="AL428" i="1"/>
  <c r="AX428" i="1" s="1"/>
  <c r="AM421" i="1"/>
  <c r="AY421" i="1" s="1"/>
  <c r="AL412" i="1"/>
  <c r="AX412" i="1" s="1"/>
  <c r="AM405" i="1"/>
  <c r="AY405" i="1" s="1"/>
  <c r="AL397" i="1"/>
  <c r="AX397" i="1" s="1"/>
  <c r="AL389" i="1"/>
  <c r="AX389" i="1" s="1"/>
  <c r="AL381" i="1"/>
  <c r="AX381" i="1" s="1"/>
  <c r="AL373" i="1"/>
  <c r="AX373" i="1" s="1"/>
  <c r="AL365" i="1"/>
  <c r="AX365" i="1" s="1"/>
  <c r="AL357" i="1"/>
  <c r="AX357" i="1" s="1"/>
  <c r="AL349" i="1"/>
  <c r="AX349" i="1" s="1"/>
  <c r="AL341" i="1"/>
  <c r="AX341" i="1" s="1"/>
  <c r="AL333" i="1"/>
  <c r="AX333" i="1" s="1"/>
  <c r="AM327" i="1"/>
  <c r="AY327" i="1" s="1"/>
  <c r="AL317" i="1"/>
  <c r="AX317" i="1" s="1"/>
  <c r="AM311" i="1"/>
  <c r="AY311" i="1" s="1"/>
  <c r="AL301" i="1"/>
  <c r="AX301" i="1" s="1"/>
  <c r="AM295" i="1"/>
  <c r="AY295" i="1" s="1"/>
  <c r="AM276" i="1"/>
  <c r="AY276" i="1" s="1"/>
  <c r="AM244" i="1"/>
  <c r="AY244" i="1" s="1"/>
  <c r="AM212" i="1"/>
  <c r="AY212" i="1" s="1"/>
  <c r="AM371" i="1"/>
  <c r="AY371" i="1" s="1"/>
  <c r="AM363" i="1"/>
  <c r="AY363" i="1" s="1"/>
  <c r="AM355" i="1"/>
  <c r="AY355" i="1" s="1"/>
  <c r="AM347" i="1"/>
  <c r="AY347" i="1" s="1"/>
  <c r="AL336" i="1"/>
  <c r="AX336" i="1" s="1"/>
  <c r="AM324" i="1"/>
  <c r="AY324" i="1" s="1"/>
  <c r="AM308" i="1"/>
  <c r="AY308" i="1" s="1"/>
  <c r="AM292" i="1"/>
  <c r="AY292" i="1" s="1"/>
  <c r="AM248" i="1"/>
  <c r="AY248" i="1" s="1"/>
  <c r="AM366" i="1"/>
  <c r="AY366" i="1" s="1"/>
  <c r="AM350" i="1"/>
  <c r="AY350" i="1" s="1"/>
  <c r="AL320" i="1"/>
  <c r="AX320" i="1" s="1"/>
  <c r="AM232" i="1"/>
  <c r="AY232" i="1" s="1"/>
  <c r="AM362" i="1"/>
  <c r="AY362" i="1" s="1"/>
  <c r="AM346" i="1"/>
  <c r="AY346" i="1" s="1"/>
  <c r="AL314" i="1"/>
  <c r="AX314" i="1" s="1"/>
  <c r="AL2" i="1"/>
  <c r="AX2" i="1" s="1"/>
  <c r="AM497" i="1"/>
  <c r="AY497" i="1" s="1"/>
  <c r="AM485" i="1"/>
  <c r="AY485" i="1" s="1"/>
  <c r="AM475" i="1"/>
  <c r="AY475" i="1" s="1"/>
  <c r="AL461" i="1"/>
  <c r="AX461" i="1" s="1"/>
  <c r="AM457" i="1"/>
  <c r="AY457" i="1" s="1"/>
  <c r="AL451" i="1"/>
  <c r="AX451" i="1" s="1"/>
  <c r="AL445" i="1"/>
  <c r="AX445" i="1" s="1"/>
  <c r="AL435" i="1"/>
  <c r="AX435" i="1" s="1"/>
  <c r="AL429" i="1"/>
  <c r="AX429" i="1" s="1"/>
  <c r="AL419" i="1"/>
  <c r="AX419" i="1" s="1"/>
  <c r="AL413" i="1"/>
  <c r="AX413" i="1" s="1"/>
  <c r="AL403" i="1"/>
  <c r="AX403" i="1" s="1"/>
  <c r="AM397" i="1"/>
  <c r="AY397" i="1" s="1"/>
  <c r="AM389" i="1"/>
  <c r="AY389" i="1" s="1"/>
  <c r="AM381" i="1"/>
  <c r="AY381" i="1" s="1"/>
  <c r="AL497" i="1"/>
  <c r="AX497" i="1" s="1"/>
  <c r="U24" i="1" s="1"/>
  <c r="AM489" i="1"/>
  <c r="AY489" i="1" s="1"/>
  <c r="AL483" i="1"/>
  <c r="AX483" i="1" s="1"/>
  <c r="AM473" i="1"/>
  <c r="AY473" i="1" s="1"/>
  <c r="AM467" i="1"/>
  <c r="AY467" i="1" s="1"/>
  <c r="AL459" i="1"/>
  <c r="AX459" i="1" s="1"/>
  <c r="AL455" i="1"/>
  <c r="AX455" i="1" s="1"/>
  <c r="AL449" i="1"/>
  <c r="AX449" i="1" s="1"/>
  <c r="AL439" i="1"/>
  <c r="AX439" i="1" s="1"/>
  <c r="AL433" i="1"/>
  <c r="AX433" i="1" s="1"/>
  <c r="AL423" i="1"/>
  <c r="AX423" i="1" s="1"/>
  <c r="AL417" i="1"/>
  <c r="AX417" i="1" s="1"/>
  <c r="AL407" i="1"/>
  <c r="AX407" i="1" s="1"/>
  <c r="AL401" i="1"/>
  <c r="AX401" i="1" s="1"/>
  <c r="AL393" i="1"/>
  <c r="AX393" i="1" s="1"/>
  <c r="AL385" i="1"/>
  <c r="AX385" i="1" s="1"/>
  <c r="AL377" i="1"/>
  <c r="AX377" i="1" s="1"/>
  <c r="AL369" i="1"/>
  <c r="AX369" i="1" s="1"/>
  <c r="AL361" i="1"/>
  <c r="AX361" i="1" s="1"/>
  <c r="AL353" i="1"/>
  <c r="AX353" i="1" s="1"/>
  <c r="AL345" i="1"/>
  <c r="AX345" i="1" s="1"/>
  <c r="AL337" i="1"/>
  <c r="AX337" i="1" s="1"/>
  <c r="AL329" i="1"/>
  <c r="AX329" i="1" s="1"/>
  <c r="AL323" i="1"/>
  <c r="AX323" i="1" s="1"/>
  <c r="AL313" i="1"/>
  <c r="AX313" i="1" s="1"/>
  <c r="AL307" i="1"/>
  <c r="AX307" i="1" s="1"/>
  <c r="AL297" i="1"/>
  <c r="AX297" i="1" s="1"/>
  <c r="AL291" i="1"/>
  <c r="AX291" i="1" s="1"/>
  <c r="AM260" i="1"/>
  <c r="AY260" i="1" s="1"/>
  <c r="AM228" i="1"/>
  <c r="AY228" i="1" s="1"/>
  <c r="AM199" i="1"/>
  <c r="AY199" i="1" s="1"/>
  <c r="AM367" i="1"/>
  <c r="AY367" i="1" s="1"/>
  <c r="AM359" i="1"/>
  <c r="AY359" i="1" s="1"/>
  <c r="AM351" i="1"/>
  <c r="AY351" i="1" s="1"/>
  <c r="AM343" i="1"/>
  <c r="AY343" i="1" s="1"/>
  <c r="AM330" i="1"/>
  <c r="AY330" i="1" s="1"/>
  <c r="AM314" i="1"/>
  <c r="AY314" i="1" s="1"/>
  <c r="AM298" i="1"/>
  <c r="AY298" i="1" s="1"/>
  <c r="AL282" i="1"/>
  <c r="AX282" i="1" s="1"/>
  <c r="AM216" i="1"/>
  <c r="AY216" i="1" s="1"/>
  <c r="AM358" i="1"/>
  <c r="AY358" i="1" s="1"/>
  <c r="AM342" i="1"/>
  <c r="AY342" i="1" s="1"/>
  <c r="AL288" i="1"/>
  <c r="AX288" i="1" s="1"/>
  <c r="AM265" i="1"/>
  <c r="AY265" i="1" s="1"/>
  <c r="AM334" i="1"/>
  <c r="AY334" i="1" s="1"/>
  <c r="AL304" i="1"/>
  <c r="AX304" i="1" s="1"/>
  <c r="AM233" i="1"/>
  <c r="AY233" i="1" s="1"/>
  <c r="AL330" i="1"/>
  <c r="AX330" i="1" s="1"/>
  <c r="AL298" i="1"/>
  <c r="AX298" i="1" s="1"/>
  <c r="AM201" i="1"/>
  <c r="AY201" i="1" s="1"/>
  <c r="AL370" i="1"/>
  <c r="AX370" i="1" s="1"/>
  <c r="AL354" i="1"/>
  <c r="AX354" i="1" s="1"/>
  <c r="AM322" i="1"/>
  <c r="AY322" i="1" s="1"/>
  <c r="AM318" i="1"/>
  <c r="AY318" i="1" s="1"/>
  <c r="AM302" i="1"/>
  <c r="AY302" i="1" s="1"/>
  <c r="AL283" i="1"/>
  <c r="AX283" i="1" s="1"/>
  <c r="AM217" i="1"/>
  <c r="AY217" i="1" s="1"/>
  <c r="AL366" i="1"/>
  <c r="AX366" i="1" s="1"/>
  <c r="AM349" i="1"/>
  <c r="AY349" i="1" s="1"/>
  <c r="AM316" i="1"/>
  <c r="AY316" i="1" s="1"/>
  <c r="AL362" i="1"/>
  <c r="AX362" i="1" s="1"/>
  <c r="AM341" i="1"/>
  <c r="AY341" i="1" s="1"/>
  <c r="AM300" i="1"/>
  <c r="AY300" i="1" s="1"/>
  <c r="AL324" i="1"/>
  <c r="AX324" i="1" s="1"/>
  <c r="AL308" i="1"/>
  <c r="AX308" i="1" s="1"/>
  <c r="AL292" i="1"/>
  <c r="AX292" i="1" s="1"/>
  <c r="AM249" i="1"/>
  <c r="AY249" i="1" s="1"/>
  <c r="AL374" i="1"/>
  <c r="AX374" i="1" s="1"/>
  <c r="AL358" i="1"/>
  <c r="AX358" i="1" s="1"/>
  <c r="AM333" i="1"/>
  <c r="AY333" i="1" s="1"/>
  <c r="AM253" i="1"/>
  <c r="AY253" i="1" s="1"/>
  <c r="AM335" i="1"/>
  <c r="AY335" i="1" s="1"/>
  <c r="AL327" i="1"/>
  <c r="AX327" i="1" s="1"/>
  <c r="AM321" i="1"/>
  <c r="AY321" i="1" s="1"/>
  <c r="AL311" i="1"/>
  <c r="AX311" i="1" s="1"/>
  <c r="AM305" i="1"/>
  <c r="AY305" i="1" s="1"/>
  <c r="AL295" i="1"/>
  <c r="AX295" i="1" s="1"/>
  <c r="AM289" i="1"/>
  <c r="AY289" i="1" s="1"/>
  <c r="AM277" i="1"/>
  <c r="AY277" i="1" s="1"/>
  <c r="AM245" i="1"/>
  <c r="AY245" i="1" s="1"/>
  <c r="AM213" i="1"/>
  <c r="AY213" i="1" s="1"/>
  <c r="AL363" i="1"/>
  <c r="AX363" i="1" s="1"/>
  <c r="AL355" i="1"/>
  <c r="AX355" i="1" s="1"/>
  <c r="AL347" i="1"/>
  <c r="AX347" i="1" s="1"/>
  <c r="AL339" i="1"/>
  <c r="AX339" i="1" s="1"/>
  <c r="AL331" i="1"/>
  <c r="AX331" i="1" s="1"/>
  <c r="AL321" i="1"/>
  <c r="AX321" i="1" s="1"/>
  <c r="AL315" i="1"/>
  <c r="AX315" i="1" s="1"/>
  <c r="AL305" i="1"/>
  <c r="AX305" i="1" s="1"/>
  <c r="AL299" i="1"/>
  <c r="AX299" i="1" s="1"/>
  <c r="AL289" i="1"/>
  <c r="AX289" i="1" s="1"/>
  <c r="AM268" i="1"/>
  <c r="AY268" i="1" s="1"/>
  <c r="AM236" i="1"/>
  <c r="AY236" i="1" s="1"/>
  <c r="AM204" i="1"/>
  <c r="AY204" i="1" s="1"/>
  <c r="AM373" i="1"/>
  <c r="AY373" i="1" s="1"/>
  <c r="AM365" i="1"/>
  <c r="AY365" i="1" s="1"/>
  <c r="AM357" i="1"/>
  <c r="AY357" i="1" s="1"/>
  <c r="AM345" i="1"/>
  <c r="AY345" i="1" s="1"/>
  <c r="AM328" i="1"/>
  <c r="AY328" i="1" s="1"/>
  <c r="AM312" i="1"/>
  <c r="AY312" i="1" s="1"/>
  <c r="AM296" i="1"/>
  <c r="AY296" i="1" s="1"/>
  <c r="AM237" i="1"/>
  <c r="AY237" i="1" s="1"/>
  <c r="AM306" i="1"/>
  <c r="AY306" i="1" s="1"/>
  <c r="AM290" i="1"/>
  <c r="AY290" i="1" s="1"/>
  <c r="AM221" i="1"/>
  <c r="AY221" i="1" s="1"/>
  <c r="AM339" i="1"/>
  <c r="AY339" i="1" s="1"/>
  <c r="AM331" i="1"/>
  <c r="AY331" i="1" s="1"/>
  <c r="AM325" i="1"/>
  <c r="AY325" i="1" s="1"/>
  <c r="AM315" i="1"/>
  <c r="AY315" i="1" s="1"/>
  <c r="AM309" i="1"/>
  <c r="AY309" i="1" s="1"/>
  <c r="AM299" i="1"/>
  <c r="AY299" i="1" s="1"/>
  <c r="AM293" i="1"/>
  <c r="AY293" i="1" s="1"/>
  <c r="AM286" i="1"/>
  <c r="AY286" i="1" s="1"/>
  <c r="AM261" i="1"/>
  <c r="AY261" i="1" s="1"/>
  <c r="AM229" i="1"/>
  <c r="AY229" i="1" s="1"/>
  <c r="AL367" i="1"/>
  <c r="AX367" i="1" s="1"/>
  <c r="AL359" i="1"/>
  <c r="AX359" i="1" s="1"/>
  <c r="AL351" i="1"/>
  <c r="AX351" i="1" s="1"/>
  <c r="AL343" i="1"/>
  <c r="AX343" i="1" s="1"/>
  <c r="AL335" i="1"/>
  <c r="AX335" i="1" s="1"/>
  <c r="AL325" i="1"/>
  <c r="AX325" i="1" s="1"/>
  <c r="AM319" i="1"/>
  <c r="AY319" i="1" s="1"/>
  <c r="AL309" i="1"/>
  <c r="AX309" i="1" s="1"/>
  <c r="AM303" i="1"/>
  <c r="AY303" i="1" s="1"/>
  <c r="AL293" i="1"/>
  <c r="AX293" i="1" s="1"/>
  <c r="AM287" i="1"/>
  <c r="AY287" i="1" s="1"/>
  <c r="AM252" i="1"/>
  <c r="AY252" i="1" s="1"/>
  <c r="AM220" i="1"/>
  <c r="AY220" i="1" s="1"/>
  <c r="AM377" i="1"/>
  <c r="AY377" i="1" s="1"/>
  <c r="AM369" i="1"/>
  <c r="AY369" i="1" s="1"/>
  <c r="AM361" i="1"/>
  <c r="AY361" i="1" s="1"/>
  <c r="AM353" i="1"/>
  <c r="AY353" i="1" s="1"/>
  <c r="AM337" i="1"/>
  <c r="AY337" i="1" s="1"/>
  <c r="AL318" i="1"/>
  <c r="AX318" i="1" s="1"/>
  <c r="AL302" i="1"/>
  <c r="AX302" i="1" s="1"/>
  <c r="AM269" i="1"/>
  <c r="AY269" i="1" s="1"/>
  <c r="AM205" i="1"/>
  <c r="AY205" i="1" s="1"/>
  <c r="AL287" i="1"/>
  <c r="AX287" i="1" s="1"/>
  <c r="AM285" i="1"/>
  <c r="AY285" i="1" s="1"/>
  <c r="AM281" i="1"/>
  <c r="AY281" i="1" s="1"/>
  <c r="AL277" i="1"/>
  <c r="AX277" i="1" s="1"/>
  <c r="AL273" i="1"/>
  <c r="AX273" i="1" s="1"/>
  <c r="AL257" i="1"/>
  <c r="AX257" i="1" s="1"/>
  <c r="AL269" i="1"/>
  <c r="AX269" i="1" s="1"/>
  <c r="AL245" i="1"/>
  <c r="AX245" i="1" s="1"/>
  <c r="AL265" i="1"/>
  <c r="AX265" i="1" s="1"/>
  <c r="AL241" i="1"/>
  <c r="AX241" i="1" s="1"/>
  <c r="AL261" i="1"/>
  <c r="AX261" i="1" s="1"/>
  <c r="AL229" i="1"/>
  <c r="AX229" i="1" s="1"/>
  <c r="AL225" i="1"/>
  <c r="AX225" i="1" s="1"/>
  <c r="AL253" i="1"/>
  <c r="AX253" i="1" s="1"/>
  <c r="AL237" i="1"/>
  <c r="AX237" i="1" s="1"/>
  <c r="AL221" i="1"/>
  <c r="AX221" i="1" s="1"/>
  <c r="AL249" i="1"/>
  <c r="AX249" i="1" s="1"/>
  <c r="AL233" i="1"/>
  <c r="AX233" i="1" s="1"/>
  <c r="AL217" i="1"/>
  <c r="AX217" i="1" s="1"/>
  <c r="AL213" i="1"/>
  <c r="AX213" i="1" s="1"/>
  <c r="AL199" i="1"/>
  <c r="AX199" i="1" s="1"/>
  <c r="AM274" i="1"/>
  <c r="AY274" i="1" s="1"/>
  <c r="AL350" i="1"/>
  <c r="AX350" i="1" s="1"/>
  <c r="AL342" i="1"/>
  <c r="AX342" i="1" s="1"/>
  <c r="AL334" i="1"/>
  <c r="AX334" i="1" s="1"/>
  <c r="AM323" i="1"/>
  <c r="AY323" i="1" s="1"/>
  <c r="AM317" i="1"/>
  <c r="AY317" i="1" s="1"/>
  <c r="AM307" i="1"/>
  <c r="AY307" i="1" s="1"/>
  <c r="AM301" i="1"/>
  <c r="AY301" i="1" s="1"/>
  <c r="AM291" i="1"/>
  <c r="AY291" i="1" s="1"/>
  <c r="AM256" i="1"/>
  <c r="AY256" i="1" s="1"/>
  <c r="AM224" i="1"/>
  <c r="AY224" i="1" s="1"/>
  <c r="AM198" i="1"/>
  <c r="AY198" i="1" s="1"/>
  <c r="AM284" i="1"/>
  <c r="AY284" i="1" s="1"/>
  <c r="AL276" i="1"/>
  <c r="AX276" i="1" s="1"/>
  <c r="AL268" i="1"/>
  <c r="AX268" i="1" s="1"/>
  <c r="AL260" i="1"/>
  <c r="AX260" i="1" s="1"/>
  <c r="AL252" i="1"/>
  <c r="AX252" i="1" s="1"/>
  <c r="AL244" i="1"/>
  <c r="AX244" i="1" s="1"/>
  <c r="AL236" i="1"/>
  <c r="AX236" i="1" s="1"/>
  <c r="AL228" i="1"/>
  <c r="AX228" i="1" s="1"/>
  <c r="AL220" i="1"/>
  <c r="AX220" i="1" s="1"/>
  <c r="AL212" i="1"/>
  <c r="AX212" i="1" s="1"/>
  <c r="AL284" i="1"/>
  <c r="AX284" i="1" s="1"/>
  <c r="AM270" i="1"/>
  <c r="AY270" i="1" s="1"/>
  <c r="AL208" i="1"/>
  <c r="AX208" i="1" s="1"/>
  <c r="AL280" i="1"/>
  <c r="AX280" i="1" s="1"/>
  <c r="AM262" i="1"/>
  <c r="AY262" i="1" s="1"/>
  <c r="AL346" i="1"/>
  <c r="AX346" i="1" s="1"/>
  <c r="AL338" i="1"/>
  <c r="AX338" i="1" s="1"/>
  <c r="AM329" i="1"/>
  <c r="AY329" i="1" s="1"/>
  <c r="AL319" i="1"/>
  <c r="AX319" i="1" s="1"/>
  <c r="AM313" i="1"/>
  <c r="AY313" i="1" s="1"/>
  <c r="AL303" i="1"/>
  <c r="AX303" i="1" s="1"/>
  <c r="AM297" i="1"/>
  <c r="AY297" i="1" s="1"/>
  <c r="AM272" i="1"/>
  <c r="AY272" i="1" s="1"/>
  <c r="AM240" i="1"/>
  <c r="AY240" i="1" s="1"/>
  <c r="AM208" i="1"/>
  <c r="AY208" i="1" s="1"/>
  <c r="AL286" i="1"/>
  <c r="AX286" i="1" s="1"/>
  <c r="AM280" i="1"/>
  <c r="AY280" i="1" s="1"/>
  <c r="AL272" i="1"/>
  <c r="AX272" i="1" s="1"/>
  <c r="AL264" i="1"/>
  <c r="AX264" i="1" s="1"/>
  <c r="AL256" i="1"/>
  <c r="AX256" i="1" s="1"/>
  <c r="AL248" i="1"/>
  <c r="AX248" i="1" s="1"/>
  <c r="AL240" i="1"/>
  <c r="AX240" i="1" s="1"/>
  <c r="AL232" i="1"/>
  <c r="AX232" i="1" s="1"/>
  <c r="AL224" i="1"/>
  <c r="AX224" i="1" s="1"/>
  <c r="AL216" i="1"/>
  <c r="AX216" i="1" s="1"/>
  <c r="AL204" i="1"/>
  <c r="AX204" i="1" s="1"/>
  <c r="AM278" i="1"/>
  <c r="AY278" i="1" s="1"/>
  <c r="AM234" i="1"/>
  <c r="AY234" i="1" s="1"/>
  <c r="AM254" i="1"/>
  <c r="AY254" i="1" s="1"/>
  <c r="AM222" i="1"/>
  <c r="AY222" i="1" s="1"/>
  <c r="AM250" i="1"/>
  <c r="AY250" i="1" s="1"/>
  <c r="AM218" i="1"/>
  <c r="AY218" i="1" s="1"/>
  <c r="AM266" i="1"/>
  <c r="AY266" i="1" s="1"/>
  <c r="AM238" i="1"/>
  <c r="AY238" i="1" s="1"/>
  <c r="AM202" i="1"/>
  <c r="AY202" i="1" s="1"/>
  <c r="AM246" i="1"/>
  <c r="AY246" i="1" s="1"/>
  <c r="AM230" i="1"/>
  <c r="AY230" i="1" s="1"/>
  <c r="AM214" i="1"/>
  <c r="AY214" i="1" s="1"/>
  <c r="AM282" i="1"/>
  <c r="AY282" i="1" s="1"/>
  <c r="AM258" i="1"/>
  <c r="AY258" i="1" s="1"/>
  <c r="AM242" i="1"/>
  <c r="AY242" i="1" s="1"/>
  <c r="AM226" i="1"/>
  <c r="AY226" i="1" s="1"/>
  <c r="AM210" i="1"/>
  <c r="AY210" i="1" s="1"/>
  <c r="AL267" i="1"/>
  <c r="AX267" i="1" s="1"/>
  <c r="AM206" i="1"/>
  <c r="AY206" i="1" s="1"/>
  <c r="AL239" i="1"/>
  <c r="AX239" i="1" s="1"/>
  <c r="AL209" i="1"/>
  <c r="AX209" i="1" s="1"/>
  <c r="AL201" i="1"/>
  <c r="AX201" i="1" s="1"/>
  <c r="AL281" i="1"/>
  <c r="AX281" i="1" s="1"/>
  <c r="AM275" i="1"/>
  <c r="AY275" i="1" s="1"/>
  <c r="AM267" i="1"/>
  <c r="AY267" i="1" s="1"/>
  <c r="AM259" i="1"/>
  <c r="AY259" i="1" s="1"/>
  <c r="AM251" i="1"/>
  <c r="AY251" i="1" s="1"/>
  <c r="AM243" i="1"/>
  <c r="AY243" i="1" s="1"/>
  <c r="AM235" i="1"/>
  <c r="AY235" i="1" s="1"/>
  <c r="AM227" i="1"/>
  <c r="AY227" i="1" s="1"/>
  <c r="AM219" i="1"/>
  <c r="AY219" i="1" s="1"/>
  <c r="AM211" i="1"/>
  <c r="AY211" i="1" s="1"/>
  <c r="AM203" i="1"/>
  <c r="AY203" i="1" s="1"/>
  <c r="AL279" i="1"/>
  <c r="AX279" i="1" s="1"/>
  <c r="AL263" i="1"/>
  <c r="AX263" i="1" s="1"/>
  <c r="AL223" i="1"/>
  <c r="AX223" i="1" s="1"/>
  <c r="AL275" i="1"/>
  <c r="AX275" i="1" s="1"/>
  <c r="AL255" i="1"/>
  <c r="AX255" i="1" s="1"/>
  <c r="AL207" i="1"/>
  <c r="AX207" i="1" s="1"/>
  <c r="AL205" i="1"/>
  <c r="AX205" i="1" s="1"/>
  <c r="AL285" i="1"/>
  <c r="AX285" i="1" s="1"/>
  <c r="AM279" i="1"/>
  <c r="AY279" i="1" s="1"/>
  <c r="AM271" i="1"/>
  <c r="AY271" i="1" s="1"/>
  <c r="AM263" i="1"/>
  <c r="AY263" i="1" s="1"/>
  <c r="AM255" i="1"/>
  <c r="AY255" i="1" s="1"/>
  <c r="AM247" i="1"/>
  <c r="AY247" i="1" s="1"/>
  <c r="AM239" i="1"/>
  <c r="AY239" i="1" s="1"/>
  <c r="AM231" i="1"/>
  <c r="AY231" i="1" s="1"/>
  <c r="AM223" i="1"/>
  <c r="AY223" i="1" s="1"/>
  <c r="AM215" i="1"/>
  <c r="AY215" i="1" s="1"/>
  <c r="AM207" i="1"/>
  <c r="AY207" i="1" s="1"/>
  <c r="AM283" i="1"/>
  <c r="AY283" i="1" s="1"/>
  <c r="AL271" i="1"/>
  <c r="AX271" i="1" s="1"/>
  <c r="AL247" i="1"/>
  <c r="AX247" i="1" s="1"/>
  <c r="AL176" i="1"/>
  <c r="AX176" i="1" s="1"/>
  <c r="AL274" i="1"/>
  <c r="AX274" i="1" s="1"/>
  <c r="AL266" i="1"/>
  <c r="AX266" i="1" s="1"/>
  <c r="AL251" i="1"/>
  <c r="AX251" i="1" s="1"/>
  <c r="AL231" i="1"/>
  <c r="AX231" i="1" s="1"/>
  <c r="AL200" i="1"/>
  <c r="AX200" i="1" s="1"/>
  <c r="AM168" i="1"/>
  <c r="AY168" i="1" s="1"/>
  <c r="AL192" i="1"/>
  <c r="AX192" i="1" s="1"/>
  <c r="AM160" i="1"/>
  <c r="AY160" i="1" s="1"/>
  <c r="AL278" i="1"/>
  <c r="AX278" i="1" s="1"/>
  <c r="AL270" i="1"/>
  <c r="AX270" i="1" s="1"/>
  <c r="AL259" i="1"/>
  <c r="AX259" i="1" s="1"/>
  <c r="AL243" i="1"/>
  <c r="AX243" i="1" s="1"/>
  <c r="AL215" i="1"/>
  <c r="AX215" i="1" s="1"/>
  <c r="AL184" i="1"/>
  <c r="AX184" i="1" s="1"/>
  <c r="AM133" i="1"/>
  <c r="AY133" i="1" s="1"/>
  <c r="AL262" i="1"/>
  <c r="AX262" i="1" s="1"/>
  <c r="AL254" i="1"/>
  <c r="AX254" i="1" s="1"/>
  <c r="AL246" i="1"/>
  <c r="AX246" i="1" s="1"/>
  <c r="AL235" i="1"/>
  <c r="AX235" i="1" s="1"/>
  <c r="AL219" i="1"/>
  <c r="AX219" i="1" s="1"/>
  <c r="AL203" i="1"/>
  <c r="AX203" i="1" s="1"/>
  <c r="AL188" i="1"/>
  <c r="AX188" i="1" s="1"/>
  <c r="AM172" i="1"/>
  <c r="AY172" i="1" s="1"/>
  <c r="AL155" i="1"/>
  <c r="AX155" i="1" s="1"/>
  <c r="AM123" i="1"/>
  <c r="AY123" i="1" s="1"/>
  <c r="AM149" i="1"/>
  <c r="AY149" i="1" s="1"/>
  <c r="AM117" i="1"/>
  <c r="AY117" i="1" s="1"/>
  <c r="AL258" i="1"/>
  <c r="AX258" i="1" s="1"/>
  <c r="AL250" i="1"/>
  <c r="AX250" i="1" s="1"/>
  <c r="AL242" i="1"/>
  <c r="AX242" i="1" s="1"/>
  <c r="AL227" i="1"/>
  <c r="AX227" i="1" s="1"/>
  <c r="AL211" i="1"/>
  <c r="AX211" i="1" s="1"/>
  <c r="AL196" i="1"/>
  <c r="AX196" i="1" s="1"/>
  <c r="AL180" i="1"/>
  <c r="AX180" i="1" s="1"/>
  <c r="AM164" i="1"/>
  <c r="AY164" i="1" s="1"/>
  <c r="AM139" i="1"/>
  <c r="AY139" i="1" s="1"/>
  <c r="AM107" i="1"/>
  <c r="AY107" i="1" s="1"/>
  <c r="AL234" i="1"/>
  <c r="AX234" i="1" s="1"/>
  <c r="AL226" i="1"/>
  <c r="AX226" i="1" s="1"/>
  <c r="AL218" i="1"/>
  <c r="AX218" i="1" s="1"/>
  <c r="AL210" i="1"/>
  <c r="AX210" i="1" s="1"/>
  <c r="AL202" i="1"/>
  <c r="AX202" i="1" s="1"/>
  <c r="AL193" i="1"/>
  <c r="AX193" i="1" s="1"/>
  <c r="AL185" i="1"/>
  <c r="AX185" i="1" s="1"/>
  <c r="AL177" i="1"/>
  <c r="AX177" i="1" s="1"/>
  <c r="AL169" i="1"/>
  <c r="AX169" i="1" s="1"/>
  <c r="AM161" i="1"/>
  <c r="AY161" i="1" s="1"/>
  <c r="AL154" i="1"/>
  <c r="AX154" i="1" s="1"/>
  <c r="AL145" i="1"/>
  <c r="AX145" i="1" s="1"/>
  <c r="AM138" i="1"/>
  <c r="AY138" i="1" s="1"/>
  <c r="AL129" i="1"/>
  <c r="AX129" i="1" s="1"/>
  <c r="AM122" i="1"/>
  <c r="AY122" i="1" s="1"/>
  <c r="AL113" i="1"/>
  <c r="AX113" i="1" s="1"/>
  <c r="AL102" i="1"/>
  <c r="AX102" i="1" s="1"/>
  <c r="AM153" i="1"/>
  <c r="AY153" i="1" s="1"/>
  <c r="AM144" i="1"/>
  <c r="AY144" i="1" s="1"/>
  <c r="AL135" i="1"/>
  <c r="AX135" i="1" s="1"/>
  <c r="AM128" i="1"/>
  <c r="AY128" i="1" s="1"/>
  <c r="AL119" i="1"/>
  <c r="AX119" i="1" s="1"/>
  <c r="AM112" i="1"/>
  <c r="AY112" i="1" s="1"/>
  <c r="AM101" i="1"/>
  <c r="AY101" i="1" s="1"/>
  <c r="AL238" i="1"/>
  <c r="AX238" i="1" s="1"/>
  <c r="AL230" i="1"/>
  <c r="AX230" i="1" s="1"/>
  <c r="AL222" i="1"/>
  <c r="AX222" i="1" s="1"/>
  <c r="AL214" i="1"/>
  <c r="AX214" i="1" s="1"/>
  <c r="AL206" i="1"/>
  <c r="AX206" i="1" s="1"/>
  <c r="AL197" i="1"/>
  <c r="AX197" i="1" s="1"/>
  <c r="AL189" i="1"/>
  <c r="AX189" i="1" s="1"/>
  <c r="AL181" i="1"/>
  <c r="AX181" i="1" s="1"/>
  <c r="AL173" i="1"/>
  <c r="AX173" i="1" s="1"/>
  <c r="AM165" i="1"/>
  <c r="AY165" i="1" s="1"/>
  <c r="AM157" i="1"/>
  <c r="AY157" i="1" s="1"/>
  <c r="AM152" i="1"/>
  <c r="AY152" i="1" s="1"/>
  <c r="AL140" i="1"/>
  <c r="AX140" i="1" s="1"/>
  <c r="AL134" i="1"/>
  <c r="AX134" i="1" s="1"/>
  <c r="AL124" i="1"/>
  <c r="AX124" i="1" s="1"/>
  <c r="AL118" i="1"/>
  <c r="AX118" i="1" s="1"/>
  <c r="AL108" i="1"/>
  <c r="AX108" i="1" s="1"/>
  <c r="AM174" i="1"/>
  <c r="AY174" i="1" s="1"/>
  <c r="AM106" i="1"/>
  <c r="AY106" i="1" s="1"/>
  <c r="AM195" i="1"/>
  <c r="AY195" i="1" s="1"/>
  <c r="AL103" i="1"/>
  <c r="AX103" i="1" s="1"/>
  <c r="AM187" i="1"/>
  <c r="AY187" i="1" s="1"/>
  <c r="AM194" i="1"/>
  <c r="AY194" i="1" s="1"/>
  <c r="AM186" i="1"/>
  <c r="AY186" i="1" s="1"/>
  <c r="AM171" i="1"/>
  <c r="AY171" i="1" s="1"/>
  <c r="AM191" i="1"/>
  <c r="AY191" i="1" s="1"/>
  <c r="AM182" i="1"/>
  <c r="AY182" i="1" s="1"/>
  <c r="AL168" i="1"/>
  <c r="AX168" i="1" s="1"/>
  <c r="AM190" i="1"/>
  <c r="AY190" i="1" s="1"/>
  <c r="AM178" i="1"/>
  <c r="AY178" i="1" s="1"/>
  <c r="AL164" i="1"/>
  <c r="AX164" i="1" s="1"/>
  <c r="AM156" i="1"/>
  <c r="AY156" i="1" s="1"/>
  <c r="AL152" i="1"/>
  <c r="AX152" i="1" s="1"/>
  <c r="AM143" i="1"/>
  <c r="AY143" i="1" s="1"/>
  <c r="AL160" i="1"/>
  <c r="AX160" i="1" s="1"/>
  <c r="AM9" i="1"/>
  <c r="AY9" i="1" s="1"/>
  <c r="AM17" i="1"/>
  <c r="AY17" i="1" s="1"/>
  <c r="AM23" i="1"/>
  <c r="AY23" i="1" s="1"/>
  <c r="AM33" i="1"/>
  <c r="AY33" i="1" s="1"/>
  <c r="AM39" i="1"/>
  <c r="AY39" i="1" s="1"/>
  <c r="AM49" i="1"/>
  <c r="AY49" i="1" s="1"/>
  <c r="AM55" i="1"/>
  <c r="AY55" i="1" s="1"/>
  <c r="AM65" i="1"/>
  <c r="AY65" i="1" s="1"/>
  <c r="AM71" i="1"/>
  <c r="AY71" i="1" s="1"/>
  <c r="AM81" i="1"/>
  <c r="AY81" i="1" s="1"/>
  <c r="AM87" i="1"/>
  <c r="AY87" i="1" s="1"/>
  <c r="AM97" i="1"/>
  <c r="AY97" i="1" s="1"/>
  <c r="AM10" i="1"/>
  <c r="AY10" i="1" s="1"/>
  <c r="AM18" i="1"/>
  <c r="AY18" i="1" s="1"/>
  <c r="AL25" i="1"/>
  <c r="AX25" i="1" s="1"/>
  <c r="AM34" i="1"/>
  <c r="AY34" i="1" s="1"/>
  <c r="AL41" i="1"/>
  <c r="AX41" i="1" s="1"/>
  <c r="AM50" i="1"/>
  <c r="AY50" i="1" s="1"/>
  <c r="AL57" i="1"/>
  <c r="AX57" i="1" s="1"/>
  <c r="AM66" i="1"/>
  <c r="AY66" i="1" s="1"/>
  <c r="AL73" i="1"/>
  <c r="AX73" i="1" s="1"/>
  <c r="AM82" i="1"/>
  <c r="AY82" i="1" s="1"/>
  <c r="AL89" i="1"/>
  <c r="AX89" i="1" s="1"/>
  <c r="AM98" i="1"/>
  <c r="AY98" i="1" s="1"/>
  <c r="AL6" i="1"/>
  <c r="AX6" i="1" s="1"/>
  <c r="AL14" i="1"/>
  <c r="AX14" i="1" s="1"/>
  <c r="AM25" i="1"/>
  <c r="AY25" i="1" s="1"/>
  <c r="AM31" i="1"/>
  <c r="AY31" i="1" s="1"/>
  <c r="AM41" i="1"/>
  <c r="AY41" i="1" s="1"/>
  <c r="AM47" i="1"/>
  <c r="AY47" i="1" s="1"/>
  <c r="AM57" i="1"/>
  <c r="AY57" i="1" s="1"/>
  <c r="AM63" i="1"/>
  <c r="AY63" i="1" s="1"/>
  <c r="AM73" i="1"/>
  <c r="AY73" i="1" s="1"/>
  <c r="AM79" i="1"/>
  <c r="AY79" i="1" s="1"/>
  <c r="AM89" i="1"/>
  <c r="AY89" i="1" s="1"/>
  <c r="AM95" i="1"/>
  <c r="AY95" i="1" s="1"/>
  <c r="AM7" i="1"/>
  <c r="AY7" i="1" s="1"/>
  <c r="AM15" i="1"/>
  <c r="AY15" i="1" s="1"/>
  <c r="AL22" i="1"/>
  <c r="AX22" i="1" s="1"/>
  <c r="AL28" i="1"/>
  <c r="AX28" i="1" s="1"/>
  <c r="AL38" i="1"/>
  <c r="AX38" i="1" s="1"/>
  <c r="AL44" i="1"/>
  <c r="AX44" i="1" s="1"/>
  <c r="AL54" i="1"/>
  <c r="AX54" i="1" s="1"/>
  <c r="AL60" i="1"/>
  <c r="AX60" i="1" s="1"/>
  <c r="AL70" i="1"/>
  <c r="AX70" i="1" s="1"/>
  <c r="AL76" i="1"/>
  <c r="AX76" i="1" s="1"/>
  <c r="AL86" i="1"/>
  <c r="AX86" i="1" s="1"/>
  <c r="AL92" i="1"/>
  <c r="AX92" i="1" s="1"/>
  <c r="AM102" i="1"/>
  <c r="AY102" i="1" s="1"/>
  <c r="AL109" i="1"/>
  <c r="AX109" i="1" s="1"/>
  <c r="AM118" i="1"/>
  <c r="AY118" i="1" s="1"/>
  <c r="AL125" i="1"/>
  <c r="AX125" i="1" s="1"/>
  <c r="AM134" i="1"/>
  <c r="AY134" i="1" s="1"/>
  <c r="AL141" i="1"/>
  <c r="AX141" i="1" s="1"/>
  <c r="AL150" i="1"/>
  <c r="AX150" i="1" s="1"/>
  <c r="AL158" i="1"/>
  <c r="AX158" i="1" s="1"/>
  <c r="AL166" i="1"/>
  <c r="AX166" i="1" s="1"/>
  <c r="AM176" i="1"/>
  <c r="AY176" i="1" s="1"/>
  <c r="AM184" i="1"/>
  <c r="AY184" i="1" s="1"/>
  <c r="AM192" i="1"/>
  <c r="AY192" i="1" s="1"/>
  <c r="AM200" i="1"/>
  <c r="AY200" i="1" s="1"/>
  <c r="AL105" i="1"/>
  <c r="AX105" i="1" s="1"/>
  <c r="AM114" i="1"/>
  <c r="AY114" i="1" s="1"/>
  <c r="AL121" i="1"/>
  <c r="AX121" i="1" s="1"/>
  <c r="AM130" i="1"/>
  <c r="AY130" i="1" s="1"/>
  <c r="AL137" i="1"/>
  <c r="AX137" i="1" s="1"/>
  <c r="AM146" i="1"/>
  <c r="AY146" i="1" s="1"/>
  <c r="AM151" i="1"/>
  <c r="AY151" i="1" s="1"/>
  <c r="AM162" i="1"/>
  <c r="AY162" i="1" s="1"/>
  <c r="AL170" i="1"/>
  <c r="AX170" i="1" s="1"/>
  <c r="AL178" i="1"/>
  <c r="AX178" i="1" s="1"/>
  <c r="AL186" i="1"/>
  <c r="AX186" i="1" s="1"/>
  <c r="AL194" i="1"/>
  <c r="AX194" i="1" s="1"/>
  <c r="AL101" i="1"/>
  <c r="AX101" i="1" s="1"/>
  <c r="AM110" i="1"/>
  <c r="AY110" i="1" s="1"/>
  <c r="AL117" i="1"/>
  <c r="AX117" i="1" s="1"/>
  <c r="AM126" i="1"/>
  <c r="AY126" i="1" s="1"/>
  <c r="AL133" i="1"/>
  <c r="AX133" i="1" s="1"/>
  <c r="AM142" i="1"/>
  <c r="AY142" i="1" s="1"/>
  <c r="AL149" i="1"/>
  <c r="AX149" i="1" s="1"/>
  <c r="AL157" i="1"/>
  <c r="AX157" i="1" s="1"/>
  <c r="AL165" i="1"/>
  <c r="AX165" i="1" s="1"/>
  <c r="AL172" i="1"/>
  <c r="AX172" i="1" s="1"/>
  <c r="AM179" i="1"/>
  <c r="AY179" i="1" s="1"/>
  <c r="AL10" i="1"/>
  <c r="AX10" i="1" s="1"/>
  <c r="AL18" i="1"/>
  <c r="AX18" i="1" s="1"/>
  <c r="AL24" i="1"/>
  <c r="AX24" i="1" s="1"/>
  <c r="AL34" i="1"/>
  <c r="AX34" i="1" s="1"/>
  <c r="AL40" i="1"/>
  <c r="AX40" i="1" s="1"/>
  <c r="AL50" i="1"/>
  <c r="AX50" i="1" s="1"/>
  <c r="AL56" i="1"/>
  <c r="AX56" i="1" s="1"/>
  <c r="AL66" i="1"/>
  <c r="AX66" i="1" s="1"/>
  <c r="AL72" i="1"/>
  <c r="AX72" i="1" s="1"/>
  <c r="AL82" i="1"/>
  <c r="AX82" i="1" s="1"/>
  <c r="AL88" i="1"/>
  <c r="AX88" i="1" s="1"/>
  <c r="AL98" i="1"/>
  <c r="AX98" i="1" s="1"/>
  <c r="AM11" i="1"/>
  <c r="AY11" i="1" s="1"/>
  <c r="AM19" i="1"/>
  <c r="AY19" i="1" s="1"/>
  <c r="AM29" i="1"/>
  <c r="AY29" i="1" s="1"/>
  <c r="AM35" i="1"/>
  <c r="AY35" i="1" s="1"/>
  <c r="AM45" i="1"/>
  <c r="AY45" i="1" s="1"/>
  <c r="AM51" i="1"/>
  <c r="AY51" i="1" s="1"/>
  <c r="AM61" i="1"/>
  <c r="AY61" i="1" s="1"/>
  <c r="AM67" i="1"/>
  <c r="AY67" i="1" s="1"/>
  <c r="AM77" i="1"/>
  <c r="AY77" i="1" s="1"/>
  <c r="AM83" i="1"/>
  <c r="AY83" i="1" s="1"/>
  <c r="AM93" i="1"/>
  <c r="AY93" i="1" s="1"/>
  <c r="AM2" i="1"/>
  <c r="AY2" i="1" s="1"/>
  <c r="AL7" i="1"/>
  <c r="AX7" i="1" s="1"/>
  <c r="AL15" i="1"/>
  <c r="AX15" i="1" s="1"/>
  <c r="AL26" i="1"/>
  <c r="AX26" i="1" s="1"/>
  <c r="AL32" i="1"/>
  <c r="AX32" i="1" s="1"/>
  <c r="AL42" i="1"/>
  <c r="AX42" i="1" s="1"/>
  <c r="AL48" i="1"/>
  <c r="AX48" i="1" s="1"/>
  <c r="AL58" i="1"/>
  <c r="AX58" i="1" s="1"/>
  <c r="AL64" i="1"/>
  <c r="AX64" i="1" s="1"/>
  <c r="AL74" i="1"/>
  <c r="AX74" i="1" s="1"/>
  <c r="AL80" i="1"/>
  <c r="AX80" i="1" s="1"/>
  <c r="AL90" i="1"/>
  <c r="AX90" i="1" s="1"/>
  <c r="AL96" i="1"/>
  <c r="AX96" i="1" s="1"/>
  <c r="AL8" i="1"/>
  <c r="AX8" i="1" s="1"/>
  <c r="AL16" i="1"/>
  <c r="AX16" i="1" s="1"/>
  <c r="AL23" i="1"/>
  <c r="AX23" i="1" s="1"/>
  <c r="AM32" i="1"/>
  <c r="AY32" i="1" s="1"/>
  <c r="AL39" i="1"/>
  <c r="AX39" i="1" s="1"/>
  <c r="AM48" i="1"/>
  <c r="AY48" i="1" s="1"/>
  <c r="AL55" i="1"/>
  <c r="AX55" i="1" s="1"/>
  <c r="AM64" i="1"/>
  <c r="AY64" i="1" s="1"/>
  <c r="AL71" i="1"/>
  <c r="AX71" i="1" s="1"/>
  <c r="AM80" i="1"/>
  <c r="AY80" i="1" s="1"/>
  <c r="AL87" i="1"/>
  <c r="AX87" i="1" s="1"/>
  <c r="AM96" i="1"/>
  <c r="AY96" i="1" s="1"/>
  <c r="AM103" i="1"/>
  <c r="AY103" i="1" s="1"/>
  <c r="AM113" i="1"/>
  <c r="AY113" i="1" s="1"/>
  <c r="AM119" i="1"/>
  <c r="AY119" i="1" s="1"/>
  <c r="AM129" i="1"/>
  <c r="AY129" i="1" s="1"/>
  <c r="AM135" i="1"/>
  <c r="AY135" i="1" s="1"/>
  <c r="AM145" i="1"/>
  <c r="AY145" i="1" s="1"/>
  <c r="AL151" i="1"/>
  <c r="AX151" i="1" s="1"/>
  <c r="AL159" i="1"/>
  <c r="AX159" i="1" s="1"/>
  <c r="AL167" i="1"/>
  <c r="AX167" i="1" s="1"/>
  <c r="AM177" i="1"/>
  <c r="AY177" i="1" s="1"/>
  <c r="AM185" i="1"/>
  <c r="AY185" i="1" s="1"/>
  <c r="AM193" i="1"/>
  <c r="AY193" i="1" s="1"/>
  <c r="AM99" i="1"/>
  <c r="AY99" i="1" s="1"/>
  <c r="AM109" i="1"/>
  <c r="AY109" i="1" s="1"/>
  <c r="AM115" i="1"/>
  <c r="AY115" i="1" s="1"/>
  <c r="AM125" i="1"/>
  <c r="AY125" i="1" s="1"/>
  <c r="AM131" i="1"/>
  <c r="AY131" i="1" s="1"/>
  <c r="AM141" i="1"/>
  <c r="AY141" i="1" s="1"/>
  <c r="AM147" i="1"/>
  <c r="AY147" i="1" s="1"/>
  <c r="AL156" i="1"/>
  <c r="AX156" i="1" s="1"/>
  <c r="AM163" i="1"/>
  <c r="AY163" i="1" s="1"/>
  <c r="AL171" i="1"/>
  <c r="AX171" i="1" s="1"/>
  <c r="AL179" i="1"/>
  <c r="AX179" i="1" s="1"/>
  <c r="AL187" i="1"/>
  <c r="AX187" i="1" s="1"/>
  <c r="AL195" i="1"/>
  <c r="AX195" i="1" s="1"/>
  <c r="AM105" i="1"/>
  <c r="AY105" i="1" s="1"/>
  <c r="AM111" i="1"/>
  <c r="AY111" i="1" s="1"/>
  <c r="AM121" i="1"/>
  <c r="AY121" i="1" s="1"/>
  <c r="AM127" i="1"/>
  <c r="AY127" i="1" s="1"/>
  <c r="AM3" i="1"/>
  <c r="AY3" i="1" s="1"/>
  <c r="AL11" i="1"/>
  <c r="AX11" i="1" s="1"/>
  <c r="AL19" i="1"/>
  <c r="AX19" i="1" s="1"/>
  <c r="AM28" i="1"/>
  <c r="AY28" i="1" s="1"/>
  <c r="AL35" i="1"/>
  <c r="AX35" i="1" s="1"/>
  <c r="AM44" i="1"/>
  <c r="AY44" i="1" s="1"/>
  <c r="AL51" i="1"/>
  <c r="AX51" i="1" s="1"/>
  <c r="AM60" i="1"/>
  <c r="AY60" i="1" s="1"/>
  <c r="AL67" i="1"/>
  <c r="AX67" i="1" s="1"/>
  <c r="AM76" i="1"/>
  <c r="AY76" i="1" s="1"/>
  <c r="AL83" i="1"/>
  <c r="AX83" i="1" s="1"/>
  <c r="AM92" i="1"/>
  <c r="AY92" i="1" s="1"/>
  <c r="AL4" i="1"/>
  <c r="AX4" i="1" s="1"/>
  <c r="AL12" i="1"/>
  <c r="AX12" i="1" s="1"/>
  <c r="AL20" i="1"/>
  <c r="AX20" i="1" s="1"/>
  <c r="AL30" i="1"/>
  <c r="AX30" i="1" s="1"/>
  <c r="AL36" i="1"/>
  <c r="AX36" i="1" s="1"/>
  <c r="AL46" i="1"/>
  <c r="AX46" i="1" s="1"/>
  <c r="AL52" i="1"/>
  <c r="AX52" i="1" s="1"/>
  <c r="AL62" i="1"/>
  <c r="AX62" i="1" s="1"/>
  <c r="AL68" i="1"/>
  <c r="AX68" i="1" s="1"/>
  <c r="AL78" i="1"/>
  <c r="AX78" i="1" s="1"/>
  <c r="AL84" i="1"/>
  <c r="AX84" i="1" s="1"/>
  <c r="AL94" i="1"/>
  <c r="AX94" i="1" s="1"/>
  <c r="AM4" i="1"/>
  <c r="AY4" i="1" s="1"/>
  <c r="AM12" i="1"/>
  <c r="AY12" i="1" s="1"/>
  <c r="AM20" i="1"/>
  <c r="AY20" i="1" s="1"/>
  <c r="AL27" i="1"/>
  <c r="AX27" i="1" s="1"/>
  <c r="AM36" i="1"/>
  <c r="AY36" i="1" s="1"/>
  <c r="AL43" i="1"/>
  <c r="AX43" i="1" s="1"/>
  <c r="AM52" i="1"/>
  <c r="AY52" i="1" s="1"/>
  <c r="AL59" i="1"/>
  <c r="AX59" i="1" s="1"/>
  <c r="AM68" i="1"/>
  <c r="AY68" i="1" s="1"/>
  <c r="AL75" i="1"/>
  <c r="AX75" i="1" s="1"/>
  <c r="AM84" i="1"/>
  <c r="AY84" i="1" s="1"/>
  <c r="AL91" i="1"/>
  <c r="AX91" i="1" s="1"/>
  <c r="AL3" i="1"/>
  <c r="AX3" i="1" s="1"/>
  <c r="AL9" i="1"/>
  <c r="AX9" i="1" s="1"/>
  <c r="AL17" i="1"/>
  <c r="AX17" i="1" s="1"/>
  <c r="AM26" i="1"/>
  <c r="AY26" i="1" s="1"/>
  <c r="AL33" i="1"/>
  <c r="AX33" i="1" s="1"/>
  <c r="AM42" i="1"/>
  <c r="AY42" i="1" s="1"/>
  <c r="AL49" i="1"/>
  <c r="AX49" i="1" s="1"/>
  <c r="AM58" i="1"/>
  <c r="AY58" i="1" s="1"/>
  <c r="AL65" i="1"/>
  <c r="AX65" i="1" s="1"/>
  <c r="AM74" i="1"/>
  <c r="AY74" i="1" s="1"/>
  <c r="AL81" i="1"/>
  <c r="AX81" i="1" s="1"/>
  <c r="AM90" i="1"/>
  <c r="AY90" i="1" s="1"/>
  <c r="AL97" i="1"/>
  <c r="AX97" i="1" s="1"/>
  <c r="AL104" i="1"/>
  <c r="AX104" i="1" s="1"/>
  <c r="AL114" i="1"/>
  <c r="AX114" i="1" s="1"/>
  <c r="AL120" i="1"/>
  <c r="AX120" i="1" s="1"/>
  <c r="AL130" i="1"/>
  <c r="AX130" i="1" s="1"/>
  <c r="AL136" i="1"/>
  <c r="AX136" i="1" s="1"/>
  <c r="AL146" i="1"/>
  <c r="AX146" i="1" s="1"/>
  <c r="AM154" i="1"/>
  <c r="AY154" i="1" s="1"/>
  <c r="AL162" i="1"/>
  <c r="AX162" i="1" s="1"/>
  <c r="AM169" i="1"/>
  <c r="AY169" i="1" s="1"/>
  <c r="AM180" i="1"/>
  <c r="AY180" i="1" s="1"/>
  <c r="AM188" i="1"/>
  <c r="AY188" i="1" s="1"/>
  <c r="AM196" i="1"/>
  <c r="AY196" i="1" s="1"/>
  <c r="AL100" i="1"/>
  <c r="AX100" i="1" s="1"/>
  <c r="AL110" i="1"/>
  <c r="AX110" i="1" s="1"/>
  <c r="AL116" i="1"/>
  <c r="AX116" i="1" s="1"/>
  <c r="AL126" i="1"/>
  <c r="AX126" i="1" s="1"/>
  <c r="AL132" i="1"/>
  <c r="AX132" i="1" s="1"/>
  <c r="AL142" i="1"/>
  <c r="AX142" i="1" s="1"/>
  <c r="AL148" i="1"/>
  <c r="AX148" i="1" s="1"/>
  <c r="AM158" i="1"/>
  <c r="AY158" i="1" s="1"/>
  <c r="AM166" i="1"/>
  <c r="AY166" i="1" s="1"/>
  <c r="AL174" i="1"/>
  <c r="AX174" i="1" s="1"/>
  <c r="AL182" i="1"/>
  <c r="AX182" i="1" s="1"/>
  <c r="AL190" i="1"/>
  <c r="AX190" i="1" s="1"/>
  <c r="AL198" i="1"/>
  <c r="AX198" i="1" s="1"/>
  <c r="AL106" i="1"/>
  <c r="AX106" i="1" s="1"/>
  <c r="AL112" i="1"/>
  <c r="AX112" i="1" s="1"/>
  <c r="AL122" i="1"/>
  <c r="AX122" i="1" s="1"/>
  <c r="AL128" i="1"/>
  <c r="AX128" i="1" s="1"/>
  <c r="AL138" i="1"/>
  <c r="AX138" i="1" s="1"/>
  <c r="AL144" i="1"/>
  <c r="AX144" i="1" s="1"/>
  <c r="AL153" i="1"/>
  <c r="AX153" i="1" s="1"/>
  <c r="AL161" i="1"/>
  <c r="AX161" i="1" s="1"/>
  <c r="AM170" i="1"/>
  <c r="AY170" i="1" s="1"/>
  <c r="AM175" i="1"/>
  <c r="AY175" i="1" s="1"/>
  <c r="AM183" i="1"/>
  <c r="AY183" i="1" s="1"/>
  <c r="AM8" i="1"/>
  <c r="AY8" i="1" s="1"/>
  <c r="AM16" i="1"/>
  <c r="AY16" i="1" s="1"/>
  <c r="AM22" i="1"/>
  <c r="AY22" i="1" s="1"/>
  <c r="AL29" i="1"/>
  <c r="AX29" i="1" s="1"/>
  <c r="AM38" i="1"/>
  <c r="AY38" i="1" s="1"/>
  <c r="AL45" i="1"/>
  <c r="AX45" i="1" s="1"/>
  <c r="AM54" i="1"/>
  <c r="AY54" i="1" s="1"/>
  <c r="AL61" i="1"/>
  <c r="AX61" i="1" s="1"/>
  <c r="AM70" i="1"/>
  <c r="AY70" i="1" s="1"/>
  <c r="AL77" i="1"/>
  <c r="AX77" i="1" s="1"/>
  <c r="AM86" i="1"/>
  <c r="AY86" i="1" s="1"/>
  <c r="AL93" i="1"/>
  <c r="AX93" i="1" s="1"/>
  <c r="AL5" i="1"/>
  <c r="AX5" i="1" s="1"/>
  <c r="AL13" i="1"/>
  <c r="AX13" i="1" s="1"/>
  <c r="AM24" i="1"/>
  <c r="AY24" i="1" s="1"/>
  <c r="AL31" i="1"/>
  <c r="AX31" i="1" s="1"/>
  <c r="AM40" i="1"/>
  <c r="AY40" i="1" s="1"/>
  <c r="AL47" i="1"/>
  <c r="AX47" i="1" s="1"/>
  <c r="AM56" i="1"/>
  <c r="AY56" i="1" s="1"/>
  <c r="AL63" i="1"/>
  <c r="AX63" i="1" s="1"/>
  <c r="AM72" i="1"/>
  <c r="AY72" i="1" s="1"/>
  <c r="AL79" i="1"/>
  <c r="AX79" i="1" s="1"/>
  <c r="AM88" i="1"/>
  <c r="AY88" i="1" s="1"/>
  <c r="AL95" i="1"/>
  <c r="AX95" i="1" s="1"/>
  <c r="AM5" i="1"/>
  <c r="AY5" i="1" s="1"/>
  <c r="AM13" i="1"/>
  <c r="AY13" i="1" s="1"/>
  <c r="AL21" i="1"/>
  <c r="AX21" i="1" s="1"/>
  <c r="AM30" i="1"/>
  <c r="AY30" i="1" s="1"/>
  <c r="AL37" i="1"/>
  <c r="AX37" i="1" s="1"/>
  <c r="AM46" i="1"/>
  <c r="AY46" i="1" s="1"/>
  <c r="AL53" i="1"/>
  <c r="AX53" i="1" s="1"/>
  <c r="AM62" i="1"/>
  <c r="AY62" i="1" s="1"/>
  <c r="AL69" i="1"/>
  <c r="AX69" i="1" s="1"/>
  <c r="AM78" i="1"/>
  <c r="AY78" i="1" s="1"/>
  <c r="AL85" i="1"/>
  <c r="AX85" i="1" s="1"/>
  <c r="AM94" i="1"/>
  <c r="AY94" i="1" s="1"/>
  <c r="AM6" i="1"/>
  <c r="AY6" i="1" s="1"/>
  <c r="AM14" i="1"/>
  <c r="AY14" i="1" s="1"/>
  <c r="AM21" i="1"/>
  <c r="AY21" i="1" s="1"/>
  <c r="AM27" i="1"/>
  <c r="AY27" i="1" s="1"/>
  <c r="AM37" i="1"/>
  <c r="AY37" i="1" s="1"/>
  <c r="AM43" i="1"/>
  <c r="AY43" i="1" s="1"/>
  <c r="AM53" i="1"/>
  <c r="AY53" i="1" s="1"/>
  <c r="AM59" i="1"/>
  <c r="AY59" i="1" s="1"/>
  <c r="AM69" i="1"/>
  <c r="AY69" i="1" s="1"/>
  <c r="AM75" i="1"/>
  <c r="AY75" i="1" s="1"/>
  <c r="AM85" i="1"/>
  <c r="AY85" i="1" s="1"/>
  <c r="AM91" i="1"/>
  <c r="AY91" i="1" s="1"/>
  <c r="AL99" i="1"/>
  <c r="AX99" i="1" s="1"/>
  <c r="AM108" i="1"/>
  <c r="AY108" i="1" s="1"/>
  <c r="AL115" i="1"/>
  <c r="AX115" i="1" s="1"/>
  <c r="AM124" i="1"/>
  <c r="AY124" i="1" s="1"/>
  <c r="AL131" i="1"/>
  <c r="AX131" i="1" s="1"/>
  <c r="AM140" i="1"/>
  <c r="AY140" i="1" s="1"/>
  <c r="AL147" i="1"/>
  <c r="AX147" i="1" s="1"/>
  <c r="AM155" i="1"/>
  <c r="AY155" i="1" s="1"/>
  <c r="AL163" i="1"/>
  <c r="AX163" i="1" s="1"/>
  <c r="AM173" i="1"/>
  <c r="AY173" i="1" s="1"/>
  <c r="AM181" i="1"/>
  <c r="AY181" i="1" s="1"/>
  <c r="AM189" i="1"/>
  <c r="AY189" i="1" s="1"/>
  <c r="AM197" i="1"/>
  <c r="AY197" i="1" s="1"/>
  <c r="AM104" i="1"/>
  <c r="AY104" i="1" s="1"/>
  <c r="AL111" i="1"/>
  <c r="AX111" i="1" s="1"/>
  <c r="AM120" i="1"/>
  <c r="AY120" i="1" s="1"/>
  <c r="AL127" i="1"/>
  <c r="AX127" i="1" s="1"/>
  <c r="AM136" i="1"/>
  <c r="AY136" i="1" s="1"/>
  <c r="AL143" i="1"/>
  <c r="AX143" i="1" s="1"/>
  <c r="AM150" i="1"/>
  <c r="AY150" i="1" s="1"/>
  <c r="AM159" i="1"/>
  <c r="AY159" i="1" s="1"/>
  <c r="AM167" i="1"/>
  <c r="AY167" i="1" s="1"/>
  <c r="AL175" i="1"/>
  <c r="AX175" i="1" s="1"/>
  <c r="AL183" i="1"/>
  <c r="AX183" i="1" s="1"/>
  <c r="AL191" i="1"/>
  <c r="AX191" i="1" s="1"/>
  <c r="AM100" i="1"/>
  <c r="AY100" i="1" s="1"/>
  <c r="AL107" i="1"/>
  <c r="AX107" i="1" s="1"/>
  <c r="AM116" i="1"/>
  <c r="AY116" i="1" s="1"/>
  <c r="AL123" i="1"/>
  <c r="AX123" i="1" s="1"/>
  <c r="AM132" i="1"/>
  <c r="AY132" i="1" s="1"/>
  <c r="AL139" i="1"/>
  <c r="AX139" i="1" s="1"/>
  <c r="AM148" i="1"/>
  <c r="AY148" i="1" s="1"/>
  <c r="E23" i="1"/>
  <c r="Q16" i="1"/>
  <c r="E36" i="1"/>
  <c r="U31" i="1" l="1"/>
  <c r="U30" i="1"/>
  <c r="E17" i="1"/>
  <c r="U29" i="1"/>
  <c r="W37" i="1"/>
  <c r="W38" i="1"/>
  <c r="L51" i="1" s="1"/>
  <c r="U27" i="1"/>
  <c r="U23" i="1"/>
  <c r="U28" i="1"/>
  <c r="U25" i="1"/>
  <c r="T37" i="1"/>
  <c r="L49" i="1" s="1"/>
  <c r="T38" i="1"/>
  <c r="L50" i="1" l="1"/>
  <c r="T42" i="1"/>
  <c r="T43" i="1"/>
  <c r="S42" i="1"/>
  <c r="S41" i="1"/>
</calcChain>
</file>

<file path=xl/comments1.xml><?xml version="1.0" encoding="utf-8"?>
<comments xmlns="http://schemas.openxmlformats.org/spreadsheetml/2006/main">
  <authors>
    <author>Liu, Zack</author>
    <author>Windows User</author>
  </authors>
  <commentList>
    <comment ref="H2" authorId="0">
      <text>
        <r>
          <rPr>
            <sz val="9"/>
            <color indexed="81"/>
            <rFont val="Tahoma"/>
            <family val="2"/>
          </rPr>
          <t xml:space="preserve">This quickstart tool facilitates and assists the power supply engineer with the design of a DC/DC converter based on TPS61372.
</t>
        </r>
        <r>
          <rPr>
            <b/>
            <sz val="9"/>
            <color indexed="81"/>
            <rFont val="Tahoma"/>
            <family val="2"/>
          </rPr>
          <t xml:space="preserve">Rev 1.0, Texas Instruments, Inc
</t>
        </r>
      </text>
    </comment>
    <comment ref="K2" authorId="0">
      <text>
        <r>
          <rPr>
            <b/>
            <sz val="9"/>
            <color indexed="81"/>
            <rFont val="Tahoma"/>
            <family val="2"/>
          </rPr>
          <t xml:space="preserve">Texas Instruments:
</t>
        </r>
        <r>
          <rPr>
            <sz val="9"/>
            <color indexed="81"/>
            <rFont val="Tahoma"/>
            <family val="2"/>
          </rPr>
          <t>Limited Use Policy
You must treat this software and documentation like any other copyrighted material.
You may not:
- Copy documentation of the software
- Copy this software except to make archival or backup copies
- Reverse engineer, disassemble, decompile or make any attempt to discorver the source code of the software
- Place the software onto a server so that it is accessible via a public network such as the Internet
- Sublicense, rent, lease or lend any portion of the software or documentation
Texas Instruments is not responsible for the validity of any design created with this software and urges all designs to be fully tested and carefully.</t>
        </r>
      </text>
    </comment>
    <comment ref="F5" authorId="1">
      <text>
        <r>
          <rPr>
            <b/>
            <sz val="9"/>
            <color indexed="81"/>
            <rFont val="Tahoma"/>
            <family val="2"/>
          </rPr>
          <t>Minimum Input Voltage:</t>
        </r>
        <r>
          <rPr>
            <sz val="9"/>
            <color indexed="81"/>
            <rFont val="Tahoma"/>
            <family val="2"/>
          </rPr>
          <t xml:space="preserve">
Enter the minimum operating input voltage
The TPS61372 input voltage operating range is 2.5V to 5.5V.
</t>
        </r>
        <r>
          <rPr>
            <b/>
            <sz val="9"/>
            <color indexed="81"/>
            <rFont val="Tahoma"/>
            <family val="2"/>
          </rPr>
          <t>The text in the cell is flaged red if:</t>
        </r>
        <r>
          <rPr>
            <sz val="9"/>
            <color indexed="81"/>
            <rFont val="Tahoma"/>
            <family val="2"/>
          </rPr>
          <t xml:space="preserve">
</t>
        </r>
        <r>
          <rPr>
            <sz val="9"/>
            <color indexed="10"/>
            <rFont val="Tahoma"/>
            <family val="2"/>
          </rPr>
          <t>-The input voltage is above 5.5V
-The input voltage is below 2.5V</t>
        </r>
      </text>
    </comment>
    <comment ref="F6" authorId="1">
      <text>
        <r>
          <rPr>
            <b/>
            <sz val="9"/>
            <color indexed="81"/>
            <rFont val="Tahoma"/>
            <family val="2"/>
          </rPr>
          <t xml:space="preserve">Nominal Input Voltage:
</t>
        </r>
        <r>
          <rPr>
            <sz val="9"/>
            <color indexed="81"/>
            <rFont val="Tahoma"/>
            <family val="2"/>
          </rPr>
          <t xml:space="preserve">Enter the nominal operating input voltage
The TPS61372 input voltage operating range is 2.5V to 5.5V.
</t>
        </r>
        <r>
          <rPr>
            <b/>
            <sz val="9"/>
            <color indexed="81"/>
            <rFont val="Tahoma"/>
            <family val="2"/>
          </rPr>
          <t xml:space="preserve">
The text in the cell is flaged red if:</t>
        </r>
        <r>
          <rPr>
            <sz val="9"/>
            <color indexed="81"/>
            <rFont val="Tahoma"/>
            <family val="2"/>
          </rPr>
          <t xml:space="preserve">
</t>
        </r>
        <r>
          <rPr>
            <sz val="9"/>
            <color indexed="10"/>
            <rFont val="Tahoma"/>
            <family val="2"/>
          </rPr>
          <t>-The input voltage is above V</t>
        </r>
        <r>
          <rPr>
            <vertAlign val="subscript"/>
            <sz val="9"/>
            <color indexed="10"/>
            <rFont val="Tahoma"/>
            <family val="2"/>
          </rPr>
          <t>IN(max)</t>
        </r>
        <r>
          <rPr>
            <sz val="9"/>
            <color indexed="10"/>
            <rFont val="Tahoma"/>
            <family val="2"/>
          </rPr>
          <t xml:space="preserve">
-The input voltage is below V</t>
        </r>
        <r>
          <rPr>
            <vertAlign val="subscript"/>
            <sz val="9"/>
            <color indexed="10"/>
            <rFont val="Tahoma"/>
            <family val="2"/>
          </rPr>
          <t>IN(min)</t>
        </r>
      </text>
    </comment>
    <comment ref="F7" authorId="1">
      <text>
        <r>
          <rPr>
            <b/>
            <sz val="9"/>
            <color indexed="81"/>
            <rFont val="Tahoma"/>
            <family val="2"/>
          </rPr>
          <t xml:space="preserve">Maximum Input Voltage:
</t>
        </r>
        <r>
          <rPr>
            <sz val="9"/>
            <color indexed="81"/>
            <rFont val="Tahoma"/>
            <family val="2"/>
          </rPr>
          <t xml:space="preserve">Enter the maximum operating input voltage
The TPS61372 input voltage operating range is 2.5V to 5.5V.
</t>
        </r>
        <r>
          <rPr>
            <b/>
            <sz val="10"/>
            <color indexed="81"/>
            <rFont val="Tahoma"/>
            <family val="2"/>
          </rPr>
          <t xml:space="preserve">
</t>
        </r>
        <r>
          <rPr>
            <b/>
            <sz val="9"/>
            <color indexed="81"/>
            <rFont val="Tahoma"/>
            <family val="2"/>
          </rPr>
          <t>The text in the cell is flaged red if:</t>
        </r>
        <r>
          <rPr>
            <sz val="9"/>
            <color indexed="81"/>
            <rFont val="Tahoma"/>
            <family val="2"/>
          </rPr>
          <t xml:space="preserve">
</t>
        </r>
        <r>
          <rPr>
            <sz val="9"/>
            <color indexed="10"/>
            <rFont val="Tahoma"/>
            <family val="2"/>
          </rPr>
          <t>-The input voltage is above 5.5V
-The input voltage is below 2.5</t>
        </r>
      </text>
    </comment>
    <comment ref="F8" authorId="1">
      <text>
        <r>
          <rPr>
            <b/>
            <sz val="9"/>
            <color indexed="81"/>
            <rFont val="Tahoma"/>
            <family val="2"/>
          </rPr>
          <t xml:space="preserve">Onput Voltage:
</t>
        </r>
        <r>
          <rPr>
            <sz val="9"/>
            <color indexed="81"/>
            <rFont val="Tahoma"/>
            <family val="2"/>
          </rPr>
          <t xml:space="preserve">Enter the desied operating output voltage
The TPS61372 maximum output voltage is 16V.
</t>
        </r>
        <r>
          <rPr>
            <b/>
            <sz val="9"/>
            <color indexed="81"/>
            <rFont val="Tahoma"/>
            <family val="2"/>
          </rPr>
          <t>The text in the cell is flaged red if:</t>
        </r>
        <r>
          <rPr>
            <sz val="9"/>
            <color indexed="81"/>
            <rFont val="Tahoma"/>
            <family val="2"/>
          </rPr>
          <t xml:space="preserve">
</t>
        </r>
        <r>
          <rPr>
            <sz val="9"/>
            <color indexed="10"/>
            <rFont val="Tahoma"/>
            <family val="2"/>
          </rPr>
          <t>-The output voltage is above 16V</t>
        </r>
      </text>
    </comment>
    <comment ref="F13" authorId="1">
      <text>
        <r>
          <rPr>
            <b/>
            <sz val="9"/>
            <color indexed="81"/>
            <rFont val="Tahoma"/>
            <family val="2"/>
          </rPr>
          <t xml:space="preserve">Duty cycle at minimum Vin condition:
</t>
        </r>
        <r>
          <rPr>
            <sz val="9"/>
            <color indexed="81"/>
            <rFont val="Tahoma"/>
            <family val="2"/>
          </rPr>
          <t xml:space="preserve">Calculated at a 92% estimated efficiency condition.
</t>
        </r>
      </text>
    </comment>
    <comment ref="F14" authorId="1">
      <text>
        <r>
          <rPr>
            <b/>
            <sz val="9"/>
            <color indexed="81"/>
            <rFont val="Tahoma"/>
            <family val="2"/>
          </rPr>
          <t xml:space="preserve">Duty cycle at nominal Vin condition:
</t>
        </r>
        <r>
          <rPr>
            <sz val="9"/>
            <color indexed="81"/>
            <rFont val="Tahoma"/>
            <family val="2"/>
          </rPr>
          <t>Calculated at a 92% estimated efficiency condition.</t>
        </r>
      </text>
    </comment>
    <comment ref="F15" authorId="1">
      <text>
        <r>
          <rPr>
            <b/>
            <sz val="9"/>
            <color indexed="81"/>
            <rFont val="Tahoma"/>
            <family val="2"/>
          </rPr>
          <t xml:space="preserve">Duty cycle at maximum Vin condition:
</t>
        </r>
        <r>
          <rPr>
            <sz val="9"/>
            <color indexed="81"/>
            <rFont val="Tahoma"/>
            <family val="2"/>
          </rPr>
          <t>Calculated at a 92% estimated efficiency condition.</t>
        </r>
      </text>
    </comment>
    <comment ref="F16" authorId="1">
      <text>
        <r>
          <rPr>
            <b/>
            <sz val="9"/>
            <color indexed="81"/>
            <rFont val="Tahoma"/>
            <family val="2"/>
          </rPr>
          <t>Inductor current ripple fraction:</t>
        </r>
        <r>
          <rPr>
            <sz val="9"/>
            <color indexed="81"/>
            <rFont val="Tahoma"/>
            <family val="2"/>
          </rPr>
          <t xml:space="preserve">
Please enter inductor current ripple fraction, the recommended Kind is between 0.2~0.4
</t>
        </r>
      </text>
    </comment>
    <comment ref="F19" authorId="1">
      <text>
        <r>
          <rPr>
            <b/>
            <sz val="9"/>
            <color indexed="81"/>
            <rFont val="Tahoma"/>
            <family val="2"/>
          </rPr>
          <t>Inductor DCR:</t>
        </r>
        <r>
          <rPr>
            <sz val="9"/>
            <color indexed="81"/>
            <rFont val="Tahoma"/>
            <family val="2"/>
          </rPr>
          <t xml:space="preserve">
Enter the inducotr DCR resistance here. This is typically specified in the inductor datasheet at 25</t>
        </r>
        <r>
          <rPr>
            <sz val="9"/>
            <color indexed="81"/>
            <rFont val="Calibri"/>
            <family val="2"/>
          </rPr>
          <t>°</t>
        </r>
        <r>
          <rPr>
            <sz val="9"/>
            <color indexed="81"/>
            <rFont val="Tahoma"/>
            <family val="2"/>
          </rPr>
          <t>C copper temperature</t>
        </r>
      </text>
    </comment>
    <comment ref="F23" authorId="1">
      <text>
        <r>
          <rPr>
            <b/>
            <sz val="9"/>
            <color indexed="81"/>
            <rFont val="Tahoma"/>
            <family val="2"/>
          </rPr>
          <t>Inductor Peak Current:</t>
        </r>
        <r>
          <rPr>
            <sz val="9"/>
            <color indexed="81"/>
            <rFont val="Tahoma"/>
            <family val="2"/>
          </rPr>
          <t xml:space="preserve">
Choose an inductor saturation current higher than 20% of the calculated peak inductor current. 
</t>
        </r>
        <r>
          <rPr>
            <b/>
            <sz val="9"/>
            <color indexed="81"/>
            <rFont val="Tahoma"/>
            <family val="2"/>
          </rPr>
          <t>The text in the cell is flagged red if:</t>
        </r>
        <r>
          <rPr>
            <sz val="9"/>
            <color indexed="81"/>
            <rFont val="Tahoma"/>
            <family val="2"/>
          </rPr>
          <t xml:space="preserve">
</t>
        </r>
        <r>
          <rPr>
            <sz val="9"/>
            <color indexed="10"/>
            <rFont val="Tahoma"/>
            <family val="2"/>
          </rPr>
          <t>-Inductor peak current is above 3.2A(Min).</t>
        </r>
      </text>
    </comment>
    <comment ref="F26" authorId="1">
      <text>
        <r>
          <rPr>
            <b/>
            <sz val="9"/>
            <color indexed="81"/>
            <rFont val="Tahoma"/>
            <family val="2"/>
          </rPr>
          <t>Output Voltag Ripple:</t>
        </r>
        <r>
          <rPr>
            <sz val="9"/>
            <color indexed="81"/>
            <rFont val="Tahoma"/>
            <family val="2"/>
          </rPr>
          <t xml:space="preserve">
Enter the desierd maximum peak to peak output voltgea ripple here. 
The default ripple is 1% of Vout.</t>
        </r>
      </text>
    </comment>
    <comment ref="F28" authorId="1">
      <text>
        <r>
          <rPr>
            <b/>
            <sz val="9"/>
            <color indexed="81"/>
            <rFont val="Tahoma"/>
            <family val="2"/>
          </rPr>
          <t>Output Capacitance:</t>
        </r>
        <r>
          <rPr>
            <sz val="9"/>
            <color indexed="81"/>
            <rFont val="Tahoma"/>
            <family val="2"/>
          </rPr>
          <t xml:space="preserve">
Enter the output capacitance here based on the minimum calculated result. Make sure that the nominal capacitance is appropriately derated for applied voltage particularly with ceramics.
</t>
        </r>
        <r>
          <rPr>
            <b/>
            <sz val="9"/>
            <color indexed="81"/>
            <rFont val="Tahoma"/>
            <family val="2"/>
          </rPr>
          <t>The text in the cell is flagged red if:</t>
        </r>
        <r>
          <rPr>
            <sz val="9"/>
            <color indexed="81"/>
            <rFont val="Tahoma"/>
            <family val="2"/>
          </rPr>
          <t xml:space="preserve">
</t>
        </r>
        <r>
          <rPr>
            <sz val="9"/>
            <color indexed="10"/>
            <rFont val="Tahoma"/>
            <family val="2"/>
          </rPr>
          <t>-The chosen output capacitor is smaller than the minimum ideal capacitance.</t>
        </r>
      </text>
    </comment>
    <comment ref="F30" authorId="1">
      <text>
        <r>
          <rPr>
            <b/>
            <sz val="9"/>
            <color indexed="81"/>
            <rFont val="Tahoma"/>
            <family val="2"/>
          </rPr>
          <t>Output Capacitor RMS Current:</t>
        </r>
        <r>
          <rPr>
            <sz val="9"/>
            <color indexed="81"/>
            <rFont val="Tahoma"/>
            <family val="2"/>
          </rPr>
          <t xml:space="preserve">
Output capacitors must be rated to handle RMS current(Vin_min)</t>
        </r>
      </text>
    </comment>
    <comment ref="F33" authorId="1">
      <text>
        <r>
          <rPr>
            <b/>
            <sz val="9"/>
            <color indexed="81"/>
            <rFont val="Tahoma"/>
            <family val="2"/>
          </rPr>
          <t>Input Voltage Ripple:</t>
        </r>
        <r>
          <rPr>
            <sz val="9"/>
            <color indexed="81"/>
            <rFont val="Tahoma"/>
            <family val="2"/>
          </rPr>
          <t xml:space="preserve">
Enter the desired input voltage ripple. The defaule ripple is 1% of Vin_nom.</t>
        </r>
      </text>
    </comment>
    <comment ref="F35" authorId="1">
      <text>
        <r>
          <rPr>
            <b/>
            <sz val="9"/>
            <color indexed="81"/>
            <rFont val="Tahoma"/>
            <family val="2"/>
          </rPr>
          <t>Input Capacitance:</t>
        </r>
        <r>
          <rPr>
            <sz val="9"/>
            <color indexed="81"/>
            <rFont val="Tahoma"/>
            <family val="2"/>
          </rPr>
          <t xml:space="preserve">
Enter the input capacitance here based on the minimum calculated result. Make sure that the nominal capacitance is appropriately derated for applied voltage particularly with ceramics.
</t>
        </r>
        <r>
          <rPr>
            <b/>
            <sz val="9"/>
            <color indexed="81"/>
            <rFont val="Tahoma"/>
            <family val="2"/>
          </rPr>
          <t>The text in the cell is flagged red if:</t>
        </r>
        <r>
          <rPr>
            <sz val="9"/>
            <color indexed="81"/>
            <rFont val="Tahoma"/>
            <family val="2"/>
          </rPr>
          <t xml:space="preserve">
-The chosen input capacitor is smaller than the minimum ideal capacitance.</t>
        </r>
      </text>
    </comment>
    <comment ref="F36" authorId="1">
      <text>
        <r>
          <rPr>
            <b/>
            <sz val="9"/>
            <color indexed="81"/>
            <rFont val="Tahoma"/>
            <family val="2"/>
          </rPr>
          <t xml:space="preserve">Input Capacitor RMS Current:
</t>
        </r>
        <r>
          <rPr>
            <sz val="9"/>
            <color indexed="81"/>
            <rFont val="Tahoma"/>
            <family val="2"/>
          </rPr>
          <t>Input capacitor must be rated to handle the calculated RMS current.</t>
        </r>
      </text>
    </comment>
    <comment ref="F39" authorId="1">
      <text>
        <r>
          <rPr>
            <b/>
            <sz val="9"/>
            <color indexed="81"/>
            <rFont val="Tahoma"/>
            <family val="2"/>
          </rPr>
          <t>Choose Resistor Divider:</t>
        </r>
        <r>
          <rPr>
            <sz val="9"/>
            <color indexed="81"/>
            <rFont val="Tahoma"/>
            <family val="2"/>
          </rPr>
          <t xml:space="preserve">
For the best accuracy, R</t>
        </r>
        <r>
          <rPr>
            <vertAlign val="subscript"/>
            <sz val="9"/>
            <color indexed="81"/>
            <rFont val="Tahoma"/>
            <family val="2"/>
          </rPr>
          <t xml:space="preserve">DOWN </t>
        </r>
        <r>
          <rPr>
            <sz val="9"/>
            <color indexed="81"/>
            <rFont val="Tahoma"/>
            <family val="2"/>
          </rPr>
          <t>is recommended around 100k</t>
        </r>
        <r>
          <rPr>
            <sz val="9"/>
            <color indexed="81"/>
            <rFont val="Calibri"/>
            <family val="2"/>
          </rPr>
          <t>Ω</t>
        </r>
        <r>
          <rPr>
            <sz val="9"/>
            <color indexed="81"/>
            <rFont val="Tahoma"/>
            <family val="2"/>
          </rPr>
          <t xml:space="preserve"> to ensure that the current flowing through R</t>
        </r>
        <r>
          <rPr>
            <vertAlign val="subscript"/>
            <sz val="9"/>
            <color indexed="81"/>
            <rFont val="Tahoma"/>
            <family val="2"/>
          </rPr>
          <t xml:space="preserve">DOWN </t>
        </r>
        <r>
          <rPr>
            <sz val="9"/>
            <color indexed="81"/>
            <rFont val="Tahoma"/>
            <family val="2"/>
          </rPr>
          <t>is at least 100 times larger than FB pin leakage current.</t>
        </r>
      </text>
    </comment>
    <comment ref="F43" authorId="1">
      <text>
        <r>
          <rPr>
            <b/>
            <sz val="9"/>
            <color indexed="81"/>
            <rFont val="Tahoma"/>
            <family val="2"/>
          </rPr>
          <t>Boost  RHP Zero Frequency:</t>
        </r>
        <r>
          <rPr>
            <sz val="9"/>
            <color indexed="81"/>
            <rFont val="Tahoma"/>
            <family val="2"/>
          </rPr>
          <t xml:space="preserve">
Boost right half plane zero frequency at minimum input voltage condition.</t>
        </r>
      </text>
    </comment>
    <comment ref="F44" authorId="1">
      <text>
        <r>
          <rPr>
            <b/>
            <sz val="9"/>
            <color indexed="81"/>
            <rFont val="Tahoma"/>
            <family val="2"/>
          </rPr>
          <t>Crossover Frequency:</t>
        </r>
        <r>
          <rPr>
            <sz val="9"/>
            <color indexed="81"/>
            <rFont val="Tahoma"/>
            <family val="2"/>
          </rPr>
          <t xml:space="preserve">
The target crossover frequency should be less than 1/4 of RHP zero frequency or less than 1/10 of switching frequency.</t>
        </r>
      </text>
    </comment>
    <comment ref="F45" authorId="1">
      <text>
        <r>
          <rPr>
            <b/>
            <sz val="9"/>
            <color indexed="81"/>
            <rFont val="Tahoma"/>
            <family val="2"/>
          </rPr>
          <t>Crossover Frequency:</t>
        </r>
        <r>
          <rPr>
            <sz val="9"/>
            <color indexed="81"/>
            <rFont val="Tahoma"/>
            <family val="2"/>
          </rPr>
          <t xml:space="preserve">
Enter the target crossover frequency. The compensation network are calculated based on the chosen crossover frequency.</t>
        </r>
      </text>
    </comment>
    <comment ref="F51" authorId="1">
      <text>
        <r>
          <rPr>
            <b/>
            <sz val="9"/>
            <color indexed="81"/>
            <rFont val="Tahoma"/>
            <family val="2"/>
          </rPr>
          <t>CHF:</t>
        </r>
        <r>
          <rPr>
            <sz val="9"/>
            <color indexed="81"/>
            <rFont val="Tahoma"/>
            <family val="2"/>
          </rPr>
          <t xml:space="preserve">
A compensation pole can be implemented with CHF capacitor. If the calculated result is less than 10pF. It's not needed to put a CHF capacitor here.</t>
        </r>
      </text>
    </comment>
    <comment ref="F54" authorId="1">
      <text>
        <r>
          <rPr>
            <b/>
            <sz val="9"/>
            <color indexed="81"/>
            <rFont val="Tahoma"/>
            <family val="2"/>
          </rPr>
          <t>Feedforward Capacitance (Optional):</t>
        </r>
        <r>
          <rPr>
            <sz val="9"/>
            <color indexed="81"/>
            <rFont val="Tahoma"/>
            <family val="2"/>
          </rPr>
          <t xml:space="preserve">
Enter the feedforward capacitance here based on the bode plot.
Feedforward capacitor introduces a zero and a pole into the control loop.
Zero: fz=1/(2</t>
        </r>
        <r>
          <rPr>
            <sz val="9"/>
            <color indexed="81"/>
            <rFont val="Calibri"/>
            <family val="2"/>
          </rPr>
          <t>π×Rup×Cff)
Pole: fp=1/(2π×Cff×(Rup//Rdown))</t>
        </r>
      </text>
    </comment>
    <comment ref="F55" authorId="1">
      <text>
        <r>
          <rPr>
            <b/>
            <sz val="9"/>
            <color indexed="81"/>
            <rFont val="Tahoma"/>
            <family val="2"/>
          </rPr>
          <t>Intoduced Zero Frequency:</t>
        </r>
        <r>
          <rPr>
            <sz val="9"/>
            <color indexed="81"/>
            <rFont val="Tahoma"/>
            <family val="2"/>
          </rPr>
          <t xml:space="preserve">
If no feedforward capacitor is added, zero frequency= N/F</t>
        </r>
      </text>
    </comment>
    <comment ref="F56" authorId="1">
      <text>
        <r>
          <rPr>
            <b/>
            <sz val="9"/>
            <color indexed="81"/>
            <rFont val="Tahoma"/>
            <family val="2"/>
          </rPr>
          <t>Introduced Pole Frequency:</t>
        </r>
        <r>
          <rPr>
            <sz val="9"/>
            <color indexed="81"/>
            <rFont val="Tahoma"/>
            <family val="2"/>
          </rPr>
          <t xml:space="preserve">
If no feedforward capacitor is added, pole frequency=N/F</t>
        </r>
      </text>
    </comment>
  </commentList>
</comments>
</file>

<file path=xl/sharedStrings.xml><?xml version="1.0" encoding="utf-8"?>
<sst xmlns="http://schemas.openxmlformats.org/spreadsheetml/2006/main" count="185" uniqueCount="153">
  <si>
    <t>TPS61372 Design Tool</t>
  </si>
  <si>
    <t>= Input Box</t>
  </si>
  <si>
    <t>Step 1: Operating Specifications</t>
  </si>
  <si>
    <t>Units</t>
  </si>
  <si>
    <t>Value</t>
  </si>
  <si>
    <t>Description</t>
  </si>
  <si>
    <t>V</t>
  </si>
  <si>
    <t>A</t>
  </si>
  <si>
    <t>Switching Frequency</t>
  </si>
  <si>
    <t>kHz</t>
  </si>
  <si>
    <r>
      <t>Duty cycle at nominal Vin condition, D</t>
    </r>
    <r>
      <rPr>
        <vertAlign val="subscript"/>
        <sz val="11"/>
        <color theme="1"/>
        <rFont val="Arial"/>
        <family val="2"/>
      </rPr>
      <t>nom</t>
    </r>
  </si>
  <si>
    <r>
      <t>Duty cycle at minimum Vin condition, D</t>
    </r>
    <r>
      <rPr>
        <vertAlign val="subscript"/>
        <sz val="11"/>
        <color theme="1"/>
        <rFont val="Arial"/>
        <family val="2"/>
      </rPr>
      <t>min</t>
    </r>
  </si>
  <si>
    <r>
      <t>Duty cycle at maximum Vin condition, D</t>
    </r>
    <r>
      <rPr>
        <vertAlign val="subscript"/>
        <sz val="11"/>
        <color theme="1"/>
        <rFont val="Arial"/>
        <family val="2"/>
      </rPr>
      <t>max</t>
    </r>
  </si>
  <si>
    <t>Inductor cufrrent ripple fraction, Kind</t>
  </si>
  <si>
    <t xml:space="preserve">Recommended inductor </t>
  </si>
  <si>
    <t>Iinmax</t>
  </si>
  <si>
    <t>Iripple target</t>
  </si>
  <si>
    <t>Lmin1</t>
  </si>
  <si>
    <t>Lmin2</t>
  </si>
  <si>
    <t>Lmin3</t>
  </si>
  <si>
    <t>H</t>
  </si>
  <si>
    <t>Maximum average input current(assumes 100% efficiency)</t>
  </si>
  <si>
    <t>Inductance, L</t>
  </si>
  <si>
    <r>
      <rPr>
        <sz val="11"/>
        <color theme="1"/>
        <rFont val="Calibri"/>
        <family val="2"/>
      </rPr>
      <t>µ</t>
    </r>
    <r>
      <rPr>
        <sz val="11"/>
        <color theme="1"/>
        <rFont val="Arial"/>
        <family val="2"/>
      </rPr>
      <t>H</t>
    </r>
  </si>
  <si>
    <t>Inductor DCR</t>
  </si>
  <si>
    <r>
      <t>m</t>
    </r>
    <r>
      <rPr>
        <sz val="11"/>
        <color theme="1"/>
        <rFont val="Calibri"/>
        <family val="2"/>
      </rPr>
      <t>Ω</t>
    </r>
  </si>
  <si>
    <r>
      <t>PK-to-Pk Ripple Current at V</t>
    </r>
    <r>
      <rPr>
        <vertAlign val="subscript"/>
        <sz val="11"/>
        <color theme="1"/>
        <rFont val="Arial"/>
        <family val="2"/>
      </rPr>
      <t>IN(min</t>
    </r>
    <r>
      <rPr>
        <sz val="11"/>
        <color theme="1"/>
        <rFont val="Arial"/>
        <family val="2"/>
      </rPr>
      <t xml:space="preserve">), </t>
    </r>
    <r>
      <rPr>
        <sz val="11"/>
        <color theme="1"/>
        <rFont val="Calibri"/>
        <family val="2"/>
      </rPr>
      <t>Δ</t>
    </r>
    <r>
      <rPr>
        <sz val="11"/>
        <color theme="1"/>
        <rFont val="Arial"/>
        <family val="2"/>
      </rPr>
      <t>I</t>
    </r>
    <r>
      <rPr>
        <vertAlign val="subscript"/>
        <sz val="11"/>
        <color theme="1"/>
        <rFont val="Arial"/>
        <family val="2"/>
      </rPr>
      <t>L1</t>
    </r>
  </si>
  <si>
    <r>
      <t>PK-to-Pk Ripple Current at V</t>
    </r>
    <r>
      <rPr>
        <vertAlign val="subscript"/>
        <sz val="11"/>
        <color theme="1"/>
        <rFont val="Arial"/>
        <family val="2"/>
      </rPr>
      <t>IN(nom</t>
    </r>
    <r>
      <rPr>
        <sz val="11"/>
        <color theme="1"/>
        <rFont val="Arial"/>
        <family val="2"/>
      </rPr>
      <t xml:space="preserve">), </t>
    </r>
    <r>
      <rPr>
        <sz val="11"/>
        <color theme="1"/>
        <rFont val="Calibri"/>
        <family val="2"/>
      </rPr>
      <t>Δ</t>
    </r>
    <r>
      <rPr>
        <sz val="11"/>
        <color theme="1"/>
        <rFont val="Arial"/>
        <family val="2"/>
      </rPr>
      <t>I</t>
    </r>
    <r>
      <rPr>
        <vertAlign val="subscript"/>
        <sz val="11"/>
        <color theme="1"/>
        <rFont val="Arial"/>
        <family val="2"/>
      </rPr>
      <t>L2</t>
    </r>
  </si>
  <si>
    <r>
      <t>PK-to-Pk Ripple Current at V</t>
    </r>
    <r>
      <rPr>
        <vertAlign val="subscript"/>
        <sz val="11"/>
        <color theme="1"/>
        <rFont val="Arial"/>
        <family val="2"/>
      </rPr>
      <t>IN(max</t>
    </r>
    <r>
      <rPr>
        <sz val="11"/>
        <color theme="1"/>
        <rFont val="Arial"/>
        <family val="2"/>
      </rPr>
      <t xml:space="preserve">), </t>
    </r>
    <r>
      <rPr>
        <sz val="11"/>
        <color theme="1"/>
        <rFont val="Calibri"/>
        <family val="2"/>
      </rPr>
      <t>Δ</t>
    </r>
    <r>
      <rPr>
        <sz val="11"/>
        <color theme="1"/>
        <rFont val="Arial"/>
        <family val="2"/>
      </rPr>
      <t>I</t>
    </r>
    <r>
      <rPr>
        <vertAlign val="subscript"/>
        <sz val="11"/>
        <color theme="1"/>
        <rFont val="Arial"/>
        <family val="2"/>
      </rPr>
      <t>L3</t>
    </r>
  </si>
  <si>
    <r>
      <t>A</t>
    </r>
    <r>
      <rPr>
        <vertAlign val="subscript"/>
        <sz val="11"/>
        <color theme="1"/>
        <rFont val="Arial"/>
        <family val="2"/>
      </rPr>
      <t>pk-pk</t>
    </r>
  </si>
  <si>
    <t>Step 3: Output Capacitor</t>
  </si>
  <si>
    <t>Step 2: Inductor</t>
  </si>
  <si>
    <t>Output Voltage Ripple Spec</t>
  </si>
  <si>
    <r>
      <t>mV</t>
    </r>
    <r>
      <rPr>
        <vertAlign val="subscript"/>
        <sz val="11"/>
        <color theme="1"/>
        <rFont val="Arial"/>
        <family val="2"/>
      </rPr>
      <t>pk-pk</t>
    </r>
  </si>
  <si>
    <t>Minimum Output Capacitance</t>
  </si>
  <si>
    <r>
      <rPr>
        <sz val="11"/>
        <color theme="1"/>
        <rFont val="Calibri"/>
        <family val="2"/>
      </rPr>
      <t>µ</t>
    </r>
    <r>
      <rPr>
        <sz val="11"/>
        <color theme="1"/>
        <rFont val="Arial"/>
        <family val="2"/>
      </rPr>
      <t>F</t>
    </r>
  </si>
  <si>
    <t>µF</t>
  </si>
  <si>
    <t>Output Capacitor ESR</t>
  </si>
  <si>
    <t>Output Capacitor RMS Current</t>
  </si>
  <si>
    <t>A(rms)</t>
  </si>
  <si>
    <t>Step 4: Input Capacitor</t>
  </si>
  <si>
    <t>Input Voltage Ripple Spec</t>
  </si>
  <si>
    <t>Minimum Input Capacitance</t>
  </si>
  <si>
    <t>Input Capacitor RMS Current(max)</t>
  </si>
  <si>
    <t>Step 5: Feedback and Compensation Design</t>
  </si>
  <si>
    <t>kΩ</t>
  </si>
  <si>
    <r>
      <t>Input Voltage - Min, V</t>
    </r>
    <r>
      <rPr>
        <b/>
        <vertAlign val="subscript"/>
        <sz val="10"/>
        <color theme="1"/>
        <rFont val="Arial"/>
        <family val="2"/>
      </rPr>
      <t>IN(min)</t>
    </r>
  </si>
  <si>
    <r>
      <t>Input Voltage - Nom, V</t>
    </r>
    <r>
      <rPr>
        <b/>
        <vertAlign val="subscript"/>
        <sz val="10"/>
        <color theme="1"/>
        <rFont val="Arial"/>
        <family val="2"/>
      </rPr>
      <t>IN(nom)</t>
    </r>
  </si>
  <si>
    <r>
      <t>Input Voltage - Max, V</t>
    </r>
    <r>
      <rPr>
        <b/>
        <vertAlign val="subscript"/>
        <sz val="10"/>
        <color theme="1"/>
        <rFont val="Arial"/>
        <family val="2"/>
      </rPr>
      <t>IN(max)</t>
    </r>
  </si>
  <si>
    <r>
      <t>Output Voltage, V</t>
    </r>
    <r>
      <rPr>
        <b/>
        <vertAlign val="subscript"/>
        <sz val="11"/>
        <color theme="1"/>
        <rFont val="Arial"/>
        <family val="2"/>
      </rPr>
      <t>OUT</t>
    </r>
  </si>
  <si>
    <r>
      <t>Full Load Output Current, I</t>
    </r>
    <r>
      <rPr>
        <b/>
        <vertAlign val="subscript"/>
        <sz val="10"/>
        <color theme="1"/>
        <rFont val="Arial"/>
        <family val="2"/>
      </rPr>
      <t>OUT(max)</t>
    </r>
  </si>
  <si>
    <r>
      <t>Peak inductor current, I</t>
    </r>
    <r>
      <rPr>
        <b/>
        <vertAlign val="subscript"/>
        <sz val="11"/>
        <color theme="1"/>
        <rFont val="Arial"/>
        <family val="2"/>
      </rPr>
      <t>Lpeak</t>
    </r>
  </si>
  <si>
    <r>
      <t>Output Capacitance, C</t>
    </r>
    <r>
      <rPr>
        <b/>
        <vertAlign val="subscript"/>
        <sz val="11"/>
        <color theme="1"/>
        <rFont val="Arial"/>
        <family val="2"/>
      </rPr>
      <t>OUT</t>
    </r>
  </si>
  <si>
    <r>
      <t>Input Capacitance, C</t>
    </r>
    <r>
      <rPr>
        <b/>
        <vertAlign val="subscript"/>
        <sz val="11"/>
        <color theme="1"/>
        <rFont val="Arial"/>
        <family val="2"/>
      </rPr>
      <t>IN</t>
    </r>
  </si>
  <si>
    <r>
      <t>Bottom resistor for feeback voltage divider, R</t>
    </r>
    <r>
      <rPr>
        <b/>
        <vertAlign val="subscript"/>
        <sz val="11"/>
        <color theme="1"/>
        <rFont val="Arial"/>
        <family val="2"/>
      </rPr>
      <t>down</t>
    </r>
  </si>
  <si>
    <r>
      <t>Calculated top resistor for voltage divider,  R</t>
    </r>
    <r>
      <rPr>
        <b/>
        <vertAlign val="subscript"/>
        <sz val="11"/>
        <color theme="1"/>
        <rFont val="Arial"/>
        <family val="2"/>
      </rPr>
      <t>up</t>
    </r>
  </si>
  <si>
    <t>Load Pole Frequency</t>
  </si>
  <si>
    <t>Boost RHP Zero Frequency</t>
  </si>
  <si>
    <r>
      <t>C</t>
    </r>
    <r>
      <rPr>
        <vertAlign val="subscript"/>
        <sz val="11"/>
        <color theme="1"/>
        <rFont val="Arial"/>
        <family val="2"/>
      </rPr>
      <t>OUT</t>
    </r>
    <r>
      <rPr>
        <sz val="11"/>
        <color theme="1"/>
        <rFont val="Arial"/>
        <family val="2"/>
      </rPr>
      <t xml:space="preserve"> ESR Zero Frequency</t>
    </r>
  </si>
  <si>
    <t>Target Crossover Frequency</t>
  </si>
  <si>
    <t>Recommended Maximum Target Crossvoer Frequency</t>
  </si>
  <si>
    <t>Calculated / Std Values</t>
  </si>
  <si>
    <t>Selected</t>
  </si>
  <si>
    <r>
      <t>k</t>
    </r>
    <r>
      <rPr>
        <sz val="11"/>
        <color theme="1"/>
        <rFont val="Calibri"/>
        <family val="2"/>
      </rPr>
      <t>Ω</t>
    </r>
  </si>
  <si>
    <t>nF</t>
  </si>
  <si>
    <t>Vref</t>
  </si>
  <si>
    <t>GmEA</t>
  </si>
  <si>
    <t>Rsense</t>
  </si>
  <si>
    <t>Ro_ea</t>
  </si>
  <si>
    <t>Rcompen</t>
  </si>
  <si>
    <t>Rcompstd</t>
  </si>
  <si>
    <t>Ccompen</t>
  </si>
  <si>
    <t>Ccompstd</t>
  </si>
  <si>
    <t>Actual P/Z Frequency</t>
  </si>
  <si>
    <t>CHF</t>
  </si>
  <si>
    <t>CHFcomp</t>
  </si>
  <si>
    <t>CHFstd</t>
  </si>
  <si>
    <t>pF</t>
  </si>
  <si>
    <t>Gain_dc</t>
  </si>
  <si>
    <t>f</t>
  </si>
  <si>
    <t>fz_comp gain</t>
  </si>
  <si>
    <t>fz_comp phase</t>
  </si>
  <si>
    <t>fzRHP gain</t>
  </si>
  <si>
    <t>fzRHP phase</t>
  </si>
  <si>
    <t>fp gain</t>
  </si>
  <si>
    <t>fp phase</t>
  </si>
  <si>
    <t>fz_ESR gain</t>
  </si>
  <si>
    <t>fz_ESR phase</t>
  </si>
  <si>
    <t>fp_comp1 gain</t>
  </si>
  <si>
    <t>fp_comp1 phase</t>
  </si>
  <si>
    <t>fp_comp2 gain</t>
  </si>
  <si>
    <t>fp_comp2 phase</t>
  </si>
  <si>
    <t>loop gain</t>
  </si>
  <si>
    <t>loop phase</t>
  </si>
  <si>
    <t>fp</t>
  </si>
  <si>
    <t>fesr</t>
  </si>
  <si>
    <t>frhp</t>
  </si>
  <si>
    <t>fp_comp</t>
  </si>
  <si>
    <t>fz_comp</t>
  </si>
  <si>
    <t>fp_comp2</t>
  </si>
  <si>
    <t>Estimated Efficiency</t>
  </si>
  <si>
    <r>
      <t>V</t>
    </r>
    <r>
      <rPr>
        <vertAlign val="subscript"/>
        <sz val="11"/>
        <color theme="1"/>
        <rFont val="Arial"/>
        <family val="2"/>
      </rPr>
      <t>IN(nom)</t>
    </r>
    <r>
      <rPr>
        <sz val="11"/>
        <color theme="1"/>
        <rFont val="Arial"/>
        <family val="2"/>
      </rPr>
      <t>=</t>
    </r>
  </si>
  <si>
    <t>fcross</t>
  </si>
  <si>
    <t>Hz</t>
  </si>
  <si>
    <t>phse margin</t>
  </si>
  <si>
    <t>degree</t>
  </si>
  <si>
    <t>y</t>
  </si>
  <si>
    <t>°</t>
  </si>
  <si>
    <t>Step 6: Compensation Components</t>
  </si>
  <si>
    <r>
      <t>R</t>
    </r>
    <r>
      <rPr>
        <b/>
        <vertAlign val="subscript"/>
        <sz val="11"/>
        <color theme="1"/>
        <rFont val="Arial"/>
        <family val="2"/>
      </rPr>
      <t>C</t>
    </r>
  </si>
  <si>
    <r>
      <t>C</t>
    </r>
    <r>
      <rPr>
        <b/>
        <vertAlign val="subscript"/>
        <sz val="11"/>
        <color theme="1"/>
        <rFont val="Arial"/>
        <family val="2"/>
      </rPr>
      <t>C1</t>
    </r>
  </si>
  <si>
    <t>Standared Resistor Value:</t>
  </si>
  <si>
    <t>Standard Capacitance Value:</t>
  </si>
  <si>
    <t>Phase margin</t>
  </si>
  <si>
    <t>fc(Loop phase=0)</t>
  </si>
  <si>
    <r>
      <t>Feedforward Capacitance, C</t>
    </r>
    <r>
      <rPr>
        <vertAlign val="subscript"/>
        <sz val="11"/>
        <color theme="1"/>
        <rFont val="Arial"/>
        <family val="2"/>
      </rPr>
      <t>ff</t>
    </r>
  </si>
  <si>
    <r>
      <t>Introduced Zero Frequency, F</t>
    </r>
    <r>
      <rPr>
        <vertAlign val="subscript"/>
        <sz val="11"/>
        <color theme="1"/>
        <rFont val="Arial"/>
        <family val="2"/>
      </rPr>
      <t>zCff</t>
    </r>
  </si>
  <si>
    <r>
      <t>Introduced Pole Frequency, F</t>
    </r>
    <r>
      <rPr>
        <vertAlign val="subscript"/>
        <sz val="11"/>
        <color theme="1"/>
        <rFont val="Arial"/>
        <family val="2"/>
      </rPr>
      <t>pCff</t>
    </r>
  </si>
  <si>
    <t>dB</t>
  </si>
  <si>
    <t>Gain Margin</t>
  </si>
  <si>
    <t>Crossover frequency</t>
  </si>
  <si>
    <t>fzCff</t>
  </si>
  <si>
    <t>fzCff gain</t>
  </si>
  <si>
    <t>fzCff phase</t>
  </si>
  <si>
    <t>fpCff gain</t>
  </si>
  <si>
    <t>fpCff phase</t>
  </si>
  <si>
    <t>fpCff</t>
  </si>
  <si>
    <t>fp_comp2X</t>
  </si>
  <si>
    <t>Step 7: Feedforward Capacitor (Optional)</t>
  </si>
  <si>
    <t>Pole&amp;Zero frequency:</t>
  </si>
  <si>
    <t>Inductor calculation:</t>
  </si>
  <si>
    <t>Standard value:</t>
  </si>
  <si>
    <t>Phase&amp;Gain margin:</t>
  </si>
  <si>
    <t>fL</t>
  </si>
  <si>
    <t>fL gain</t>
  </si>
  <si>
    <t>fL phase</t>
  </si>
  <si>
    <t>Ilrms</t>
  </si>
  <si>
    <t>RdsonL</t>
  </si>
  <si>
    <t>RdsonH</t>
  </si>
  <si>
    <t>PL</t>
  </si>
  <si>
    <t>Rise&amp;Fall time</t>
  </si>
  <si>
    <t>Deadtime</t>
  </si>
  <si>
    <t>Vdiode</t>
  </si>
  <si>
    <t>Pmos</t>
  </si>
  <si>
    <t>Effi</t>
  </si>
  <si>
    <t>Cp</t>
  </si>
  <si>
    <t>ffb gain</t>
  </si>
  <si>
    <t>ffb phase</t>
  </si>
  <si>
    <t>ABOUT</t>
  </si>
  <si>
    <t>Terms of Use</t>
  </si>
  <si>
    <r>
      <t>Hz (F</t>
    </r>
    <r>
      <rPr>
        <vertAlign val="subscript"/>
        <sz val="10"/>
        <color theme="1"/>
        <rFont val="Arial"/>
        <family val="2"/>
      </rPr>
      <t>pEA</t>
    </r>
    <r>
      <rPr>
        <sz val="10"/>
        <color theme="1"/>
        <rFont val="Arial"/>
        <family val="2"/>
      </rPr>
      <t>)</t>
    </r>
  </si>
  <si>
    <r>
      <t>kHz(F</t>
    </r>
    <r>
      <rPr>
        <vertAlign val="subscript"/>
        <sz val="10"/>
        <color theme="1"/>
        <rFont val="Arial"/>
        <family val="2"/>
      </rPr>
      <t>zCOMP</t>
    </r>
    <r>
      <rPr>
        <sz val="10"/>
        <color theme="1"/>
        <rFont val="Arial"/>
        <family val="2"/>
      </rPr>
      <t>)</t>
    </r>
  </si>
  <si>
    <r>
      <t>kHz(F</t>
    </r>
    <r>
      <rPr>
        <vertAlign val="subscript"/>
        <sz val="10"/>
        <color theme="1"/>
        <rFont val="Arial"/>
        <family val="2"/>
      </rPr>
      <t>pCOMP2</t>
    </r>
    <r>
      <rPr>
        <sz val="10"/>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</si>
</sst>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29" x14ac:knownFonts="1">
    <font>
      <sz val="11"/>
      <color theme="1"/>
      <name val="Calibri"/>
      <family val="2"/>
      <scheme val="minor"/>
    </font>
    <font>
      <sz val="16"/>
      <color theme="0"/>
      <name val="Arial"/>
      <family val="2"/>
    </font>
    <font>
      <sz val="11"/>
      <color theme="1"/>
      <name val="Arial"/>
      <family val="2"/>
    </font>
    <font>
      <b/>
      <sz val="11"/>
      <color theme="0"/>
      <name val="Arial"/>
      <family val="2"/>
    </font>
    <font>
      <b/>
      <sz val="11"/>
      <color theme="1"/>
      <name val="Arial"/>
      <family val="2"/>
    </font>
    <font>
      <sz val="10"/>
      <color theme="1"/>
      <name val="Arial"/>
      <family val="2"/>
    </font>
    <font>
      <vertAlign val="subscript"/>
      <sz val="11"/>
      <color theme="1"/>
      <name val="Arial"/>
      <family val="2"/>
    </font>
    <font>
      <sz val="9"/>
      <color indexed="81"/>
      <name val="Tahoma"/>
      <family val="2"/>
    </font>
    <font>
      <b/>
      <sz val="9"/>
      <color indexed="81"/>
      <name val="Tahoma"/>
      <family val="2"/>
    </font>
    <font>
      <b/>
      <sz val="10"/>
      <color indexed="81"/>
      <name val="Tahoma"/>
      <family val="2"/>
    </font>
    <font>
      <sz val="9"/>
      <color indexed="10"/>
      <name val="Tahoma"/>
      <family val="2"/>
    </font>
    <font>
      <vertAlign val="subscript"/>
      <sz val="9"/>
      <color indexed="10"/>
      <name val="Tahoma"/>
      <family val="2"/>
    </font>
    <font>
      <sz val="12"/>
      <color rgb="FF0025C0"/>
      <name val="Arial"/>
      <family val="2"/>
    </font>
    <font>
      <sz val="11"/>
      <color theme="1"/>
      <name val="Calibri"/>
      <family val="2"/>
    </font>
    <font>
      <sz val="9"/>
      <color indexed="81"/>
      <name val="Calibri"/>
      <family val="2"/>
    </font>
    <font>
      <b/>
      <sz val="10"/>
      <color theme="1"/>
      <name val="Arial"/>
      <family val="2"/>
    </font>
    <font>
      <b/>
      <vertAlign val="subscript"/>
      <sz val="10"/>
      <color theme="1"/>
      <name val="Arial"/>
      <family val="2"/>
    </font>
    <font>
      <b/>
      <vertAlign val="subscript"/>
      <sz val="11"/>
      <color theme="1"/>
      <name val="Arial"/>
      <family val="2"/>
    </font>
    <font>
      <sz val="11"/>
      <color rgb="FF0E05BB"/>
      <name val="Arial"/>
      <family val="2"/>
    </font>
    <font>
      <sz val="16"/>
      <color theme="0" tint="-0.249977111117893"/>
      <name val="Arial"/>
      <family val="2"/>
    </font>
    <font>
      <sz val="11"/>
      <color theme="0" tint="-0.249977111117893"/>
      <name val="Arial"/>
      <family val="2"/>
    </font>
    <font>
      <sz val="11"/>
      <color theme="0"/>
      <name val="Arial"/>
      <family val="2"/>
    </font>
    <font>
      <b/>
      <sz val="11"/>
      <color rgb="FF0E05BB"/>
      <name val="Arial"/>
      <family val="2"/>
    </font>
    <font>
      <b/>
      <sz val="12"/>
      <color rgb="FF0025C0"/>
      <name val="Arial"/>
      <family val="2"/>
    </font>
    <font>
      <vertAlign val="subscript"/>
      <sz val="9"/>
      <color indexed="81"/>
      <name val="Tahoma"/>
      <family val="2"/>
    </font>
    <font>
      <b/>
      <sz val="11"/>
      <color rgb="FFFF0000"/>
      <name val="Arial"/>
      <family val="2"/>
    </font>
    <font>
      <b/>
      <sz val="11"/>
      <color rgb="FFFF0000"/>
      <name val="Calibri"/>
      <family val="2"/>
    </font>
    <font>
      <sz val="11"/>
      <color theme="0"/>
      <name val="Calibri"/>
      <family val="2"/>
      <scheme val="minor"/>
    </font>
    <font>
      <vertAlign val="subscript"/>
      <sz val="10"/>
      <color theme="1"/>
      <name val="Arial"/>
      <family val="2"/>
    </font>
  </fonts>
  <fills count="6">
    <fill>
      <patternFill patternType="none"/>
    </fill>
    <fill>
      <patternFill patternType="gray125"/>
    </fill>
    <fill>
      <patternFill patternType="solid">
        <fgColor rgb="FFFF000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6">
    <xf numFmtId="0" fontId="0" fillId="0" borderId="0" xfId="0"/>
    <xf numFmtId="0" fontId="2" fillId="3" borderId="0" xfId="0" applyFont="1" applyFill="1" applyProtection="1"/>
    <xf numFmtId="0" fontId="1" fillId="3" borderId="0" xfId="0" applyFont="1" applyFill="1" applyAlignment="1" applyProtection="1">
      <alignment vertical="center"/>
    </xf>
    <xf numFmtId="0" fontId="3" fillId="3" borderId="0" xfId="0" quotePrefix="1" applyFont="1" applyFill="1" applyAlignment="1" applyProtection="1"/>
    <xf numFmtId="0" fontId="19" fillId="3" borderId="0" xfId="0" applyFont="1" applyFill="1" applyAlignment="1" applyProtection="1">
      <alignment vertical="center"/>
    </xf>
    <xf numFmtId="0" fontId="20" fillId="3" borderId="0" xfId="0" applyFont="1" applyFill="1" applyProtection="1"/>
    <xf numFmtId="0" fontId="23" fillId="5" borderId="0" xfId="0" applyFont="1" applyFill="1" applyBorder="1" applyAlignment="1" applyProtection="1">
      <alignment vertical="center"/>
    </xf>
    <xf numFmtId="0" fontId="1" fillId="5" borderId="0" xfId="0" applyFont="1" applyFill="1" applyBorder="1" applyAlignment="1" applyProtection="1">
      <alignment vertical="center"/>
    </xf>
    <xf numFmtId="0" fontId="2" fillId="5" borderId="0" xfId="0" applyFont="1" applyFill="1" applyProtection="1"/>
    <xf numFmtId="0" fontId="3" fillId="5" borderId="0" xfId="0" quotePrefix="1" applyFont="1" applyFill="1" applyBorder="1" applyAlignment="1" applyProtection="1"/>
    <xf numFmtId="0" fontId="2" fillId="5" borderId="0" xfId="0" applyFont="1" applyFill="1" applyBorder="1" applyProtection="1"/>
    <xf numFmtId="0" fontId="12" fillId="5" borderId="0" xfId="0" applyFont="1" applyFill="1" applyBorder="1" applyAlignment="1" applyProtection="1">
      <alignment horizontal="left" vertical="center"/>
    </xf>
    <xf numFmtId="0" fontId="5" fillId="5" borderId="0" xfId="0" applyFont="1" applyFill="1" applyBorder="1" applyProtection="1"/>
    <xf numFmtId="0" fontId="2" fillId="4" borderId="1" xfId="0" applyFont="1" applyFill="1" applyBorder="1" applyProtection="1">
      <protection locked="0"/>
    </xf>
    <xf numFmtId="0" fontId="5" fillId="4" borderId="0" xfId="0" applyFont="1" applyFill="1" applyBorder="1" applyAlignment="1" applyProtection="1">
      <alignment horizontal="center"/>
      <protection locked="0"/>
    </xf>
    <xf numFmtId="0" fontId="2" fillId="4" borderId="1" xfId="0" applyFont="1" applyFill="1" applyBorder="1" applyProtection="1"/>
    <xf numFmtId="0" fontId="21" fillId="5" borderId="0" xfId="0" applyFont="1" applyFill="1" applyProtection="1"/>
    <xf numFmtId="0" fontId="2" fillId="0" borderId="0" xfId="0" applyFont="1" applyFill="1" applyProtection="1"/>
    <xf numFmtId="0" fontId="5" fillId="5" borderId="1" xfId="0" applyFont="1" applyFill="1" applyBorder="1" applyAlignment="1" applyProtection="1">
      <alignment horizontal="center" vertical="center"/>
    </xf>
    <xf numFmtId="0" fontId="5" fillId="5" borderId="1" xfId="0" quotePrefix="1" applyFont="1" applyFill="1" applyBorder="1" applyAlignment="1" applyProtection="1">
      <alignment vertical="center"/>
    </xf>
    <xf numFmtId="0" fontId="5" fillId="4" borderId="1" xfId="0" applyFont="1" applyFill="1" applyBorder="1" applyAlignment="1" applyProtection="1">
      <alignment vertical="center"/>
      <protection locked="0"/>
    </xf>
    <xf numFmtId="0" fontId="5"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2" fillId="5" borderId="0" xfId="0" applyFont="1" applyFill="1" applyBorder="1" applyAlignment="1" applyProtection="1">
      <alignment vertical="center"/>
    </xf>
    <xf numFmtId="164" fontId="2" fillId="5" borderId="1" xfId="0" applyNumberFormat="1" applyFont="1" applyFill="1" applyBorder="1" applyAlignment="1" applyProtection="1">
      <alignment vertical="center"/>
    </xf>
    <xf numFmtId="0" fontId="2" fillId="4" borderId="1" xfId="0" applyFont="1" applyFill="1" applyBorder="1" applyAlignment="1" applyProtection="1">
      <alignment vertical="center"/>
      <protection locked="0"/>
    </xf>
    <xf numFmtId="165" fontId="2" fillId="5" borderId="1" xfId="0" applyNumberFormat="1" applyFont="1" applyFill="1" applyBorder="1" applyAlignment="1" applyProtection="1">
      <alignment vertical="center"/>
    </xf>
    <xf numFmtId="166" fontId="2" fillId="5" borderId="1" xfId="0" applyNumberFormat="1" applyFont="1" applyFill="1" applyBorder="1" applyAlignment="1" applyProtection="1">
      <alignment vertical="center"/>
    </xf>
    <xf numFmtId="2" fontId="2" fillId="5" borderId="1" xfId="0" applyNumberFormat="1" applyFont="1" applyFill="1" applyBorder="1" applyAlignment="1" applyProtection="1">
      <alignment vertical="center"/>
    </xf>
    <xf numFmtId="0" fontId="13" fillId="5" borderId="1" xfId="0" applyFont="1" applyFill="1" applyBorder="1" applyAlignment="1" applyProtection="1">
      <alignment vertical="center"/>
    </xf>
    <xf numFmtId="0" fontId="13" fillId="5" borderId="0" xfId="0" applyFont="1" applyFill="1" applyBorder="1" applyAlignment="1" applyProtection="1">
      <alignment vertical="center"/>
    </xf>
    <xf numFmtId="0" fontId="2" fillId="5" borderId="0" xfId="0" applyFont="1" applyFill="1" applyAlignment="1" applyProtection="1">
      <alignment vertical="center"/>
    </xf>
    <xf numFmtId="0" fontId="2" fillId="0" borderId="1" xfId="0" applyFont="1" applyFill="1" applyBorder="1" applyAlignment="1" applyProtection="1">
      <alignment vertical="center"/>
    </xf>
    <xf numFmtId="0" fontId="18" fillId="5" borderId="0" xfId="0" applyFont="1" applyFill="1" applyAlignment="1" applyProtection="1">
      <alignment vertical="center"/>
    </xf>
    <xf numFmtId="165" fontId="2" fillId="4" borderId="1" xfId="0" applyNumberFormat="1" applyFont="1" applyFill="1" applyBorder="1" applyAlignment="1" applyProtection="1">
      <alignment vertical="center"/>
      <protection locked="0"/>
    </xf>
    <xf numFmtId="0" fontId="22" fillId="5" borderId="0" xfId="0" applyFont="1" applyFill="1" applyAlignment="1" applyProtection="1">
      <alignment vertical="center"/>
    </xf>
    <xf numFmtId="0" fontId="18" fillId="5" borderId="0" xfId="0" applyFont="1" applyFill="1" applyBorder="1" applyAlignment="1" applyProtection="1">
      <alignment vertical="center"/>
    </xf>
    <xf numFmtId="0" fontId="4" fillId="5" borderId="1" xfId="0" applyFont="1" applyFill="1" applyBorder="1" applyAlignment="1" applyProtection="1">
      <alignment horizontal="center" vertical="center"/>
    </xf>
    <xf numFmtId="0" fontId="2" fillId="5" borderId="1" xfId="0" applyFont="1" applyFill="1" applyBorder="1" applyAlignment="1" applyProtection="1">
      <alignment horizontal="center" vertical="center"/>
    </xf>
    <xf numFmtId="165" fontId="2" fillId="5" borderId="1" xfId="0" applyNumberFormat="1" applyFont="1" applyFill="1" applyBorder="1" applyAlignment="1" applyProtection="1">
      <alignment horizontal="right" vertical="center"/>
    </xf>
    <xf numFmtId="0" fontId="2" fillId="0" borderId="1" xfId="0" applyFont="1" applyFill="1" applyBorder="1" applyProtection="1"/>
    <xf numFmtId="0" fontId="2" fillId="5" borderId="0" xfId="0" applyFont="1" applyFill="1" applyAlignment="1" applyProtection="1">
      <alignment horizontal="center" vertical="center"/>
    </xf>
    <xf numFmtId="0" fontId="2" fillId="0" borderId="1" xfId="0" applyFont="1" applyFill="1" applyBorder="1" applyAlignment="1" applyProtection="1">
      <alignment horizontal="right"/>
    </xf>
    <xf numFmtId="0" fontId="22" fillId="5" borderId="1" xfId="0" applyFont="1" applyFill="1" applyBorder="1" applyAlignment="1" applyProtection="1">
      <alignment horizontal="center" vertical="center"/>
    </xf>
    <xf numFmtId="165" fontId="22" fillId="5" borderId="1" xfId="0" applyNumberFormat="1" applyFont="1" applyFill="1" applyBorder="1" applyAlignment="1" applyProtection="1">
      <alignment vertical="center"/>
    </xf>
    <xf numFmtId="0" fontId="22" fillId="5" borderId="1" xfId="0" applyFont="1" applyFill="1" applyBorder="1" applyAlignment="1" applyProtection="1">
      <alignment vertical="center"/>
    </xf>
    <xf numFmtId="165" fontId="25" fillId="5" borderId="1" xfId="0" applyNumberFormat="1" applyFont="1" applyFill="1" applyBorder="1" applyAlignment="1" applyProtection="1">
      <alignment vertical="center"/>
    </xf>
    <xf numFmtId="0" fontId="26" fillId="5" borderId="1" xfId="0" applyFont="1" applyFill="1" applyBorder="1" applyAlignment="1" applyProtection="1">
      <alignment vertical="center"/>
    </xf>
    <xf numFmtId="165" fontId="4" fillId="5" borderId="1" xfId="0" applyNumberFormat="1" applyFont="1" applyFill="1" applyBorder="1" applyAlignment="1" applyProtection="1">
      <alignment vertical="center"/>
    </xf>
    <xf numFmtId="0" fontId="4" fillId="5" borderId="1" xfId="0" applyFont="1" applyFill="1" applyBorder="1" applyAlignment="1" applyProtection="1">
      <alignment vertical="center"/>
    </xf>
    <xf numFmtId="0" fontId="25" fillId="5" borderId="1" xfId="0" applyFont="1" applyFill="1" applyBorder="1" applyAlignment="1" applyProtection="1">
      <alignment horizontal="center" vertical="center"/>
    </xf>
    <xf numFmtId="0" fontId="2" fillId="5" borderId="0" xfId="0" applyFont="1" applyFill="1" applyAlignment="1" applyProtection="1">
      <alignment horizontal="right"/>
    </xf>
    <xf numFmtId="0" fontId="21" fillId="5" borderId="0" xfId="0" applyFont="1" applyFill="1" applyBorder="1" applyProtection="1"/>
    <xf numFmtId="1" fontId="2" fillId="5" borderId="1" xfId="0" applyNumberFormat="1" applyFont="1" applyFill="1" applyBorder="1" applyAlignment="1" applyProtection="1">
      <alignment vertical="center"/>
    </xf>
    <xf numFmtId="0" fontId="27" fillId="5" borderId="0" xfId="0" applyFont="1" applyFill="1" applyProtection="1"/>
    <xf numFmtId="0" fontId="27" fillId="5" borderId="0" xfId="0" applyFont="1" applyFill="1" applyAlignment="1" applyProtection="1">
      <alignment wrapText="1"/>
    </xf>
    <xf numFmtId="0" fontId="21" fillId="5" borderId="0" xfId="0" applyFont="1" applyFill="1" applyAlignment="1" applyProtection="1">
      <alignment wrapText="1"/>
    </xf>
    <xf numFmtId="49" fontId="21" fillId="5" borderId="0" xfId="0" applyNumberFormat="1" applyFont="1" applyFill="1" applyAlignment="1" applyProtection="1">
      <alignment wrapText="1"/>
    </xf>
    <xf numFmtId="0" fontId="21" fillId="5" borderId="0" xfId="0" applyFont="1" applyFill="1" applyAlignment="1" applyProtection="1"/>
    <xf numFmtId="0" fontId="27" fillId="5" borderId="0" xfId="0" applyFont="1" applyFill="1" applyBorder="1" applyAlignment="1" applyProtection="1">
      <alignment horizontal="left"/>
    </xf>
    <xf numFmtId="48" fontId="21" fillId="5" borderId="0" xfId="0" applyNumberFormat="1" applyFont="1" applyFill="1" applyProtection="1"/>
    <xf numFmtId="0" fontId="21" fillId="5" borderId="0" xfId="0" applyFont="1" applyFill="1" applyAlignment="1" applyProtection="1">
      <alignment horizontal="left"/>
    </xf>
    <xf numFmtId="0" fontId="1" fillId="2" borderId="0" xfId="0" applyFont="1" applyFill="1" applyAlignment="1" applyProtection="1">
      <alignment horizontal="center" vertical="center"/>
    </xf>
    <xf numFmtId="0" fontId="1" fillId="5" borderId="0" xfId="0" applyFont="1" applyFill="1" applyAlignment="1" applyProtection="1">
      <alignment horizontal="center" vertical="center"/>
    </xf>
    <xf numFmtId="0" fontId="21" fillId="3" borderId="0" xfId="0" applyFont="1" applyFill="1" applyAlignment="1" applyProtection="1">
      <alignment vertical="center"/>
    </xf>
    <xf numFmtId="0" fontId="21" fillId="3" borderId="0" xfId="0" applyFont="1" applyFill="1" applyAlignment="1" applyProtection="1">
      <alignment horizontal="center"/>
    </xf>
    <xf numFmtId="0" fontId="1" fillId="2" borderId="0" xfId="0" applyFont="1" applyFill="1" applyAlignment="1" applyProtection="1">
      <alignment horizontal="center" vertical="center"/>
    </xf>
    <xf numFmtId="0" fontId="2" fillId="5" borderId="1" xfId="0" applyFont="1" applyFill="1" applyBorder="1" applyAlignment="1" applyProtection="1">
      <alignment horizontal="right" vertical="center"/>
    </xf>
    <xf numFmtId="0" fontId="2" fillId="0" borderId="1" xfId="0" applyFont="1" applyFill="1" applyBorder="1" applyAlignment="1" applyProtection="1">
      <alignment horizontal="right" vertical="center"/>
    </xf>
    <xf numFmtId="0" fontId="5" fillId="5" borderId="1" xfId="0" applyFont="1" applyFill="1" applyBorder="1" applyAlignment="1" applyProtection="1">
      <alignment vertical="center"/>
    </xf>
    <xf numFmtId="0" fontId="18" fillId="5" borderId="0" xfId="0" applyFont="1" applyFill="1" applyBorder="1" applyAlignment="1" applyProtection="1">
      <alignment horizontal="center" vertical="center"/>
    </xf>
    <xf numFmtId="0" fontId="4" fillId="5" borderId="1" xfId="0" applyFont="1" applyFill="1" applyBorder="1" applyAlignment="1" applyProtection="1">
      <alignment horizontal="right" vertical="center"/>
    </xf>
    <xf numFmtId="0" fontId="5" fillId="5" borderId="1" xfId="0" applyFont="1" applyFill="1" applyBorder="1" applyAlignment="1" applyProtection="1">
      <alignment horizontal="right" vertical="center"/>
    </xf>
    <xf numFmtId="0" fontId="15" fillId="5" borderId="1" xfId="0" applyFont="1" applyFill="1" applyBorder="1" applyAlignment="1" applyProtection="1">
      <alignment horizontal="right" vertical="center"/>
    </xf>
    <xf numFmtId="0" fontId="23" fillId="5" borderId="0" xfId="0" applyFont="1" applyFill="1" applyBorder="1" applyAlignment="1" applyProtection="1">
      <alignment horizontal="left" vertical="center"/>
    </xf>
    <xf numFmtId="0" fontId="18" fillId="5" borderId="0" xfId="0" applyFont="1" applyFill="1" applyBorder="1" applyAlignment="1" applyProtection="1">
      <alignment horizontal="right" vertical="center"/>
    </xf>
  </cellXfs>
  <cellStyles count="1">
    <cellStyle name="Normal" xfId="0" builtinId="0"/>
  </cellStyles>
  <dxfs count="9">
    <dxf>
      <font>
        <color rgb="FFFF0000"/>
      </font>
      <fill>
        <patternFill>
          <bgColor rgb="FFFFFF00"/>
        </patternFill>
      </fill>
    </dxf>
    <dxf>
      <font>
        <color rgb="FFFF0000"/>
      </font>
      <fill>
        <patternFill patternType="solid">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patternType="solid">
          <bgColor rgb="FFFFFF00"/>
        </patternFill>
      </fill>
    </dxf>
  </dxfs>
  <tableStyles count="0" defaultTableStyle="TableStyleMedium2" defaultPivotStyle="PivotStyleLight16"/>
  <colors>
    <mruColors>
      <color rgb="FF0E05BB"/>
      <color rgb="FF0253BE"/>
      <color rgb="FF0025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400"/>
            </a:pPr>
            <a:r>
              <a:rPr lang="en-US" sz="1400"/>
              <a:t>Bode Plot, </a:t>
            </a:r>
            <a:r>
              <a:rPr lang="en-US" sz="1400" baseline="0"/>
              <a:t>V</a:t>
            </a:r>
            <a:r>
              <a:rPr lang="en-US" sz="1400" baseline="-25000"/>
              <a:t>IN</a:t>
            </a:r>
            <a:r>
              <a:rPr lang="en-US" sz="1400" baseline="0"/>
              <a:t>=V</a:t>
            </a:r>
            <a:r>
              <a:rPr lang="en-US" sz="1400" baseline="-25000"/>
              <a:t>IN(nom)</a:t>
            </a:r>
            <a:endParaRPr lang="en-US" sz="1400" baseline="0"/>
          </a:p>
        </c:rich>
      </c:tx>
      <c:layout>
        <c:manualLayout>
          <c:xMode val="edge"/>
          <c:yMode val="edge"/>
          <c:x val="0.10312272135003223"/>
          <c:y val="2.7180064718516306E-2"/>
        </c:manualLayout>
      </c:layout>
      <c:overlay val="0"/>
    </c:title>
    <c:autoTitleDeleted val="0"/>
    <c:plotArea>
      <c:layout/>
      <c:scatterChart>
        <c:scatterStyle val="smoothMarker"/>
        <c:varyColors val="0"/>
        <c:ser>
          <c:idx val="0"/>
          <c:order val="0"/>
          <c:tx>
            <c:v>Gain</c:v>
          </c:tx>
          <c:spPr>
            <a:ln>
              <a:solidFill>
                <a:srgbClr val="0E05BB"/>
              </a:solidFill>
            </a:ln>
          </c:spPr>
          <c:marker>
            <c:symbol val="none"/>
          </c:marker>
          <c:xVal>
            <c:numRef>
              <c:f>Sheet1!$AK$2:$AK$502</c:f>
              <c:numCache>
                <c:formatCode>General</c:formatCode>
                <c:ptCount val="501"/>
                <c:pt idx="0">
                  <c:v>10</c:v>
                </c:pt>
                <c:pt idx="1">
                  <c:v>10.232929922807543</c:v>
                </c:pt>
                <c:pt idx="2">
                  <c:v>10.471285480509</c:v>
                </c:pt>
                <c:pt idx="3">
                  <c:v>10.715193052376069</c:v>
                </c:pt>
                <c:pt idx="4">
                  <c:v>10.964781961431854</c:v>
                </c:pt>
                <c:pt idx="5">
                  <c:v>11.220184543019636</c:v>
                </c:pt>
                <c:pt idx="6">
                  <c:v>11.481536214968834</c:v>
                </c:pt>
                <c:pt idx="7">
                  <c:v>11.748975549395301</c:v>
                </c:pt>
                <c:pt idx="8">
                  <c:v>12.022644346174133</c:v>
                </c:pt>
                <c:pt idx="9">
                  <c:v>12.302687708123818</c:v>
                </c:pt>
                <c:pt idx="10">
                  <c:v>12.58925411794168</c:v>
                </c:pt>
                <c:pt idx="11">
                  <c:v>12.882495516931346</c:v>
                </c:pt>
                <c:pt idx="12">
                  <c:v>13.182567385564075</c:v>
                </c:pt>
                <c:pt idx="13">
                  <c:v>13.489628825916535</c:v>
                </c:pt>
                <c:pt idx="14">
                  <c:v>13.803842646028857</c:v>
                </c:pt>
                <c:pt idx="15">
                  <c:v>14.125375446227544</c:v>
                </c:pt>
                <c:pt idx="16">
                  <c:v>14.454397707459275</c:v>
                </c:pt>
                <c:pt idx="17">
                  <c:v>14.791083881682074</c:v>
                </c:pt>
                <c:pt idx="18">
                  <c:v>15.135612484362087</c:v>
                </c:pt>
                <c:pt idx="19">
                  <c:v>15.488166189124817</c:v>
                </c:pt>
                <c:pt idx="20">
                  <c:v>15.848931924611136</c:v>
                </c:pt>
                <c:pt idx="21">
                  <c:v>16.218100973589298</c:v>
                </c:pt>
                <c:pt idx="22">
                  <c:v>16.595869074375614</c:v>
                </c:pt>
                <c:pt idx="23">
                  <c:v>16.982436524617448</c:v>
                </c:pt>
                <c:pt idx="24">
                  <c:v>17.378008287493756</c:v>
                </c:pt>
                <c:pt idx="25">
                  <c:v>17.782794100389236</c:v>
                </c:pt>
                <c:pt idx="26">
                  <c:v>18.197008586099841</c:v>
                </c:pt>
                <c:pt idx="27">
                  <c:v>18.62087136662868</c:v>
                </c:pt>
                <c:pt idx="28">
                  <c:v>19.054607179632477</c:v>
                </c:pt>
                <c:pt idx="29">
                  <c:v>19.498445997580465</c:v>
                </c:pt>
                <c:pt idx="30">
                  <c:v>19.952623149688804</c:v>
                </c:pt>
                <c:pt idx="31">
                  <c:v>20.4173794466953</c:v>
                </c:pt>
                <c:pt idx="32">
                  <c:v>20.8929613085404</c:v>
                </c:pt>
                <c:pt idx="33">
                  <c:v>21.379620895022335</c:v>
                </c:pt>
                <c:pt idx="34">
                  <c:v>21.877616239495538</c:v>
                </c:pt>
                <c:pt idx="35">
                  <c:v>22.387211385683404</c:v>
                </c:pt>
                <c:pt idx="36">
                  <c:v>22.908676527677727</c:v>
                </c:pt>
                <c:pt idx="37">
                  <c:v>23.442288153199236</c:v>
                </c:pt>
                <c:pt idx="38">
                  <c:v>23.988329190194907</c:v>
                </c:pt>
                <c:pt idx="39">
                  <c:v>24.547089156850316</c:v>
                </c:pt>
                <c:pt idx="40">
                  <c:v>25.118864315095799</c:v>
                </c:pt>
                <c:pt idx="41">
                  <c:v>25.703957827688647</c:v>
                </c:pt>
                <c:pt idx="42">
                  <c:v>26.302679918953825</c:v>
                </c:pt>
                <c:pt idx="43">
                  <c:v>26.915348039269158</c:v>
                </c:pt>
                <c:pt idx="44">
                  <c:v>27.542287033381665</c:v>
                </c:pt>
                <c:pt idx="45">
                  <c:v>28.183829312644548</c:v>
                </c:pt>
                <c:pt idx="46">
                  <c:v>28.840315031266066</c:v>
                </c:pt>
                <c:pt idx="47">
                  <c:v>29.512092266663863</c:v>
                </c:pt>
                <c:pt idx="48">
                  <c:v>30.199517204020164</c:v>
                </c:pt>
                <c:pt idx="49">
                  <c:v>30.902954325135919</c:v>
                </c:pt>
                <c:pt idx="50">
                  <c:v>31.622776601683803</c:v>
                </c:pt>
                <c:pt idx="51">
                  <c:v>32.359365692962832</c:v>
                </c:pt>
                <c:pt idx="52">
                  <c:v>33.113112148259127</c:v>
                </c:pt>
                <c:pt idx="53">
                  <c:v>33.884415613920268</c:v>
                </c:pt>
                <c:pt idx="54">
                  <c:v>34.67368504525318</c:v>
                </c:pt>
                <c:pt idx="55">
                  <c:v>35.481338923357555</c:v>
                </c:pt>
                <c:pt idx="56">
                  <c:v>36.307805477010156</c:v>
                </c:pt>
                <c:pt idx="57">
                  <c:v>37.15352290971726</c:v>
                </c:pt>
                <c:pt idx="58">
                  <c:v>38.018939632056139</c:v>
                </c:pt>
                <c:pt idx="59">
                  <c:v>38.904514499428053</c:v>
                </c:pt>
                <c:pt idx="60">
                  <c:v>39.810717055349755</c:v>
                </c:pt>
                <c:pt idx="61">
                  <c:v>40.738027780411279</c:v>
                </c:pt>
                <c:pt idx="62">
                  <c:v>41.686938347033561</c:v>
                </c:pt>
                <c:pt idx="63">
                  <c:v>42.657951880159267</c:v>
                </c:pt>
                <c:pt idx="64">
                  <c:v>43.651583224016633</c:v>
                </c:pt>
                <c:pt idx="65">
                  <c:v>44.668359215096324</c:v>
                </c:pt>
                <c:pt idx="66">
                  <c:v>45.70881896148753</c:v>
                </c:pt>
                <c:pt idx="67">
                  <c:v>46.773514128719818</c:v>
                </c:pt>
                <c:pt idx="68">
                  <c:v>47.863009232263877</c:v>
                </c:pt>
                <c:pt idx="69">
                  <c:v>48.977881936844632</c:v>
                </c:pt>
                <c:pt idx="70">
                  <c:v>50.118723362727238</c:v>
                </c:pt>
                <c:pt idx="71">
                  <c:v>51.28613839913649</c:v>
                </c:pt>
                <c:pt idx="72">
                  <c:v>52.480746024977286</c:v>
                </c:pt>
                <c:pt idx="73">
                  <c:v>53.703179637025293</c:v>
                </c:pt>
                <c:pt idx="74">
                  <c:v>54.95408738576247</c:v>
                </c:pt>
                <c:pt idx="75">
                  <c:v>56.234132519034915</c:v>
                </c:pt>
                <c:pt idx="76">
                  <c:v>57.543993733715695</c:v>
                </c:pt>
                <c:pt idx="77">
                  <c:v>58.884365535558949</c:v>
                </c:pt>
                <c:pt idx="78">
                  <c:v>60.255958607435822</c:v>
                </c:pt>
                <c:pt idx="79">
                  <c:v>61.659500186148257</c:v>
                </c:pt>
                <c:pt idx="80">
                  <c:v>63.095734448019364</c:v>
                </c:pt>
                <c:pt idx="81">
                  <c:v>64.565422903465588</c:v>
                </c:pt>
                <c:pt idx="82">
                  <c:v>66.069344800759623</c:v>
                </c:pt>
                <c:pt idx="83">
                  <c:v>67.60829753919819</c:v>
                </c:pt>
                <c:pt idx="84">
                  <c:v>69.183097091893657</c:v>
                </c:pt>
                <c:pt idx="85">
                  <c:v>70.794578438413865</c:v>
                </c:pt>
                <c:pt idx="86">
                  <c:v>72.443596007499011</c:v>
                </c:pt>
                <c:pt idx="87">
                  <c:v>74.131024130091816</c:v>
                </c:pt>
                <c:pt idx="88">
                  <c:v>75.857757502918361</c:v>
                </c:pt>
                <c:pt idx="89">
                  <c:v>77.624711662869217</c:v>
                </c:pt>
                <c:pt idx="90">
                  <c:v>79.432823472428197</c:v>
                </c:pt>
                <c:pt idx="91">
                  <c:v>81.283051616409963</c:v>
                </c:pt>
                <c:pt idx="92">
                  <c:v>83.176377110267126</c:v>
                </c:pt>
                <c:pt idx="93">
                  <c:v>85.113803820237734</c:v>
                </c:pt>
                <c:pt idx="94">
                  <c:v>87.096358995608071</c:v>
                </c:pt>
                <c:pt idx="95">
                  <c:v>89.125093813374562</c:v>
                </c:pt>
                <c:pt idx="96">
                  <c:v>91.201083935590972</c:v>
                </c:pt>
                <c:pt idx="97">
                  <c:v>93.325430079699174</c:v>
                </c:pt>
                <c:pt idx="98">
                  <c:v>95.499258602143655</c:v>
                </c:pt>
                <c:pt idx="99">
                  <c:v>97.723722095581124</c:v>
                </c:pt>
                <c:pt idx="100">
                  <c:v>100</c:v>
                </c:pt>
                <c:pt idx="101">
                  <c:v>102.32929922807544</c:v>
                </c:pt>
                <c:pt idx="102">
                  <c:v>104.71285480508998</c:v>
                </c:pt>
                <c:pt idx="103">
                  <c:v>107.15193052376075</c:v>
                </c:pt>
                <c:pt idx="104">
                  <c:v>109.64781961431861</c:v>
                </c:pt>
                <c:pt idx="105">
                  <c:v>112.20184543019634</c:v>
                </c:pt>
                <c:pt idx="106">
                  <c:v>114.81536214968835</c:v>
                </c:pt>
                <c:pt idx="107">
                  <c:v>117.48975549395314</c:v>
                </c:pt>
                <c:pt idx="108">
                  <c:v>120.22644346174135</c:v>
                </c:pt>
                <c:pt idx="109">
                  <c:v>123.02687708123821</c:v>
                </c:pt>
                <c:pt idx="110">
                  <c:v>125.89254117941677</c:v>
                </c:pt>
                <c:pt idx="111">
                  <c:v>128.82495516931354</c:v>
                </c:pt>
                <c:pt idx="112">
                  <c:v>131.82567385564084</c:v>
                </c:pt>
                <c:pt idx="113">
                  <c:v>134.89628825916537</c:v>
                </c:pt>
                <c:pt idx="114">
                  <c:v>138.03842646028849</c:v>
                </c:pt>
                <c:pt idx="115">
                  <c:v>141.25375446227542</c:v>
                </c:pt>
                <c:pt idx="116">
                  <c:v>144.54397707459285</c:v>
                </c:pt>
                <c:pt idx="117">
                  <c:v>147.91083881682084</c:v>
                </c:pt>
                <c:pt idx="118">
                  <c:v>151.35612484362076</c:v>
                </c:pt>
                <c:pt idx="119">
                  <c:v>154.8816618912482</c:v>
                </c:pt>
                <c:pt idx="120">
                  <c:v>158.48931924611153</c:v>
                </c:pt>
                <c:pt idx="121">
                  <c:v>162.18100973589304</c:v>
                </c:pt>
                <c:pt idx="122">
                  <c:v>165.95869074375608</c:v>
                </c:pt>
                <c:pt idx="123">
                  <c:v>169.82436524617444</c:v>
                </c:pt>
                <c:pt idx="124">
                  <c:v>173.78008287493768</c:v>
                </c:pt>
                <c:pt idx="125">
                  <c:v>177.82794100389242</c:v>
                </c:pt>
                <c:pt idx="126">
                  <c:v>181.9700858609983</c:v>
                </c:pt>
                <c:pt idx="127">
                  <c:v>186.20871366628685</c:v>
                </c:pt>
                <c:pt idx="128">
                  <c:v>190.54607179632498</c:v>
                </c:pt>
                <c:pt idx="129">
                  <c:v>194.98445997580458</c:v>
                </c:pt>
                <c:pt idx="130">
                  <c:v>199.52623149688802</c:v>
                </c:pt>
                <c:pt idx="131">
                  <c:v>204.17379446695315</c:v>
                </c:pt>
                <c:pt idx="132">
                  <c:v>208.92961308540416</c:v>
                </c:pt>
                <c:pt idx="133">
                  <c:v>213.79620895022339</c:v>
                </c:pt>
                <c:pt idx="134">
                  <c:v>218.77616239495524</c:v>
                </c:pt>
                <c:pt idx="135">
                  <c:v>223.87211385683412</c:v>
                </c:pt>
                <c:pt idx="136">
                  <c:v>229.08676527677764</c:v>
                </c:pt>
                <c:pt idx="137">
                  <c:v>234.42288153199232</c:v>
                </c:pt>
                <c:pt idx="138">
                  <c:v>239.88329190194912</c:v>
                </c:pt>
                <c:pt idx="139">
                  <c:v>245.47089156850288</c:v>
                </c:pt>
                <c:pt idx="140">
                  <c:v>251.18864315095806</c:v>
                </c:pt>
                <c:pt idx="141">
                  <c:v>257.03957827688663</c:v>
                </c:pt>
                <c:pt idx="142">
                  <c:v>263.02679918953817</c:v>
                </c:pt>
                <c:pt idx="143">
                  <c:v>269.15348039269156</c:v>
                </c:pt>
                <c:pt idx="144">
                  <c:v>275.42287033381683</c:v>
                </c:pt>
                <c:pt idx="145">
                  <c:v>281.83829312644554</c:v>
                </c:pt>
                <c:pt idx="146">
                  <c:v>288.40315031266073</c:v>
                </c:pt>
                <c:pt idx="147">
                  <c:v>295.12092266663871</c:v>
                </c:pt>
                <c:pt idx="148">
                  <c:v>301.99517204020168</c:v>
                </c:pt>
                <c:pt idx="149">
                  <c:v>309.02954325135937</c:v>
                </c:pt>
                <c:pt idx="150">
                  <c:v>316.22776601683825</c:v>
                </c:pt>
                <c:pt idx="151">
                  <c:v>323.59365692962825</c:v>
                </c:pt>
                <c:pt idx="152">
                  <c:v>331.13112148259137</c:v>
                </c:pt>
                <c:pt idx="153">
                  <c:v>338.84415613920277</c:v>
                </c:pt>
                <c:pt idx="154">
                  <c:v>346.73685045253183</c:v>
                </c:pt>
                <c:pt idx="155">
                  <c:v>354.81338923357566</c:v>
                </c:pt>
                <c:pt idx="156">
                  <c:v>363.07805477010152</c:v>
                </c:pt>
                <c:pt idx="157">
                  <c:v>371.53522909717299</c:v>
                </c:pt>
                <c:pt idx="158">
                  <c:v>380.18939632056163</c:v>
                </c:pt>
                <c:pt idx="159">
                  <c:v>389.04514499428063</c:v>
                </c:pt>
                <c:pt idx="160">
                  <c:v>398.10717055349761</c:v>
                </c:pt>
                <c:pt idx="161">
                  <c:v>407.3802778041134</c:v>
                </c:pt>
                <c:pt idx="162">
                  <c:v>416.86938347033572</c:v>
                </c:pt>
                <c:pt idx="163">
                  <c:v>426.57951880159294</c:v>
                </c:pt>
                <c:pt idx="164">
                  <c:v>436.51583224016582</c:v>
                </c:pt>
                <c:pt idx="165">
                  <c:v>446.68359215096331</c:v>
                </c:pt>
                <c:pt idx="166">
                  <c:v>457.0881896148756</c:v>
                </c:pt>
                <c:pt idx="167">
                  <c:v>467.7351412871983</c:v>
                </c:pt>
                <c:pt idx="168">
                  <c:v>478.6300923226384</c:v>
                </c:pt>
                <c:pt idx="169">
                  <c:v>489.77881936844625</c:v>
                </c:pt>
                <c:pt idx="170">
                  <c:v>501.18723362727269</c:v>
                </c:pt>
                <c:pt idx="171">
                  <c:v>512.86138399136519</c:v>
                </c:pt>
                <c:pt idx="172">
                  <c:v>524.80746024977248</c:v>
                </c:pt>
                <c:pt idx="173">
                  <c:v>537.03179637025301</c:v>
                </c:pt>
                <c:pt idx="174">
                  <c:v>549.54087385762534</c:v>
                </c:pt>
                <c:pt idx="175">
                  <c:v>562.34132519034927</c:v>
                </c:pt>
                <c:pt idx="176">
                  <c:v>575.43993733715706</c:v>
                </c:pt>
                <c:pt idx="177">
                  <c:v>588.84365535558959</c:v>
                </c:pt>
                <c:pt idx="178">
                  <c:v>602.55958607435832</c:v>
                </c:pt>
                <c:pt idx="179">
                  <c:v>616.59500186148273</c:v>
                </c:pt>
                <c:pt idx="180">
                  <c:v>630.95734448019323</c:v>
                </c:pt>
                <c:pt idx="181">
                  <c:v>645.65422903465594</c:v>
                </c:pt>
                <c:pt idx="182">
                  <c:v>660.693448007597</c:v>
                </c:pt>
                <c:pt idx="183">
                  <c:v>676.08297539198213</c:v>
                </c:pt>
                <c:pt idx="184">
                  <c:v>691.83097091893671</c:v>
                </c:pt>
                <c:pt idx="185">
                  <c:v>707.94578438413873</c:v>
                </c:pt>
                <c:pt idx="186">
                  <c:v>724.43596007499082</c:v>
                </c:pt>
                <c:pt idx="187">
                  <c:v>741.31024130091828</c:v>
                </c:pt>
                <c:pt idx="188">
                  <c:v>758.57757502918378</c:v>
                </c:pt>
                <c:pt idx="189">
                  <c:v>776.24711662869163</c:v>
                </c:pt>
                <c:pt idx="190">
                  <c:v>794.32823472428208</c:v>
                </c:pt>
                <c:pt idx="191">
                  <c:v>812.83051616409978</c:v>
                </c:pt>
                <c:pt idx="192">
                  <c:v>831.7637711026714</c:v>
                </c:pt>
                <c:pt idx="193">
                  <c:v>851.13803820237604</c:v>
                </c:pt>
                <c:pt idx="194">
                  <c:v>870.96358995608091</c:v>
                </c:pt>
                <c:pt idx="195">
                  <c:v>891.25093813374656</c:v>
                </c:pt>
                <c:pt idx="196">
                  <c:v>912.01083935590987</c:v>
                </c:pt>
                <c:pt idx="197">
                  <c:v>933.25430079699106</c:v>
                </c:pt>
                <c:pt idx="198">
                  <c:v>954.99258602143675</c:v>
                </c:pt>
                <c:pt idx="199">
                  <c:v>977.23722095581138</c:v>
                </c:pt>
                <c:pt idx="200">
                  <c:v>1000</c:v>
                </c:pt>
                <c:pt idx="201">
                  <c:v>1023.2929922807547</c:v>
                </c:pt>
                <c:pt idx="202">
                  <c:v>1047.1285480509</c:v>
                </c:pt>
                <c:pt idx="203">
                  <c:v>1071.5193052376069</c:v>
                </c:pt>
                <c:pt idx="204">
                  <c:v>1096.4781961431863</c:v>
                </c:pt>
                <c:pt idx="205">
                  <c:v>1122.0184543019636</c:v>
                </c:pt>
                <c:pt idx="206">
                  <c:v>1148.1536214968839</c:v>
                </c:pt>
                <c:pt idx="207">
                  <c:v>1174.8975549395295</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1445.4397707459289</c:v>
                </c:pt>
                <c:pt idx="217">
                  <c:v>1479.1083881682086</c:v>
                </c:pt>
                <c:pt idx="218">
                  <c:v>1513.5612484362093</c:v>
                </c:pt>
                <c:pt idx="219">
                  <c:v>1548.8166189124822</c:v>
                </c:pt>
                <c:pt idx="220">
                  <c:v>1584.8931924611156</c:v>
                </c:pt>
                <c:pt idx="221">
                  <c:v>1621.8100973589308</c:v>
                </c:pt>
                <c:pt idx="222">
                  <c:v>1659.5869074375626</c:v>
                </c:pt>
                <c:pt idx="223">
                  <c:v>1698.2436524617447</c:v>
                </c:pt>
                <c:pt idx="224">
                  <c:v>1737.8008287493772</c:v>
                </c:pt>
                <c:pt idx="225">
                  <c:v>1778.2794100389244</c:v>
                </c:pt>
                <c:pt idx="226">
                  <c:v>1819.7008586099832</c:v>
                </c:pt>
                <c:pt idx="227">
                  <c:v>1862.0871366628687</c:v>
                </c:pt>
                <c:pt idx="228">
                  <c:v>1905.4607179632485</c:v>
                </c:pt>
                <c:pt idx="229">
                  <c:v>1949.8445997580463</c:v>
                </c:pt>
                <c:pt idx="230">
                  <c:v>1995.2623149688804</c:v>
                </c:pt>
                <c:pt idx="231">
                  <c:v>2041.7379446695318</c:v>
                </c:pt>
                <c:pt idx="232">
                  <c:v>2089.2961308540398</c:v>
                </c:pt>
                <c:pt idx="233">
                  <c:v>2137.9620895022344</c:v>
                </c:pt>
                <c:pt idx="234">
                  <c:v>2187.7616239495528</c:v>
                </c:pt>
                <c:pt idx="235">
                  <c:v>2238.7211385683418</c:v>
                </c:pt>
                <c:pt idx="236">
                  <c:v>2290.8676527677749</c:v>
                </c:pt>
                <c:pt idx="237">
                  <c:v>2344.2288153199238</c:v>
                </c:pt>
                <c:pt idx="238">
                  <c:v>2398.8329190194918</c:v>
                </c:pt>
                <c:pt idx="239">
                  <c:v>2454.7089156850338</c:v>
                </c:pt>
                <c:pt idx="240">
                  <c:v>2511.8864315095811</c:v>
                </c:pt>
                <c:pt idx="241">
                  <c:v>2570.3957827688669</c:v>
                </c:pt>
                <c:pt idx="242">
                  <c:v>2630.2679918953822</c:v>
                </c:pt>
                <c:pt idx="243">
                  <c:v>2691.5348039269184</c:v>
                </c:pt>
                <c:pt idx="244">
                  <c:v>2754.228703338169</c:v>
                </c:pt>
                <c:pt idx="245">
                  <c:v>2818.3829312644561</c:v>
                </c:pt>
                <c:pt idx="246">
                  <c:v>2884.0315031266077</c:v>
                </c:pt>
                <c:pt idx="247">
                  <c:v>2951.2092266663899</c:v>
                </c:pt>
                <c:pt idx="248">
                  <c:v>3019.9517204020176</c:v>
                </c:pt>
                <c:pt idx="249">
                  <c:v>3090.295432513592</c:v>
                </c:pt>
                <c:pt idx="250">
                  <c:v>3162.2776601683804</c:v>
                </c:pt>
                <c:pt idx="251">
                  <c:v>3235.9365692962833</c:v>
                </c:pt>
                <c:pt idx="252">
                  <c:v>3311.3112148259115</c:v>
                </c:pt>
                <c:pt idx="253">
                  <c:v>3388.4415613920255</c:v>
                </c:pt>
                <c:pt idx="254">
                  <c:v>3467.3685045253224</c:v>
                </c:pt>
                <c:pt idx="255">
                  <c:v>3548.1338923357539</c:v>
                </c:pt>
                <c:pt idx="256">
                  <c:v>3630.7805477010188</c:v>
                </c:pt>
                <c:pt idx="257">
                  <c:v>3715.352290971724</c:v>
                </c:pt>
                <c:pt idx="258">
                  <c:v>3801.8939632056172</c:v>
                </c:pt>
                <c:pt idx="259">
                  <c:v>3890.451449942811</c:v>
                </c:pt>
                <c:pt idx="260">
                  <c:v>3981.0717055349769</c:v>
                </c:pt>
                <c:pt idx="261">
                  <c:v>4073.8027780411317</c:v>
                </c:pt>
                <c:pt idx="262">
                  <c:v>4168.6938347033583</c:v>
                </c:pt>
                <c:pt idx="263">
                  <c:v>4265.7951880159299</c:v>
                </c:pt>
                <c:pt idx="264">
                  <c:v>4365.1583224016631</c:v>
                </c:pt>
                <c:pt idx="265">
                  <c:v>4466.8359215096343</c:v>
                </c:pt>
                <c:pt idx="266">
                  <c:v>4570.8818961487532</c:v>
                </c:pt>
                <c:pt idx="267">
                  <c:v>4677.3514128719844</c:v>
                </c:pt>
                <c:pt idx="268">
                  <c:v>4786.3009232263848</c:v>
                </c:pt>
                <c:pt idx="269">
                  <c:v>4897.7881936844633</c:v>
                </c:pt>
                <c:pt idx="270">
                  <c:v>5011.8723362727324</c:v>
                </c:pt>
                <c:pt idx="271">
                  <c:v>5128.6138399136489</c:v>
                </c:pt>
                <c:pt idx="272">
                  <c:v>5248.0746024977352</c:v>
                </c:pt>
                <c:pt idx="273">
                  <c:v>5370.3179637025269</c:v>
                </c:pt>
                <c:pt idx="274">
                  <c:v>5495.4087385762541</c:v>
                </c:pt>
                <c:pt idx="275">
                  <c:v>5623.4132519034993</c:v>
                </c:pt>
                <c:pt idx="276">
                  <c:v>5754.399373371567</c:v>
                </c:pt>
                <c:pt idx="277">
                  <c:v>5888.4365535558973</c:v>
                </c:pt>
                <c:pt idx="278">
                  <c:v>6025.595860743585</c:v>
                </c:pt>
                <c:pt idx="279">
                  <c:v>6165.9500186148289</c:v>
                </c:pt>
                <c:pt idx="280">
                  <c:v>6309.5734448019384</c:v>
                </c:pt>
                <c:pt idx="281">
                  <c:v>6456.5422903465615</c:v>
                </c:pt>
                <c:pt idx="282">
                  <c:v>6606.9344800759654</c:v>
                </c:pt>
                <c:pt idx="283">
                  <c:v>6760.8297539198229</c:v>
                </c:pt>
                <c:pt idx="284">
                  <c:v>6918.3097091893687</c:v>
                </c:pt>
                <c:pt idx="285">
                  <c:v>7079.4578438413828</c:v>
                </c:pt>
                <c:pt idx="286">
                  <c:v>7244.3596007499036</c:v>
                </c:pt>
                <c:pt idx="287">
                  <c:v>7413.1024130091773</c:v>
                </c:pt>
                <c:pt idx="288">
                  <c:v>7585.7757502918394</c:v>
                </c:pt>
                <c:pt idx="289">
                  <c:v>7762.4711662869322</c:v>
                </c:pt>
                <c:pt idx="290">
                  <c:v>7943.2823472428154</c:v>
                </c:pt>
                <c:pt idx="291">
                  <c:v>8128.3051616410066</c:v>
                </c:pt>
                <c:pt idx="292">
                  <c:v>8317.6377110267094</c:v>
                </c:pt>
                <c:pt idx="293">
                  <c:v>8511.3803820237772</c:v>
                </c:pt>
                <c:pt idx="294">
                  <c:v>8709.6358995608189</c:v>
                </c:pt>
                <c:pt idx="295">
                  <c:v>8912.5093813374679</c:v>
                </c:pt>
                <c:pt idx="296">
                  <c:v>9120.1083935591087</c:v>
                </c:pt>
                <c:pt idx="297">
                  <c:v>9332.5430079699217</c:v>
                </c:pt>
                <c:pt idx="298">
                  <c:v>9549.9258602143691</c:v>
                </c:pt>
                <c:pt idx="299">
                  <c:v>9772.3722095581161</c:v>
                </c:pt>
                <c:pt idx="300">
                  <c:v>10000</c:v>
                </c:pt>
                <c:pt idx="301">
                  <c:v>10232.929922807549</c:v>
                </c:pt>
                <c:pt idx="302">
                  <c:v>10471.285480509003</c:v>
                </c:pt>
                <c:pt idx="303">
                  <c:v>10715.193052376051</c:v>
                </c:pt>
                <c:pt idx="304">
                  <c:v>10964.781961431856</c:v>
                </c:pt>
                <c:pt idx="305">
                  <c:v>11220.184543019639</c:v>
                </c:pt>
                <c:pt idx="306">
                  <c:v>11481.536214968852</c:v>
                </c:pt>
                <c:pt idx="307">
                  <c:v>11748.975549395318</c:v>
                </c:pt>
                <c:pt idx="308">
                  <c:v>12022.644346174151</c:v>
                </c:pt>
                <c:pt idx="309">
                  <c:v>12302.687708123816</c:v>
                </c:pt>
                <c:pt idx="310">
                  <c:v>12589.254117941671</c:v>
                </c:pt>
                <c:pt idx="311">
                  <c:v>12882.495516931338</c:v>
                </c:pt>
                <c:pt idx="312">
                  <c:v>13182.567385564091</c:v>
                </c:pt>
                <c:pt idx="313">
                  <c:v>13489.628825916556</c:v>
                </c:pt>
                <c:pt idx="314">
                  <c:v>13803.84264602889</c:v>
                </c:pt>
                <c:pt idx="315">
                  <c:v>14125.375446227561</c:v>
                </c:pt>
                <c:pt idx="316">
                  <c:v>14454.397707459291</c:v>
                </c:pt>
                <c:pt idx="317">
                  <c:v>14791.083881682089</c:v>
                </c:pt>
                <c:pt idx="318">
                  <c:v>15135.612484362096</c:v>
                </c:pt>
                <c:pt idx="319">
                  <c:v>15488.166189124799</c:v>
                </c:pt>
                <c:pt idx="320">
                  <c:v>15848.931924611146</c:v>
                </c:pt>
                <c:pt idx="321">
                  <c:v>16218.100973589309</c:v>
                </c:pt>
                <c:pt idx="322">
                  <c:v>16595.869074375645</c:v>
                </c:pt>
                <c:pt idx="323">
                  <c:v>16982.436524617482</c:v>
                </c:pt>
                <c:pt idx="324">
                  <c:v>17378.008287493791</c:v>
                </c:pt>
                <c:pt idx="325">
                  <c:v>17782.794100389234</c:v>
                </c:pt>
                <c:pt idx="326">
                  <c:v>18197.008586099837</c:v>
                </c:pt>
                <c:pt idx="327">
                  <c:v>18620.871366628675</c:v>
                </c:pt>
                <c:pt idx="328">
                  <c:v>19054.607179632472</c:v>
                </c:pt>
                <c:pt idx="329">
                  <c:v>19498.445997580486</c:v>
                </c:pt>
                <c:pt idx="330">
                  <c:v>19952.623149688792</c:v>
                </c:pt>
                <c:pt idx="331">
                  <c:v>20417.379446695322</c:v>
                </c:pt>
                <c:pt idx="332">
                  <c:v>20892.961308540423</c:v>
                </c:pt>
                <c:pt idx="333">
                  <c:v>21379.620895022348</c:v>
                </c:pt>
                <c:pt idx="334">
                  <c:v>21877.61623949555</c:v>
                </c:pt>
                <c:pt idx="335">
                  <c:v>22387.211385683382</c:v>
                </c:pt>
                <c:pt idx="336">
                  <c:v>22908.676527677711</c:v>
                </c:pt>
                <c:pt idx="337">
                  <c:v>23442.288153199243</c:v>
                </c:pt>
                <c:pt idx="338">
                  <c:v>23988.329190194923</c:v>
                </c:pt>
                <c:pt idx="339">
                  <c:v>24547.089156850365</c:v>
                </c:pt>
                <c:pt idx="340">
                  <c:v>25118.86431509586</c:v>
                </c:pt>
                <c:pt idx="341">
                  <c:v>25703.95782768865</c:v>
                </c:pt>
                <c:pt idx="342">
                  <c:v>26302.679918953829</c:v>
                </c:pt>
                <c:pt idx="343">
                  <c:v>26915.348039269167</c:v>
                </c:pt>
                <c:pt idx="344">
                  <c:v>27542.287033381672</c:v>
                </c:pt>
                <c:pt idx="345">
                  <c:v>28183.829312644593</c:v>
                </c:pt>
                <c:pt idx="346">
                  <c:v>28840.315031266062</c:v>
                </c:pt>
                <c:pt idx="347">
                  <c:v>29512.092266663909</c:v>
                </c:pt>
                <c:pt idx="348">
                  <c:v>30199.517204020212</c:v>
                </c:pt>
                <c:pt idx="349">
                  <c:v>30902.954325135954</c:v>
                </c:pt>
                <c:pt idx="350">
                  <c:v>31622.77660168384</c:v>
                </c:pt>
                <c:pt idx="351">
                  <c:v>32359.365692962871</c:v>
                </c:pt>
                <c:pt idx="352">
                  <c:v>33113.11214825909</c:v>
                </c:pt>
                <c:pt idx="353">
                  <c:v>33884.415613920231</c:v>
                </c:pt>
                <c:pt idx="354">
                  <c:v>34673.685045253202</c:v>
                </c:pt>
                <c:pt idx="355">
                  <c:v>35481.33892335758</c:v>
                </c:pt>
                <c:pt idx="356">
                  <c:v>36307.805477010232</c:v>
                </c:pt>
                <c:pt idx="357">
                  <c:v>37153.522909717351</c:v>
                </c:pt>
                <c:pt idx="358">
                  <c:v>38018.939632056143</c:v>
                </c:pt>
                <c:pt idx="359">
                  <c:v>38904.514499428085</c:v>
                </c:pt>
                <c:pt idx="360">
                  <c:v>39810.717055349742</c:v>
                </c:pt>
                <c:pt idx="361">
                  <c:v>40738.027780411285</c:v>
                </c:pt>
                <c:pt idx="362">
                  <c:v>41686.938347033625</c:v>
                </c:pt>
                <c:pt idx="363">
                  <c:v>42657.951880159271</c:v>
                </c:pt>
                <c:pt idx="364">
                  <c:v>43651.583224016678</c:v>
                </c:pt>
                <c:pt idx="365">
                  <c:v>44668.359215096389</c:v>
                </c:pt>
                <c:pt idx="366">
                  <c:v>45708.818961487581</c:v>
                </c:pt>
                <c:pt idx="367">
                  <c:v>46773.514128719893</c:v>
                </c:pt>
                <c:pt idx="368">
                  <c:v>47863.009232263823</c:v>
                </c:pt>
                <c:pt idx="369">
                  <c:v>48977.881936844598</c:v>
                </c:pt>
                <c:pt idx="370">
                  <c:v>50118.723362727294</c:v>
                </c:pt>
                <c:pt idx="371">
                  <c:v>51286.138399136544</c:v>
                </c:pt>
                <c:pt idx="372">
                  <c:v>52480.746024977409</c:v>
                </c:pt>
                <c:pt idx="373">
                  <c:v>53703.179637025423</c:v>
                </c:pt>
                <c:pt idx="374">
                  <c:v>54954.087385762505</c:v>
                </c:pt>
                <c:pt idx="375">
                  <c:v>56234.132519034953</c:v>
                </c:pt>
                <c:pt idx="376">
                  <c:v>57543.993733715732</c:v>
                </c:pt>
                <c:pt idx="377">
                  <c:v>58884.365535558936</c:v>
                </c:pt>
                <c:pt idx="378">
                  <c:v>60255.958607435699</c:v>
                </c:pt>
                <c:pt idx="379">
                  <c:v>61659.500186148245</c:v>
                </c:pt>
                <c:pt idx="380">
                  <c:v>63095.734448019342</c:v>
                </c:pt>
                <c:pt idx="381">
                  <c:v>64565.422903465682</c:v>
                </c:pt>
                <c:pt idx="382">
                  <c:v>66069.344800759733</c:v>
                </c:pt>
                <c:pt idx="383">
                  <c:v>67608.297539198305</c:v>
                </c:pt>
                <c:pt idx="384">
                  <c:v>69183.097091893651</c:v>
                </c:pt>
                <c:pt idx="385">
                  <c:v>70794.578438413781</c:v>
                </c:pt>
                <c:pt idx="386">
                  <c:v>72443.596007498985</c:v>
                </c:pt>
                <c:pt idx="387">
                  <c:v>74131.024130091857</c:v>
                </c:pt>
                <c:pt idx="388">
                  <c:v>75857.757502918481</c:v>
                </c:pt>
                <c:pt idx="389">
                  <c:v>77624.711662869406</c:v>
                </c:pt>
                <c:pt idx="390">
                  <c:v>79432.823472428237</c:v>
                </c:pt>
                <c:pt idx="391">
                  <c:v>81283.051616410012</c:v>
                </c:pt>
                <c:pt idx="392">
                  <c:v>83176.377110267174</c:v>
                </c:pt>
                <c:pt idx="393">
                  <c:v>85113.803820237721</c:v>
                </c:pt>
                <c:pt idx="394">
                  <c:v>87096.358995608127</c:v>
                </c:pt>
                <c:pt idx="395">
                  <c:v>89125.093813374609</c:v>
                </c:pt>
                <c:pt idx="396">
                  <c:v>91201.083935591028</c:v>
                </c:pt>
                <c:pt idx="397">
                  <c:v>93325.430079699319</c:v>
                </c:pt>
                <c:pt idx="398">
                  <c:v>95499.258602143804</c:v>
                </c:pt>
                <c:pt idx="399">
                  <c:v>97723.722095581266</c:v>
                </c:pt>
                <c:pt idx="400">
                  <c:v>100000</c:v>
                </c:pt>
                <c:pt idx="401">
                  <c:v>102329.29922807543</c:v>
                </c:pt>
                <c:pt idx="402">
                  <c:v>104712.85480508996</c:v>
                </c:pt>
                <c:pt idx="403">
                  <c:v>107151.93052376082</c:v>
                </c:pt>
                <c:pt idx="404">
                  <c:v>109647.81961431868</c:v>
                </c:pt>
                <c:pt idx="405">
                  <c:v>112201.84543019651</c:v>
                </c:pt>
                <c:pt idx="406">
                  <c:v>114815.36214968823</c:v>
                </c:pt>
                <c:pt idx="407">
                  <c:v>117489.75549395311</c:v>
                </c:pt>
                <c:pt idx="408">
                  <c:v>120226.44346174144</c:v>
                </c:pt>
                <c:pt idx="409">
                  <c:v>123026.87708123829</c:v>
                </c:pt>
                <c:pt idx="410">
                  <c:v>125892.54117941685</c:v>
                </c:pt>
                <c:pt idx="411">
                  <c:v>128824.95516931375</c:v>
                </c:pt>
                <c:pt idx="412">
                  <c:v>131825.67385564081</c:v>
                </c:pt>
                <c:pt idx="413">
                  <c:v>134896.28825916545</c:v>
                </c:pt>
                <c:pt idx="414">
                  <c:v>138038.42646028858</c:v>
                </c:pt>
                <c:pt idx="415">
                  <c:v>141253.75446227577</c:v>
                </c:pt>
                <c:pt idx="416">
                  <c:v>144543.97707459307</c:v>
                </c:pt>
                <c:pt idx="417">
                  <c:v>147910.83881682079</c:v>
                </c:pt>
                <c:pt idx="418">
                  <c:v>151356.12484362084</c:v>
                </c:pt>
                <c:pt idx="419">
                  <c:v>154881.66189124843</c:v>
                </c:pt>
                <c:pt idx="420">
                  <c:v>158489.31924611164</c:v>
                </c:pt>
                <c:pt idx="421">
                  <c:v>162181.00973589328</c:v>
                </c:pt>
                <c:pt idx="422">
                  <c:v>165958.69074375604</c:v>
                </c:pt>
                <c:pt idx="423">
                  <c:v>169824.36524617471</c:v>
                </c:pt>
                <c:pt idx="424">
                  <c:v>173780.0828749378</c:v>
                </c:pt>
                <c:pt idx="425">
                  <c:v>177827.94100389251</c:v>
                </c:pt>
                <c:pt idx="426">
                  <c:v>181970.08586099857</c:v>
                </c:pt>
                <c:pt idx="427">
                  <c:v>186208.71366628664</c:v>
                </c:pt>
                <c:pt idx="428">
                  <c:v>190546.07179632492</c:v>
                </c:pt>
                <c:pt idx="429">
                  <c:v>194984.45997580473</c:v>
                </c:pt>
                <c:pt idx="430">
                  <c:v>199526.23149688813</c:v>
                </c:pt>
                <c:pt idx="431">
                  <c:v>204173.79446695308</c:v>
                </c:pt>
                <c:pt idx="432">
                  <c:v>208929.61308540447</c:v>
                </c:pt>
                <c:pt idx="433">
                  <c:v>213796.20895022334</c:v>
                </c:pt>
                <c:pt idx="434">
                  <c:v>218776.16239495538</c:v>
                </c:pt>
                <c:pt idx="435">
                  <c:v>223872.11385683404</c:v>
                </c:pt>
                <c:pt idx="436">
                  <c:v>229086.76527677779</c:v>
                </c:pt>
                <c:pt idx="437">
                  <c:v>234422.88153199267</c:v>
                </c:pt>
                <c:pt idx="438">
                  <c:v>239883.29190194907</c:v>
                </c:pt>
                <c:pt idx="439">
                  <c:v>245470.89156850305</c:v>
                </c:pt>
                <c:pt idx="440">
                  <c:v>251188.64315095844</c:v>
                </c:pt>
                <c:pt idx="441">
                  <c:v>257039.57827688678</c:v>
                </c:pt>
                <c:pt idx="442">
                  <c:v>263026.79918953858</c:v>
                </c:pt>
                <c:pt idx="443">
                  <c:v>269153.48039269145</c:v>
                </c:pt>
                <c:pt idx="444">
                  <c:v>275422.87033381703</c:v>
                </c:pt>
                <c:pt idx="445">
                  <c:v>281838.29312644573</c:v>
                </c:pt>
                <c:pt idx="446">
                  <c:v>288403.1503126609</c:v>
                </c:pt>
                <c:pt idx="447">
                  <c:v>295120.92266663886</c:v>
                </c:pt>
                <c:pt idx="448">
                  <c:v>301995.17204020242</c:v>
                </c:pt>
                <c:pt idx="449">
                  <c:v>309029.54325135931</c:v>
                </c:pt>
                <c:pt idx="450">
                  <c:v>316227.7660168382</c:v>
                </c:pt>
                <c:pt idx="451">
                  <c:v>323593.65692962846</c:v>
                </c:pt>
                <c:pt idx="452">
                  <c:v>331131.12148259126</c:v>
                </c:pt>
                <c:pt idx="453">
                  <c:v>338844.15613920329</c:v>
                </c:pt>
                <c:pt idx="454">
                  <c:v>346736.85045253241</c:v>
                </c:pt>
                <c:pt idx="455">
                  <c:v>354813.38923357555</c:v>
                </c:pt>
                <c:pt idx="456">
                  <c:v>363078.05477010139</c:v>
                </c:pt>
                <c:pt idx="457">
                  <c:v>371535.2290971732</c:v>
                </c:pt>
                <c:pt idx="458">
                  <c:v>380189.39632056188</c:v>
                </c:pt>
                <c:pt idx="459">
                  <c:v>389045.14499428123</c:v>
                </c:pt>
                <c:pt idx="460">
                  <c:v>398107.17055349716</c:v>
                </c:pt>
                <c:pt idx="461">
                  <c:v>407380.27780411334</c:v>
                </c:pt>
                <c:pt idx="462">
                  <c:v>416869.38347033598</c:v>
                </c:pt>
                <c:pt idx="463">
                  <c:v>426579.51880159322</c:v>
                </c:pt>
                <c:pt idx="464">
                  <c:v>436515.83224016649</c:v>
                </c:pt>
                <c:pt idx="465">
                  <c:v>446683.59215096442</c:v>
                </c:pt>
                <c:pt idx="466">
                  <c:v>457088.18961487547</c:v>
                </c:pt>
                <c:pt idx="467">
                  <c:v>467735.14128719864</c:v>
                </c:pt>
                <c:pt idx="468">
                  <c:v>478630.09232263872</c:v>
                </c:pt>
                <c:pt idx="469">
                  <c:v>489778.81936844741</c:v>
                </c:pt>
                <c:pt idx="470">
                  <c:v>501187.23362727347</c:v>
                </c:pt>
                <c:pt idx="471">
                  <c:v>512861.38399136515</c:v>
                </c:pt>
                <c:pt idx="472">
                  <c:v>524807.46024977288</c:v>
                </c:pt>
                <c:pt idx="473">
                  <c:v>537031.7963702539</c:v>
                </c:pt>
                <c:pt idx="474">
                  <c:v>549540.87385762564</c:v>
                </c:pt>
                <c:pt idx="475">
                  <c:v>562341.32519035018</c:v>
                </c:pt>
                <c:pt idx="476">
                  <c:v>575439.93733715697</c:v>
                </c:pt>
                <c:pt idx="477">
                  <c:v>588843.65535558888</c:v>
                </c:pt>
                <c:pt idx="478">
                  <c:v>602559.58607435878</c:v>
                </c:pt>
                <c:pt idx="479">
                  <c:v>616595.00186148309</c:v>
                </c:pt>
                <c:pt idx="480">
                  <c:v>630957.34448019415</c:v>
                </c:pt>
                <c:pt idx="481">
                  <c:v>645654.22903465526</c:v>
                </c:pt>
                <c:pt idx="482">
                  <c:v>660693.44800759677</c:v>
                </c:pt>
                <c:pt idx="483">
                  <c:v>676082.97539198259</c:v>
                </c:pt>
                <c:pt idx="484">
                  <c:v>691830.97091893724</c:v>
                </c:pt>
                <c:pt idx="485">
                  <c:v>707945.78438413853</c:v>
                </c:pt>
                <c:pt idx="486">
                  <c:v>724435.96007499192</c:v>
                </c:pt>
                <c:pt idx="487">
                  <c:v>741310.24130091805</c:v>
                </c:pt>
                <c:pt idx="488">
                  <c:v>758577.57502918423</c:v>
                </c:pt>
                <c:pt idx="489">
                  <c:v>776247.11662869214</c:v>
                </c:pt>
                <c:pt idx="490">
                  <c:v>794328.23472428333</c:v>
                </c:pt>
                <c:pt idx="491">
                  <c:v>812830.51616410096</c:v>
                </c:pt>
                <c:pt idx="492">
                  <c:v>831763.77110267128</c:v>
                </c:pt>
                <c:pt idx="493">
                  <c:v>851138.03820237669</c:v>
                </c:pt>
                <c:pt idx="494">
                  <c:v>870963.58995608229</c:v>
                </c:pt>
                <c:pt idx="495">
                  <c:v>891250.93813374708</c:v>
                </c:pt>
                <c:pt idx="496">
                  <c:v>912010.83935591124</c:v>
                </c:pt>
                <c:pt idx="497">
                  <c:v>933254.30079699249</c:v>
                </c:pt>
                <c:pt idx="498">
                  <c:v>954992.58602143743</c:v>
                </c:pt>
                <c:pt idx="499">
                  <c:v>977237.22095581202</c:v>
                </c:pt>
                <c:pt idx="500">
                  <c:v>1000000</c:v>
                </c:pt>
              </c:numCache>
            </c:numRef>
          </c:xVal>
          <c:yVal>
            <c:numRef>
              <c:f>Sheet1!$AX$2:$AX$502</c:f>
              <c:numCache>
                <c:formatCode>General</c:formatCode>
                <c:ptCount val="501"/>
                <c:pt idx="0">
                  <c:v>69.738673337752616</c:v>
                </c:pt>
                <c:pt idx="1">
                  <c:v>69.539099244088263</c:v>
                </c:pt>
                <c:pt idx="2">
                  <c:v>69.339505884301161</c:v>
                </c:pt>
                <c:pt idx="3">
                  <c:v>69.139894115631165</c:v>
                </c:pt>
                <c:pt idx="4">
                  <c:v>68.940264756735502</c:v>
                </c:pt>
                <c:pt idx="5">
                  <c:v>68.740618589384454</c:v>
                </c:pt>
                <c:pt idx="6">
                  <c:v>68.540956360082447</c:v>
                </c:pt>
                <c:pt idx="7">
                  <c:v>68.341278781617532</c:v>
                </c:pt>
                <c:pt idx="8">
                  <c:v>68.141586534542299</c:v>
                </c:pt>
                <c:pt idx="9">
                  <c:v>67.941880268589216</c:v>
                </c:pt>
                <c:pt idx="10">
                  <c:v>67.742160604022985</c:v>
                </c:pt>
                <c:pt idx="11">
                  <c:v>67.542428132932685</c:v>
                </c:pt>
                <c:pt idx="12">
                  <c:v>67.342683420466273</c:v>
                </c:pt>
                <c:pt idx="13">
                  <c:v>67.142927006009614</c:v>
                </c:pt>
                <c:pt idx="14">
                  <c:v>66.943159404312922</c:v>
                </c:pt>
                <c:pt idx="15">
                  <c:v>66.743381106566147</c:v>
                </c:pt>
                <c:pt idx="16">
                  <c:v>66.543592581426111</c:v>
                </c:pt>
                <c:pt idx="17">
                  <c:v>66.343794275996956</c:v>
                </c:pt>
                <c:pt idx="18">
                  <c:v>66.143986616766199</c:v>
                </c:pt>
                <c:pt idx="19">
                  <c:v>65.944170010498041</c:v>
                </c:pt>
                <c:pt idx="20">
                  <c:v>65.744344845085905</c:v>
                </c:pt>
                <c:pt idx="21">
                  <c:v>65.544511490365778</c:v>
                </c:pt>
                <c:pt idx="22">
                  <c:v>65.344670298892183</c:v>
                </c:pt>
                <c:pt idx="23">
                  <c:v>65.144821606678164</c:v>
                </c:pt>
                <c:pt idx="24">
                  <c:v>64.944965733900858</c:v>
                </c:pt>
                <c:pt idx="25">
                  <c:v>64.745102985574206</c:v>
                </c:pt>
                <c:pt idx="26">
                  <c:v>64.545233652189935</c:v>
                </c:pt>
                <c:pt idx="27">
                  <c:v>64.345358010328383</c:v>
                </c:pt>
                <c:pt idx="28">
                  <c:v>64.145476323240203</c:v>
                </c:pt>
                <c:pt idx="29">
                  <c:v>63.945588841400323</c:v>
                </c:pt>
                <c:pt idx="30">
                  <c:v>63.745695803035105</c:v>
                </c:pt>
                <c:pt idx="31">
                  <c:v>63.545797434623914</c:v>
                </c:pt>
                <c:pt idx="32">
                  <c:v>63.345893951376162</c:v>
                </c:pt>
                <c:pt idx="33">
                  <c:v>63.145985557684668</c:v>
                </c:pt>
                <c:pt idx="34">
                  <c:v>62.946072447556425</c:v>
                </c:pt>
                <c:pt idx="35">
                  <c:v>62.746154805021519</c:v>
                </c:pt>
                <c:pt idx="36">
                  <c:v>62.546232804521161</c:v>
                </c:pt>
                <c:pt idx="37">
                  <c:v>62.34630661127558</c:v>
                </c:pt>
                <c:pt idx="38">
                  <c:v>62.146376381632571</c:v>
                </c:pt>
                <c:pt idx="39">
                  <c:v>61.946442263397337</c:v>
                </c:pt>
                <c:pt idx="40">
                  <c:v>61.746504396144495</c:v>
                </c:pt>
                <c:pt idx="41">
                  <c:v>61.546562911512595</c:v>
                </c:pt>
                <c:pt idx="42">
                  <c:v>61.346617933482108</c:v>
                </c:pt>
                <c:pt idx="43">
                  <c:v>61.146669578637244</c:v>
                </c:pt>
                <c:pt idx="44">
                  <c:v>60.94671795641213</c:v>
                </c:pt>
                <c:pt idx="45">
                  <c:v>60.746763169322044</c:v>
                </c:pt>
                <c:pt idx="46">
                  <c:v>60.546805313179924</c:v>
                </c:pt>
                <c:pt idx="47">
                  <c:v>60.346844477298944</c:v>
                </c:pt>
                <c:pt idx="48">
                  <c:v>60.146880744681241</c:v>
                </c:pt>
                <c:pt idx="49">
                  <c:v>59.946914192193319</c:v>
                </c:pt>
                <c:pt idx="50">
                  <c:v>59.746944890728678</c:v>
                </c:pt>
                <c:pt idx="51">
                  <c:v>59.546972905357663</c:v>
                </c:pt>
                <c:pt idx="52">
                  <c:v>59.346998295465134</c:v>
                </c:pt>
                <c:pt idx="53">
                  <c:v>59.147021114876068</c:v>
                </c:pt>
                <c:pt idx="54">
                  <c:v>58.947041411969536</c:v>
                </c:pt>
                <c:pt idx="55">
                  <c:v>58.747059229781058</c:v>
                </c:pt>
                <c:pt idx="56">
                  <c:v>58.547074606093773</c:v>
                </c:pt>
                <c:pt idx="57">
                  <c:v>58.347087573518465</c:v>
                </c:pt>
                <c:pt idx="58">
                  <c:v>58.147098159562702</c:v>
                </c:pt>
                <c:pt idx="59">
                  <c:v>57.947106386689249</c:v>
                </c:pt>
                <c:pt idx="60">
                  <c:v>57.747112272363694</c:v>
                </c:pt>
                <c:pt idx="61">
                  <c:v>57.547115829091723</c:v>
                </c:pt>
                <c:pt idx="62">
                  <c:v>57.347117064445719</c:v>
                </c:pt>
                <c:pt idx="63">
                  <c:v>57.147115981081164</c:v>
                </c:pt>
                <c:pt idx="64">
                  <c:v>56.947112576742484</c:v>
                </c:pt>
                <c:pt idx="65">
                  <c:v>56.74710684425871</c:v>
                </c:pt>
                <c:pt idx="66">
                  <c:v>56.547098771528596</c:v>
                </c:pt>
                <c:pt idx="67">
                  <c:v>56.347088341495528</c:v>
                </c:pt>
                <c:pt idx="68">
                  <c:v>56.147075532111863</c:v>
                </c:pt>
                <c:pt idx="69">
                  <c:v>55.94706031629282</c:v>
                </c:pt>
                <c:pt idx="70">
                  <c:v>55.747042661859751</c:v>
                </c:pt>
                <c:pt idx="71">
                  <c:v>55.547022531472706</c:v>
                </c:pt>
                <c:pt idx="72">
                  <c:v>55.346999882552133</c:v>
                </c:pt>
                <c:pt idx="73">
                  <c:v>55.146974667189603</c:v>
                </c:pt>
                <c:pt idx="74">
                  <c:v>54.946946832047274</c:v>
                </c:pt>
                <c:pt idx="75">
                  <c:v>54.746916318246022</c:v>
                </c:pt>
                <c:pt idx="76">
                  <c:v>54.546883061241935</c:v>
                </c:pt>
                <c:pt idx="77">
                  <c:v>54.346846990690949</c:v>
                </c:pt>
                <c:pt idx="78">
                  <c:v>54.146808030301273</c:v>
                </c:pt>
                <c:pt idx="79">
                  <c:v>53.946766097673489</c:v>
                </c:pt>
                <c:pt idx="80">
                  <c:v>53.746721104127715</c:v>
                </c:pt>
                <c:pt idx="81">
                  <c:v>53.546672954517831</c:v>
                </c:pt>
                <c:pt idx="82">
                  <c:v>53.346621547032093</c:v>
                </c:pt>
                <c:pt idx="83">
                  <c:v>53.146566772979881</c:v>
                </c:pt>
                <c:pt idx="84">
                  <c:v>52.946508516564165</c:v>
                </c:pt>
                <c:pt idx="85">
                  <c:v>52.746446654639101</c:v>
                </c:pt>
                <c:pt idx="86">
                  <c:v>52.546381056452454</c:v>
                </c:pt>
                <c:pt idx="87">
                  <c:v>52.346311583372163</c:v>
                </c:pt>
                <c:pt idx="88">
                  <c:v>52.14623808859664</c:v>
                </c:pt>
                <c:pt idx="89">
                  <c:v>51.946160416848066</c:v>
                </c:pt>
                <c:pt idx="90">
                  <c:v>51.746078404048305</c:v>
                </c:pt>
                <c:pt idx="91">
                  <c:v>51.545991876976501</c:v>
                </c:pt>
                <c:pt idx="92">
                  <c:v>51.345900652907979</c:v>
                </c:pt>
                <c:pt idx="93">
                  <c:v>51.145804539233445</c:v>
                </c:pt>
                <c:pt idx="94">
                  <c:v>50.94570333305802</c:v>
                </c:pt>
                <c:pt idx="95">
                  <c:v>50.745596820779049</c:v>
                </c:pt>
                <c:pt idx="96">
                  <c:v>50.54548477764218</c:v>
                </c:pt>
                <c:pt idx="97">
                  <c:v>50.345366967274387</c:v>
                </c:pt>
                <c:pt idx="98">
                  <c:v>50.145243141193561</c:v>
                </c:pt>
                <c:pt idx="99">
                  <c:v>49.94511303829335</c:v>
                </c:pt>
                <c:pt idx="100">
                  <c:v>49.744976384302305</c:v>
                </c:pt>
                <c:pt idx="101">
                  <c:v>49.544832891216487</c:v>
                </c:pt>
                <c:pt idx="102">
                  <c:v>49.344682256704232</c:v>
                </c:pt>
                <c:pt idx="103">
                  <c:v>49.144524163482053</c:v>
                </c:pt>
                <c:pt idx="104">
                  <c:v>48.944358278660481</c:v>
                </c:pt>
                <c:pt idx="105">
                  <c:v>48.744184253058613</c:v>
                </c:pt>
                <c:pt idx="106">
                  <c:v>48.544001720486079</c:v>
                </c:pt>
                <c:pt idx="107">
                  <c:v>48.343810296991087</c:v>
                </c:pt>
                <c:pt idx="108">
                  <c:v>48.143609580073246</c:v>
                </c:pt>
                <c:pt idx="109">
                  <c:v>47.943399147859502</c:v>
                </c:pt>
                <c:pt idx="110">
                  <c:v>47.743178558241993</c:v>
                </c:pt>
                <c:pt idx="111">
                  <c:v>47.542947347975982</c:v>
                </c:pt>
                <c:pt idx="112">
                  <c:v>47.342705031736536</c:v>
                </c:pt>
                <c:pt idx="113">
                  <c:v>47.142451101131904</c:v>
                </c:pt>
                <c:pt idx="114">
                  <c:v>46.942185023672224</c:v>
                </c:pt>
                <c:pt idx="115">
                  <c:v>46.741906241691645</c:v>
                </c:pt>
                <c:pt idx="116">
                  <c:v>46.541614171221823</c:v>
                </c:pt>
                <c:pt idx="117">
                  <c:v>46.341308200815149</c:v>
                </c:pt>
                <c:pt idx="118">
                  <c:v>46.140987690315534</c:v>
                </c:pt>
                <c:pt idx="119">
                  <c:v>45.940651969574766</c:v>
                </c:pt>
                <c:pt idx="120">
                  <c:v>45.740300337112387</c:v>
                </c:pt>
                <c:pt idx="121">
                  <c:v>45.539932058716843</c:v>
                </c:pt>
                <c:pt idx="122">
                  <c:v>45.339546365985548</c:v>
                </c:pt>
                <c:pt idx="123">
                  <c:v>45.139142454801977</c:v>
                </c:pt>
                <c:pt idx="124">
                  <c:v>44.938719483746958</c:v>
                </c:pt>
                <c:pt idx="125">
                  <c:v>44.738276572442068</c:v>
                </c:pt>
                <c:pt idx="126">
                  <c:v>44.537812799822518</c:v>
                </c:pt>
                <c:pt idx="127">
                  <c:v>44.337327202337093</c:v>
                </c:pt>
                <c:pt idx="128">
                  <c:v>44.136818772072566</c:v>
                </c:pt>
                <c:pt idx="129">
                  <c:v>43.936286454799927</c:v>
                </c:pt>
                <c:pt idx="130">
                  <c:v>43.735729147939793</c:v>
                </c:pt>
                <c:pt idx="131">
                  <c:v>43.535145698444467</c:v>
                </c:pt>
                <c:pt idx="132">
                  <c:v>43.334534900593667</c:v>
                </c:pt>
                <c:pt idx="133">
                  <c:v>43.133895493701473</c:v>
                </c:pt>
                <c:pt idx="134">
                  <c:v>42.933226159731547</c:v>
                </c:pt>
                <c:pt idx="135">
                  <c:v>42.732525520818072</c:v>
                </c:pt>
                <c:pt idx="136">
                  <c:v>42.53179213668956</c:v>
                </c:pt>
                <c:pt idx="137">
                  <c:v>42.331024501992914</c:v>
                </c:pt>
                <c:pt idx="138">
                  <c:v>42.130221043515029</c:v>
                </c:pt>
                <c:pt idx="139">
                  <c:v>41.929380117299367</c:v>
                </c:pt>
                <c:pt idx="140">
                  <c:v>41.728500005655064</c:v>
                </c:pt>
                <c:pt idx="141">
                  <c:v>41.527578914056022</c:v>
                </c:pt>
                <c:pt idx="142">
                  <c:v>41.326614967927696</c:v>
                </c:pt>
                <c:pt idx="143">
                  <c:v>41.125606209319507</c:v>
                </c:pt>
                <c:pt idx="144">
                  <c:v>40.924550593460829</c:v>
                </c:pt>
                <c:pt idx="145">
                  <c:v>40.723445985198779</c:v>
                </c:pt>
                <c:pt idx="146">
                  <c:v>40.522290155316242</c:v>
                </c:pt>
                <c:pt idx="147">
                  <c:v>40.32108077672887</c:v>
                </c:pt>
                <c:pt idx="148">
                  <c:v>40.119815420560165</c:v>
                </c:pt>
                <c:pt idx="149">
                  <c:v>39.91849155209389</c:v>
                </c:pt>
                <c:pt idx="150">
                  <c:v>39.717106526603928</c:v>
                </c:pt>
                <c:pt idx="151">
                  <c:v>39.515657585061405</c:v>
                </c:pt>
                <c:pt idx="152">
                  <c:v>39.314141849720315</c:v>
                </c:pt>
                <c:pt idx="153">
                  <c:v>39.112556319582978</c:v>
                </c:pt>
                <c:pt idx="154">
                  <c:v>38.910897865746996</c:v>
                </c:pt>
                <c:pt idx="155">
                  <c:v>38.709163226637003</c:v>
                </c:pt>
                <c:pt idx="156">
                  <c:v>38.507349003124475</c:v>
                </c:pt>
                <c:pt idx="157">
                  <c:v>38.305451653540203</c:v>
                </c:pt>
                <c:pt idx="158">
                  <c:v>38.103467488584855</c:v>
                </c:pt>
                <c:pt idx="159">
                  <c:v>37.901392666144233</c:v>
                </c:pt>
                <c:pt idx="160">
                  <c:v>37.699223186017015</c:v>
                </c:pt>
                <c:pt idx="161">
                  <c:v>37.496954884564111</c:v>
                </c:pt>
                <c:pt idx="162">
                  <c:v>37.294583429289951</c:v>
                </c:pt>
                <c:pt idx="163">
                  <c:v>37.092104313368054</c:v>
                </c:pt>
                <c:pt idx="164">
                  <c:v>36.889512850124575</c:v>
                </c:pt>
                <c:pt idx="165">
                  <c:v>36.686804167495346</c:v>
                </c:pt>
                <c:pt idx="166">
                  <c:v>36.483973202474353</c:v>
                </c:pt>
                <c:pt idx="167">
                  <c:v>36.281014695573127</c:v>
                </c:pt>
                <c:pt idx="168">
                  <c:v>36.077923185313374</c:v>
                </c:pt>
                <c:pt idx="169">
                  <c:v>35.874693002777555</c:v>
                </c:pt>
                <c:pt idx="170">
                  <c:v>35.671318266244462</c:v>
                </c:pt>
                <c:pt idx="171">
                  <c:v>35.467792875940283</c:v>
                </c:pt>
                <c:pt idx="172">
                  <c:v>35.264110508938224</c:v>
                </c:pt>
                <c:pt idx="173">
                  <c:v>35.060264614243138</c:v>
                </c:pt>
                <c:pt idx="174">
                  <c:v>34.856248408101315</c:v>
                </c:pt>
                <c:pt idx="175">
                  <c:v>34.652054869578649</c:v>
                </c:pt>
                <c:pt idx="176">
                  <c:v>34.447676736454817</c:v>
                </c:pt>
                <c:pt idx="177">
                  <c:v>34.243106501484803</c:v>
                </c:pt>
                <c:pt idx="178">
                  <c:v>34.038336409083115</c:v>
                </c:pt>
                <c:pt idx="179">
                  <c:v>33.83335845249082</c:v>
                </c:pt>
                <c:pt idx="180">
                  <c:v>33.628164371489582</c:v>
                </c:pt>
                <c:pt idx="181">
                  <c:v>33.42274565073172</c:v>
                </c:pt>
                <c:pt idx="182">
                  <c:v>33.217093518760059</c:v>
                </c:pt>
                <c:pt idx="183">
                  <c:v>33.011198947795755</c:v>
                </c:pt>
                <c:pt idx="184">
                  <c:v>32.805052654377604</c:v>
                </c:pt>
                <c:pt idx="185">
                  <c:v>32.598645100940821</c:v>
                </c:pt>
                <c:pt idx="186">
                  <c:v>32.391966498427962</c:v>
                </c:pt>
                <c:pt idx="187">
                  <c:v>32.185006810029485</c:v>
                </c:pt>
                <c:pt idx="188">
                  <c:v>31.97775575615573</c:v>
                </c:pt>
                <c:pt idx="189">
                  <c:v>31.770202820746217</c:v>
                </c:pt>
                <c:pt idx="190">
                  <c:v>31.562337259026187</c:v>
                </c:pt>
                <c:pt idx="191">
                  <c:v>31.354148106823342</c:v>
                </c:pt>
                <c:pt idx="192">
                  <c:v>31.145624191560639</c:v>
                </c:pt>
                <c:pt idx="193">
                  <c:v>30.936754145043487</c:v>
                </c:pt>
                <c:pt idx="194">
                  <c:v>30.727526418160323</c:v>
                </c:pt>
                <c:pt idx="195">
                  <c:v>30.517929297616639</c:v>
                </c:pt>
                <c:pt idx="196">
                  <c:v>30.307950924821334</c:v>
                </c:pt>
                <c:pt idx="197">
                  <c:v>30.097579317042683</c:v>
                </c:pt>
                <c:pt idx="198">
                  <c:v>29.886802390947711</c:v>
                </c:pt>
                <c:pt idx="199">
                  <c:v>29.675607988634095</c:v>
                </c:pt>
                <c:pt idx="200">
                  <c:v>29.4639839062568</c:v>
                </c:pt>
                <c:pt idx="201">
                  <c:v>29.251917925343577</c:v>
                </c:pt>
                <c:pt idx="202">
                  <c:v>29.039397846882594</c:v>
                </c:pt>
                <c:pt idx="203">
                  <c:v>28.826411528252773</c:v>
                </c:pt>
                <c:pt idx="204">
                  <c:v>28.612946923052291</c:v>
                </c:pt>
                <c:pt idx="205">
                  <c:v>28.398992123863028</c:v>
                </c:pt>
                <c:pt idx="206">
                  <c:v>28.184535407968127</c:v>
                </c:pt>
                <c:pt idx="207">
                  <c:v>27.969565286017456</c:v>
                </c:pt>
                <c:pt idx="208">
                  <c:v>27.754070553608937</c:v>
                </c:pt>
                <c:pt idx="209">
                  <c:v>27.538040345725996</c:v>
                </c:pt>
                <c:pt idx="210">
                  <c:v>27.321464193939139</c:v>
                </c:pt>
                <c:pt idx="211">
                  <c:v>27.104332086245972</c:v>
                </c:pt>
                <c:pt idx="212">
                  <c:v>26.88663452938691</c:v>
                </c:pt>
                <c:pt idx="213">
                  <c:v>26.668362613434645</c:v>
                </c:pt>
                <c:pt idx="214">
                  <c:v>26.449508078413988</c:v>
                </c:pt>
                <c:pt idx="215">
                  <c:v>26.230063382665993</c:v>
                </c:pt>
                <c:pt idx="216">
                  <c:v>26.01002177262491</c:v>
                </c:pt>
                <c:pt idx="217">
                  <c:v>25.789377353631949</c:v>
                </c:pt>
                <c:pt idx="218">
                  <c:v>25.568125161363454</c:v>
                </c:pt>
                <c:pt idx="219">
                  <c:v>25.346261233406207</c:v>
                </c:pt>
                <c:pt idx="220">
                  <c:v>25.123782680467937</c:v>
                </c:pt>
                <c:pt idx="221">
                  <c:v>24.900687756669363</c:v>
                </c:pt>
                <c:pt idx="222">
                  <c:v>24.676975928323884</c:v>
                </c:pt>
                <c:pt idx="223">
                  <c:v>24.452647940576206</c:v>
                </c:pt>
                <c:pt idx="224">
                  <c:v>24.227705881239253</c:v>
                </c:pt>
                <c:pt idx="225">
                  <c:v>24.002153241144502</c:v>
                </c:pt>
                <c:pt idx="226">
                  <c:v>23.775994970301081</c:v>
                </c:pt>
                <c:pt idx="227">
                  <c:v>23.549237529149206</c:v>
                </c:pt>
                <c:pt idx="228">
                  <c:v>23.321888934190337</c:v>
                </c:pt>
                <c:pt idx="229">
                  <c:v>23.093958797283886</c:v>
                </c:pt>
                <c:pt idx="230">
                  <c:v>22.865458357917031</c:v>
                </c:pt>
                <c:pt idx="231">
                  <c:v>22.636400507782504</c:v>
                </c:pt>
                <c:pt idx="232">
                  <c:v>22.406799807037526</c:v>
                </c:pt>
                <c:pt idx="233">
                  <c:v>22.176672491667304</c:v>
                </c:pt>
                <c:pt idx="234">
                  <c:v>21.946036471438539</c:v>
                </c:pt>
                <c:pt idx="235">
                  <c:v>21.714911317999771</c:v>
                </c:pt>
                <c:pt idx="236">
                  <c:v>21.483318242769769</c:v>
                </c:pt>
                <c:pt idx="237">
                  <c:v>21.251280064346968</c:v>
                </c:pt>
                <c:pt idx="238">
                  <c:v>21.018821165275586</c:v>
                </c:pt>
                <c:pt idx="239">
                  <c:v>20.785967438113037</c:v>
                </c:pt>
                <c:pt idx="240">
                  <c:v>20.552746220858815</c:v>
                </c:pt>
                <c:pt idx="241">
                  <c:v>20.319186221925026</c:v>
                </c:pt>
                <c:pt idx="242">
                  <c:v>20.085317434951477</c:v>
                </c:pt>
                <c:pt idx="243">
                  <c:v>19.85117104389052</c:v>
                </c:pt>
                <c:pt idx="244">
                  <c:v>19.61677931890922</c:v>
                </c:pt>
                <c:pt idx="245">
                  <c:v>19.382175503772924</c:v>
                </c:pt>
                <c:pt idx="246">
                  <c:v>19.147393695486631</c:v>
                </c:pt>
                <c:pt idx="247">
                  <c:v>18.912468717073509</c:v>
                </c:pt>
                <c:pt idx="248">
                  <c:v>18.677435984463123</c:v>
                </c:pt>
                <c:pt idx="249">
                  <c:v>18.442331368543094</c:v>
                </c:pt>
                <c:pt idx="250">
                  <c:v>18.207191053495489</c:v>
                </c:pt>
                <c:pt idx="251">
                  <c:v>17.972051392590981</c:v>
                </c:pt>
                <c:pt idx="252">
                  <c:v>17.736948762650627</c:v>
                </c:pt>
                <c:pt idx="253">
                  <c:v>17.501919418403634</c:v>
                </c:pt>
                <c:pt idx="254">
                  <c:v>17.266999347971527</c:v>
                </c:pt>
                <c:pt idx="255">
                  <c:v>17.032224130693795</c:v>
                </c:pt>
                <c:pt idx="256">
                  <c:v>16.797628798476307</c:v>
                </c:pt>
                <c:pt idx="257">
                  <c:v>16.563247701796769</c:v>
                </c:pt>
                <c:pt idx="258">
                  <c:v>16.329114381434316</c:v>
                </c:pt>
                <c:pt idx="259">
                  <c:v>16.095261446914957</c:v>
                </c:pt>
                <c:pt idx="260">
                  <c:v>15.861720462570867</c:v>
                </c:pt>
                <c:pt idx="261">
                  <c:v>15.628521842012425</c:v>
                </c:pt>
                <c:pt idx="262">
                  <c:v>15.395694751700512</c:v>
                </c:pt>
                <c:pt idx="263">
                  <c:v>15.163267024190613</c:v>
                </c:pt>
                <c:pt idx="264">
                  <c:v>14.93126508149966</c:v>
                </c:pt>
                <c:pt idx="265">
                  <c:v>14.699713868923592</c:v>
                </c:pt>
                <c:pt idx="266">
                  <c:v>14.468636799511005</c:v>
                </c:pt>
                <c:pt idx="267">
                  <c:v>14.238055709277841</c:v>
                </c:pt>
                <c:pt idx="268">
                  <c:v>14.007990823131349</c:v>
                </c:pt>
                <c:pt idx="269">
                  <c:v>13.77846073136123</c:v>
                </c:pt>
                <c:pt idx="270">
                  <c:v>13.549482376452238</c:v>
                </c:pt>
                <c:pt idx="271">
                  <c:v>13.321071049878013</c:v>
                </c:pt>
                <c:pt idx="272">
                  <c:v>13.093240398450646</c:v>
                </c:pt>
                <c:pt idx="273">
                  <c:v>12.866002439726508</c:v>
                </c:pt>
                <c:pt idx="274">
                  <c:v>12.639367585904083</c:v>
                </c:pt>
                <c:pt idx="275">
                  <c:v>12.413344675599046</c:v>
                </c:pt>
                <c:pt idx="276">
                  <c:v>12.187941012838785</c:v>
                </c:pt>
                <c:pt idx="277">
                  <c:v>11.963162412590393</c:v>
                </c:pt>
                <c:pt idx="278">
                  <c:v>11.739013252116436</c:v>
                </c:pt>
                <c:pt idx="279">
                  <c:v>11.515496527443325</c:v>
                </c:pt>
                <c:pt idx="280">
                  <c:v>11.292613914229179</c:v>
                </c:pt>
                <c:pt idx="281">
                  <c:v>11.070365832326122</c:v>
                </c:pt>
                <c:pt idx="282">
                  <c:v>10.848751513350054</c:v>
                </c:pt>
                <c:pt idx="283">
                  <c:v>10.627769070594589</c:v>
                </c:pt>
                <c:pt idx="284">
                  <c:v>10.407415570656291</c:v>
                </c:pt>
                <c:pt idx="285">
                  <c:v>10.187687106172856</c:v>
                </c:pt>
                <c:pt idx="286">
                  <c:v>9.9685788691152464</c:v>
                </c:pt>
                <c:pt idx="287">
                  <c:v>9.7500852241162992</c:v>
                </c:pt>
                <c:pt idx="288">
                  <c:v>9.5321997813626975</c:v>
                </c:pt>
                <c:pt idx="289">
                  <c:v>9.3149154686221571</c:v>
                </c:pt>
                <c:pt idx="290">
                  <c:v>9.0982246020239437</c:v>
                </c:pt>
                <c:pt idx="291">
                  <c:v>8.8821189552557076</c:v>
                </c:pt>
                <c:pt idx="292">
                  <c:v>8.6665898268857848</c:v>
                </c:pt>
                <c:pt idx="293">
                  <c:v>8.4516281055619977</c:v>
                </c:pt>
                <c:pt idx="294">
                  <c:v>8.2372243328817145</c:v>
                </c:pt>
                <c:pt idx="295">
                  <c:v>8.0233687637659568</c:v>
                </c:pt>
                <c:pt idx="296">
                  <c:v>7.8100514242091021</c:v>
                </c:pt>
                <c:pt idx="297">
                  <c:v>7.5972621663098741</c:v>
                </c:pt>
                <c:pt idx="298">
                  <c:v>7.3849907205215732</c:v>
                </c:pt>
                <c:pt idx="299">
                  <c:v>7.1732267450889244</c:v>
                </c:pt>
                <c:pt idx="300">
                  <c:v>6.9619598726653926</c:v>
                </c:pt>
                <c:pt idx="301">
                  <c:v>6.7511797541284269</c:v>
                </c:pt>
                <c:pt idx="302">
                  <c:v>6.5408760996312241</c:v>
                </c:pt>
                <c:pt idx="303">
                  <c:v>6.3310387169475479</c:v>
                </c:pt>
                <c:pt idx="304">
                  <c:v>6.121657547182112</c:v>
                </c:pt>
                <c:pt idx="305">
                  <c:v>5.9127226979324687</c:v>
                </c:pt>
                <c:pt idx="306">
                  <c:v>5.704224473998563</c:v>
                </c:pt>
                <c:pt idx="307">
                  <c:v>5.49615340574619</c:v>
                </c:pt>
                <c:pt idx="308">
                  <c:v>5.288500275236343</c:v>
                </c:pt>
                <c:pt idx="309">
                  <c:v>5.0812561402384695</c:v>
                </c:pt>
                <c:pt idx="310">
                  <c:v>4.8744123562486417</c:v>
                </c:pt>
                <c:pt idx="311">
                  <c:v>4.6679605966361049</c:v>
                </c:pt>
                <c:pt idx="312">
                  <c:v>4.4618928710419956</c:v>
                </c:pt>
                <c:pt idx="313">
                  <c:v>4.256201542154237</c:v>
                </c:pt>
                <c:pt idx="314">
                  <c:v>4.0508793409805657</c:v>
                </c:pt>
                <c:pt idx="315">
                  <c:v>3.845919380740241</c:v>
                </c:pt>
                <c:pt idx="316">
                  <c:v>3.6413151694910302</c:v>
                </c:pt>
                <c:pt idx="317">
                  <c:v>3.4370606216054727</c:v>
                </c:pt>
                <c:pt idx="318">
                  <c:v>3.2331500682054055</c:v>
                </c:pt>
                <c:pt idx="319">
                  <c:v>3.0295782666597888</c:v>
                </c:pt>
                <c:pt idx="320">
                  <c:v>2.8263404092453888</c:v>
                </c:pt>
                <c:pt idx="321">
                  <c:v>2.6234321310654689</c:v>
                </c:pt>
                <c:pt idx="322">
                  <c:v>2.4208495173149918</c:v>
                </c:pt>
                <c:pt idx="323">
                  <c:v>2.2185891099766457</c:v>
                </c:pt>
                <c:pt idx="324">
                  <c:v>2.0166479140249427</c:v>
                </c:pt>
                <c:pt idx="325">
                  <c:v>1.815023403210831</c:v>
                </c:pt>
                <c:pt idx="326">
                  <c:v>1.6137135254928359</c:v>
                </c:pt>
                <c:pt idx="327">
                  <c:v>1.4127167081749925</c:v>
                </c:pt>
                <c:pt idx="328">
                  <c:v>1.2120318628058426</c:v>
                </c:pt>
                <c:pt idx="329">
                  <c:v>1.0116583898869376</c:v>
                </c:pt>
                <c:pt idx="330">
                  <c:v>0.81159618343327788</c:v>
                </c:pt>
                <c:pt idx="331">
                  <c:v>0.61184563542189052</c:v>
                </c:pt>
                <c:pt idx="332">
                  <c:v>0.41240764015959597</c:v>
                </c:pt>
                <c:pt idx="333">
                  <c:v>0.21328359859384011</c:v>
                </c:pt>
                <c:pt idx="334">
                  <c:v>1.4475422585640328E-2</c:v>
                </c:pt>
                <c:pt idx="335">
                  <c:v>-0.184014460843134</c:v>
                </c:pt>
                <c:pt idx="336">
                  <c:v>-0.38218310528158483</c:v>
                </c:pt>
                <c:pt idx="337">
                  <c:v>-0.58002704072048006</c:v>
                </c:pt>
                <c:pt idx="338">
                  <c:v>-0.7775422693677001</c:v>
                </c:pt>
                <c:pt idx="339">
                  <c:v>-0.97472426150084346</c:v>
                </c:pt>
                <c:pt idx="340">
                  <c:v>-1.1715679513753821</c:v>
                </c:pt>
                <c:pt idx="341">
                  <c:v>-1.3680677332139723</c:v>
                </c:pt>
                <c:pt idx="342">
                  <c:v>-1.5642174573086556</c:v>
                </c:pt>
                <c:pt idx="343">
                  <c:v>-1.7600104262747833</c:v>
                </c:pt>
                <c:pt idx="344">
                  <c:v>-1.9554393915028316</c:v>
                </c:pt>
                <c:pt idx="345">
                  <c:v>-2.1504965498610837</c:v>
                </c:pt>
                <c:pt idx="346">
                  <c:v>-2.3451735407098302</c:v>
                </c:pt>
                <c:pt idx="347">
                  <c:v>-2.5394614432957168</c:v>
                </c:pt>
                <c:pt idx="348">
                  <c:v>-2.7333507746018544</c:v>
                </c:pt>
                <c:pt idx="349">
                  <c:v>-2.9268314877388288</c:v>
                </c:pt>
                <c:pt idx="350">
                  <c:v>-3.1198929709685408</c:v>
                </c:pt>
                <c:pt idx="351">
                  <c:v>-3.3125240474624706</c:v>
                </c:pt>
                <c:pt idx="352">
                  <c:v>-3.5047129759040492</c:v>
                </c:pt>
                <c:pt idx="353">
                  <c:v>-3.6964474520540254</c:v>
                </c:pt>
                <c:pt idx="354">
                  <c:v>-3.8877146114061514</c:v>
                </c:pt>
                <c:pt idx="355">
                  <c:v>-4.0785010330703546</c:v>
                </c:pt>
                <c:pt idx="356">
                  <c:v>-4.2687927450290442</c:v>
                </c:pt>
                <c:pt idx="357">
                  <c:v>-4.4585752309212259</c:v>
                </c:pt>
                <c:pt idx="358">
                  <c:v>-4.6478334385186661</c:v>
                </c:pt>
                <c:pt idx="359">
                  <c:v>-4.8365517900664017</c:v>
                </c:pt>
                <c:pt idx="360">
                  <c:v>-5.0247141946686433</c:v>
                </c:pt>
                <c:pt idx="361">
                  <c:v>-5.2123040629094985</c:v>
                </c:pt>
                <c:pt idx="362">
                  <c:v>-5.3993043239050307</c:v>
                </c:pt>
                <c:pt idx="363">
                  <c:v>-5.5856974449902523</c:v>
                </c:pt>
                <c:pt idx="364">
                  <c:v>-5.7714654542511568</c:v>
                </c:pt>
                <c:pt idx="365">
                  <c:v>-5.9565899661160184</c:v>
                </c:pt>
                <c:pt idx="366">
                  <c:v>-6.1410522102256326</c:v>
                </c:pt>
                <c:pt idx="367">
                  <c:v>-6.3248330638033403</c:v>
                </c:pt>
                <c:pt idx="368">
                  <c:v>-6.507913087747788</c:v>
                </c:pt>
                <c:pt idx="369">
                  <c:v>-6.6902725666704121</c:v>
                </c:pt>
                <c:pt idx="370">
                  <c:v>-6.8718915530967051</c:v>
                </c:pt>
                <c:pt idx="371">
                  <c:v>-7.0527499160460589</c:v>
                </c:pt>
                <c:pt idx="372">
                  <c:v>-7.23282739419738</c:v>
                </c:pt>
                <c:pt idx="373">
                  <c:v>-7.4121036538375185</c:v>
                </c:pt>
                <c:pt idx="374">
                  <c:v>-7.5905583517775135</c:v>
                </c:pt>
                <c:pt idx="375">
                  <c:v>-7.7681712034049166</c:v>
                </c:pt>
                <c:pt idx="376">
                  <c:v>-7.9449220560218157</c:v>
                </c:pt>
                <c:pt idx="377">
                  <c:v>-8.120790967595644</c:v>
                </c:pt>
                <c:pt idx="378">
                  <c:v>-8.2957582910231693</c:v>
                </c:pt>
                <c:pt idx="379">
                  <c:v>-8.4698047639788054</c:v>
                </c:pt>
                <c:pt idx="380">
                  <c:v>-8.6429116043839986</c:v>
                </c:pt>
                <c:pt idx="381">
                  <c:v>-8.81506061149787</c:v>
                </c:pt>
                <c:pt idx="382">
                  <c:v>-8.9862342725871684</c:v>
                </c:pt>
                <c:pt idx="383">
                  <c:v>-9.156415875089607</c:v>
                </c:pt>
                <c:pt idx="384">
                  <c:v>-9.3255896241356879</c:v>
                </c:pt>
                <c:pt idx="385">
                  <c:v>-9.493740765243162</c:v>
                </c:pt>
                <c:pt idx="386">
                  <c:v>-9.6608557119434462</c:v>
                </c:pt>
                <c:pt idx="387">
                  <c:v>-9.8269221780427074</c:v>
                </c:pt>
                <c:pt idx="388">
                  <c:v>-9.9919293141613856</c:v>
                </c:pt>
                <c:pt idx="389">
                  <c:v>-10.155867848135658</c:v>
                </c:pt>
                <c:pt idx="390">
                  <c:v>-10.318730228803128</c:v>
                </c:pt>
                <c:pt idx="391">
                  <c:v>-10.480510772634394</c:v>
                </c:pt>
                <c:pt idx="392">
                  <c:v>-10.641205812611204</c:v>
                </c:pt>
                <c:pt idx="393">
                  <c:v>-10.800813848693974</c:v>
                </c:pt>
                <c:pt idx="394">
                  <c:v>-10.959335699164622</c:v>
                </c:pt>
                <c:pt idx="395">
                  <c:v>-11.116774652078462</c:v>
                </c:pt>
                <c:pt idx="396">
                  <c:v>-11.273136616010254</c:v>
                </c:pt>
                <c:pt idx="397">
                  <c:v>-11.428430269236728</c:v>
                </c:pt>
                <c:pt idx="398">
                  <c:v>-11.582667206461094</c:v>
                </c:pt>
                <c:pt idx="399">
                  <c:v>-11.735862082155389</c:v>
                </c:pt>
                <c:pt idx="400">
                  <c:v>-11.888032749574505</c:v>
                </c:pt>
                <c:pt idx="401">
                  <c:v>-12.03920039448299</c:v>
                </c:pt>
                <c:pt idx="402">
                  <c:v>-12.189389662630827</c:v>
                </c:pt>
                <c:pt idx="403">
                  <c:v>-12.338628780020732</c:v>
                </c:pt>
                <c:pt idx="404">
                  <c:v>-12.486949665023896</c:v>
                </c:pt>
                <c:pt idx="405">
                  <c:v>-12.634388031427106</c:v>
                </c:pt>
                <c:pt idx="406">
                  <c:v>-12.780983481528839</c:v>
                </c:pt>
                <c:pt idx="407">
                  <c:v>-12.926779588447204</c:v>
                </c:pt>
                <c:pt idx="408">
                  <c:v>-13.071823966856478</c:v>
                </c:pt>
                <c:pt idx="409">
                  <c:v>-13.216168331432446</c:v>
                </c:pt>
                <c:pt idx="410">
                  <c:v>-13.359868542357095</c:v>
                </c:pt>
                <c:pt idx="411">
                  <c:v>-13.502984637311993</c:v>
                </c:pt>
                <c:pt idx="412">
                  <c:v>-13.645580849473436</c:v>
                </c:pt>
                <c:pt idx="413">
                  <c:v>-13.787725611112364</c:v>
                </c:pt>
                <c:pt idx="414">
                  <c:v>-13.92949154249451</c:v>
                </c:pt>
                <c:pt idx="415">
                  <c:v>-14.070955425872988</c:v>
                </c:pt>
                <c:pt idx="416">
                  <c:v>-14.212198164462071</c:v>
                </c:pt>
                <c:pt idx="417">
                  <c:v>-14.353304726378953</c:v>
                </c:pt>
                <c:pt idx="418">
                  <c:v>-14.494364073636188</c:v>
                </c:pt>
                <c:pt idx="419">
                  <c:v>-14.635469076362304</c:v>
                </c:pt>
                <c:pt idx="420">
                  <c:v>-14.77671641251861</c:v>
                </c:pt>
                <c:pt idx="421">
                  <c:v>-14.91820645346775</c:v>
                </c:pt>
                <c:pt idx="422">
                  <c:v>-15.060043135830705</c:v>
                </c:pt>
                <c:pt idx="423">
                  <c:v>-15.202333820145776</c:v>
                </c:pt>
                <c:pt idx="424">
                  <c:v>-15.345189136912323</c:v>
                </c:pt>
                <c:pt idx="425">
                  <c:v>-15.488722820665943</c:v>
                </c:pt>
                <c:pt idx="426">
                  <c:v>-15.633051532786968</c:v>
                </c:pt>
                <c:pt idx="427">
                  <c:v>-15.778294673793523</c:v>
                </c:pt>
                <c:pt idx="428">
                  <c:v>-15.924574185911695</c:v>
                </c:pt>
                <c:pt idx="429">
                  <c:v>-16.072014346749071</c:v>
                </c:pt>
                <c:pt idx="430">
                  <c:v>-16.220741554925233</c:v>
                </c:pt>
                <c:pt idx="431">
                  <c:v>-16.370884108531701</c:v>
                </c:pt>
                <c:pt idx="432">
                  <c:v>-16.522571977307077</c:v>
                </c:pt>
                <c:pt idx="433">
                  <c:v>-16.675936569418436</c:v>
                </c:pt>
                <c:pt idx="434">
                  <c:v>-16.831110493740233</c:v>
                </c:pt>
                <c:pt idx="435">
                  <c:v>-16.988227318514298</c:v>
                </c:pt>
                <c:pt idx="436">
                  <c:v>-17.147421327262904</c:v>
                </c:pt>
                <c:pt idx="437">
                  <c:v>-17.308827272807939</c:v>
                </c:pt>
                <c:pt idx="438">
                  <c:v>-17.472580130226454</c:v>
                </c:pt>
                <c:pt idx="439">
                  <c:v>-17.638814849544147</c:v>
                </c:pt>
                <c:pt idx="440">
                  <c:v>-17.807666108935738</c:v>
                </c:pt>
                <c:pt idx="441">
                  <c:v>-17.979268069164313</c:v>
                </c:pt>
                <c:pt idx="442">
                  <c:v>-18.153754129951317</c:v>
                </c:pt>
                <c:pt idx="443">
                  <c:v>-18.331256688924391</c:v>
                </c:pt>
                <c:pt idx="444">
                  <c:v>-18.511906903744716</c:v>
                </c:pt>
                <c:pt idx="445">
                  <c:v>-18.69583445796588</c:v>
                </c:pt>
                <c:pt idx="446">
                  <c:v>-18.883167331127378</c:v>
                </c:pt>
                <c:pt idx="447">
                  <c:v>-19.074031573533947</c:v>
                </c:pt>
                <c:pt idx="448">
                  <c:v>-19.268551086121764</c:v>
                </c:pt>
                <c:pt idx="449">
                  <c:v>-19.466847405762149</c:v>
                </c:pt>
                <c:pt idx="450">
                  <c:v>-19.669039496305327</c:v>
                </c:pt>
                <c:pt idx="451">
                  <c:v>-19.875243545619888</c:v>
                </c:pt>
                <c:pt idx="452">
                  <c:v>-20.085572768841729</c:v>
                </c:pt>
                <c:pt idx="453">
                  <c:v>-20.300137218006569</c:v>
                </c:pt>
                <c:pt idx="454">
                  <c:v>-20.519043598206355</c:v>
                </c:pt>
                <c:pt idx="455">
                  <c:v>-20.742395090381255</c:v>
                </c:pt>
                <c:pt idx="456">
                  <c:v>-20.970291180835488</c:v>
                </c:pt>
                <c:pt idx="457">
                  <c:v>-21.202827497549073</c:v>
                </c:pt>
                <c:pt idx="458">
                  <c:v>-21.440095653347466</c:v>
                </c:pt>
                <c:pt idx="459">
                  <c:v>-21.68218309598748</c:v>
                </c:pt>
                <c:pt idx="460">
                  <c:v>-21.929172965220683</c:v>
                </c:pt>
                <c:pt idx="461">
                  <c:v>-22.181143956905132</c:v>
                </c:pt>
                <c:pt idx="462">
                  <c:v>-22.438170194250404</c:v>
                </c:pt>
                <c:pt idx="463">
                  <c:v>-22.700321106301846</c:v>
                </c:pt>
                <c:pt idx="464">
                  <c:v>-22.967661313792792</c:v>
                </c:pt>
                <c:pt idx="465">
                  <c:v>-23.240250522521659</c:v>
                </c:pt>
                <c:pt idx="466">
                  <c:v>-23.518143424439451</c:v>
                </c:pt>
                <c:pt idx="467">
                  <c:v>-23.801389606664088</c:v>
                </c:pt>
                <c:pt idx="468">
                  <c:v>-24.090033468666444</c:v>
                </c:pt>
                <c:pt idx="469">
                  <c:v>-24.384114147902306</c:v>
                </c:pt>
                <c:pt idx="470">
                  <c:v>-24.683665454188223</c:v>
                </c:pt>
                <c:pt idx="471">
                  <c:v>-24.988715813140661</c:v>
                </c:pt>
                <c:pt idx="472">
                  <c:v>-25.299288219012457</c:v>
                </c:pt>
                <c:pt idx="473">
                  <c:v>-25.615400197269608</c:v>
                </c:pt>
                <c:pt idx="474">
                  <c:v>-25.937063777252895</c:v>
                </c:pt>
                <c:pt idx="475">
                  <c:v>-26.264285475262167</c:v>
                </c:pt>
                <c:pt idx="476">
                  <c:v>-26.597066288385328</c:v>
                </c:pt>
                <c:pt idx="477">
                  <c:v>-26.935401699371006</c:v>
                </c:pt>
                <c:pt idx="478">
                  <c:v>-27.279281692809548</c:v>
                </c:pt>
                <c:pt idx="479">
                  <c:v>-27.628690782846341</c:v>
                </c:pt>
                <c:pt idx="480">
                  <c:v>-27.983608052600548</c:v>
                </c:pt>
                <c:pt idx="481">
                  <c:v>-28.344007205403905</c:v>
                </c:pt>
                <c:pt idx="482">
                  <c:v>-28.709856627909971</c:v>
                </c:pt>
                <c:pt idx="483">
                  <c:v>-29.081119465051689</c:v>
                </c:pt>
                <c:pt idx="484">
                  <c:v>-29.457753706750125</c:v>
                </c:pt>
                <c:pt idx="485">
                  <c:v>-29.839712286195926</c:v>
                </c:pt>
                <c:pt idx="486">
                  <c:v>-30.226943189443215</c:v>
                </c:pt>
                <c:pt idx="487">
                  <c:v>-30.619389575971923</c:v>
                </c:pt>
                <c:pt idx="488">
                  <c:v>-31.016989909791892</c:v>
                </c:pt>
                <c:pt idx="489">
                  <c:v>-31.419678100579539</c:v>
                </c:pt>
                <c:pt idx="490">
                  <c:v>-31.827383654261908</c:v>
                </c:pt>
                <c:pt idx="491">
                  <c:v>-32.240031832387629</c:v>
                </c:pt>
                <c:pt idx="492">
                  <c:v>-32.657543819558761</c:v>
                </c:pt>
                <c:pt idx="493">
                  <c:v>-33.079836898135447</c:v>
                </c:pt>
                <c:pt idx="494">
                  <c:v>-33.506824629374215</c:v>
                </c:pt>
                <c:pt idx="495">
                  <c:v>-33.938417040117031</c:v>
                </c:pt>
                <c:pt idx="496">
                  <c:v>-34.374520814114639</c:v>
                </c:pt>
                <c:pt idx="497">
                  <c:v>-34.81503948704362</c:v>
                </c:pt>
                <c:pt idx="498">
                  <c:v>-35.259873644264005</c:v>
                </c:pt>
                <c:pt idx="499">
                  <c:v>-35.708921120361389</c:v>
                </c:pt>
                <c:pt idx="500">
                  <c:v>-36.162077199525307</c:v>
                </c:pt>
              </c:numCache>
            </c:numRef>
          </c:yVal>
          <c:smooth val="1"/>
        </c:ser>
        <c:ser>
          <c:idx val="2"/>
          <c:order val="2"/>
          <c:spPr>
            <a:ln>
              <a:noFill/>
            </a:ln>
          </c:spPr>
          <c:marker>
            <c:symbol val="x"/>
            <c:size val="8"/>
            <c:spPr>
              <a:ln w="19050">
                <a:solidFill>
                  <a:schemeClr val="tx1"/>
                </a:solidFill>
              </a:ln>
            </c:spPr>
          </c:marker>
          <c:dLbls>
            <c:dLbl>
              <c:idx val="0"/>
              <c:layout/>
              <c:tx>
                <c:rich>
                  <a:bodyPr/>
                  <a:lstStyle/>
                  <a:p>
                    <a:r>
                      <a:rPr lang="en-US"/>
                      <a:t>F</a:t>
                    </a:r>
                    <a:r>
                      <a:rPr lang="en-US" baseline="-25000"/>
                      <a:t>pLOAD</a:t>
                    </a:r>
                  </a:p>
                </c:rich>
              </c:tx>
              <c:dLblPos val="t"/>
              <c:showLegendKey val="0"/>
              <c:showVal val="1"/>
              <c:showCatName val="0"/>
              <c:showSerName val="0"/>
              <c:showPercent val="0"/>
              <c:showBubbleSize val="0"/>
            </c:dLbl>
            <c:dLbl>
              <c:idx val="1"/>
              <c:tx>
                <c:rich>
                  <a:bodyPr/>
                  <a:lstStyle/>
                  <a:p>
                    <a:r>
                      <a:rPr lang="en-US"/>
                      <a:t>F</a:t>
                    </a:r>
                    <a:r>
                      <a:rPr lang="en-US" baseline="-25000"/>
                      <a:t>pCOMP</a:t>
                    </a:r>
                  </a:p>
                </c:rich>
              </c:tx>
              <c:dLblPos val="b"/>
              <c:showLegendKey val="0"/>
              <c:showVal val="1"/>
              <c:showCatName val="0"/>
              <c:showSerName val="0"/>
              <c:showPercent val="0"/>
              <c:showBubbleSize val="0"/>
            </c:dLbl>
            <c:dLblPos val="t"/>
            <c:showLegendKey val="0"/>
            <c:showVal val="1"/>
            <c:showCatName val="0"/>
            <c:showSerName val="0"/>
            <c:showPercent val="0"/>
            <c:showBubbleSize val="0"/>
            <c:showLeaderLines val="0"/>
          </c:dLbls>
          <c:xVal>
            <c:numRef>
              <c:f>(Sheet1!$T$23,Sheet1!$T$31)</c:f>
              <c:numCache>
                <c:formatCode>##0.0E+0</c:formatCode>
                <c:ptCount val="2"/>
                <c:pt idx="0">
                  <c:v>2652.5823848649225</c:v>
                </c:pt>
                <c:pt idx="1">
                  <c:v>2575322703.7523518</c:v>
                </c:pt>
              </c:numCache>
            </c:numRef>
          </c:xVal>
          <c:yVal>
            <c:numRef>
              <c:f>(Sheet1!$U$23,Sheet1!$U$31)</c:f>
              <c:numCache>
                <c:formatCode>General</c:formatCode>
                <c:ptCount val="2"/>
                <c:pt idx="0">
                  <c:v>19.85117104389052</c:v>
                </c:pt>
                <c:pt idx="1">
                  <c:v>0</c:v>
                </c:pt>
              </c:numCache>
            </c:numRef>
          </c:yVal>
          <c:smooth val="1"/>
        </c:ser>
        <c:ser>
          <c:idx val="3"/>
          <c:order val="3"/>
          <c:spPr>
            <a:ln>
              <a:noFill/>
            </a:ln>
          </c:spPr>
          <c:marker>
            <c:symbol val="circle"/>
            <c:size val="8"/>
            <c:spPr>
              <a:ln w="19050">
                <a:solidFill>
                  <a:schemeClr val="tx1"/>
                </a:solidFill>
              </a:ln>
            </c:spPr>
          </c:marker>
          <c:dLbls>
            <c:dLbl>
              <c:idx val="0"/>
              <c:layout/>
              <c:tx>
                <c:rich>
                  <a:bodyPr/>
                  <a:lstStyle/>
                  <a:p>
                    <a:r>
                      <a:rPr lang="en-US"/>
                      <a:t>F</a:t>
                    </a:r>
                    <a:r>
                      <a:rPr lang="en-US" baseline="-25000"/>
                      <a:t>zRHP</a:t>
                    </a:r>
                  </a:p>
                </c:rich>
              </c:tx>
              <c:dLblPos val="b"/>
              <c:showLegendKey val="0"/>
              <c:showVal val="1"/>
              <c:showCatName val="0"/>
              <c:showSerName val="0"/>
              <c:showPercent val="0"/>
              <c:showBubbleSize val="0"/>
            </c:dLbl>
            <c:dLbl>
              <c:idx val="1"/>
              <c:layout/>
              <c:tx>
                <c:rich>
                  <a:bodyPr/>
                  <a:lstStyle/>
                  <a:p>
                    <a:r>
                      <a:rPr lang="en-US"/>
                      <a:t>F</a:t>
                    </a:r>
                    <a:r>
                      <a:rPr lang="en-US" baseline="-25000"/>
                      <a:t>zCOMP</a:t>
                    </a:r>
                  </a:p>
                </c:rich>
              </c:tx>
              <c:dLblPos val="b"/>
              <c:showLegendKey val="0"/>
              <c:showVal val="1"/>
              <c:showCatName val="0"/>
              <c:showSerName val="0"/>
              <c:showPercent val="0"/>
              <c:showBubbleSize val="0"/>
            </c:dLbl>
            <c:dLblPos val="b"/>
            <c:showLegendKey val="0"/>
            <c:showVal val="1"/>
            <c:showCatName val="0"/>
            <c:showSerName val="0"/>
            <c:showPercent val="0"/>
            <c:showBubbleSize val="0"/>
            <c:showLeaderLines val="0"/>
          </c:dLbls>
          <c:xVal>
            <c:numRef>
              <c:f>(Sheet1!$T$25,Sheet1!$T$27)</c:f>
              <c:numCache>
                <c:formatCode>##0.0E+0</c:formatCode>
                <c:ptCount val="2"/>
                <c:pt idx="0">
                  <c:v>128158.9239313077</c:v>
                </c:pt>
                <c:pt idx="1">
                  <c:v>3787.2392702240477</c:v>
                </c:pt>
              </c:numCache>
            </c:numRef>
          </c:xVal>
          <c:yVal>
            <c:numRef>
              <c:f>(Sheet1!$U$25,Sheet1!$U$27)</c:f>
              <c:numCache>
                <c:formatCode>General</c:formatCode>
                <c:ptCount val="2"/>
                <c:pt idx="0">
                  <c:v>-13.502984637311993</c:v>
                </c:pt>
                <c:pt idx="1">
                  <c:v>16.329114381434316</c:v>
                </c:pt>
              </c:numCache>
            </c:numRef>
          </c:yVal>
          <c:smooth val="1"/>
        </c:ser>
        <c:ser>
          <c:idx val="6"/>
          <c:order val="6"/>
          <c:tx>
            <c:v>Fcffzero</c:v>
          </c:tx>
          <c:spPr>
            <a:ln w="19050">
              <a:noFill/>
            </a:ln>
          </c:spPr>
          <c:marker>
            <c:symbol val="circle"/>
            <c:size val="8"/>
            <c:spPr>
              <a:ln>
                <a:solidFill>
                  <a:schemeClr val="tx1"/>
                </a:solidFill>
              </a:ln>
            </c:spPr>
          </c:marker>
          <c:dLbls>
            <c:dLbl>
              <c:idx val="0"/>
              <c:tx>
                <c:rich>
                  <a:bodyPr/>
                  <a:lstStyle/>
                  <a:p>
                    <a:r>
                      <a:rPr lang="en-US"/>
                      <a:t>F</a:t>
                    </a:r>
                    <a:r>
                      <a:rPr lang="en-US" baseline="-25000"/>
                      <a:t>zCff</a:t>
                    </a:r>
                  </a:p>
                </c:rich>
              </c:tx>
              <c:dLblPos val="t"/>
              <c:showLegendKey val="0"/>
              <c:showVal val="1"/>
              <c:showCatName val="0"/>
              <c:showSerName val="0"/>
              <c:showPercent val="0"/>
              <c:showBubbleSize val="0"/>
            </c:dLbl>
            <c:dLblPos val="t"/>
            <c:showLegendKey val="0"/>
            <c:showVal val="1"/>
            <c:showCatName val="0"/>
            <c:showSerName val="0"/>
            <c:showPercent val="0"/>
            <c:showBubbleSize val="0"/>
            <c:showLeaderLines val="0"/>
          </c:dLbls>
          <c:xVal>
            <c:numRef>
              <c:f>Sheet1!$T$29</c:f>
              <c:numCache>
                <c:formatCode>##0.0E+0</c:formatCode>
                <c:ptCount val="1"/>
                <c:pt idx="0">
                  <c:v>0</c:v>
                </c:pt>
              </c:numCache>
            </c:numRef>
          </c:xVal>
          <c:yVal>
            <c:numRef>
              <c:f>Sheet1!$U$29</c:f>
              <c:numCache>
                <c:formatCode>General</c:formatCode>
                <c:ptCount val="1"/>
                <c:pt idx="0">
                  <c:v>0</c:v>
                </c:pt>
              </c:numCache>
            </c:numRef>
          </c:yVal>
          <c:smooth val="1"/>
        </c:ser>
        <c:ser>
          <c:idx val="7"/>
          <c:order val="7"/>
          <c:tx>
            <c:v>fcffpole</c:v>
          </c:tx>
          <c:spPr>
            <a:ln>
              <a:noFill/>
            </a:ln>
          </c:spPr>
          <c:marker>
            <c:symbol val="x"/>
            <c:size val="8"/>
            <c:spPr>
              <a:ln w="19050">
                <a:solidFill>
                  <a:schemeClr val="tx1"/>
                </a:solidFill>
              </a:ln>
            </c:spPr>
          </c:marker>
          <c:dLbls>
            <c:dLbl>
              <c:idx val="0"/>
              <c:tx>
                <c:rich>
                  <a:bodyPr/>
                  <a:lstStyle/>
                  <a:p>
                    <a:r>
                      <a:rPr lang="en-US"/>
                      <a:t>F</a:t>
                    </a:r>
                    <a:r>
                      <a:rPr lang="en-US" baseline="-25000"/>
                      <a:t>pCff</a:t>
                    </a:r>
                  </a:p>
                </c:rich>
              </c:tx>
              <c:dLblPos val="b"/>
              <c:showLegendKey val="0"/>
              <c:showVal val="1"/>
              <c:showCatName val="0"/>
              <c:showSerName val="0"/>
              <c:showPercent val="0"/>
              <c:showBubbleSize val="0"/>
            </c:dLbl>
            <c:dLblPos val="b"/>
            <c:showLegendKey val="0"/>
            <c:showVal val="1"/>
            <c:showCatName val="0"/>
            <c:showSerName val="0"/>
            <c:showPercent val="0"/>
            <c:showBubbleSize val="0"/>
            <c:showLeaderLines val="0"/>
          </c:dLbls>
          <c:xVal>
            <c:numRef>
              <c:f>Sheet1!$T$30</c:f>
              <c:numCache>
                <c:formatCode>##0.0E+0</c:formatCode>
                <c:ptCount val="1"/>
                <c:pt idx="0">
                  <c:v>0</c:v>
                </c:pt>
              </c:numCache>
            </c:numRef>
          </c:xVal>
          <c:yVal>
            <c:numRef>
              <c:f>Sheet1!$U$30</c:f>
              <c:numCache>
                <c:formatCode>General</c:formatCode>
                <c:ptCount val="1"/>
                <c:pt idx="0">
                  <c:v>0</c:v>
                </c:pt>
              </c:numCache>
            </c:numRef>
          </c:yVal>
          <c:smooth val="1"/>
        </c:ser>
        <c:dLbls>
          <c:showLegendKey val="0"/>
          <c:showVal val="0"/>
          <c:showCatName val="0"/>
          <c:showSerName val="0"/>
          <c:showPercent val="0"/>
          <c:showBubbleSize val="0"/>
        </c:dLbls>
        <c:axId val="151231872"/>
        <c:axId val="132894720"/>
      </c:scatterChart>
      <c:scatterChart>
        <c:scatterStyle val="smoothMarker"/>
        <c:varyColors val="0"/>
        <c:ser>
          <c:idx val="1"/>
          <c:order val="1"/>
          <c:tx>
            <c:v>Phase</c:v>
          </c:tx>
          <c:spPr>
            <a:ln>
              <a:solidFill>
                <a:srgbClr val="FF0000"/>
              </a:solidFill>
            </a:ln>
          </c:spPr>
          <c:marker>
            <c:symbol val="none"/>
          </c:marker>
          <c:xVal>
            <c:numRef>
              <c:f>Sheet1!$AK$2:$AK$502</c:f>
              <c:numCache>
                <c:formatCode>General</c:formatCode>
                <c:ptCount val="501"/>
                <c:pt idx="0">
                  <c:v>10</c:v>
                </c:pt>
                <c:pt idx="1">
                  <c:v>10.232929922807543</c:v>
                </c:pt>
                <c:pt idx="2">
                  <c:v>10.471285480509</c:v>
                </c:pt>
                <c:pt idx="3">
                  <c:v>10.715193052376069</c:v>
                </c:pt>
                <c:pt idx="4">
                  <c:v>10.964781961431854</c:v>
                </c:pt>
                <c:pt idx="5">
                  <c:v>11.220184543019636</c:v>
                </c:pt>
                <c:pt idx="6">
                  <c:v>11.481536214968834</c:v>
                </c:pt>
                <c:pt idx="7">
                  <c:v>11.748975549395301</c:v>
                </c:pt>
                <c:pt idx="8">
                  <c:v>12.022644346174133</c:v>
                </c:pt>
                <c:pt idx="9">
                  <c:v>12.302687708123818</c:v>
                </c:pt>
                <c:pt idx="10">
                  <c:v>12.58925411794168</c:v>
                </c:pt>
                <c:pt idx="11">
                  <c:v>12.882495516931346</c:v>
                </c:pt>
                <c:pt idx="12">
                  <c:v>13.182567385564075</c:v>
                </c:pt>
                <c:pt idx="13">
                  <c:v>13.489628825916535</c:v>
                </c:pt>
                <c:pt idx="14">
                  <c:v>13.803842646028857</c:v>
                </c:pt>
                <c:pt idx="15">
                  <c:v>14.125375446227544</c:v>
                </c:pt>
                <c:pt idx="16">
                  <c:v>14.454397707459275</c:v>
                </c:pt>
                <c:pt idx="17">
                  <c:v>14.791083881682074</c:v>
                </c:pt>
                <c:pt idx="18">
                  <c:v>15.135612484362087</c:v>
                </c:pt>
                <c:pt idx="19">
                  <c:v>15.488166189124817</c:v>
                </c:pt>
                <c:pt idx="20">
                  <c:v>15.848931924611136</c:v>
                </c:pt>
                <c:pt idx="21">
                  <c:v>16.218100973589298</c:v>
                </c:pt>
                <c:pt idx="22">
                  <c:v>16.595869074375614</c:v>
                </c:pt>
                <c:pt idx="23">
                  <c:v>16.982436524617448</c:v>
                </c:pt>
                <c:pt idx="24">
                  <c:v>17.378008287493756</c:v>
                </c:pt>
                <c:pt idx="25">
                  <c:v>17.782794100389236</c:v>
                </c:pt>
                <c:pt idx="26">
                  <c:v>18.197008586099841</c:v>
                </c:pt>
                <c:pt idx="27">
                  <c:v>18.62087136662868</c:v>
                </c:pt>
                <c:pt idx="28">
                  <c:v>19.054607179632477</c:v>
                </c:pt>
                <c:pt idx="29">
                  <c:v>19.498445997580465</c:v>
                </c:pt>
                <c:pt idx="30">
                  <c:v>19.952623149688804</c:v>
                </c:pt>
                <c:pt idx="31">
                  <c:v>20.4173794466953</c:v>
                </c:pt>
                <c:pt idx="32">
                  <c:v>20.8929613085404</c:v>
                </c:pt>
                <c:pt idx="33">
                  <c:v>21.379620895022335</c:v>
                </c:pt>
                <c:pt idx="34">
                  <c:v>21.877616239495538</c:v>
                </c:pt>
                <c:pt idx="35">
                  <c:v>22.387211385683404</c:v>
                </c:pt>
                <c:pt idx="36">
                  <c:v>22.908676527677727</c:v>
                </c:pt>
                <c:pt idx="37">
                  <c:v>23.442288153199236</c:v>
                </c:pt>
                <c:pt idx="38">
                  <c:v>23.988329190194907</c:v>
                </c:pt>
                <c:pt idx="39">
                  <c:v>24.547089156850316</c:v>
                </c:pt>
                <c:pt idx="40">
                  <c:v>25.118864315095799</c:v>
                </c:pt>
                <c:pt idx="41">
                  <c:v>25.703957827688647</c:v>
                </c:pt>
                <c:pt idx="42">
                  <c:v>26.302679918953825</c:v>
                </c:pt>
                <c:pt idx="43">
                  <c:v>26.915348039269158</c:v>
                </c:pt>
                <c:pt idx="44">
                  <c:v>27.542287033381665</c:v>
                </c:pt>
                <c:pt idx="45">
                  <c:v>28.183829312644548</c:v>
                </c:pt>
                <c:pt idx="46">
                  <c:v>28.840315031266066</c:v>
                </c:pt>
                <c:pt idx="47">
                  <c:v>29.512092266663863</c:v>
                </c:pt>
                <c:pt idx="48">
                  <c:v>30.199517204020164</c:v>
                </c:pt>
                <c:pt idx="49">
                  <c:v>30.902954325135919</c:v>
                </c:pt>
                <c:pt idx="50">
                  <c:v>31.622776601683803</c:v>
                </c:pt>
                <c:pt idx="51">
                  <c:v>32.359365692962832</c:v>
                </c:pt>
                <c:pt idx="52">
                  <c:v>33.113112148259127</c:v>
                </c:pt>
                <c:pt idx="53">
                  <c:v>33.884415613920268</c:v>
                </c:pt>
                <c:pt idx="54">
                  <c:v>34.67368504525318</c:v>
                </c:pt>
                <c:pt idx="55">
                  <c:v>35.481338923357555</c:v>
                </c:pt>
                <c:pt idx="56">
                  <c:v>36.307805477010156</c:v>
                </c:pt>
                <c:pt idx="57">
                  <c:v>37.15352290971726</c:v>
                </c:pt>
                <c:pt idx="58">
                  <c:v>38.018939632056139</c:v>
                </c:pt>
                <c:pt idx="59">
                  <c:v>38.904514499428053</c:v>
                </c:pt>
                <c:pt idx="60">
                  <c:v>39.810717055349755</c:v>
                </c:pt>
                <c:pt idx="61">
                  <c:v>40.738027780411279</c:v>
                </c:pt>
                <c:pt idx="62">
                  <c:v>41.686938347033561</c:v>
                </c:pt>
                <c:pt idx="63">
                  <c:v>42.657951880159267</c:v>
                </c:pt>
                <c:pt idx="64">
                  <c:v>43.651583224016633</c:v>
                </c:pt>
                <c:pt idx="65">
                  <c:v>44.668359215096324</c:v>
                </c:pt>
                <c:pt idx="66">
                  <c:v>45.70881896148753</c:v>
                </c:pt>
                <c:pt idx="67">
                  <c:v>46.773514128719818</c:v>
                </c:pt>
                <c:pt idx="68">
                  <c:v>47.863009232263877</c:v>
                </c:pt>
                <c:pt idx="69">
                  <c:v>48.977881936844632</c:v>
                </c:pt>
                <c:pt idx="70">
                  <c:v>50.118723362727238</c:v>
                </c:pt>
                <c:pt idx="71">
                  <c:v>51.28613839913649</c:v>
                </c:pt>
                <c:pt idx="72">
                  <c:v>52.480746024977286</c:v>
                </c:pt>
                <c:pt idx="73">
                  <c:v>53.703179637025293</c:v>
                </c:pt>
                <c:pt idx="74">
                  <c:v>54.95408738576247</c:v>
                </c:pt>
                <c:pt idx="75">
                  <c:v>56.234132519034915</c:v>
                </c:pt>
                <c:pt idx="76">
                  <c:v>57.543993733715695</c:v>
                </c:pt>
                <c:pt idx="77">
                  <c:v>58.884365535558949</c:v>
                </c:pt>
                <c:pt idx="78">
                  <c:v>60.255958607435822</c:v>
                </c:pt>
                <c:pt idx="79">
                  <c:v>61.659500186148257</c:v>
                </c:pt>
                <c:pt idx="80">
                  <c:v>63.095734448019364</c:v>
                </c:pt>
                <c:pt idx="81">
                  <c:v>64.565422903465588</c:v>
                </c:pt>
                <c:pt idx="82">
                  <c:v>66.069344800759623</c:v>
                </c:pt>
                <c:pt idx="83">
                  <c:v>67.60829753919819</c:v>
                </c:pt>
                <c:pt idx="84">
                  <c:v>69.183097091893657</c:v>
                </c:pt>
                <c:pt idx="85">
                  <c:v>70.794578438413865</c:v>
                </c:pt>
                <c:pt idx="86">
                  <c:v>72.443596007499011</c:v>
                </c:pt>
                <c:pt idx="87">
                  <c:v>74.131024130091816</c:v>
                </c:pt>
                <c:pt idx="88">
                  <c:v>75.857757502918361</c:v>
                </c:pt>
                <c:pt idx="89">
                  <c:v>77.624711662869217</c:v>
                </c:pt>
                <c:pt idx="90">
                  <c:v>79.432823472428197</c:v>
                </c:pt>
                <c:pt idx="91">
                  <c:v>81.283051616409963</c:v>
                </c:pt>
                <c:pt idx="92">
                  <c:v>83.176377110267126</c:v>
                </c:pt>
                <c:pt idx="93">
                  <c:v>85.113803820237734</c:v>
                </c:pt>
                <c:pt idx="94">
                  <c:v>87.096358995608071</c:v>
                </c:pt>
                <c:pt idx="95">
                  <c:v>89.125093813374562</c:v>
                </c:pt>
                <c:pt idx="96">
                  <c:v>91.201083935590972</c:v>
                </c:pt>
                <c:pt idx="97">
                  <c:v>93.325430079699174</c:v>
                </c:pt>
                <c:pt idx="98">
                  <c:v>95.499258602143655</c:v>
                </c:pt>
                <c:pt idx="99">
                  <c:v>97.723722095581124</c:v>
                </c:pt>
                <c:pt idx="100">
                  <c:v>100</c:v>
                </c:pt>
                <c:pt idx="101">
                  <c:v>102.32929922807544</c:v>
                </c:pt>
                <c:pt idx="102">
                  <c:v>104.71285480508998</c:v>
                </c:pt>
                <c:pt idx="103">
                  <c:v>107.15193052376075</c:v>
                </c:pt>
                <c:pt idx="104">
                  <c:v>109.64781961431861</c:v>
                </c:pt>
                <c:pt idx="105">
                  <c:v>112.20184543019634</c:v>
                </c:pt>
                <c:pt idx="106">
                  <c:v>114.81536214968835</c:v>
                </c:pt>
                <c:pt idx="107">
                  <c:v>117.48975549395314</c:v>
                </c:pt>
                <c:pt idx="108">
                  <c:v>120.22644346174135</c:v>
                </c:pt>
                <c:pt idx="109">
                  <c:v>123.02687708123821</c:v>
                </c:pt>
                <c:pt idx="110">
                  <c:v>125.89254117941677</c:v>
                </c:pt>
                <c:pt idx="111">
                  <c:v>128.82495516931354</c:v>
                </c:pt>
                <c:pt idx="112">
                  <c:v>131.82567385564084</c:v>
                </c:pt>
                <c:pt idx="113">
                  <c:v>134.89628825916537</c:v>
                </c:pt>
                <c:pt idx="114">
                  <c:v>138.03842646028849</c:v>
                </c:pt>
                <c:pt idx="115">
                  <c:v>141.25375446227542</c:v>
                </c:pt>
                <c:pt idx="116">
                  <c:v>144.54397707459285</c:v>
                </c:pt>
                <c:pt idx="117">
                  <c:v>147.91083881682084</c:v>
                </c:pt>
                <c:pt idx="118">
                  <c:v>151.35612484362076</c:v>
                </c:pt>
                <c:pt idx="119">
                  <c:v>154.8816618912482</c:v>
                </c:pt>
                <c:pt idx="120">
                  <c:v>158.48931924611153</c:v>
                </c:pt>
                <c:pt idx="121">
                  <c:v>162.18100973589304</c:v>
                </c:pt>
                <c:pt idx="122">
                  <c:v>165.95869074375608</c:v>
                </c:pt>
                <c:pt idx="123">
                  <c:v>169.82436524617444</c:v>
                </c:pt>
                <c:pt idx="124">
                  <c:v>173.78008287493768</c:v>
                </c:pt>
                <c:pt idx="125">
                  <c:v>177.82794100389242</c:v>
                </c:pt>
                <c:pt idx="126">
                  <c:v>181.9700858609983</c:v>
                </c:pt>
                <c:pt idx="127">
                  <c:v>186.20871366628685</c:v>
                </c:pt>
                <c:pt idx="128">
                  <c:v>190.54607179632498</c:v>
                </c:pt>
                <c:pt idx="129">
                  <c:v>194.98445997580458</c:v>
                </c:pt>
                <c:pt idx="130">
                  <c:v>199.52623149688802</c:v>
                </c:pt>
                <c:pt idx="131">
                  <c:v>204.17379446695315</c:v>
                </c:pt>
                <c:pt idx="132">
                  <c:v>208.92961308540416</c:v>
                </c:pt>
                <c:pt idx="133">
                  <c:v>213.79620895022339</c:v>
                </c:pt>
                <c:pt idx="134">
                  <c:v>218.77616239495524</c:v>
                </c:pt>
                <c:pt idx="135">
                  <c:v>223.87211385683412</c:v>
                </c:pt>
                <c:pt idx="136">
                  <c:v>229.08676527677764</c:v>
                </c:pt>
                <c:pt idx="137">
                  <c:v>234.42288153199232</c:v>
                </c:pt>
                <c:pt idx="138">
                  <c:v>239.88329190194912</c:v>
                </c:pt>
                <c:pt idx="139">
                  <c:v>245.47089156850288</c:v>
                </c:pt>
                <c:pt idx="140">
                  <c:v>251.18864315095806</c:v>
                </c:pt>
                <c:pt idx="141">
                  <c:v>257.03957827688663</c:v>
                </c:pt>
                <c:pt idx="142">
                  <c:v>263.02679918953817</c:v>
                </c:pt>
                <c:pt idx="143">
                  <c:v>269.15348039269156</c:v>
                </c:pt>
                <c:pt idx="144">
                  <c:v>275.42287033381683</c:v>
                </c:pt>
                <c:pt idx="145">
                  <c:v>281.83829312644554</c:v>
                </c:pt>
                <c:pt idx="146">
                  <c:v>288.40315031266073</c:v>
                </c:pt>
                <c:pt idx="147">
                  <c:v>295.12092266663871</c:v>
                </c:pt>
                <c:pt idx="148">
                  <c:v>301.99517204020168</c:v>
                </c:pt>
                <c:pt idx="149">
                  <c:v>309.02954325135937</c:v>
                </c:pt>
                <c:pt idx="150">
                  <c:v>316.22776601683825</c:v>
                </c:pt>
                <c:pt idx="151">
                  <c:v>323.59365692962825</c:v>
                </c:pt>
                <c:pt idx="152">
                  <c:v>331.13112148259137</c:v>
                </c:pt>
                <c:pt idx="153">
                  <c:v>338.84415613920277</c:v>
                </c:pt>
                <c:pt idx="154">
                  <c:v>346.73685045253183</c:v>
                </c:pt>
                <c:pt idx="155">
                  <c:v>354.81338923357566</c:v>
                </c:pt>
                <c:pt idx="156">
                  <c:v>363.07805477010152</c:v>
                </c:pt>
                <c:pt idx="157">
                  <c:v>371.53522909717299</c:v>
                </c:pt>
                <c:pt idx="158">
                  <c:v>380.18939632056163</c:v>
                </c:pt>
                <c:pt idx="159">
                  <c:v>389.04514499428063</c:v>
                </c:pt>
                <c:pt idx="160">
                  <c:v>398.10717055349761</c:v>
                </c:pt>
                <c:pt idx="161">
                  <c:v>407.3802778041134</c:v>
                </c:pt>
                <c:pt idx="162">
                  <c:v>416.86938347033572</c:v>
                </c:pt>
                <c:pt idx="163">
                  <c:v>426.57951880159294</c:v>
                </c:pt>
                <c:pt idx="164">
                  <c:v>436.51583224016582</c:v>
                </c:pt>
                <c:pt idx="165">
                  <c:v>446.68359215096331</c:v>
                </c:pt>
                <c:pt idx="166">
                  <c:v>457.0881896148756</c:v>
                </c:pt>
                <c:pt idx="167">
                  <c:v>467.7351412871983</c:v>
                </c:pt>
                <c:pt idx="168">
                  <c:v>478.6300923226384</c:v>
                </c:pt>
                <c:pt idx="169">
                  <c:v>489.77881936844625</c:v>
                </c:pt>
                <c:pt idx="170">
                  <c:v>501.18723362727269</c:v>
                </c:pt>
                <c:pt idx="171">
                  <c:v>512.86138399136519</c:v>
                </c:pt>
                <c:pt idx="172">
                  <c:v>524.80746024977248</c:v>
                </c:pt>
                <c:pt idx="173">
                  <c:v>537.03179637025301</c:v>
                </c:pt>
                <c:pt idx="174">
                  <c:v>549.54087385762534</c:v>
                </c:pt>
                <c:pt idx="175">
                  <c:v>562.34132519034927</c:v>
                </c:pt>
                <c:pt idx="176">
                  <c:v>575.43993733715706</c:v>
                </c:pt>
                <c:pt idx="177">
                  <c:v>588.84365535558959</c:v>
                </c:pt>
                <c:pt idx="178">
                  <c:v>602.55958607435832</c:v>
                </c:pt>
                <c:pt idx="179">
                  <c:v>616.59500186148273</c:v>
                </c:pt>
                <c:pt idx="180">
                  <c:v>630.95734448019323</c:v>
                </c:pt>
                <c:pt idx="181">
                  <c:v>645.65422903465594</c:v>
                </c:pt>
                <c:pt idx="182">
                  <c:v>660.693448007597</c:v>
                </c:pt>
                <c:pt idx="183">
                  <c:v>676.08297539198213</c:v>
                </c:pt>
                <c:pt idx="184">
                  <c:v>691.83097091893671</c:v>
                </c:pt>
                <c:pt idx="185">
                  <c:v>707.94578438413873</c:v>
                </c:pt>
                <c:pt idx="186">
                  <c:v>724.43596007499082</c:v>
                </c:pt>
                <c:pt idx="187">
                  <c:v>741.31024130091828</c:v>
                </c:pt>
                <c:pt idx="188">
                  <c:v>758.57757502918378</c:v>
                </c:pt>
                <c:pt idx="189">
                  <c:v>776.24711662869163</c:v>
                </c:pt>
                <c:pt idx="190">
                  <c:v>794.32823472428208</c:v>
                </c:pt>
                <c:pt idx="191">
                  <c:v>812.83051616409978</c:v>
                </c:pt>
                <c:pt idx="192">
                  <c:v>831.7637711026714</c:v>
                </c:pt>
                <c:pt idx="193">
                  <c:v>851.13803820237604</c:v>
                </c:pt>
                <c:pt idx="194">
                  <c:v>870.96358995608091</c:v>
                </c:pt>
                <c:pt idx="195">
                  <c:v>891.25093813374656</c:v>
                </c:pt>
                <c:pt idx="196">
                  <c:v>912.01083935590987</c:v>
                </c:pt>
                <c:pt idx="197">
                  <c:v>933.25430079699106</c:v>
                </c:pt>
                <c:pt idx="198">
                  <c:v>954.99258602143675</c:v>
                </c:pt>
                <c:pt idx="199">
                  <c:v>977.23722095581138</c:v>
                </c:pt>
                <c:pt idx="200">
                  <c:v>1000</c:v>
                </c:pt>
                <c:pt idx="201">
                  <c:v>1023.2929922807547</c:v>
                </c:pt>
                <c:pt idx="202">
                  <c:v>1047.1285480509</c:v>
                </c:pt>
                <c:pt idx="203">
                  <c:v>1071.5193052376069</c:v>
                </c:pt>
                <c:pt idx="204">
                  <c:v>1096.4781961431863</c:v>
                </c:pt>
                <c:pt idx="205">
                  <c:v>1122.0184543019636</c:v>
                </c:pt>
                <c:pt idx="206">
                  <c:v>1148.1536214968839</c:v>
                </c:pt>
                <c:pt idx="207">
                  <c:v>1174.8975549395295</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1445.4397707459289</c:v>
                </c:pt>
                <c:pt idx="217">
                  <c:v>1479.1083881682086</c:v>
                </c:pt>
                <c:pt idx="218">
                  <c:v>1513.5612484362093</c:v>
                </c:pt>
                <c:pt idx="219">
                  <c:v>1548.8166189124822</c:v>
                </c:pt>
                <c:pt idx="220">
                  <c:v>1584.8931924611156</c:v>
                </c:pt>
                <c:pt idx="221">
                  <c:v>1621.8100973589308</c:v>
                </c:pt>
                <c:pt idx="222">
                  <c:v>1659.5869074375626</c:v>
                </c:pt>
                <c:pt idx="223">
                  <c:v>1698.2436524617447</c:v>
                </c:pt>
                <c:pt idx="224">
                  <c:v>1737.8008287493772</c:v>
                </c:pt>
                <c:pt idx="225">
                  <c:v>1778.2794100389244</c:v>
                </c:pt>
                <c:pt idx="226">
                  <c:v>1819.7008586099832</c:v>
                </c:pt>
                <c:pt idx="227">
                  <c:v>1862.0871366628687</c:v>
                </c:pt>
                <c:pt idx="228">
                  <c:v>1905.4607179632485</c:v>
                </c:pt>
                <c:pt idx="229">
                  <c:v>1949.8445997580463</c:v>
                </c:pt>
                <c:pt idx="230">
                  <c:v>1995.2623149688804</c:v>
                </c:pt>
                <c:pt idx="231">
                  <c:v>2041.7379446695318</c:v>
                </c:pt>
                <c:pt idx="232">
                  <c:v>2089.2961308540398</c:v>
                </c:pt>
                <c:pt idx="233">
                  <c:v>2137.9620895022344</c:v>
                </c:pt>
                <c:pt idx="234">
                  <c:v>2187.7616239495528</c:v>
                </c:pt>
                <c:pt idx="235">
                  <c:v>2238.7211385683418</c:v>
                </c:pt>
                <c:pt idx="236">
                  <c:v>2290.8676527677749</c:v>
                </c:pt>
                <c:pt idx="237">
                  <c:v>2344.2288153199238</c:v>
                </c:pt>
                <c:pt idx="238">
                  <c:v>2398.8329190194918</c:v>
                </c:pt>
                <c:pt idx="239">
                  <c:v>2454.7089156850338</c:v>
                </c:pt>
                <c:pt idx="240">
                  <c:v>2511.8864315095811</c:v>
                </c:pt>
                <c:pt idx="241">
                  <c:v>2570.3957827688669</c:v>
                </c:pt>
                <c:pt idx="242">
                  <c:v>2630.2679918953822</c:v>
                </c:pt>
                <c:pt idx="243">
                  <c:v>2691.5348039269184</c:v>
                </c:pt>
                <c:pt idx="244">
                  <c:v>2754.228703338169</c:v>
                </c:pt>
                <c:pt idx="245">
                  <c:v>2818.3829312644561</c:v>
                </c:pt>
                <c:pt idx="246">
                  <c:v>2884.0315031266077</c:v>
                </c:pt>
                <c:pt idx="247">
                  <c:v>2951.2092266663899</c:v>
                </c:pt>
                <c:pt idx="248">
                  <c:v>3019.9517204020176</c:v>
                </c:pt>
                <c:pt idx="249">
                  <c:v>3090.295432513592</c:v>
                </c:pt>
                <c:pt idx="250">
                  <c:v>3162.2776601683804</c:v>
                </c:pt>
                <c:pt idx="251">
                  <c:v>3235.9365692962833</c:v>
                </c:pt>
                <c:pt idx="252">
                  <c:v>3311.3112148259115</c:v>
                </c:pt>
                <c:pt idx="253">
                  <c:v>3388.4415613920255</c:v>
                </c:pt>
                <c:pt idx="254">
                  <c:v>3467.3685045253224</c:v>
                </c:pt>
                <c:pt idx="255">
                  <c:v>3548.1338923357539</c:v>
                </c:pt>
                <c:pt idx="256">
                  <c:v>3630.7805477010188</c:v>
                </c:pt>
                <c:pt idx="257">
                  <c:v>3715.352290971724</c:v>
                </c:pt>
                <c:pt idx="258">
                  <c:v>3801.8939632056172</c:v>
                </c:pt>
                <c:pt idx="259">
                  <c:v>3890.451449942811</c:v>
                </c:pt>
                <c:pt idx="260">
                  <c:v>3981.0717055349769</c:v>
                </c:pt>
                <c:pt idx="261">
                  <c:v>4073.8027780411317</c:v>
                </c:pt>
                <c:pt idx="262">
                  <c:v>4168.6938347033583</c:v>
                </c:pt>
                <c:pt idx="263">
                  <c:v>4265.7951880159299</c:v>
                </c:pt>
                <c:pt idx="264">
                  <c:v>4365.1583224016631</c:v>
                </c:pt>
                <c:pt idx="265">
                  <c:v>4466.8359215096343</c:v>
                </c:pt>
                <c:pt idx="266">
                  <c:v>4570.8818961487532</c:v>
                </c:pt>
                <c:pt idx="267">
                  <c:v>4677.3514128719844</c:v>
                </c:pt>
                <c:pt idx="268">
                  <c:v>4786.3009232263848</c:v>
                </c:pt>
                <c:pt idx="269">
                  <c:v>4897.7881936844633</c:v>
                </c:pt>
                <c:pt idx="270">
                  <c:v>5011.8723362727324</c:v>
                </c:pt>
                <c:pt idx="271">
                  <c:v>5128.6138399136489</c:v>
                </c:pt>
                <c:pt idx="272">
                  <c:v>5248.0746024977352</c:v>
                </c:pt>
                <c:pt idx="273">
                  <c:v>5370.3179637025269</c:v>
                </c:pt>
                <c:pt idx="274">
                  <c:v>5495.4087385762541</c:v>
                </c:pt>
                <c:pt idx="275">
                  <c:v>5623.4132519034993</c:v>
                </c:pt>
                <c:pt idx="276">
                  <c:v>5754.399373371567</c:v>
                </c:pt>
                <c:pt idx="277">
                  <c:v>5888.4365535558973</c:v>
                </c:pt>
                <c:pt idx="278">
                  <c:v>6025.595860743585</c:v>
                </c:pt>
                <c:pt idx="279">
                  <c:v>6165.9500186148289</c:v>
                </c:pt>
                <c:pt idx="280">
                  <c:v>6309.5734448019384</c:v>
                </c:pt>
                <c:pt idx="281">
                  <c:v>6456.5422903465615</c:v>
                </c:pt>
                <c:pt idx="282">
                  <c:v>6606.9344800759654</c:v>
                </c:pt>
                <c:pt idx="283">
                  <c:v>6760.8297539198229</c:v>
                </c:pt>
                <c:pt idx="284">
                  <c:v>6918.3097091893687</c:v>
                </c:pt>
                <c:pt idx="285">
                  <c:v>7079.4578438413828</c:v>
                </c:pt>
                <c:pt idx="286">
                  <c:v>7244.3596007499036</c:v>
                </c:pt>
                <c:pt idx="287">
                  <c:v>7413.1024130091773</c:v>
                </c:pt>
                <c:pt idx="288">
                  <c:v>7585.7757502918394</c:v>
                </c:pt>
                <c:pt idx="289">
                  <c:v>7762.4711662869322</c:v>
                </c:pt>
                <c:pt idx="290">
                  <c:v>7943.2823472428154</c:v>
                </c:pt>
                <c:pt idx="291">
                  <c:v>8128.3051616410066</c:v>
                </c:pt>
                <c:pt idx="292">
                  <c:v>8317.6377110267094</c:v>
                </c:pt>
                <c:pt idx="293">
                  <c:v>8511.3803820237772</c:v>
                </c:pt>
                <c:pt idx="294">
                  <c:v>8709.6358995608189</c:v>
                </c:pt>
                <c:pt idx="295">
                  <c:v>8912.5093813374679</c:v>
                </c:pt>
                <c:pt idx="296">
                  <c:v>9120.1083935591087</c:v>
                </c:pt>
                <c:pt idx="297">
                  <c:v>9332.5430079699217</c:v>
                </c:pt>
                <c:pt idx="298">
                  <c:v>9549.9258602143691</c:v>
                </c:pt>
                <c:pt idx="299">
                  <c:v>9772.3722095581161</c:v>
                </c:pt>
                <c:pt idx="300">
                  <c:v>10000</c:v>
                </c:pt>
                <c:pt idx="301">
                  <c:v>10232.929922807549</c:v>
                </c:pt>
                <c:pt idx="302">
                  <c:v>10471.285480509003</c:v>
                </c:pt>
                <c:pt idx="303">
                  <c:v>10715.193052376051</c:v>
                </c:pt>
                <c:pt idx="304">
                  <c:v>10964.781961431856</c:v>
                </c:pt>
                <c:pt idx="305">
                  <c:v>11220.184543019639</c:v>
                </c:pt>
                <c:pt idx="306">
                  <c:v>11481.536214968852</c:v>
                </c:pt>
                <c:pt idx="307">
                  <c:v>11748.975549395318</c:v>
                </c:pt>
                <c:pt idx="308">
                  <c:v>12022.644346174151</c:v>
                </c:pt>
                <c:pt idx="309">
                  <c:v>12302.687708123816</c:v>
                </c:pt>
                <c:pt idx="310">
                  <c:v>12589.254117941671</c:v>
                </c:pt>
                <c:pt idx="311">
                  <c:v>12882.495516931338</c:v>
                </c:pt>
                <c:pt idx="312">
                  <c:v>13182.567385564091</c:v>
                </c:pt>
                <c:pt idx="313">
                  <c:v>13489.628825916556</c:v>
                </c:pt>
                <c:pt idx="314">
                  <c:v>13803.84264602889</c:v>
                </c:pt>
                <c:pt idx="315">
                  <c:v>14125.375446227561</c:v>
                </c:pt>
                <c:pt idx="316">
                  <c:v>14454.397707459291</c:v>
                </c:pt>
                <c:pt idx="317">
                  <c:v>14791.083881682089</c:v>
                </c:pt>
                <c:pt idx="318">
                  <c:v>15135.612484362096</c:v>
                </c:pt>
                <c:pt idx="319">
                  <c:v>15488.166189124799</c:v>
                </c:pt>
                <c:pt idx="320">
                  <c:v>15848.931924611146</c:v>
                </c:pt>
                <c:pt idx="321">
                  <c:v>16218.100973589309</c:v>
                </c:pt>
                <c:pt idx="322">
                  <c:v>16595.869074375645</c:v>
                </c:pt>
                <c:pt idx="323">
                  <c:v>16982.436524617482</c:v>
                </c:pt>
                <c:pt idx="324">
                  <c:v>17378.008287493791</c:v>
                </c:pt>
                <c:pt idx="325">
                  <c:v>17782.794100389234</c:v>
                </c:pt>
                <c:pt idx="326">
                  <c:v>18197.008586099837</c:v>
                </c:pt>
                <c:pt idx="327">
                  <c:v>18620.871366628675</c:v>
                </c:pt>
                <c:pt idx="328">
                  <c:v>19054.607179632472</c:v>
                </c:pt>
                <c:pt idx="329">
                  <c:v>19498.445997580486</c:v>
                </c:pt>
                <c:pt idx="330">
                  <c:v>19952.623149688792</c:v>
                </c:pt>
                <c:pt idx="331">
                  <c:v>20417.379446695322</c:v>
                </c:pt>
                <c:pt idx="332">
                  <c:v>20892.961308540423</c:v>
                </c:pt>
                <c:pt idx="333">
                  <c:v>21379.620895022348</c:v>
                </c:pt>
                <c:pt idx="334">
                  <c:v>21877.61623949555</c:v>
                </c:pt>
                <c:pt idx="335">
                  <c:v>22387.211385683382</c:v>
                </c:pt>
                <c:pt idx="336">
                  <c:v>22908.676527677711</c:v>
                </c:pt>
                <c:pt idx="337">
                  <c:v>23442.288153199243</c:v>
                </c:pt>
                <c:pt idx="338">
                  <c:v>23988.329190194923</c:v>
                </c:pt>
                <c:pt idx="339">
                  <c:v>24547.089156850365</c:v>
                </c:pt>
                <c:pt idx="340">
                  <c:v>25118.86431509586</c:v>
                </c:pt>
                <c:pt idx="341">
                  <c:v>25703.95782768865</c:v>
                </c:pt>
                <c:pt idx="342">
                  <c:v>26302.679918953829</c:v>
                </c:pt>
                <c:pt idx="343">
                  <c:v>26915.348039269167</c:v>
                </c:pt>
                <c:pt idx="344">
                  <c:v>27542.287033381672</c:v>
                </c:pt>
                <c:pt idx="345">
                  <c:v>28183.829312644593</c:v>
                </c:pt>
                <c:pt idx="346">
                  <c:v>28840.315031266062</c:v>
                </c:pt>
                <c:pt idx="347">
                  <c:v>29512.092266663909</c:v>
                </c:pt>
                <c:pt idx="348">
                  <c:v>30199.517204020212</c:v>
                </c:pt>
                <c:pt idx="349">
                  <c:v>30902.954325135954</c:v>
                </c:pt>
                <c:pt idx="350">
                  <c:v>31622.77660168384</c:v>
                </c:pt>
                <c:pt idx="351">
                  <c:v>32359.365692962871</c:v>
                </c:pt>
                <c:pt idx="352">
                  <c:v>33113.11214825909</c:v>
                </c:pt>
                <c:pt idx="353">
                  <c:v>33884.415613920231</c:v>
                </c:pt>
                <c:pt idx="354">
                  <c:v>34673.685045253202</c:v>
                </c:pt>
                <c:pt idx="355">
                  <c:v>35481.33892335758</c:v>
                </c:pt>
                <c:pt idx="356">
                  <c:v>36307.805477010232</c:v>
                </c:pt>
                <c:pt idx="357">
                  <c:v>37153.522909717351</c:v>
                </c:pt>
                <c:pt idx="358">
                  <c:v>38018.939632056143</c:v>
                </c:pt>
                <c:pt idx="359">
                  <c:v>38904.514499428085</c:v>
                </c:pt>
                <c:pt idx="360">
                  <c:v>39810.717055349742</c:v>
                </c:pt>
                <c:pt idx="361">
                  <c:v>40738.027780411285</c:v>
                </c:pt>
                <c:pt idx="362">
                  <c:v>41686.938347033625</c:v>
                </c:pt>
                <c:pt idx="363">
                  <c:v>42657.951880159271</c:v>
                </c:pt>
                <c:pt idx="364">
                  <c:v>43651.583224016678</c:v>
                </c:pt>
                <c:pt idx="365">
                  <c:v>44668.359215096389</c:v>
                </c:pt>
                <c:pt idx="366">
                  <c:v>45708.818961487581</c:v>
                </c:pt>
                <c:pt idx="367">
                  <c:v>46773.514128719893</c:v>
                </c:pt>
                <c:pt idx="368">
                  <c:v>47863.009232263823</c:v>
                </c:pt>
                <c:pt idx="369">
                  <c:v>48977.881936844598</c:v>
                </c:pt>
                <c:pt idx="370">
                  <c:v>50118.723362727294</c:v>
                </c:pt>
                <c:pt idx="371">
                  <c:v>51286.138399136544</c:v>
                </c:pt>
                <c:pt idx="372">
                  <c:v>52480.746024977409</c:v>
                </c:pt>
                <c:pt idx="373">
                  <c:v>53703.179637025423</c:v>
                </c:pt>
                <c:pt idx="374">
                  <c:v>54954.087385762505</c:v>
                </c:pt>
                <c:pt idx="375">
                  <c:v>56234.132519034953</c:v>
                </c:pt>
                <c:pt idx="376">
                  <c:v>57543.993733715732</c:v>
                </c:pt>
                <c:pt idx="377">
                  <c:v>58884.365535558936</c:v>
                </c:pt>
                <c:pt idx="378">
                  <c:v>60255.958607435699</c:v>
                </c:pt>
                <c:pt idx="379">
                  <c:v>61659.500186148245</c:v>
                </c:pt>
                <c:pt idx="380">
                  <c:v>63095.734448019342</c:v>
                </c:pt>
                <c:pt idx="381">
                  <c:v>64565.422903465682</c:v>
                </c:pt>
                <c:pt idx="382">
                  <c:v>66069.344800759733</c:v>
                </c:pt>
                <c:pt idx="383">
                  <c:v>67608.297539198305</c:v>
                </c:pt>
                <c:pt idx="384">
                  <c:v>69183.097091893651</c:v>
                </c:pt>
                <c:pt idx="385">
                  <c:v>70794.578438413781</c:v>
                </c:pt>
                <c:pt idx="386">
                  <c:v>72443.596007498985</c:v>
                </c:pt>
                <c:pt idx="387">
                  <c:v>74131.024130091857</c:v>
                </c:pt>
                <c:pt idx="388">
                  <c:v>75857.757502918481</c:v>
                </c:pt>
                <c:pt idx="389">
                  <c:v>77624.711662869406</c:v>
                </c:pt>
                <c:pt idx="390">
                  <c:v>79432.823472428237</c:v>
                </c:pt>
                <c:pt idx="391">
                  <c:v>81283.051616410012</c:v>
                </c:pt>
                <c:pt idx="392">
                  <c:v>83176.377110267174</c:v>
                </c:pt>
                <c:pt idx="393">
                  <c:v>85113.803820237721</c:v>
                </c:pt>
                <c:pt idx="394">
                  <c:v>87096.358995608127</c:v>
                </c:pt>
                <c:pt idx="395">
                  <c:v>89125.093813374609</c:v>
                </c:pt>
                <c:pt idx="396">
                  <c:v>91201.083935591028</c:v>
                </c:pt>
                <c:pt idx="397">
                  <c:v>93325.430079699319</c:v>
                </c:pt>
                <c:pt idx="398">
                  <c:v>95499.258602143804</c:v>
                </c:pt>
                <c:pt idx="399">
                  <c:v>97723.722095581266</c:v>
                </c:pt>
                <c:pt idx="400">
                  <c:v>100000</c:v>
                </c:pt>
                <c:pt idx="401">
                  <c:v>102329.29922807543</c:v>
                </c:pt>
                <c:pt idx="402">
                  <c:v>104712.85480508996</c:v>
                </c:pt>
                <c:pt idx="403">
                  <c:v>107151.93052376082</c:v>
                </c:pt>
                <c:pt idx="404">
                  <c:v>109647.81961431868</c:v>
                </c:pt>
                <c:pt idx="405">
                  <c:v>112201.84543019651</c:v>
                </c:pt>
                <c:pt idx="406">
                  <c:v>114815.36214968823</c:v>
                </c:pt>
                <c:pt idx="407">
                  <c:v>117489.75549395311</c:v>
                </c:pt>
                <c:pt idx="408">
                  <c:v>120226.44346174144</c:v>
                </c:pt>
                <c:pt idx="409">
                  <c:v>123026.87708123829</c:v>
                </c:pt>
                <c:pt idx="410">
                  <c:v>125892.54117941685</c:v>
                </c:pt>
                <c:pt idx="411">
                  <c:v>128824.95516931375</c:v>
                </c:pt>
                <c:pt idx="412">
                  <c:v>131825.67385564081</c:v>
                </c:pt>
                <c:pt idx="413">
                  <c:v>134896.28825916545</c:v>
                </c:pt>
                <c:pt idx="414">
                  <c:v>138038.42646028858</c:v>
                </c:pt>
                <c:pt idx="415">
                  <c:v>141253.75446227577</c:v>
                </c:pt>
                <c:pt idx="416">
                  <c:v>144543.97707459307</c:v>
                </c:pt>
                <c:pt idx="417">
                  <c:v>147910.83881682079</c:v>
                </c:pt>
                <c:pt idx="418">
                  <c:v>151356.12484362084</c:v>
                </c:pt>
                <c:pt idx="419">
                  <c:v>154881.66189124843</c:v>
                </c:pt>
                <c:pt idx="420">
                  <c:v>158489.31924611164</c:v>
                </c:pt>
                <c:pt idx="421">
                  <c:v>162181.00973589328</c:v>
                </c:pt>
                <c:pt idx="422">
                  <c:v>165958.69074375604</c:v>
                </c:pt>
                <c:pt idx="423">
                  <c:v>169824.36524617471</c:v>
                </c:pt>
                <c:pt idx="424">
                  <c:v>173780.0828749378</c:v>
                </c:pt>
                <c:pt idx="425">
                  <c:v>177827.94100389251</c:v>
                </c:pt>
                <c:pt idx="426">
                  <c:v>181970.08586099857</c:v>
                </c:pt>
                <c:pt idx="427">
                  <c:v>186208.71366628664</c:v>
                </c:pt>
                <c:pt idx="428">
                  <c:v>190546.07179632492</c:v>
                </c:pt>
                <c:pt idx="429">
                  <c:v>194984.45997580473</c:v>
                </c:pt>
                <c:pt idx="430">
                  <c:v>199526.23149688813</c:v>
                </c:pt>
                <c:pt idx="431">
                  <c:v>204173.79446695308</c:v>
                </c:pt>
                <c:pt idx="432">
                  <c:v>208929.61308540447</c:v>
                </c:pt>
                <c:pt idx="433">
                  <c:v>213796.20895022334</c:v>
                </c:pt>
                <c:pt idx="434">
                  <c:v>218776.16239495538</c:v>
                </c:pt>
                <c:pt idx="435">
                  <c:v>223872.11385683404</c:v>
                </c:pt>
                <c:pt idx="436">
                  <c:v>229086.76527677779</c:v>
                </c:pt>
                <c:pt idx="437">
                  <c:v>234422.88153199267</c:v>
                </c:pt>
                <c:pt idx="438">
                  <c:v>239883.29190194907</c:v>
                </c:pt>
                <c:pt idx="439">
                  <c:v>245470.89156850305</c:v>
                </c:pt>
                <c:pt idx="440">
                  <c:v>251188.64315095844</c:v>
                </c:pt>
                <c:pt idx="441">
                  <c:v>257039.57827688678</c:v>
                </c:pt>
                <c:pt idx="442">
                  <c:v>263026.79918953858</c:v>
                </c:pt>
                <c:pt idx="443">
                  <c:v>269153.48039269145</c:v>
                </c:pt>
                <c:pt idx="444">
                  <c:v>275422.87033381703</c:v>
                </c:pt>
                <c:pt idx="445">
                  <c:v>281838.29312644573</c:v>
                </c:pt>
                <c:pt idx="446">
                  <c:v>288403.1503126609</c:v>
                </c:pt>
                <c:pt idx="447">
                  <c:v>295120.92266663886</c:v>
                </c:pt>
                <c:pt idx="448">
                  <c:v>301995.17204020242</c:v>
                </c:pt>
                <c:pt idx="449">
                  <c:v>309029.54325135931</c:v>
                </c:pt>
                <c:pt idx="450">
                  <c:v>316227.7660168382</c:v>
                </c:pt>
                <c:pt idx="451">
                  <c:v>323593.65692962846</c:v>
                </c:pt>
                <c:pt idx="452">
                  <c:v>331131.12148259126</c:v>
                </c:pt>
                <c:pt idx="453">
                  <c:v>338844.15613920329</c:v>
                </c:pt>
                <c:pt idx="454">
                  <c:v>346736.85045253241</c:v>
                </c:pt>
                <c:pt idx="455">
                  <c:v>354813.38923357555</c:v>
                </c:pt>
                <c:pt idx="456">
                  <c:v>363078.05477010139</c:v>
                </c:pt>
                <c:pt idx="457">
                  <c:v>371535.2290971732</c:v>
                </c:pt>
                <c:pt idx="458">
                  <c:v>380189.39632056188</c:v>
                </c:pt>
                <c:pt idx="459">
                  <c:v>389045.14499428123</c:v>
                </c:pt>
                <c:pt idx="460">
                  <c:v>398107.17055349716</c:v>
                </c:pt>
                <c:pt idx="461">
                  <c:v>407380.27780411334</c:v>
                </c:pt>
                <c:pt idx="462">
                  <c:v>416869.38347033598</c:v>
                </c:pt>
                <c:pt idx="463">
                  <c:v>426579.51880159322</c:v>
                </c:pt>
                <c:pt idx="464">
                  <c:v>436515.83224016649</c:v>
                </c:pt>
                <c:pt idx="465">
                  <c:v>446683.59215096442</c:v>
                </c:pt>
                <c:pt idx="466">
                  <c:v>457088.18961487547</c:v>
                </c:pt>
                <c:pt idx="467">
                  <c:v>467735.14128719864</c:v>
                </c:pt>
                <c:pt idx="468">
                  <c:v>478630.09232263872</c:v>
                </c:pt>
                <c:pt idx="469">
                  <c:v>489778.81936844741</c:v>
                </c:pt>
                <c:pt idx="470">
                  <c:v>501187.23362727347</c:v>
                </c:pt>
                <c:pt idx="471">
                  <c:v>512861.38399136515</c:v>
                </c:pt>
                <c:pt idx="472">
                  <c:v>524807.46024977288</c:v>
                </c:pt>
                <c:pt idx="473">
                  <c:v>537031.7963702539</c:v>
                </c:pt>
                <c:pt idx="474">
                  <c:v>549540.87385762564</c:v>
                </c:pt>
                <c:pt idx="475">
                  <c:v>562341.32519035018</c:v>
                </c:pt>
                <c:pt idx="476">
                  <c:v>575439.93733715697</c:v>
                </c:pt>
                <c:pt idx="477">
                  <c:v>588843.65535558888</c:v>
                </c:pt>
                <c:pt idx="478">
                  <c:v>602559.58607435878</c:v>
                </c:pt>
                <c:pt idx="479">
                  <c:v>616595.00186148309</c:v>
                </c:pt>
                <c:pt idx="480">
                  <c:v>630957.34448019415</c:v>
                </c:pt>
                <c:pt idx="481">
                  <c:v>645654.22903465526</c:v>
                </c:pt>
                <c:pt idx="482">
                  <c:v>660693.44800759677</c:v>
                </c:pt>
                <c:pt idx="483">
                  <c:v>676082.97539198259</c:v>
                </c:pt>
                <c:pt idx="484">
                  <c:v>691830.97091893724</c:v>
                </c:pt>
                <c:pt idx="485">
                  <c:v>707945.78438413853</c:v>
                </c:pt>
                <c:pt idx="486">
                  <c:v>724435.96007499192</c:v>
                </c:pt>
                <c:pt idx="487">
                  <c:v>741310.24130091805</c:v>
                </c:pt>
                <c:pt idx="488">
                  <c:v>758577.57502918423</c:v>
                </c:pt>
                <c:pt idx="489">
                  <c:v>776247.11662869214</c:v>
                </c:pt>
                <c:pt idx="490">
                  <c:v>794328.23472428333</c:v>
                </c:pt>
                <c:pt idx="491">
                  <c:v>812830.51616410096</c:v>
                </c:pt>
                <c:pt idx="492">
                  <c:v>831763.77110267128</c:v>
                </c:pt>
                <c:pt idx="493">
                  <c:v>851138.03820237669</c:v>
                </c:pt>
                <c:pt idx="494">
                  <c:v>870963.58995608229</c:v>
                </c:pt>
                <c:pt idx="495">
                  <c:v>891250.93813374708</c:v>
                </c:pt>
                <c:pt idx="496">
                  <c:v>912010.83935591124</c:v>
                </c:pt>
                <c:pt idx="497">
                  <c:v>933254.30079699249</c:v>
                </c:pt>
                <c:pt idx="498">
                  <c:v>954992.58602143743</c:v>
                </c:pt>
                <c:pt idx="499">
                  <c:v>977237.22095581202</c:v>
                </c:pt>
                <c:pt idx="500">
                  <c:v>1000000</c:v>
                </c:pt>
              </c:numCache>
            </c:numRef>
          </c:xVal>
          <c:yVal>
            <c:numRef>
              <c:f>Sheet1!$AY$2:$AY$502</c:f>
              <c:numCache>
                <c:formatCode>General</c:formatCode>
                <c:ptCount val="501"/>
                <c:pt idx="0">
                  <c:v>92.607451151597033</c:v>
                </c:pt>
                <c:pt idx="1">
                  <c:v>92.544839544430602</c:v>
                </c:pt>
                <c:pt idx="2">
                  <c:v>92.483569519289659</c:v>
                </c:pt>
                <c:pt idx="3">
                  <c:v>92.423609104846619</c:v>
                </c:pt>
                <c:pt idx="4">
                  <c:v>92.364926989945602</c:v>
                </c:pt>
                <c:pt idx="5">
                  <c:v>92.307492509271128</c:v>
                </c:pt>
                <c:pt idx="6">
                  <c:v>92.251275629209914</c:v>
                </c:pt>
                <c:pt idx="7">
                  <c:v>92.196246933907375</c:v>
                </c:pt>
                <c:pt idx="8">
                  <c:v>92.142377611520843</c:v>
                </c:pt>
                <c:pt idx="9">
                  <c:v>92.089639440671064</c:v>
                </c:pt>
                <c:pt idx="10">
                  <c:v>92.038004777092155</c:v>
                </c:pt>
                <c:pt idx="11">
                  <c:v>91.987446540481628</c:v>
                </c:pt>
                <c:pt idx="12">
                  <c:v>91.937938201549514</c:v>
                </c:pt>
                <c:pt idx="13">
                  <c:v>91.889453769266353</c:v>
                </c:pt>
                <c:pt idx="14">
                  <c:v>91.841967778310249</c:v>
                </c:pt>
                <c:pt idx="15">
                  <c:v>91.795455276711408</c:v>
                </c:pt>
                <c:pt idx="16">
                  <c:v>91.749891813692841</c:v>
                </c:pt>
                <c:pt idx="17">
                  <c:v>91.705253427706566</c:v>
                </c:pt>
                <c:pt idx="18">
                  <c:v>91.661516634662817</c:v>
                </c:pt>
                <c:pt idx="19">
                  <c:v>91.61865841635101</c:v>
                </c:pt>
                <c:pt idx="20">
                  <c:v>91.576656209050356</c:v>
                </c:pt>
                <c:pt idx="21">
                  <c:v>91.535487892327055</c:v>
                </c:pt>
                <c:pt idx="22">
                  <c:v>91.495131778017495</c:v>
                </c:pt>
                <c:pt idx="23">
                  <c:v>91.455566599393009</c:v>
                </c:pt>
                <c:pt idx="24">
                  <c:v>91.416771500504794</c:v>
                </c:pt>
                <c:pt idx="25">
                  <c:v>91.378726025706214</c:v>
                </c:pt>
                <c:pt idx="26">
                  <c:v>91.3414101093488</c:v>
                </c:pt>
                <c:pt idx="27">
                  <c:v>91.30480406565016</c:v>
                </c:pt>
                <c:pt idx="28">
                  <c:v>91.26888857873017</c:v>
                </c:pt>
                <c:pt idx="29">
                  <c:v>91.233644692812206</c:v>
                </c:pt>
                <c:pt idx="30">
                  <c:v>91.199053802587315</c:v>
                </c:pt>
                <c:pt idx="31">
                  <c:v>91.165097643736743</c:v>
                </c:pt>
                <c:pt idx="32">
                  <c:v>91.131758283611134</c:v>
                </c:pt>
                <c:pt idx="33">
                  <c:v>91.099018112061614</c:v>
                </c:pt>
                <c:pt idx="34">
                  <c:v>91.066859832421216</c:v>
                </c:pt>
                <c:pt idx="35">
                  <c:v>91.03526645263166</c:v>
                </c:pt>
                <c:pt idx="36">
                  <c:v>91.004221276513945</c:v>
                </c:pt>
                <c:pt idx="37">
                  <c:v>90.97370789517727</c:v>
                </c:pt>
                <c:pt idx="38">
                  <c:v>90.943710178565652</c:v>
                </c:pt>
                <c:pt idx="39">
                  <c:v>90.914212267136151</c:v>
                </c:pt>
                <c:pt idx="40">
                  <c:v>90.885198563667984</c:v>
                </c:pt>
                <c:pt idx="41">
                  <c:v>90.856653725196892</c:v>
                </c:pt>
                <c:pt idx="42">
                  <c:v>90.828562655073256</c:v>
                </c:pt>
                <c:pt idx="43">
                  <c:v>90.800910495139689</c:v>
                </c:pt>
                <c:pt idx="44">
                  <c:v>90.773682618024978</c:v>
                </c:pt>
                <c:pt idx="45">
                  <c:v>90.746864619551417</c:v>
                </c:pt>
                <c:pt idx="46">
                  <c:v>90.720442311251972</c:v>
                </c:pt>
                <c:pt idx="47">
                  <c:v>90.694401712994079</c:v>
                </c:pt>
                <c:pt idx="48">
                  <c:v>90.668729045707011</c:v>
                </c:pt>
                <c:pt idx="49">
                  <c:v>90.643410724209588</c:v>
                </c:pt>
                <c:pt idx="50">
                  <c:v>90.61843335013485</c:v>
                </c:pt>
                <c:pt idx="51">
                  <c:v>90.593783704948862</c:v>
                </c:pt>
                <c:pt idx="52">
                  <c:v>90.56944874306032</c:v>
                </c:pt>
                <c:pt idx="53">
                  <c:v>90.545415585017921</c:v>
                </c:pt>
                <c:pt idx="54">
                  <c:v>90.521671510792387</c:v>
                </c:pt>
                <c:pt idx="55">
                  <c:v>90.498203953140504</c:v>
                </c:pt>
                <c:pt idx="56">
                  <c:v>90.475000491047084</c:v>
                </c:pt>
                <c:pt idx="57">
                  <c:v>90.452048843243688</c:v>
                </c:pt>
                <c:pt idx="58">
                  <c:v>90.429336861799072</c:v>
                </c:pt>
                <c:pt idx="59">
                  <c:v>90.40685252578011</c:v>
                </c:pt>
                <c:pt idx="60">
                  <c:v>90.384583934979588</c:v>
                </c:pt>
                <c:pt idx="61">
                  <c:v>90.362519303707899</c:v>
                </c:pt>
                <c:pt idx="62">
                  <c:v>90.340646954646331</c:v>
                </c:pt>
                <c:pt idx="63">
                  <c:v>90.318955312758632</c:v>
                </c:pt>
                <c:pt idx="64">
                  <c:v>90.297432899258737</c:v>
                </c:pt>
                <c:pt idx="65">
                  <c:v>90.276068325631144</c:v>
                </c:pt>
                <c:pt idx="66">
                  <c:v>90.254850287702311</c:v>
                </c:pt>
                <c:pt idx="67">
                  <c:v>90.233767559759073</c:v>
                </c:pt>
                <c:pt idx="68">
                  <c:v>90.212808988713334</c:v>
                </c:pt>
                <c:pt idx="69">
                  <c:v>90.191963488308389</c:v>
                </c:pt>
                <c:pt idx="70">
                  <c:v>90.171220033366339</c:v>
                </c:pt>
                <c:pt idx="71">
                  <c:v>90.150567654072589</c:v>
                </c:pt>
                <c:pt idx="72">
                  <c:v>90.129995430296091</c:v>
                </c:pt>
                <c:pt idx="73">
                  <c:v>90.109492485942326</c:v>
                </c:pt>
                <c:pt idx="74">
                  <c:v>90.089047983337139</c:v>
                </c:pt>
                <c:pt idx="75">
                  <c:v>90.068651117638566</c:v>
                </c:pt>
                <c:pt idx="76">
                  <c:v>90.048291111275432</c:v>
                </c:pt>
                <c:pt idx="77">
                  <c:v>90.027957208409347</c:v>
                </c:pt>
                <c:pt idx="78">
                  <c:v>90.007638669419151</c:v>
                </c:pt>
                <c:pt idx="79">
                  <c:v>89.987324765404949</c:v>
                </c:pt>
                <c:pt idx="80">
                  <c:v>89.967004772709814</c:v>
                </c:pt>
                <c:pt idx="81">
                  <c:v>89.946667967458112</c:v>
                </c:pt>
                <c:pt idx="82">
                  <c:v>89.926303620107603</c:v>
                </c:pt>
                <c:pt idx="83">
                  <c:v>89.905900990013805</c:v>
                </c:pt>
                <c:pt idx="84">
                  <c:v>89.885449320005307</c:v>
                </c:pt>
                <c:pt idx="85">
                  <c:v>89.864937830968131</c:v>
                </c:pt>
                <c:pt idx="86">
                  <c:v>89.844355716437832</c:v>
                </c:pt>
                <c:pt idx="87">
                  <c:v>89.823692137197384</c:v>
                </c:pt>
                <c:pt idx="88">
                  <c:v>89.802936215880194</c:v>
                </c:pt>
                <c:pt idx="89">
                  <c:v>89.782077031577018</c:v>
                </c:pt>
                <c:pt idx="90">
                  <c:v>89.761103614444664</c:v>
                </c:pt>
                <c:pt idx="91">
                  <c:v>89.740004940317121</c:v>
                </c:pt>
                <c:pt idx="92">
                  <c:v>89.718769925316977</c:v>
                </c:pt>
                <c:pt idx="93">
                  <c:v>89.697387420466569</c:v>
                </c:pt>
                <c:pt idx="94">
                  <c:v>89.675846206299269</c:v>
                </c:pt>
                <c:pt idx="95">
                  <c:v>89.654134987469149</c:v>
                </c:pt>
                <c:pt idx="96">
                  <c:v>89.632242387359867</c:v>
                </c:pt>
                <c:pt idx="97">
                  <c:v>89.61015694269193</c:v>
                </c:pt>
                <c:pt idx="98">
                  <c:v>89.587867098129053</c:v>
                </c:pt>
                <c:pt idx="99">
                  <c:v>89.5653612008838</c:v>
                </c:pt>
                <c:pt idx="100">
                  <c:v>89.542627495322463</c:v>
                </c:pt>
                <c:pt idx="101">
                  <c:v>89.519654117571264</c:v>
                </c:pt>
                <c:pt idx="102">
                  <c:v>89.496429090123343</c:v>
                </c:pt>
                <c:pt idx="103">
                  <c:v>89.472940316449169</c:v>
                </c:pt>
                <c:pt idx="104">
                  <c:v>89.449175575611363</c:v>
                </c:pt>
                <c:pt idx="105">
                  <c:v>89.425122516885693</c:v>
                </c:pt>
                <c:pt idx="106">
                  <c:v>89.400768654390959</c:v>
                </c:pt>
                <c:pt idx="107">
                  <c:v>89.376101361730306</c:v>
                </c:pt>
                <c:pt idx="108">
                  <c:v>89.351107866646259</c:v>
                </c:pt>
                <c:pt idx="109">
                  <c:v>89.325775245693805</c:v>
                </c:pt>
                <c:pt idx="110">
                  <c:v>89.300090418934886</c:v>
                </c:pt>
                <c:pt idx="111">
                  <c:v>89.274040144658542</c:v>
                </c:pt>
                <c:pt idx="112">
                  <c:v>89.247611014131635</c:v>
                </c:pt>
                <c:pt idx="113">
                  <c:v>89.220789446385524</c:v>
                </c:pt>
                <c:pt idx="114">
                  <c:v>89.193561683044123</c:v>
                </c:pt>
                <c:pt idx="115">
                  <c:v>89.165913783200949</c:v>
                </c:pt>
                <c:pt idx="116">
                  <c:v>89.137831618350802</c:v>
                </c:pt>
                <c:pt idx="117">
                  <c:v>89.109300867385301</c:v>
                </c:pt>
                <c:pt idx="118">
                  <c:v>89.080307011659983</c:v>
                </c:pt>
                <c:pt idx="119">
                  <c:v>89.050835330142533</c:v>
                </c:pt>
                <c:pt idx="120">
                  <c:v>89.020870894653314</c:v>
                </c:pt>
                <c:pt idx="121">
                  <c:v>88.990398565207343</c:v>
                </c:pt>
                <c:pt idx="122">
                  <c:v>88.959402985471868</c:v>
                </c:pt>
                <c:pt idx="123">
                  <c:v>88.927868578351877</c:v>
                </c:pt>
                <c:pt idx="124">
                  <c:v>88.895779541717033</c:v>
                </c:pt>
                <c:pt idx="125">
                  <c:v>88.863119844286757</c:v>
                </c:pt>
                <c:pt idx="126">
                  <c:v>88.829873221689496</c:v>
                </c:pt>
                <c:pt idx="127">
                  <c:v>88.796023172713276</c:v>
                </c:pt>
                <c:pt idx="128">
                  <c:v>88.761552955768821</c:v>
                </c:pt>
                <c:pt idx="129">
                  <c:v>88.726445585584443</c:v>
                </c:pt>
                <c:pt idx="130">
                  <c:v>88.690683830155535</c:v>
                </c:pt>
                <c:pt idx="131">
                  <c:v>88.654250207973291</c:v>
                </c:pt>
                <c:pt idx="132">
                  <c:v>88.617126985557988</c:v>
                </c:pt>
                <c:pt idx="133">
                  <c:v>88.579296175325183</c:v>
                </c:pt>
                <c:pt idx="134">
                  <c:v>88.54073953381355</c:v>
                </c:pt>
                <c:pt idx="135">
                  <c:v>88.501438560307932</c:v>
                </c:pt>
                <c:pt idx="136">
                  <c:v>88.461374495889885</c:v>
                </c:pt>
                <c:pt idx="137">
                  <c:v>88.420528322953885</c:v>
                </c:pt>
                <c:pt idx="138">
                  <c:v>88.378880765226953</c:v>
                </c:pt>
                <c:pt idx="139">
                  <c:v>88.336412288334145</c:v>
                </c:pt>
                <c:pt idx="140">
                  <c:v>88.293103100953914</c:v>
                </c:pt>
                <c:pt idx="141">
                  <c:v>88.248933156610534</c:v>
                </c:pt>
                <c:pt idx="142">
                  <c:v>88.203882156154577</c:v>
                </c:pt>
                <c:pt idx="143">
                  <c:v>88.157929550984406</c:v>
                </c:pt>
                <c:pt idx="144">
                  <c:v>88.111054547065933</c:v>
                </c:pt>
                <c:pt idx="145">
                  <c:v>88.063236109811115</c:v>
                </c:pt>
                <c:pt idx="146">
                  <c:v>88.014452969878988</c:v>
                </c:pt>
                <c:pt idx="147">
                  <c:v>87.964683629968135</c:v>
                </c:pt>
                <c:pt idx="148">
                  <c:v>87.913906372671477</c:v>
                </c:pt>
                <c:pt idx="149">
                  <c:v>87.862099269470335</c:v>
                </c:pt>
                <c:pt idx="150">
                  <c:v>87.809240190947563</c:v>
                </c:pt>
                <c:pt idx="151">
                  <c:v>87.755306818305343</c:v>
                </c:pt>
                <c:pt idx="152">
                  <c:v>87.700276656276515</c:v>
                </c:pt>
                <c:pt idx="153">
                  <c:v>87.644127047523625</c:v>
                </c:pt>
                <c:pt idx="154">
                  <c:v>87.586835188625244</c:v>
                </c:pt>
                <c:pt idx="155">
                  <c:v>87.528378147752818</c:v>
                </c:pt>
                <c:pt idx="156">
                  <c:v>87.468732884147229</c:v>
                </c:pt>
                <c:pt idx="157">
                  <c:v>87.407876269509387</c:v>
                </c:pt>
                <c:pt idx="158">
                  <c:v>87.345785111423254</c:v>
                </c:pt>
                <c:pt idx="159">
                  <c:v>87.282436178936322</c:v>
                </c:pt>
                <c:pt idx="160">
                  <c:v>87.217806230425879</c:v>
                </c:pt>
                <c:pt idx="161">
                  <c:v>87.151872043886684</c:v>
                </c:pt>
                <c:pt idx="162">
                  <c:v>87.084610449777585</c:v>
                </c:pt>
                <c:pt idx="163">
                  <c:v>87.015998366572504</c:v>
                </c:pt>
                <c:pt idx="164">
                  <c:v>86.946012839162847</c:v>
                </c:pt>
                <c:pt idx="165">
                  <c:v>86.87463108026509</c:v>
                </c:pt>
                <c:pt idx="166">
                  <c:v>86.801830514988282</c:v>
                </c:pt>
                <c:pt idx="167">
                  <c:v>86.727588828722702</c:v>
                </c:pt>
                <c:pt idx="168">
                  <c:v>86.651884018510543</c:v>
                </c:pt>
                <c:pt idx="169">
                  <c:v>86.574694448063838</c:v>
                </c:pt>
                <c:pt idx="170">
                  <c:v>86.495998906594664</c:v>
                </c:pt>
                <c:pt idx="171">
                  <c:v>86.415776671623931</c:v>
                </c:pt>
                <c:pt idx="172">
                  <c:v>86.334007575933214</c:v>
                </c:pt>
                <c:pt idx="173">
                  <c:v>86.250672078823342</c:v>
                </c:pt>
                <c:pt idx="174">
                  <c:v>86.165751341838529</c:v>
                </c:pt>
                <c:pt idx="175">
                  <c:v>86.079227309111687</c:v>
                </c:pt>
                <c:pt idx="176">
                  <c:v>85.991082792477172</c:v>
                </c:pt>
                <c:pt idx="177">
                  <c:v>85.901301561490897</c:v>
                </c:pt>
                <c:pt idx="178">
                  <c:v>85.809868438485154</c:v>
                </c:pt>
                <c:pt idx="179">
                  <c:v>85.716769398771689</c:v>
                </c:pt>
                <c:pt idx="180">
                  <c:v>85.621991676091554</c:v>
                </c:pt>
                <c:pt idx="181">
                  <c:v>85.525523873388565</c:v>
                </c:pt>
                <c:pt idx="182">
                  <c:v>85.427356078963925</c:v>
                </c:pt>
                <c:pt idx="183">
                  <c:v>85.327479988039073</c:v>
                </c:pt>
                <c:pt idx="184">
                  <c:v>85.225889029727185</c:v>
                </c:pt>
                <c:pt idx="185">
                  <c:v>85.122578499377354</c:v>
                </c:pt>
                <c:pt idx="186">
                  <c:v>85.01754569621778</c:v>
                </c:pt>
                <c:pt idx="187">
                  <c:v>84.910790066179658</c:v>
                </c:pt>
                <c:pt idx="188">
                  <c:v>84.802313349736039</c:v>
                </c:pt>
                <c:pt idx="189">
                  <c:v>84.692119734535012</c:v>
                </c:pt>
                <c:pt idx="190">
                  <c:v>84.580216012548078</c:v>
                </c:pt>
                <c:pt idx="191">
                  <c:v>84.46661174138913</c:v>
                </c:pt>
                <c:pt idx="192">
                  <c:v>84.351319409388196</c:v>
                </c:pt>
                <c:pt idx="193">
                  <c:v>84.234354603928551</c:v>
                </c:pt>
                <c:pt idx="194">
                  <c:v>84.115736182472148</c:v>
                </c:pt>
                <c:pt idx="195">
                  <c:v>83.995486445609544</c:v>
                </c:pt>
                <c:pt idx="196">
                  <c:v>83.873631311377849</c:v>
                </c:pt>
                <c:pt idx="197">
                  <c:v>83.750200489988671</c:v>
                </c:pt>
                <c:pt idx="198">
                  <c:v>83.625227658004675</c:v>
                </c:pt>
                <c:pt idx="199">
                  <c:v>83.498750630894406</c:v>
                </c:pt>
                <c:pt idx="200">
                  <c:v>83.370811532780749</c:v>
                </c:pt>
                <c:pt idx="201">
                  <c:v>83.241456962083731</c:v>
                </c:pt>
                <c:pt idx="202">
                  <c:v>83.110738151641385</c:v>
                </c:pt>
                <c:pt idx="203">
                  <c:v>82.978711121771497</c:v>
                </c:pt>
                <c:pt idx="204">
                  <c:v>82.845436824622865</c:v>
                </c:pt>
                <c:pt idx="205">
                  <c:v>82.710981278046575</c:v>
                </c:pt>
                <c:pt idx="206">
                  <c:v>82.575415687110109</c:v>
                </c:pt>
                <c:pt idx="207">
                  <c:v>82.438816551270918</c:v>
                </c:pt>
                <c:pt idx="208">
                  <c:v>82.301265755131197</c:v>
                </c:pt>
                <c:pt idx="209">
                  <c:v>82.162850640613556</c:v>
                </c:pt>
                <c:pt idx="210">
                  <c:v>82.02366405832467</c:v>
                </c:pt>
                <c:pt idx="211">
                  <c:v>81.883804395822963</c:v>
                </c:pt>
                <c:pt idx="212">
                  <c:v>81.743375580473753</c:v>
                </c:pt>
                <c:pt idx="213">
                  <c:v>81.602487054563909</c:v>
                </c:pt>
                <c:pt idx="214">
                  <c:v>81.461253720365534</c:v>
                </c:pt>
                <c:pt idx="215">
                  <c:v>81.319795852883487</c:v>
                </c:pt>
                <c:pt idx="216">
                  <c:v>81.178238978099031</c:v>
                </c:pt>
                <c:pt idx="217">
                  <c:v>81.036713714634018</c:v>
                </c:pt>
                <c:pt idx="218">
                  <c:v>80.895355576911015</c:v>
                </c:pt>
                <c:pt idx="219">
                  <c:v>80.754304738073813</c:v>
                </c:pt>
                <c:pt idx="220">
                  <c:v>80.613705751162385</c:v>
                </c:pt>
                <c:pt idx="221">
                  <c:v>80.473707227312076</c:v>
                </c:pt>
                <c:pt idx="222">
                  <c:v>80.334461470058812</c:v>
                </c:pt>
                <c:pt idx="223">
                  <c:v>80.196124065193615</c:v>
                </c:pt>
                <c:pt idx="224">
                  <c:v>80.058853426004802</c:v>
                </c:pt>
                <c:pt idx="225">
                  <c:v>79.9228102941874</c:v>
                </c:pt>
                <c:pt idx="226">
                  <c:v>79.788157197169539</c:v>
                </c:pt>
                <c:pt idx="227">
                  <c:v>79.655057863111267</c:v>
                </c:pt>
                <c:pt idx="228">
                  <c:v>79.523676595361593</c:v>
                </c:pt>
                <c:pt idx="229">
                  <c:v>79.394177608708006</c:v>
                </c:pt>
                <c:pt idx="230">
                  <c:v>79.26672433031608</c:v>
                </c:pt>
                <c:pt idx="231">
                  <c:v>79.141478668820511</c:v>
                </c:pt>
                <c:pt idx="232">
                  <c:v>79.01860025558959</c:v>
                </c:pt>
                <c:pt idx="233">
                  <c:v>78.898245662728684</c:v>
                </c:pt>
                <c:pt idx="234">
                  <c:v>78.780567602907311</c:v>
                </c:pt>
                <c:pt idx="235">
                  <c:v>78.665714116574051</c:v>
                </c:pt>
                <c:pt idx="236">
                  <c:v>78.553827752559059</c:v>
                </c:pt>
                <c:pt idx="237">
                  <c:v>78.445044748439017</c:v>
                </c:pt>
                <c:pt idx="238">
                  <c:v>78.339494217345887</c:v>
                </c:pt>
                <c:pt idx="239">
                  <c:v>78.237297348131619</c:v>
                </c:pt>
                <c:pt idx="240">
                  <c:v>78.138566625944406</c:v>
                </c:pt>
                <c:pt idx="241">
                  <c:v>78.043405080322685</c:v>
                </c:pt>
                <c:pt idx="242">
                  <c:v>77.951905567865623</c:v>
                </c:pt>
                <c:pt idx="243">
                  <c:v>77.864150096391057</c:v>
                </c:pt>
                <c:pt idx="244">
                  <c:v>77.780209197237497</c:v>
                </c:pt>
                <c:pt idx="245">
                  <c:v>77.700141352012892</c:v>
                </c:pt>
                <c:pt idx="246">
                  <c:v>77.623992479638275</c:v>
                </c:pt>
                <c:pt idx="247">
                  <c:v>77.551795488983387</c:v>
                </c:pt>
                <c:pt idx="248">
                  <c:v>77.483569901753967</c:v>
                </c:pt>
                <c:pt idx="249">
                  <c:v>77.419321549575741</c:v>
                </c:pt>
                <c:pt idx="250">
                  <c:v>77.359042348434869</c:v>
                </c:pt>
                <c:pt idx="251">
                  <c:v>77.30271015279834</c:v>
                </c:pt>
                <c:pt idx="252">
                  <c:v>77.250288690858966</c:v>
                </c:pt>
                <c:pt idx="253">
                  <c:v>77.201727581445127</c:v>
                </c:pt>
                <c:pt idx="254">
                  <c:v>77.156962432224773</c:v>
                </c:pt>
                <c:pt idx="255">
                  <c:v>77.115915017923456</c:v>
                </c:pt>
                <c:pt idx="256">
                  <c:v>77.078493536393793</c:v>
                </c:pt>
                <c:pt idx="257">
                  <c:v>77.044592939525515</c:v>
                </c:pt>
                <c:pt idx="258">
                  <c:v>77.014095335191158</c:v>
                </c:pt>
                <c:pt idx="259">
                  <c:v>76.986870455691147</c:v>
                </c:pt>
                <c:pt idx="260">
                  <c:v>76.962776187508595</c:v>
                </c:pt>
                <c:pt idx="261">
                  <c:v>76.941659156616296</c:v>
                </c:pt>
                <c:pt idx="262">
                  <c:v>76.923355363104278</c:v>
                </c:pt>
                <c:pt idx="263">
                  <c:v>76.907690858519771</c:v>
                </c:pt>
                <c:pt idx="264">
                  <c:v>76.894482459041527</c:v>
                </c:pt>
                <c:pt idx="265">
                  <c:v>76.883538487436894</c:v>
                </c:pt>
                <c:pt idx="266">
                  <c:v>76.874659536687545</c:v>
                </c:pt>
                <c:pt idx="267">
                  <c:v>76.867639248197023</c:v>
                </c:pt>
                <c:pt idx="268">
                  <c:v>76.862265097623037</c:v>
                </c:pt>
                <c:pt idx="269">
                  <c:v>76.858319181588342</c:v>
                </c:pt>
                <c:pt idx="270">
                  <c:v>76.855578998818785</c:v>
                </c:pt>
                <c:pt idx="271">
                  <c:v>76.853818219618304</c:v>
                </c:pt>
                <c:pt idx="272">
                  <c:v>76.852807438015844</c:v>
                </c:pt>
                <c:pt idx="273">
                  <c:v>76.852314901390699</c:v>
                </c:pt>
                <c:pt idx="274">
                  <c:v>76.852107212896243</c:v>
                </c:pt>
                <c:pt idx="275">
                  <c:v>76.851950002540889</c:v>
                </c:pt>
                <c:pt idx="276">
                  <c:v>76.851608563343916</c:v>
                </c:pt>
                <c:pt idx="277">
                  <c:v>76.850848449548522</c:v>
                </c:pt>
                <c:pt idx="278">
                  <c:v>76.849436034439179</c:v>
                </c:pt>
                <c:pt idx="279">
                  <c:v>76.847139025861736</c:v>
                </c:pt>
                <c:pt idx="280">
                  <c:v>76.843726938082057</c:v>
                </c:pt>
                <c:pt idx="281">
                  <c:v>76.83897151912862</c:v>
                </c:pt>
                <c:pt idx="282">
                  <c:v>76.832647133244336</c:v>
                </c:pt>
                <c:pt idx="283">
                  <c:v>76.824531098519273</c:v>
                </c:pt>
                <c:pt idx="284">
                  <c:v>76.814403980184366</c:v>
                </c:pt>
                <c:pt idx="285">
                  <c:v>76.802049840410803</c:v>
                </c:pt>
                <c:pt idx="286">
                  <c:v>76.787256445787634</c:v>
                </c:pt>
                <c:pt idx="287">
                  <c:v>76.769815433930631</c:v>
                </c:pt>
                <c:pt idx="288">
                  <c:v>76.749522440916337</c:v>
                </c:pt>
                <c:pt idx="289">
                  <c:v>76.726177191435326</c:v>
                </c:pt>
                <c:pt idx="290">
                  <c:v>76.699583553714461</c:v>
                </c:pt>
                <c:pt idx="291">
                  <c:v>76.669549561383675</c:v>
                </c:pt>
                <c:pt idx="292">
                  <c:v>76.635887404545031</c:v>
                </c:pt>
                <c:pt idx="293">
                  <c:v>76.598413392356875</c:v>
                </c:pt>
                <c:pt idx="294">
                  <c:v>76.556947889469527</c:v>
                </c:pt>
                <c:pt idx="295">
                  <c:v>76.511315228645216</c:v>
                </c:pt>
                <c:pt idx="296">
                  <c:v>76.461343601869331</c:v>
                </c:pt>
                <c:pt idx="297">
                  <c:v>76.406864932213097</c:v>
                </c:pt>
                <c:pt idx="298">
                  <c:v>76.347714728642117</c:v>
                </c:pt>
                <c:pt idx="299">
                  <c:v>76.283731925889469</c:v>
                </c:pt>
                <c:pt idx="300">
                  <c:v>76.214758711417517</c:v>
                </c:pt>
                <c:pt idx="301">
                  <c:v>76.140640341397614</c:v>
                </c:pt>
                <c:pt idx="302">
                  <c:v>76.061224947526085</c:v>
                </c:pt>
                <c:pt idx="303">
                  <c:v>75.976363336387422</c:v>
                </c:pt>
                <c:pt idx="304">
                  <c:v>75.885908782960328</c:v>
                </c:pt>
                <c:pt idx="305">
                  <c:v>75.789716819747511</c:v>
                </c:pt>
                <c:pt idx="306">
                  <c:v>75.68764502289784</c:v>
                </c:pt>
                <c:pt idx="307">
                  <c:v>75.579552796575683</c:v>
                </c:pt>
                <c:pt idx="308">
                  <c:v>75.465301156724195</c:v>
                </c:pt>
                <c:pt idx="309">
                  <c:v>75.344752515264517</c:v>
                </c:pt>
                <c:pt idx="310">
                  <c:v>75.217770465671379</c:v>
                </c:pt>
                <c:pt idx="311">
                  <c:v>75.084219570771282</c:v>
                </c:pt>
                <c:pt idx="312">
                  <c:v>74.9439651535195</c:v>
                </c:pt>
                <c:pt idx="313">
                  <c:v>74.796873091428466</c:v>
                </c:pt>
                <c:pt idx="314">
                  <c:v>74.64280961524392</c:v>
                </c:pt>
                <c:pt idx="315">
                  <c:v>74.481641112390903</c:v>
                </c:pt>
                <c:pt idx="316">
                  <c:v>74.313233935651567</c:v>
                </c:pt>
                <c:pt idx="317">
                  <c:v>74.137454217473675</c:v>
                </c:pt>
                <c:pt idx="318">
                  <c:v>73.954167690258913</c:v>
                </c:pt>
                <c:pt idx="319">
                  <c:v>73.763239512932557</c:v>
                </c:pt>
                <c:pt idx="320">
                  <c:v>73.564534104055284</c:v>
                </c:pt>
                <c:pt idx="321">
                  <c:v>73.357914981702393</c:v>
                </c:pt>
                <c:pt idx="322">
                  <c:v>73.143244610306425</c:v>
                </c:pt>
                <c:pt idx="323">
                  <c:v>72.920384254632737</c:v>
                </c:pt>
                <c:pt idx="324">
                  <c:v>72.689193841036968</c:v>
                </c:pt>
                <c:pt idx="325">
                  <c:v>72.449531826139918</c:v>
                </c:pt>
                <c:pt idx="326">
                  <c:v>72.201255073038595</c:v>
                </c:pt>
                <c:pt idx="327">
                  <c:v>71.944218735167823</c:v>
                </c:pt>
                <c:pt idx="328">
                  <c:v>71.678276147920329</c:v>
                </c:pt>
                <c:pt idx="329">
                  <c:v>71.40327872813063</c:v>
                </c:pt>
                <c:pt idx="330">
                  <c:v>71.119075881531117</c:v>
                </c:pt>
                <c:pt idx="331">
                  <c:v>70.825514918290153</c:v>
                </c:pt>
                <c:pt idx="332">
                  <c:v>70.522440976751</c:v>
                </c:pt>
                <c:pt idx="333">
                  <c:v>70.209696955495531</c:v>
                </c:pt>
                <c:pt idx="334">
                  <c:v>69.887123453866877</c:v>
                </c:pt>
                <c:pt idx="335">
                  <c:v>69.55455872110123</c:v>
                </c:pt>
                <c:pt idx="336">
                  <c:v>69.211838614222728</c:v>
                </c:pt>
                <c:pt idx="337">
                  <c:v>68.85879656487883</c:v>
                </c:pt>
                <c:pt idx="338">
                  <c:v>68.495263555301491</c:v>
                </c:pt>
                <c:pt idx="339">
                  <c:v>68.12106810359569</c:v>
                </c:pt>
                <c:pt idx="340">
                  <c:v>67.736036258575012</c:v>
                </c:pt>
                <c:pt idx="341">
                  <c:v>67.339991604374006</c:v>
                </c:pt>
                <c:pt idx="342">
                  <c:v>66.932755275088169</c:v>
                </c:pt>
                <c:pt idx="343">
                  <c:v>66.514145979700018</c:v>
                </c:pt>
                <c:pt idx="344">
                  <c:v>66.083980037568949</c:v>
                </c:pt>
                <c:pt idx="345">
                  <c:v>65.642071424770918</c:v>
                </c:pt>
                <c:pt idx="346">
                  <c:v>65.188231831587174</c:v>
                </c:pt>
                <c:pt idx="347">
                  <c:v>64.722270731448489</c:v>
                </c:pt>
                <c:pt idx="348">
                  <c:v>64.243995461650343</c:v>
                </c:pt>
                <c:pt idx="349">
                  <c:v>63.753211316155571</c:v>
                </c:pt>
                <c:pt idx="350">
                  <c:v>63.249721650806698</c:v>
                </c:pt>
                <c:pt idx="351">
                  <c:v>62.733328001265328</c:v>
                </c:pt>
                <c:pt idx="352">
                  <c:v>62.20383021399082</c:v>
                </c:pt>
                <c:pt idx="353">
                  <c:v>61.661026590563111</c:v>
                </c:pt>
                <c:pt idx="354">
                  <c:v>61.104714045638609</c:v>
                </c:pt>
                <c:pt idx="355">
                  <c:v>60.5346882788103</c:v>
                </c:pt>
                <c:pt idx="356">
                  <c:v>59.950743960617679</c:v>
                </c:pt>
                <c:pt idx="357">
                  <c:v>59.352674932925389</c:v>
                </c:pt>
                <c:pt idx="358">
                  <c:v>58.740274423849499</c:v>
                </c:pt>
                <c:pt idx="359">
                  <c:v>58.113335277370489</c:v>
                </c:pt>
                <c:pt idx="360">
                  <c:v>57.471650197721274</c:v>
                </c:pt>
                <c:pt idx="361">
                  <c:v>56.81501200858245</c:v>
                </c:pt>
                <c:pt idx="362">
                  <c:v>56.143213927050923</c:v>
                </c:pt>
                <c:pt idx="363">
                  <c:v>55.456049852277857</c:v>
                </c:pt>
                <c:pt idx="364">
                  <c:v>54.753314668589205</c:v>
                </c:pt>
                <c:pt idx="365">
                  <c:v>54.034804562816049</c:v>
                </c:pt>
                <c:pt idx="366">
                  <c:v>53.30031735546163</c:v>
                </c:pt>
                <c:pt idx="367">
                  <c:v>52.549652845230661</c:v>
                </c:pt>
                <c:pt idx="368">
                  <c:v>51.782613166332439</c:v>
                </c:pt>
                <c:pt idx="369">
                  <c:v>50.999003157846147</c:v>
                </c:pt>
                <c:pt idx="370">
                  <c:v>50.19863074431678</c:v>
                </c:pt>
                <c:pt idx="371">
                  <c:v>49.381307326607534</c:v>
                </c:pt>
                <c:pt idx="372">
                  <c:v>48.546848181902682</c:v>
                </c:pt>
                <c:pt idx="373">
                  <c:v>47.695072871610805</c:v>
                </c:pt>
                <c:pt idx="374">
                  <c:v>46.825805655767873</c:v>
                </c:pt>
                <c:pt idx="375">
                  <c:v>45.93887591239946</c:v>
                </c:pt>
                <c:pt idx="376">
                  <c:v>45.034118560149494</c:v>
                </c:pt>
                <c:pt idx="377">
                  <c:v>44.111374482339983</c:v>
                </c:pt>
                <c:pt idx="378">
                  <c:v>43.170490950489068</c:v>
                </c:pt>
                <c:pt idx="379">
                  <c:v>42.211322045177781</c:v>
                </c:pt>
                <c:pt idx="380">
                  <c:v>41.233729072040575</c:v>
                </c:pt>
                <c:pt idx="381">
                  <c:v>40.237580970536889</c:v>
                </c:pt>
                <c:pt idx="382">
                  <c:v>39.22275471307394</c:v>
                </c:pt>
                <c:pt idx="383">
                  <c:v>38.189135691972709</c:v>
                </c:pt>
                <c:pt idx="384">
                  <c:v>37.136618091717004</c:v>
                </c:pt>
                <c:pt idx="385">
                  <c:v>36.065105243895736</c:v>
                </c:pt>
                <c:pt idx="386">
                  <c:v>34.974509962251858</c:v>
                </c:pt>
                <c:pt idx="387">
                  <c:v>33.864754855278242</c:v>
                </c:pt>
                <c:pt idx="388">
                  <c:v>32.735772613869003</c:v>
                </c:pt>
                <c:pt idx="389">
                  <c:v>31.587506271630495</c:v>
                </c:pt>
                <c:pt idx="390">
                  <c:v>30.419909435599294</c:v>
                </c:pt>
                <c:pt idx="391">
                  <c:v>29.232946485284337</c:v>
                </c:pt>
                <c:pt idx="392">
                  <c:v>28.026592738173598</c:v>
                </c:pt>
                <c:pt idx="393">
                  <c:v>26.800834580094939</c:v>
                </c:pt>
                <c:pt idx="394">
                  <c:v>25.555669559119295</c:v>
                </c:pt>
                <c:pt idx="395">
                  <c:v>24.291106442024105</c:v>
                </c:pt>
                <c:pt idx="396">
                  <c:v>23.007165232701581</c:v>
                </c:pt>
                <c:pt idx="397">
                  <c:v>21.703877152293536</c:v>
                </c:pt>
                <c:pt idx="398">
                  <c:v>20.381284581260914</c:v>
                </c:pt>
                <c:pt idx="399">
                  <c:v>19.039440964037439</c:v>
                </c:pt>
                <c:pt idx="400">
                  <c:v>17.678410677385692</c:v>
                </c:pt>
                <c:pt idx="401">
                  <c:v>16.29826886403788</c:v>
                </c:pt>
                <c:pt idx="402">
                  <c:v>14.899101233680975</c:v>
                </c:pt>
                <c:pt idx="403">
                  <c:v>13.481003833805232</c:v>
                </c:pt>
                <c:pt idx="404">
                  <c:v>12.044082793393072</c:v>
                </c:pt>
                <c:pt idx="405">
                  <c:v>10.588454042842571</c:v>
                </c:pt>
                <c:pt idx="406">
                  <c:v>9.1142430139206141</c:v>
                </c:pt>
                <c:pt idx="407">
                  <c:v>7.6215843238894685</c:v>
                </c:pt>
                <c:pt idx="408">
                  <c:v>6.1106214482576657</c:v>
                </c:pt>
                <c:pt idx="409">
                  <c:v>4.581506386847586</c:v>
                </c:pt>
                <c:pt idx="410">
                  <c:v>3.0343993280636337</c:v>
                </c:pt>
                <c:pt idx="411">
                  <c:v>1.4694683163556661</c:v>
                </c:pt>
                <c:pt idx="412">
                  <c:v>-0.11311107208212157</c:v>
                </c:pt>
                <c:pt idx="413">
                  <c:v>-1.7131560403740078</c:v>
                </c:pt>
                <c:pt idx="414">
                  <c:v>-3.3304768638846127</c:v>
                </c:pt>
                <c:pt idx="415">
                  <c:v>-4.9648771602987214</c:v>
                </c:pt>
                <c:pt idx="416">
                  <c:v>-6.6161541324078179</c:v>
                </c:pt>
                <c:pt idx="417">
                  <c:v>-8.2840987794973167</c:v>
                </c:pt>
                <c:pt idx="418">
                  <c:v>-9.9684960736249266</c:v>
                </c:pt>
                <c:pt idx="419">
                  <c:v>-11.669125097548415</c:v>
                </c:pt>
                <c:pt idx="420">
                  <c:v>-13.385759141579772</c:v>
                </c:pt>
                <c:pt idx="421">
                  <c:v>-15.118165757205265</c:v>
                </c:pt>
                <c:pt idx="422">
                  <c:v>-16.866106765909763</c:v>
                </c:pt>
                <c:pt idx="423">
                  <c:v>-18.62933822226988</c:v>
                </c:pt>
                <c:pt idx="424">
                  <c:v>-20.407610331017821</c:v>
                </c:pt>
                <c:pt idx="425">
                  <c:v>-22.200667318424596</c:v>
                </c:pt>
                <c:pt idx="426">
                  <c:v>-24.008247258979928</c:v>
                </c:pt>
                <c:pt idx="427">
                  <c:v>-25.830081858968654</c:v>
                </c:pt>
                <c:pt idx="428">
                  <c:v>-27.665896199130128</c:v>
                </c:pt>
                <c:pt idx="429">
                  <c:v>-29.515408439133601</c:v>
                </c:pt>
                <c:pt idx="430">
                  <c:v>-31.378329487115412</c:v>
                </c:pt>
                <c:pt idx="431">
                  <c:v>-33.254362637961989</c:v>
                </c:pt>
                <c:pt idx="432">
                  <c:v>-35.143203184422219</c:v>
                </c:pt>
                <c:pt idx="433">
                  <c:v>-37.044538005452225</c:v>
                </c:pt>
                <c:pt idx="434">
                  <c:v>-38.958045136456754</c:v>
                </c:pt>
                <c:pt idx="435">
                  <c:v>-40.883393326272213</c:v>
                </c:pt>
                <c:pt idx="436">
                  <c:v>-42.820241585864736</c:v>
                </c:pt>
                <c:pt idx="437">
                  <c:v>-44.768238733754416</c:v>
                </c:pt>
                <c:pt idx="438">
                  <c:v>-46.72702294317078</c:v>
                </c:pt>
                <c:pt idx="439">
                  <c:v>-48.696221295859395</c:v>
                </c:pt>
                <c:pt idx="440">
                  <c:v>-50.67544934732959</c:v>
                </c:pt>
                <c:pt idx="441">
                  <c:v>-52.664310708149912</c:v>
                </c:pt>
                <c:pt idx="442">
                  <c:v>-54.662396645670299</c:v>
                </c:pt>
                <c:pt idx="443">
                  <c:v>-56.669285710288477</c:v>
                </c:pt>
                <c:pt idx="444">
                  <c:v>-58.684543390092998</c:v>
                </c:pt>
                <c:pt idx="445">
                  <c:v>-60.707721797404176</c:v>
                </c:pt>
                <c:pt idx="446">
                  <c:v>-62.738359390425941</c:v>
                </c:pt>
                <c:pt idx="447">
                  <c:v>-64.775980732893061</c:v>
                </c:pt>
                <c:pt idx="448">
                  <c:v>-66.820096294290067</c:v>
                </c:pt>
                <c:pt idx="449">
                  <c:v>-68.870202292913802</c:v>
                </c:pt>
                <c:pt idx="450">
                  <c:v>-70.925780583765714</c:v>
                </c:pt>
                <c:pt idx="451">
                  <c:v>-72.986298592989101</c:v>
                </c:pt>
                <c:pt idx="452">
                  <c:v>-75.051209300333738</c:v>
                </c:pt>
                <c:pt idx="453">
                  <c:v>-77.119951270905347</c:v>
                </c:pt>
                <c:pt idx="454">
                  <c:v>-79.191948737270167</c:v>
                </c:pt>
                <c:pt idx="455">
                  <c:v>-81.266611732822284</c:v>
                </c:pt>
                <c:pt idx="456">
                  <c:v>-83.343336277172455</c:v>
                </c:pt>
                <c:pt idx="457">
                  <c:v>-85.42150461419574</c:v>
                </c:pt>
                <c:pt idx="458">
                  <c:v>-87.500485503270511</c:v>
                </c:pt>
                <c:pt idx="459">
                  <c:v>-89.579634564136839</c:v>
                </c:pt>
                <c:pt idx="460">
                  <c:v>-91.658294675708845</c:v>
                </c:pt>
                <c:pt idx="461">
                  <c:v>-93.73579642908112</c:v>
                </c:pt>
                <c:pt idx="462">
                  <c:v>-95.811458634860145</c:v>
                </c:pt>
                <c:pt idx="463">
                  <c:v>-97.884588884839985</c:v>
                </c:pt>
                <c:pt idx="464">
                  <c:v>-99.954484167893654</c:v>
                </c:pt>
                <c:pt idx="465">
                  <c:v>-102.02043153979851</c:v>
                </c:pt>
                <c:pt idx="466">
                  <c:v>-104.0817088465179</c:v>
                </c:pt>
                <c:pt idx="467">
                  <c:v>-106.1375855002473</c:v>
                </c:pt>
                <c:pt idx="468">
                  <c:v>-108.18732330726945</c:v>
                </c:pt>
                <c:pt idx="469">
                  <c:v>-110.23017734639183</c:v>
                </c:pt>
                <c:pt idx="470">
                  <c:v>-112.265396896411</c:v>
                </c:pt>
                <c:pt idx="471">
                  <c:v>-114.29222641071195</c:v>
                </c:pt>
                <c:pt idx="472">
                  <c:v>-116.30990653673351</c:v>
                </c:pt>
                <c:pt idx="473">
                  <c:v>-118.31767517764419</c:v>
                </c:pt>
                <c:pt idx="474">
                  <c:v>-120.31476859316757</c:v>
                </c:pt>
                <c:pt idx="475">
                  <c:v>-122.30042253608454</c:v>
                </c:pt>
                <c:pt idx="476">
                  <c:v>-124.27387342052603</c:v>
                </c:pt>
                <c:pt idx="477">
                  <c:v>-126.23435951777265</c:v>
                </c:pt>
                <c:pt idx="478">
                  <c:v>-128.18112217488539</c:v>
                </c:pt>
                <c:pt idx="479">
                  <c:v>-130.11340705113932</c:v>
                </c:pt>
                <c:pt idx="480">
                  <c:v>-132.03046536690286</c:v>
                </c:pt>
                <c:pt idx="481">
                  <c:v>-133.93155515932037</c:v>
                </c:pt>
                <c:pt idx="482">
                  <c:v>-135.81594253892692</c:v>
                </c:pt>
                <c:pt idx="483">
                  <c:v>-137.68290294113888</c:v>
                </c:pt>
                <c:pt idx="484">
                  <c:v>-139.53172236645585</c:v>
                </c:pt>
                <c:pt idx="485">
                  <c:v>-141.36169860314851</c:v>
                </c:pt>
                <c:pt idx="486">
                  <c:v>-143.17214242623083</c:v>
                </c:pt>
                <c:pt idx="487">
                  <c:v>-144.9623787666003</c:v>
                </c:pt>
                <c:pt idx="488">
                  <c:v>-146.73174784439286</c:v>
                </c:pt>
                <c:pt idx="489">
                  <c:v>-148.47960626081837</c:v>
                </c:pt>
                <c:pt idx="490">
                  <c:v>-150.20532804305401</c:v>
                </c:pt>
                <c:pt idx="491">
                  <c:v>-151.90830563712129</c:v>
                </c:pt>
                <c:pt idx="492">
                  <c:v>-153.58795084410224</c:v>
                </c:pt>
                <c:pt idx="493">
                  <c:v>-155.24369569552019</c:v>
                </c:pt>
                <c:pt idx="494">
                  <c:v>-156.874993264235</c:v>
                </c:pt>
                <c:pt idx="495">
                  <c:v>-158.48131840776321</c:v>
                </c:pt>
                <c:pt idx="496">
                  <c:v>-160.06216844152851</c:v>
                </c:pt>
                <c:pt idx="497">
                  <c:v>-161.61706374015807</c:v>
                </c:pt>
                <c:pt idx="498">
                  <c:v>-163.14554826557574</c:v>
                </c:pt>
                <c:pt idx="499">
                  <c:v>-164.64719002127245</c:v>
                </c:pt>
                <c:pt idx="500">
                  <c:v>-166.12158143276505</c:v>
                </c:pt>
              </c:numCache>
            </c:numRef>
          </c:yVal>
          <c:smooth val="1"/>
        </c:ser>
        <c:ser>
          <c:idx val="4"/>
          <c:order val="4"/>
          <c:spPr>
            <a:ln w="19050">
              <a:solidFill>
                <a:schemeClr val="tx1"/>
              </a:solidFill>
              <a:prstDash val="sysDash"/>
              <a:headEnd type="diamond" w="lg" len="lg"/>
              <a:tailEnd type="diamond" w="lg" len="lg"/>
            </a:ln>
          </c:spPr>
          <c:marker>
            <c:symbol val="none"/>
          </c:marker>
          <c:xVal>
            <c:numRef>
              <c:f>Sheet1!$S$41:$S$42</c:f>
              <c:numCache>
                <c:formatCode>General</c:formatCode>
                <c:ptCount val="2"/>
                <c:pt idx="0">
                  <c:v>22387.211385683382</c:v>
                </c:pt>
                <c:pt idx="1">
                  <c:v>22387.211385683382</c:v>
                </c:pt>
              </c:numCache>
            </c:numRef>
          </c:xVal>
          <c:yVal>
            <c:numRef>
              <c:f>Sheet1!$T$41:$T$42</c:f>
              <c:numCache>
                <c:formatCode>General</c:formatCode>
                <c:ptCount val="2"/>
                <c:pt idx="0">
                  <c:v>0</c:v>
                </c:pt>
                <c:pt idx="1">
                  <c:v>69.55455872110123</c:v>
                </c:pt>
              </c:numCache>
            </c:numRef>
          </c:yVal>
          <c:smooth val="1"/>
        </c:ser>
        <c:ser>
          <c:idx val="5"/>
          <c:order val="5"/>
          <c:spPr>
            <a:ln w="19050">
              <a:solidFill>
                <a:schemeClr val="tx1"/>
              </a:solidFill>
              <a:prstDash val="sysDash"/>
            </a:ln>
          </c:spPr>
          <c:marker>
            <c:symbol val="none"/>
          </c:marker>
          <c:xVal>
            <c:numRef>
              <c:f>Sheet1!$S$42:$S$43</c:f>
              <c:numCache>
                <c:formatCode>General</c:formatCode>
                <c:ptCount val="2"/>
                <c:pt idx="0">
                  <c:v>22387.211385683382</c:v>
                </c:pt>
                <c:pt idx="1">
                  <c:v>1000000</c:v>
                </c:pt>
              </c:numCache>
            </c:numRef>
          </c:xVal>
          <c:yVal>
            <c:numRef>
              <c:f>Sheet1!$T$42:$T$43</c:f>
              <c:numCache>
                <c:formatCode>General</c:formatCode>
                <c:ptCount val="2"/>
                <c:pt idx="0">
                  <c:v>69.55455872110123</c:v>
                </c:pt>
                <c:pt idx="1">
                  <c:v>69.55455872110123</c:v>
                </c:pt>
              </c:numCache>
            </c:numRef>
          </c:yVal>
          <c:smooth val="1"/>
        </c:ser>
        <c:dLbls>
          <c:showLegendKey val="0"/>
          <c:showVal val="0"/>
          <c:showCatName val="0"/>
          <c:showSerName val="0"/>
          <c:showPercent val="0"/>
          <c:showBubbleSize val="0"/>
        </c:dLbls>
        <c:axId val="132898816"/>
        <c:axId val="132896640"/>
      </c:scatterChart>
      <c:valAx>
        <c:axId val="151231872"/>
        <c:scaling>
          <c:logBase val="10"/>
          <c:orientation val="minMax"/>
          <c:max val="1000000"/>
          <c:min val="10"/>
        </c:scaling>
        <c:delete val="0"/>
        <c:axPos val="b"/>
        <c:majorGridlines/>
        <c:minorGridlines/>
        <c:title>
          <c:tx>
            <c:rich>
              <a:bodyPr/>
              <a:lstStyle/>
              <a:p>
                <a:pPr>
                  <a:defRPr/>
                </a:pPr>
                <a:r>
                  <a:rPr lang="en-US"/>
                  <a:t>Frequency</a:t>
                </a:r>
                <a:r>
                  <a:rPr lang="en-US" baseline="0"/>
                  <a:t> (Hz)</a:t>
                </a:r>
                <a:endParaRPr lang="en-US"/>
              </a:p>
            </c:rich>
          </c:tx>
          <c:layout/>
          <c:overlay val="0"/>
        </c:title>
        <c:numFmt formatCode="General" sourceLinked="1"/>
        <c:majorTickMark val="out"/>
        <c:minorTickMark val="none"/>
        <c:tickLblPos val="low"/>
        <c:crossAx val="132894720"/>
        <c:crosses val="autoZero"/>
        <c:crossBetween val="midCat"/>
      </c:valAx>
      <c:valAx>
        <c:axId val="132894720"/>
        <c:scaling>
          <c:orientation val="minMax"/>
          <c:max val="80"/>
          <c:min val="-80"/>
        </c:scaling>
        <c:delete val="0"/>
        <c:axPos val="l"/>
        <c:majorGridlines/>
        <c:title>
          <c:tx>
            <c:rich>
              <a:bodyPr rot="-5400000" vert="horz"/>
              <a:lstStyle/>
              <a:p>
                <a:pPr>
                  <a:defRPr>
                    <a:solidFill>
                      <a:srgbClr val="0E05BB"/>
                    </a:solidFill>
                  </a:defRPr>
                </a:pPr>
                <a:r>
                  <a:rPr lang="en-US">
                    <a:solidFill>
                      <a:srgbClr val="0E05BB"/>
                    </a:solidFill>
                  </a:rPr>
                  <a:t> Loop</a:t>
                </a:r>
                <a:r>
                  <a:rPr lang="en-US" baseline="0">
                    <a:solidFill>
                      <a:srgbClr val="0E05BB"/>
                    </a:solidFill>
                  </a:rPr>
                  <a:t> </a:t>
                </a:r>
                <a:r>
                  <a:rPr lang="en-US">
                    <a:solidFill>
                      <a:srgbClr val="0E05BB"/>
                    </a:solidFill>
                  </a:rPr>
                  <a:t>Gain (dB)</a:t>
                </a:r>
              </a:p>
            </c:rich>
          </c:tx>
          <c:layout/>
          <c:overlay val="0"/>
        </c:title>
        <c:numFmt formatCode="General" sourceLinked="1"/>
        <c:majorTickMark val="out"/>
        <c:minorTickMark val="none"/>
        <c:tickLblPos val="nextTo"/>
        <c:txPr>
          <a:bodyPr/>
          <a:lstStyle/>
          <a:p>
            <a:pPr>
              <a:defRPr>
                <a:solidFill>
                  <a:srgbClr val="0E05BB"/>
                </a:solidFill>
              </a:defRPr>
            </a:pPr>
            <a:endParaRPr lang="en-US"/>
          </a:p>
        </c:txPr>
        <c:crossAx val="151231872"/>
        <c:crosses val="autoZero"/>
        <c:crossBetween val="midCat"/>
      </c:valAx>
      <c:valAx>
        <c:axId val="132896640"/>
        <c:scaling>
          <c:orientation val="minMax"/>
          <c:max val="160"/>
          <c:min val="-160"/>
        </c:scaling>
        <c:delete val="0"/>
        <c:axPos val="r"/>
        <c:title>
          <c:tx>
            <c:rich>
              <a:bodyPr rot="-5400000" vert="horz"/>
              <a:lstStyle/>
              <a:p>
                <a:pPr>
                  <a:defRPr>
                    <a:solidFill>
                      <a:srgbClr val="FF0000"/>
                    </a:solidFill>
                  </a:defRPr>
                </a:pPr>
                <a:r>
                  <a:rPr lang="en-US" baseline="0">
                    <a:solidFill>
                      <a:srgbClr val="FF0000"/>
                    </a:solidFill>
                  </a:rPr>
                  <a:t>Phase Margin (degree)</a:t>
                </a:r>
                <a:endParaRPr lang="en-US">
                  <a:solidFill>
                    <a:srgbClr val="FF0000"/>
                  </a:solidFill>
                </a:endParaRPr>
              </a:p>
            </c:rich>
          </c:tx>
          <c:layout/>
          <c:overlay val="0"/>
        </c:title>
        <c:numFmt formatCode="General" sourceLinked="1"/>
        <c:majorTickMark val="out"/>
        <c:minorTickMark val="none"/>
        <c:tickLblPos val="nextTo"/>
        <c:txPr>
          <a:bodyPr/>
          <a:lstStyle/>
          <a:p>
            <a:pPr>
              <a:defRPr>
                <a:solidFill>
                  <a:srgbClr val="FF0000"/>
                </a:solidFill>
              </a:defRPr>
            </a:pPr>
            <a:endParaRPr lang="en-US"/>
          </a:p>
        </c:txPr>
        <c:crossAx val="132898816"/>
        <c:crosses val="max"/>
        <c:crossBetween val="midCat"/>
        <c:majorUnit val="40"/>
        <c:minorUnit val="40"/>
      </c:valAx>
      <c:valAx>
        <c:axId val="132898816"/>
        <c:scaling>
          <c:logBase val="10"/>
          <c:orientation val="minMax"/>
        </c:scaling>
        <c:delete val="1"/>
        <c:axPos val="b"/>
        <c:numFmt formatCode="General" sourceLinked="1"/>
        <c:majorTickMark val="out"/>
        <c:minorTickMark val="none"/>
        <c:tickLblPos val="nextTo"/>
        <c:crossAx val="132896640"/>
        <c:crosses val="autoZero"/>
        <c:crossBetween val="midCat"/>
      </c:valAx>
      <c:spPr>
        <a:solidFill>
          <a:schemeClr val="bg1"/>
        </a:solidFill>
      </c:spPr>
    </c:plotArea>
    <c:legend>
      <c:legendPos val="r"/>
      <c:legendEntry>
        <c:idx val="1"/>
        <c:delete val="1"/>
      </c:legendEntry>
      <c:legendEntry>
        <c:idx val="2"/>
        <c:delete val="1"/>
      </c:legendEntry>
      <c:legendEntry>
        <c:idx val="3"/>
        <c:delete val="1"/>
      </c:legendEntry>
      <c:legendEntry>
        <c:idx val="4"/>
        <c:delete val="1"/>
      </c:legendEntry>
      <c:legendEntry>
        <c:idx val="6"/>
        <c:delete val="1"/>
      </c:legendEntry>
      <c:legendEntry>
        <c:idx val="7"/>
        <c:delete val="1"/>
      </c:legendEntry>
      <c:layout>
        <c:manualLayout>
          <c:xMode val="edge"/>
          <c:yMode val="edge"/>
          <c:x val="0.7695811274934482"/>
          <c:y val="0.11654160395990977"/>
          <c:w val="0.11001596413937691"/>
          <c:h val="0.11792231452317696"/>
        </c:manualLayout>
      </c:layout>
      <c:overlay val="1"/>
      <c:spPr>
        <a:solidFill>
          <a:schemeClr val="bg1"/>
        </a:solidFill>
        <a:ln>
          <a:solidFill>
            <a:schemeClr val="tx1"/>
          </a:solidFill>
        </a:ln>
      </c:spPr>
    </c:legend>
    <c:plotVisOnly val="1"/>
    <c:dispBlanksAs val="gap"/>
    <c:showDLblsOverMax val="0"/>
  </c:chart>
  <c:spPr>
    <a:noFill/>
    <a:ln>
      <a:solidFill>
        <a:schemeClr val="tx1"/>
      </a:solidFill>
    </a:ln>
  </c:spPr>
  <c:printSettings>
    <c:headerFooter/>
    <c:pageMargins b="0.75" l="0.7" r="0.7" t="0.75" header="0.3" footer="0.3"/>
    <c:pageSetup/>
  </c:printSettings>
</c:chartSpace>
</file>

<file path=xl/ctrlProps/ctrlProp1.xml><?xml version="1.0" encoding="utf-8"?>
<formControlPr xmlns="http://schemas.microsoft.com/office/spreadsheetml/2009/9/main" objectType="Spin" dx="33" fmlaLink="$E$6" max="6" page="10" val="4"/>
</file>

<file path=xl/ctrlProps/ctrlProp2.xml><?xml version="1.0" encoding="utf-8"?>
<formControlPr xmlns="http://schemas.microsoft.com/office/spreadsheetml/2009/9/main" objectType="Spin" dx="33" fmlaLink="$E$6" max="6" page="10" val="4"/>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57571</xdr:colOff>
      <xdr:row>24</xdr:row>
      <xdr:rowOff>40965</xdr:rowOff>
    </xdr:from>
    <xdr:to>
      <xdr:col>13</xdr:col>
      <xdr:colOff>850529</xdr:colOff>
      <xdr:row>45</xdr:row>
      <xdr:rowOff>2688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5</xdr:col>
          <xdr:colOff>152400</xdr:colOff>
          <xdr:row>5</xdr:row>
          <xdr:rowOff>0</xdr:rowOff>
        </xdr:from>
        <xdr:to>
          <xdr:col>5</xdr:col>
          <xdr:colOff>257175</xdr:colOff>
          <xdr:row>6</xdr:row>
          <xdr:rowOff>0</xdr:rowOff>
        </xdr:to>
        <xdr:sp macro="" textlink="">
          <xdr:nvSpPr>
            <xdr:cNvPr id="1030" name="Spinner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152400</xdr:colOff>
          <xdr:row>25</xdr:row>
          <xdr:rowOff>0</xdr:rowOff>
        </xdr:from>
        <xdr:to>
          <xdr:col>12</xdr:col>
          <xdr:colOff>257175</xdr:colOff>
          <xdr:row>26</xdr:row>
          <xdr:rowOff>0</xdr:rowOff>
        </xdr:to>
        <xdr:sp macro="" textlink="">
          <xdr:nvSpPr>
            <xdr:cNvPr id="1045" name="Spinner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2</xdr:row>
          <xdr:rowOff>200025</xdr:rowOff>
        </xdr:from>
        <xdr:to>
          <xdr:col>12</xdr:col>
          <xdr:colOff>561975</xdr:colOff>
          <xdr:row>22</xdr:row>
          <xdr:rowOff>85725</xdr:rowOff>
        </xdr:to>
        <xdr:sp macro="" textlink="">
          <xdr:nvSpPr>
            <xdr:cNvPr id="1057" name="Object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xdr:twoCellAnchor editAs="oneCell">
    <xdr:from>
      <xdr:col>0</xdr:col>
      <xdr:colOff>342901</xdr:colOff>
      <xdr:row>0</xdr:row>
      <xdr:rowOff>0</xdr:rowOff>
    </xdr:from>
    <xdr:to>
      <xdr:col>2</xdr:col>
      <xdr:colOff>314326</xdr:colOff>
      <xdr:row>0</xdr:row>
      <xdr:rowOff>476007</xdr:rowOff>
    </xdr:to>
    <xdr:pic>
      <xdr:nvPicPr>
        <xdr:cNvPr id="6" name="Picture 5"/>
        <xdr:cNvPicPr>
          <a:picLocks noChangeAspect="1"/>
        </xdr:cNvPicPr>
      </xdr:nvPicPr>
      <xdr:blipFill>
        <a:blip xmlns:r="http://schemas.openxmlformats.org/officeDocument/2006/relationships" r:embed="rId2"/>
        <a:stretch>
          <a:fillRect/>
        </a:stretch>
      </xdr:blipFill>
      <xdr:spPr>
        <a:xfrm>
          <a:off x="342901" y="0"/>
          <a:ext cx="1714500" cy="4760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G502"/>
  <sheetViews>
    <sheetView tabSelected="1" zoomScaleNormal="100" workbookViewId="0">
      <selection activeCell="E5" sqref="E5"/>
    </sheetView>
  </sheetViews>
  <sheetFormatPr defaultColWidth="9" defaultRowHeight="14.25" x14ac:dyDescent="0.2"/>
  <cols>
    <col min="1" max="1" width="20" style="16" customWidth="1"/>
    <col min="2" max="2" width="6.140625" style="16" customWidth="1"/>
    <col min="3" max="3" width="9.28515625" style="16" bestFit="1" customWidth="1"/>
    <col min="4" max="4" width="21.7109375" style="16" customWidth="1"/>
    <col min="5" max="5" width="8.42578125" style="16" customWidth="1"/>
    <col min="6" max="6" width="7.7109375" style="16" customWidth="1"/>
    <col min="7" max="7" width="20.85546875" style="16" customWidth="1"/>
    <col min="8" max="8" width="7" style="16" customWidth="1"/>
    <col min="9" max="9" width="4.42578125" style="16" customWidth="1"/>
    <col min="10" max="10" width="7" style="16" customWidth="1"/>
    <col min="11" max="11" width="22" style="16" customWidth="1"/>
    <col min="12" max="12" width="6.42578125" style="16" customWidth="1"/>
    <col min="13" max="13" width="9" style="16"/>
    <col min="14" max="14" width="12.5703125" style="16" customWidth="1"/>
    <col min="15" max="15" width="2" style="16" customWidth="1"/>
    <col min="16" max="16" width="13" style="16" customWidth="1"/>
    <col min="17" max="17" width="12.85546875" style="16" bestFit="1" customWidth="1"/>
    <col min="18" max="18" width="9" style="16"/>
    <col min="19" max="19" width="9.140625" style="16" bestFit="1" customWidth="1"/>
    <col min="20" max="20" width="13" style="16" bestFit="1" customWidth="1"/>
    <col min="21" max="21" width="9.140625" style="16" bestFit="1" customWidth="1"/>
    <col min="22" max="26" width="9" style="16"/>
    <col min="27" max="33" width="9.140625" style="16" bestFit="1" customWidth="1"/>
    <col min="34" max="34" width="9" style="16"/>
    <col min="35" max="44" width="9.140625" style="16" bestFit="1" customWidth="1"/>
    <col min="45" max="46" width="11.5703125" style="16" bestFit="1" customWidth="1"/>
    <col min="47" max="51" width="9.140625" style="16" bestFit="1" customWidth="1"/>
    <col min="52" max="52" width="7.42578125" style="16" customWidth="1"/>
    <col min="53" max="55" width="9" style="16"/>
    <col min="56" max="56" width="9" style="16" customWidth="1"/>
    <col min="57" max="16384" width="9" style="16"/>
  </cols>
  <sheetData>
    <row r="1" spans="1:59" ht="37.5" customHeight="1" x14ac:dyDescent="0.25">
      <c r="A1" s="63"/>
      <c r="B1" s="63"/>
      <c r="C1" s="63"/>
      <c r="D1" s="66" t="s">
        <v>0</v>
      </c>
      <c r="E1" s="66"/>
      <c r="F1" s="66"/>
      <c r="G1" s="66"/>
      <c r="H1" s="66"/>
      <c r="I1" s="66"/>
      <c r="J1" s="66"/>
      <c r="K1" s="66"/>
      <c r="L1" s="66"/>
      <c r="M1" s="66"/>
      <c r="N1" s="62"/>
      <c r="O1" s="1"/>
      <c r="Z1" s="16" t="s">
        <v>111</v>
      </c>
      <c r="AA1" s="54"/>
      <c r="AB1" s="54"/>
      <c r="AC1" s="54">
        <v>100</v>
      </c>
      <c r="AD1" s="16" t="s">
        <v>112</v>
      </c>
      <c r="AK1" s="16" t="s">
        <v>79</v>
      </c>
      <c r="AL1" s="55" t="s">
        <v>80</v>
      </c>
      <c r="AM1" s="55" t="s">
        <v>81</v>
      </c>
      <c r="AN1" s="55" t="s">
        <v>82</v>
      </c>
      <c r="AO1" s="55" t="s">
        <v>83</v>
      </c>
      <c r="AP1" s="55" t="s">
        <v>84</v>
      </c>
      <c r="AQ1" s="55" t="s">
        <v>85</v>
      </c>
      <c r="AR1" s="55" t="s">
        <v>86</v>
      </c>
      <c r="AS1" s="55" t="s">
        <v>87</v>
      </c>
      <c r="AT1" s="55" t="s">
        <v>88</v>
      </c>
      <c r="AU1" s="55" t="s">
        <v>89</v>
      </c>
      <c r="AV1" s="55" t="s">
        <v>90</v>
      </c>
      <c r="AW1" s="55" t="s">
        <v>91</v>
      </c>
      <c r="AX1" s="55" t="s">
        <v>92</v>
      </c>
      <c r="AY1" s="55" t="s">
        <v>93</v>
      </c>
      <c r="AZ1" s="55" t="s">
        <v>122</v>
      </c>
      <c r="BA1" s="55" t="s">
        <v>123</v>
      </c>
      <c r="BB1" s="56" t="s">
        <v>124</v>
      </c>
      <c r="BC1" s="56" t="s">
        <v>125</v>
      </c>
      <c r="BD1" s="57" t="s">
        <v>134</v>
      </c>
      <c r="BE1" s="57" t="s">
        <v>135</v>
      </c>
      <c r="BF1" s="16" t="s">
        <v>146</v>
      </c>
      <c r="BG1" s="16" t="s">
        <v>147</v>
      </c>
    </row>
    <row r="2" spans="1:59" ht="15.75" customHeight="1" x14ac:dyDescent="0.25">
      <c r="A2" s="2"/>
      <c r="B2" s="2"/>
      <c r="C2" s="2"/>
      <c r="D2" s="1"/>
      <c r="E2" s="15"/>
      <c r="F2" s="3" t="s">
        <v>1</v>
      </c>
      <c r="G2" s="4"/>
      <c r="H2" s="64" t="s">
        <v>148</v>
      </c>
      <c r="I2" s="4"/>
      <c r="J2" s="5"/>
      <c r="K2" s="65" t="s">
        <v>149</v>
      </c>
      <c r="L2" s="5"/>
      <c r="M2" s="5"/>
      <c r="N2" s="5"/>
      <c r="O2" s="5"/>
      <c r="S2" s="16" t="s">
        <v>136</v>
      </c>
      <c r="T2" s="16">
        <f>SQRT((Iout*Vout/(Vin_nom*Effi))^2+(1/12*Vin_nom/L*Dnom/fsw*0.001)^2)</f>
        <v>2.0000000000000009</v>
      </c>
      <c r="AA2" s="54">
        <v>0</v>
      </c>
      <c r="AB2" s="54">
        <f>ROUND(100*(POWER(10,1/96))^AA2,0)</f>
        <v>100</v>
      </c>
      <c r="AC2" s="54">
        <v>102</v>
      </c>
      <c r="AD2" s="54"/>
      <c r="AE2" s="54">
        <v>1</v>
      </c>
      <c r="AF2" s="54"/>
      <c r="AG2" s="54">
        <v>1</v>
      </c>
      <c r="AI2" s="16">
        <v>0</v>
      </c>
      <c r="AJ2" s="16">
        <f>1+AI2*(LOG(1000000)-1)/500</f>
        <v>1</v>
      </c>
      <c r="AK2" s="16">
        <f>10^AJ2</f>
        <v>10</v>
      </c>
      <c r="AL2" s="54">
        <f t="shared" ref="AL2:AL65" si="0">SQRT((AK2/fz_comps)^2+1)</f>
        <v>1.0000034859709181</v>
      </c>
      <c r="AM2" s="54">
        <f t="shared" ref="AM2:AM65" si="1">180/PI()*ATAN(AK2/fz_comps)</f>
        <v>0.15128604841419743</v>
      </c>
      <c r="AN2" s="54">
        <f t="shared" ref="AN2:AN65" si="2">SQRT((AK2/frhps)^2+1)</f>
        <v>1.0000000030441938</v>
      </c>
      <c r="AO2" s="54">
        <f t="shared" ref="AO2:AO65" si="3">-180/PI()*ATAN(AK2/frhps)</f>
        <v>-4.4706819969487898E-3</v>
      </c>
      <c r="AP2" s="54">
        <f t="shared" ref="AP2:AP65" si="4">1/SQRT((AK2/fps)^2+1)</f>
        <v>0.99999289396057567</v>
      </c>
      <c r="AQ2" s="54">
        <f t="shared" ref="AQ2:AQ65" si="5">-180/PI()*ATAN(AK2/fps)</f>
        <v>-0.21599897672814147</v>
      </c>
      <c r="AR2" s="54">
        <f t="shared" ref="AR2:AR65" si="6">SQRT((AK2/fesrs)^2+1)</f>
        <v>1.0000000000025582</v>
      </c>
      <c r="AS2" s="54">
        <f t="shared" ref="AS2:AS65" si="7">180/PI()*ATAN(AK2/fesrs)</f>
        <v>1.2959999999977896E-4</v>
      </c>
      <c r="AT2" s="54">
        <f t="shared" ref="AT2:AT65" si="8">1/SQRT((AK2/fp_comp1s)^2+1)</f>
        <v>4.6759076120542004E-2</v>
      </c>
      <c r="AU2" s="54">
        <f t="shared" ref="AU2:AU65" si="9">-180/PI()*ATAN(AK2/fp_comp1s)</f>
        <v>-87.319925054365967</v>
      </c>
      <c r="AV2" s="54">
        <f t="shared" ref="AV2:AV65" si="10">1/SQRT((AK2/fp_comp2s)^2+1)</f>
        <v>0.99999999951751195</v>
      </c>
      <c r="AW2" s="54">
        <f t="shared" ref="AW2:AW65" si="11">-180/PI()*ATAN(AK2/fp_comp2s)</f>
        <v>-1.7798399994274992E-3</v>
      </c>
      <c r="AX2" s="54">
        <f t="shared" ref="AX2:AX65" si="12">IF(Cff=0,20*LOG(Gain_dcs*AL2*AN2*AP2*AR2*AT2*AV2*BD2*BF2),20*LOG(Gain_dcs*AL2*AN2*AP2*AR2*AT2*AV2*AZ2*BB2*BD2*BF2))</f>
        <v>69.738673337752616</v>
      </c>
      <c r="AY2" s="54">
        <f t="shared" ref="AY2:AY65" si="13">IF(Cff=0, 180+AM2+AO2+AQ2+AS2+AU2+AW2+BE2+BG2, 180+AM2+AO2+AQ2+AS2+AU2+AW2+BA2+BC2+BE2+BG2)</f>
        <v>92.607451151597033</v>
      </c>
      <c r="AZ2" s="16" t="e">
        <f t="shared" ref="AZ2:AZ65" si="14">SQRT((AK2/(fzcff*1000))^2+1)</f>
        <v>#VALUE!</v>
      </c>
      <c r="BA2" s="16" t="e">
        <f t="shared" ref="BA2:BA65" si="15">180/PI()*ATAN(AK2/(fzcff*1000))</f>
        <v>#VALUE!</v>
      </c>
      <c r="BB2" s="16" t="e">
        <f t="shared" ref="BB2:BB65" si="16">1/SQRT((AK2/(fpcff*1000))^2+1)</f>
        <v>#VALUE!</v>
      </c>
      <c r="BC2" s="16" t="e">
        <f t="shared" ref="BC2:BC65" si="17">-180/PI()*ATAN(AK2/(fpcff*1000))</f>
        <v>#VALUE!</v>
      </c>
      <c r="BD2" s="16">
        <f t="shared" ref="BD2:BD65" si="18">1/SQRT((AK2/fL)^2+1)</f>
        <v>0.9999999999111111</v>
      </c>
      <c r="BE2" s="16">
        <f t="shared" ref="BE2:BE65" si="19">-180/PI()*ATAN(AK2/fL)</f>
        <v>-7.6394372679582686E-4</v>
      </c>
      <c r="BF2" s="16">
        <f t="shared" ref="BF2:BF65" si="20">1/SQRT((AK2/ffb)^2+1)</f>
        <v>0.99999999983966825</v>
      </c>
      <c r="BG2" s="16">
        <f t="shared" ref="BG2:BG65" si="21">-180/PI()*ATAN(AK2/ffb)</f>
        <v>-1.0259999998903332E-3</v>
      </c>
    </row>
    <row r="3" spans="1:59" ht="18" customHeight="1" x14ac:dyDescent="0.25">
      <c r="A3" s="6" t="s">
        <v>2</v>
      </c>
      <c r="B3" s="7"/>
      <c r="C3" s="7"/>
      <c r="D3" s="7"/>
      <c r="E3" s="7"/>
      <c r="F3" s="7"/>
      <c r="G3" s="7"/>
      <c r="H3" s="7"/>
      <c r="I3" s="7"/>
      <c r="J3" s="8"/>
      <c r="K3" s="8"/>
      <c r="L3" s="8"/>
      <c r="M3" s="8"/>
      <c r="N3" s="8"/>
      <c r="O3" s="1"/>
      <c r="S3" s="16" t="s">
        <v>137</v>
      </c>
      <c r="T3" s="16">
        <f>0.035*(1+0.004*60)</f>
        <v>4.3400000000000001E-2</v>
      </c>
      <c r="AA3" s="54">
        <v>1</v>
      </c>
      <c r="AB3" s="54">
        <f t="shared" ref="AB3:AB66" si="22">ROUND(100*(POWER(10,1/96))^AA3,0)</f>
        <v>102</v>
      </c>
      <c r="AC3" s="54">
        <v>105</v>
      </c>
      <c r="AD3" s="54">
        <v>1</v>
      </c>
      <c r="AE3" s="54">
        <v>1.2</v>
      </c>
      <c r="AF3" s="54">
        <v>1</v>
      </c>
      <c r="AG3" s="54">
        <v>1.5</v>
      </c>
      <c r="AI3" s="16">
        <v>1</v>
      </c>
      <c r="AJ3" s="16">
        <f t="shared" ref="AJ3:AJ66" si="23">1+AI3*(LOG(1000000)-1)/500</f>
        <v>1.01</v>
      </c>
      <c r="AK3" s="16">
        <f t="shared" ref="AK3:AK66" si="24">10^AJ3</f>
        <v>10.232929922807543</v>
      </c>
      <c r="AL3" s="54">
        <f t="shared" si="0"/>
        <v>1.0000036502593663</v>
      </c>
      <c r="AM3" s="54">
        <f t="shared" si="1"/>
        <v>0.15480993621648245</v>
      </c>
      <c r="AN3" s="54">
        <f t="shared" si="2"/>
        <v>1.0000000031876621</v>
      </c>
      <c r="AO3" s="54">
        <f t="shared" si="3"/>
        <v>-4.5748175577558651E-3</v>
      </c>
      <c r="AP3" s="54">
        <f t="shared" si="4"/>
        <v>0.99999255906699314</v>
      </c>
      <c r="AQ3" s="54">
        <f t="shared" si="5"/>
        <v>-0.22103018987753265</v>
      </c>
      <c r="AR3" s="54">
        <f t="shared" si="6"/>
        <v>1.0000000000026787</v>
      </c>
      <c r="AS3" s="54">
        <f t="shared" si="7"/>
        <v>1.3261877179934891E-4</v>
      </c>
      <c r="AT3" s="54">
        <f t="shared" si="8"/>
        <v>4.569695805585948E-2</v>
      </c>
      <c r="AU3" s="54">
        <f t="shared" si="9"/>
        <v>-87.380845068451535</v>
      </c>
      <c r="AV3" s="54">
        <f t="shared" si="10"/>
        <v>0.99999999949477303</v>
      </c>
      <c r="AW3" s="54">
        <f t="shared" si="11"/>
        <v>-1.8212977987675321E-3</v>
      </c>
      <c r="AX3" s="54">
        <f t="shared" si="12"/>
        <v>69.539099244088263</v>
      </c>
      <c r="AY3" s="54">
        <f t="shared" si="13"/>
        <v>92.544839544430602</v>
      </c>
      <c r="AZ3" s="16" t="e">
        <f t="shared" si="14"/>
        <v>#VALUE!</v>
      </c>
      <c r="BA3" s="16" t="e">
        <f t="shared" si="15"/>
        <v>#VALUE!</v>
      </c>
      <c r="BB3" s="16" t="e">
        <f t="shared" si="16"/>
        <v>#VALUE!</v>
      </c>
      <c r="BC3" s="16" t="e">
        <f t="shared" si="17"/>
        <v>#VALUE!</v>
      </c>
      <c r="BD3" s="16">
        <f t="shared" si="18"/>
        <v>0.99999999990692201</v>
      </c>
      <c r="BE3" s="16">
        <f t="shared" si="19"/>
        <v>-7.8173826212482947E-4</v>
      </c>
      <c r="BF3" s="16">
        <f t="shared" si="20"/>
        <v>0.99999999983211207</v>
      </c>
      <c r="BG3" s="16">
        <f t="shared" si="21"/>
        <v>-1.0498986099625436E-3</v>
      </c>
    </row>
    <row r="4" spans="1:59" x14ac:dyDescent="0.45">
      <c r="A4" s="72" t="s">
        <v>5</v>
      </c>
      <c r="B4" s="72"/>
      <c r="C4" s="72"/>
      <c r="D4" s="72"/>
      <c r="E4" s="18" t="s">
        <v>4</v>
      </c>
      <c r="F4" s="19" t="s">
        <v>3</v>
      </c>
      <c r="G4" s="9"/>
      <c r="H4" s="9"/>
      <c r="I4" s="9"/>
      <c r="J4" s="8"/>
      <c r="K4" s="8"/>
      <c r="L4" s="8"/>
      <c r="M4" s="8"/>
      <c r="N4" s="8"/>
      <c r="O4" s="1"/>
      <c r="P4" s="16" t="s">
        <v>65</v>
      </c>
      <c r="Q4" s="16">
        <v>0.6</v>
      </c>
      <c r="S4" s="16" t="s">
        <v>138</v>
      </c>
      <c r="T4" s="16">
        <f>0.104*(1+0.004*60)</f>
        <v>0.12895999999999999</v>
      </c>
      <c r="AA4" s="54">
        <v>2</v>
      </c>
      <c r="AB4" s="54">
        <f t="shared" si="22"/>
        <v>105</v>
      </c>
      <c r="AC4" s="54">
        <v>107</v>
      </c>
      <c r="AD4" s="54">
        <v>1.2</v>
      </c>
      <c r="AE4" s="54">
        <v>1.5</v>
      </c>
      <c r="AF4" s="54">
        <v>1.5</v>
      </c>
      <c r="AG4" s="54">
        <v>2.2000000000000002</v>
      </c>
      <c r="AI4" s="16">
        <v>2</v>
      </c>
      <c r="AJ4" s="16">
        <f t="shared" si="23"/>
        <v>1.02</v>
      </c>
      <c r="AK4" s="16">
        <f t="shared" si="24"/>
        <v>10.471285480509</v>
      </c>
      <c r="AL4" s="54">
        <f t="shared" si="0"/>
        <v>1.0000038222904615</v>
      </c>
      <c r="AM4" s="54">
        <f t="shared" si="1"/>
        <v>0.15841590469749808</v>
      </c>
      <c r="AN4" s="54">
        <f t="shared" si="2"/>
        <v>1.0000000033378922</v>
      </c>
      <c r="AO4" s="54">
        <f t="shared" si="3"/>
        <v>-4.6813787473456757E-3</v>
      </c>
      <c r="AP4" s="54">
        <f t="shared" si="4"/>
        <v>0.99999220839072289</v>
      </c>
      <c r="AQ4" s="54">
        <f t="shared" si="5"/>
        <v>-0.22617859150667083</v>
      </c>
      <c r="AR4" s="54">
        <f t="shared" si="6"/>
        <v>1.0000000000028049</v>
      </c>
      <c r="AS4" s="54">
        <f t="shared" si="7"/>
        <v>1.3570785982714288E-4</v>
      </c>
      <c r="AT4" s="54">
        <f t="shared" si="8"/>
        <v>4.4658866978226915E-2</v>
      </c>
      <c r="AU4" s="54">
        <f t="shared" si="9"/>
        <v>-87.440384100563762</v>
      </c>
      <c r="AV4" s="54">
        <f t="shared" si="10"/>
        <v>0.9999999994709623</v>
      </c>
      <c r="AW4" s="54">
        <f t="shared" si="11"/>
        <v>-1.863721274305595E-3</v>
      </c>
      <c r="AX4" s="54">
        <f t="shared" si="12"/>
        <v>69.339505884301161</v>
      </c>
      <c r="AY4" s="54">
        <f t="shared" si="13"/>
        <v>92.483569519289659</v>
      </c>
      <c r="AZ4" s="16" t="e">
        <f t="shared" si="14"/>
        <v>#VALUE!</v>
      </c>
      <c r="BA4" s="16" t="e">
        <f t="shared" si="15"/>
        <v>#VALUE!</v>
      </c>
      <c r="BB4" s="16" t="e">
        <f t="shared" si="16"/>
        <v>#VALUE!</v>
      </c>
      <c r="BC4" s="16" t="e">
        <f t="shared" si="17"/>
        <v>#VALUE!</v>
      </c>
      <c r="BD4" s="16">
        <f t="shared" si="18"/>
        <v>0.9999999999025353</v>
      </c>
      <c r="BE4" s="16">
        <f t="shared" si="19"/>
        <v>-7.9994728542773415E-4</v>
      </c>
      <c r="BF4" s="16">
        <f t="shared" si="20"/>
        <v>0.99999999982419974</v>
      </c>
      <c r="BG4" s="16">
        <f t="shared" si="21"/>
        <v>-1.0743538901743092E-3</v>
      </c>
    </row>
    <row r="5" spans="1:59" ht="14.65" x14ac:dyDescent="0.45">
      <c r="A5" s="73" t="s">
        <v>46</v>
      </c>
      <c r="B5" s="73"/>
      <c r="C5" s="73"/>
      <c r="D5" s="73"/>
      <c r="E5" s="20">
        <v>3</v>
      </c>
      <c r="F5" s="21" t="s">
        <v>6</v>
      </c>
      <c r="G5" s="10"/>
      <c r="H5" s="10"/>
      <c r="I5" s="10"/>
      <c r="J5" s="8"/>
      <c r="K5" s="8"/>
      <c r="L5" s="8"/>
      <c r="M5" s="8"/>
      <c r="N5" s="8"/>
      <c r="O5" s="1"/>
      <c r="P5" s="16" t="s">
        <v>66</v>
      </c>
      <c r="Q5" s="16">
        <v>1.75E-4</v>
      </c>
      <c r="S5" s="16" t="s">
        <v>139</v>
      </c>
      <c r="T5" s="16">
        <f>ILrms^2*DCRl*0.001</f>
        <v>0.26400000000000023</v>
      </c>
      <c r="AA5" s="54">
        <v>3</v>
      </c>
      <c r="AB5" s="54">
        <f t="shared" si="22"/>
        <v>107</v>
      </c>
      <c r="AC5" s="54">
        <v>110</v>
      </c>
      <c r="AD5" s="54">
        <v>1.5</v>
      </c>
      <c r="AE5" s="54">
        <v>1.8</v>
      </c>
      <c r="AF5" s="54">
        <v>2.2000000000000002</v>
      </c>
      <c r="AG5" s="54">
        <v>3.3</v>
      </c>
      <c r="AI5" s="16">
        <v>3</v>
      </c>
      <c r="AJ5" s="16">
        <f t="shared" si="23"/>
        <v>1.03</v>
      </c>
      <c r="AK5" s="16">
        <f t="shared" si="24"/>
        <v>10.715193052376069</v>
      </c>
      <c r="AL5" s="54">
        <f t="shared" si="0"/>
        <v>1.0000040024291006</v>
      </c>
      <c r="AM5" s="54">
        <f t="shared" si="1"/>
        <v>0.16210586567513358</v>
      </c>
      <c r="AN5" s="54">
        <f t="shared" si="2"/>
        <v>1.0000000034952021</v>
      </c>
      <c r="AO5" s="54">
        <f t="shared" si="3"/>
        <v>-4.7904220658684981E-3</v>
      </c>
      <c r="AP5" s="54">
        <f t="shared" si="4"/>
        <v>0.99999184118798468</v>
      </c>
      <c r="AQ5" s="54">
        <f t="shared" si="5"/>
        <v>-0.23144691103350187</v>
      </c>
      <c r="AR5" s="54">
        <f t="shared" si="6"/>
        <v>1.0000000000029372</v>
      </c>
      <c r="AS5" s="54">
        <f t="shared" si="7"/>
        <v>1.3886890195852195E-4</v>
      </c>
      <c r="AT5" s="54">
        <f t="shared" si="8"/>
        <v>4.3644265930401334E-2</v>
      </c>
      <c r="AU5" s="54">
        <f t="shared" si="9"/>
        <v>-87.498573204453152</v>
      </c>
      <c r="AV5" s="54">
        <f t="shared" si="10"/>
        <v>0.99999999944602957</v>
      </c>
      <c r="AW5" s="54">
        <f t="shared" si="11"/>
        <v>-1.9071329195297726E-3</v>
      </c>
      <c r="AX5" s="54">
        <f t="shared" si="12"/>
        <v>69.139894115631165</v>
      </c>
      <c r="AY5" s="54">
        <f t="shared" si="13"/>
        <v>92.423609104846619</v>
      </c>
      <c r="AZ5" s="16" t="e">
        <f t="shared" si="14"/>
        <v>#VALUE!</v>
      </c>
      <c r="BA5" s="16" t="e">
        <f t="shared" si="15"/>
        <v>#VALUE!</v>
      </c>
      <c r="BB5" s="16" t="e">
        <f t="shared" si="16"/>
        <v>#VALUE!</v>
      </c>
      <c r="BC5" s="16" t="e">
        <f t="shared" si="17"/>
        <v>#VALUE!</v>
      </c>
      <c r="BD5" s="16">
        <f t="shared" si="18"/>
        <v>0.99999999989794186</v>
      </c>
      <c r="BE5" s="16">
        <f t="shared" si="19"/>
        <v>-8.18580451369706E-4</v>
      </c>
      <c r="BF5" s="16">
        <f t="shared" si="20"/>
        <v>0.99999999981591459</v>
      </c>
      <c r="BG5" s="16">
        <f t="shared" si="21"/>
        <v>-1.099378807038865E-3</v>
      </c>
    </row>
    <row r="6" spans="1:59" ht="14.65" x14ac:dyDescent="0.45">
      <c r="A6" s="73" t="s">
        <v>47</v>
      </c>
      <c r="B6" s="73"/>
      <c r="C6" s="73"/>
      <c r="D6" s="73"/>
      <c r="E6" s="20">
        <v>4</v>
      </c>
      <c r="F6" s="21" t="s">
        <v>6</v>
      </c>
      <c r="G6" s="10"/>
      <c r="H6" s="10"/>
      <c r="I6" s="10"/>
      <c r="J6" s="8"/>
      <c r="K6" s="8"/>
      <c r="L6" s="8"/>
      <c r="M6" s="8"/>
      <c r="N6" s="8"/>
      <c r="O6" s="1"/>
      <c r="P6" s="16" t="s">
        <v>67</v>
      </c>
      <c r="Q6" s="16">
        <v>0.2</v>
      </c>
      <c r="S6" s="16" t="s">
        <v>140</v>
      </c>
      <c r="T6" s="16">
        <f>0.000000015</f>
        <v>1.4999999999999999E-8</v>
      </c>
      <c r="AA6" s="54">
        <v>4</v>
      </c>
      <c r="AB6" s="54">
        <f t="shared" si="22"/>
        <v>110</v>
      </c>
      <c r="AC6" s="54">
        <v>113</v>
      </c>
      <c r="AD6" s="54">
        <v>1.8</v>
      </c>
      <c r="AE6" s="54">
        <v>2.2000000000000002</v>
      </c>
      <c r="AF6" s="54">
        <v>3.3</v>
      </c>
      <c r="AG6" s="54">
        <v>4.7</v>
      </c>
      <c r="AI6" s="16">
        <v>4</v>
      </c>
      <c r="AJ6" s="16">
        <f t="shared" si="23"/>
        <v>1.04</v>
      </c>
      <c r="AK6" s="16">
        <f t="shared" si="24"/>
        <v>10.964781961431854</v>
      </c>
      <c r="AL6" s="54">
        <f t="shared" si="0"/>
        <v>1.0000041910573776</v>
      </c>
      <c r="AM6" s="54">
        <f t="shared" si="1"/>
        <v>0.16588177549303515</v>
      </c>
      <c r="AN6" s="54">
        <f t="shared" si="2"/>
        <v>1.0000000036599259</v>
      </c>
      <c r="AO6" s="54">
        <f t="shared" si="3"/>
        <v>-4.9020053295320085E-3</v>
      </c>
      <c r="AP6" s="54">
        <f t="shared" si="4"/>
        <v>0.99999145667994793</v>
      </c>
      <c r="AQ6" s="54">
        <f t="shared" si="5"/>
        <v>-0.23683794143423173</v>
      </c>
      <c r="AR6" s="54">
        <f t="shared" si="6"/>
        <v>1.0000000000030758</v>
      </c>
      <c r="AS6" s="54">
        <f t="shared" si="7"/>
        <v>1.4210357421986543E-4</v>
      </c>
      <c r="AT6" s="54">
        <f t="shared" si="8"/>
        <v>4.2652629516305954E-2</v>
      </c>
      <c r="AU6" s="54">
        <f t="shared" si="9"/>
        <v>-87.555442752337427</v>
      </c>
      <c r="AV6" s="54">
        <f t="shared" si="10"/>
        <v>0.99999999941992179</v>
      </c>
      <c r="AW6" s="54">
        <f t="shared" si="11"/>
        <v>-1.9515557518687838E-3</v>
      </c>
      <c r="AX6" s="54">
        <f t="shared" si="12"/>
        <v>68.940264756735502</v>
      </c>
      <c r="AY6" s="54">
        <f t="shared" si="13"/>
        <v>92.364926989945602</v>
      </c>
      <c r="AZ6" s="16" t="e">
        <f t="shared" si="14"/>
        <v>#VALUE!</v>
      </c>
      <c r="BA6" s="16" t="e">
        <f t="shared" si="15"/>
        <v>#VALUE!</v>
      </c>
      <c r="BB6" s="16" t="e">
        <f t="shared" si="16"/>
        <v>#VALUE!</v>
      </c>
      <c r="BC6" s="16" t="e">
        <f t="shared" si="17"/>
        <v>#VALUE!</v>
      </c>
      <c r="BD6" s="16">
        <f t="shared" si="18"/>
        <v>0.99999999989313215</v>
      </c>
      <c r="BE6" s="16">
        <f t="shared" si="19"/>
        <v>-8.3764763950195059E-4</v>
      </c>
      <c r="BF6" s="16">
        <f t="shared" si="20"/>
        <v>0.99999999980723886</v>
      </c>
      <c r="BG6" s="16">
        <f t="shared" si="21"/>
        <v>-1.1249866290983391E-3</v>
      </c>
    </row>
    <row r="7" spans="1:59" ht="14.65" x14ac:dyDescent="0.45">
      <c r="A7" s="73" t="s">
        <v>48</v>
      </c>
      <c r="B7" s="73"/>
      <c r="C7" s="73"/>
      <c r="D7" s="73"/>
      <c r="E7" s="20">
        <v>5</v>
      </c>
      <c r="F7" s="21" t="s">
        <v>6</v>
      </c>
      <c r="G7" s="10"/>
      <c r="H7" s="10"/>
      <c r="I7" s="10"/>
      <c r="J7" s="8"/>
      <c r="K7" s="8"/>
      <c r="L7" s="8"/>
      <c r="M7" s="8"/>
      <c r="N7" s="8"/>
      <c r="O7" s="1"/>
      <c r="P7" s="16" t="s">
        <v>68</v>
      </c>
      <c r="Q7" s="16">
        <v>500000000</v>
      </c>
      <c r="S7" s="16" t="s">
        <v>141</v>
      </c>
      <c r="T7" s="16">
        <f>0.00000007</f>
        <v>7.0000000000000005E-8</v>
      </c>
      <c r="AA7" s="54">
        <v>5</v>
      </c>
      <c r="AB7" s="54">
        <f t="shared" si="22"/>
        <v>113</v>
      </c>
      <c r="AC7" s="54">
        <v>115</v>
      </c>
      <c r="AD7" s="54">
        <v>2.2000000000000002</v>
      </c>
      <c r="AE7" s="54">
        <v>2.7</v>
      </c>
      <c r="AF7" s="54">
        <v>4.7</v>
      </c>
      <c r="AG7" s="54">
        <v>6.8</v>
      </c>
      <c r="AI7" s="16">
        <v>5</v>
      </c>
      <c r="AJ7" s="16">
        <f t="shared" si="23"/>
        <v>1.05</v>
      </c>
      <c r="AK7" s="16">
        <f t="shared" si="24"/>
        <v>11.220184543019636</v>
      </c>
      <c r="AL7" s="54">
        <f t="shared" si="0"/>
        <v>1.0000043885753931</v>
      </c>
      <c r="AM7" s="54">
        <f t="shared" si="1"/>
        <v>0.16974563605730023</v>
      </c>
      <c r="AN7" s="54">
        <f t="shared" si="2"/>
        <v>1.0000000038324128</v>
      </c>
      <c r="AO7" s="54">
        <f t="shared" si="3"/>
        <v>-5.0161877012561947E-3</v>
      </c>
      <c r="AP7" s="54">
        <f t="shared" si="4"/>
        <v>0.99999105405108135</v>
      </c>
      <c r="AQ7" s="54">
        <f t="shared" si="5"/>
        <v>-0.2423545407224969</v>
      </c>
      <c r="AR7" s="54">
        <f t="shared" si="6"/>
        <v>1.0000000000032205</v>
      </c>
      <c r="AS7" s="54">
        <f t="shared" si="7"/>
        <v>1.4541359167722227E-4</v>
      </c>
      <c r="AT7" s="54">
        <f t="shared" si="8"/>
        <v>4.1683443681630142E-2</v>
      </c>
      <c r="AU7" s="54">
        <f t="shared" si="9"/>
        <v>-87.611022448735767</v>
      </c>
      <c r="AV7" s="54">
        <f t="shared" si="10"/>
        <v>0.99999999939258344</v>
      </c>
      <c r="AW7" s="54">
        <f t="shared" si="11"/>
        <v>-1.997013324896128E-3</v>
      </c>
      <c r="AX7" s="54">
        <f t="shared" si="12"/>
        <v>68.740618589384454</v>
      </c>
      <c r="AY7" s="54">
        <f t="shared" si="13"/>
        <v>92.307492509271128</v>
      </c>
      <c r="AZ7" s="16" t="e">
        <f t="shared" si="14"/>
        <v>#VALUE!</v>
      </c>
      <c r="BA7" s="16" t="e">
        <f t="shared" si="15"/>
        <v>#VALUE!</v>
      </c>
      <c r="BB7" s="16" t="e">
        <f t="shared" si="16"/>
        <v>#VALUE!</v>
      </c>
      <c r="BC7" s="16" t="e">
        <f t="shared" si="17"/>
        <v>#VALUE!</v>
      </c>
      <c r="BD7" s="16">
        <f t="shared" si="18"/>
        <v>0.99999999988809551</v>
      </c>
      <c r="BE7" s="16">
        <f t="shared" si="19"/>
        <v>-8.5715895949998327E-4</v>
      </c>
      <c r="BF7" s="16">
        <f t="shared" si="20"/>
        <v>0.99999999979815435</v>
      </c>
      <c r="BG7" s="16">
        <f t="shared" si="21"/>
        <v>-1.1511909339589062E-3</v>
      </c>
    </row>
    <row r="8" spans="1:59" ht="15.4" x14ac:dyDescent="0.45">
      <c r="A8" s="71" t="s">
        <v>49</v>
      </c>
      <c r="B8" s="71"/>
      <c r="C8" s="71"/>
      <c r="D8" s="71"/>
      <c r="E8" s="20">
        <v>12</v>
      </c>
      <c r="F8" s="21" t="s">
        <v>6</v>
      </c>
      <c r="G8" s="10"/>
      <c r="H8" s="10"/>
      <c r="I8" s="10"/>
      <c r="J8" s="8"/>
      <c r="K8" s="8"/>
      <c r="L8" s="8"/>
      <c r="M8" s="8"/>
      <c r="N8" s="8"/>
      <c r="O8" s="1"/>
      <c r="P8" s="16" t="s">
        <v>100</v>
      </c>
      <c r="Q8" s="16">
        <v>0.9</v>
      </c>
      <c r="S8" s="16" t="s">
        <v>142</v>
      </c>
      <c r="T8" s="16">
        <v>0.65</v>
      </c>
      <c r="AA8" s="54">
        <v>6</v>
      </c>
      <c r="AB8" s="54">
        <f t="shared" si="22"/>
        <v>115</v>
      </c>
      <c r="AC8" s="54">
        <v>118</v>
      </c>
      <c r="AD8" s="54">
        <v>2.7</v>
      </c>
      <c r="AE8" s="54">
        <v>3.3</v>
      </c>
      <c r="AF8" s="54">
        <v>6.8</v>
      </c>
      <c r="AG8" s="54">
        <v>10</v>
      </c>
      <c r="AI8" s="16">
        <v>6</v>
      </c>
      <c r="AJ8" s="16">
        <f t="shared" si="23"/>
        <v>1.06</v>
      </c>
      <c r="AK8" s="16">
        <f t="shared" si="24"/>
        <v>11.481536214968834</v>
      </c>
      <c r="AL8" s="54">
        <f t="shared" si="0"/>
        <v>1.0000045954021042</v>
      </c>
      <c r="AM8" s="54">
        <f t="shared" si="1"/>
        <v>0.17369949589728828</v>
      </c>
      <c r="AN8" s="54">
        <f t="shared" si="2"/>
        <v>1.000000004013029</v>
      </c>
      <c r="AO8" s="54">
        <f t="shared" si="3"/>
        <v>-5.1330297220423E-3</v>
      </c>
      <c r="AP8" s="54">
        <f t="shared" si="4"/>
        <v>0.99999063244742203</v>
      </c>
      <c r="AQ8" s="54">
        <f t="shared" si="5"/>
        <v>-0.24799963346289827</v>
      </c>
      <c r="AR8" s="54">
        <f t="shared" si="6"/>
        <v>1.0000000000033724</v>
      </c>
      <c r="AS8" s="54">
        <f t="shared" si="7"/>
        <v>1.4880070934566157E-4</v>
      </c>
      <c r="AT8" s="54">
        <f t="shared" si="8"/>
        <v>4.0736205496544158E-2</v>
      </c>
      <c r="AU8" s="54">
        <f t="shared" si="9"/>
        <v>-87.665341344098962</v>
      </c>
      <c r="AV8" s="54">
        <f t="shared" si="10"/>
        <v>0.99999999936395678</v>
      </c>
      <c r="AW8" s="54">
        <f t="shared" si="11"/>
        <v>-2.0435297408184978E-3</v>
      </c>
      <c r="AX8" s="54">
        <f t="shared" si="12"/>
        <v>68.540956360082447</v>
      </c>
      <c r="AY8" s="54">
        <f t="shared" si="13"/>
        <v>92.251275629209914</v>
      </c>
      <c r="AZ8" s="16" t="e">
        <f t="shared" si="14"/>
        <v>#VALUE!</v>
      </c>
      <c r="BA8" s="16" t="e">
        <f t="shared" si="15"/>
        <v>#VALUE!</v>
      </c>
      <c r="BB8" s="16" t="e">
        <f t="shared" si="16"/>
        <v>#VALUE!</v>
      </c>
      <c r="BC8" s="16" t="e">
        <f t="shared" si="17"/>
        <v>#VALUE!</v>
      </c>
      <c r="BD8" s="16">
        <f t="shared" si="18"/>
        <v>0.99999999988282173</v>
      </c>
      <c r="BE8" s="16">
        <f t="shared" si="19"/>
        <v>-8.7712475652391227E-4</v>
      </c>
      <c r="BF8" s="16">
        <f t="shared" si="20"/>
        <v>0.99999999978864151</v>
      </c>
      <c r="BG8" s="16">
        <f t="shared" si="21"/>
        <v>-1.1780056154898149E-3</v>
      </c>
    </row>
    <row r="9" spans="1:59" ht="14.65" x14ac:dyDescent="0.45">
      <c r="A9" s="73" t="s">
        <v>50</v>
      </c>
      <c r="B9" s="73"/>
      <c r="C9" s="73"/>
      <c r="D9" s="73"/>
      <c r="E9" s="20">
        <v>0.6</v>
      </c>
      <c r="F9" s="21" t="s">
        <v>7</v>
      </c>
      <c r="G9" s="10"/>
      <c r="H9" s="10"/>
      <c r="I9" s="10"/>
      <c r="J9" s="8"/>
      <c r="K9" s="8"/>
      <c r="L9" s="8"/>
      <c r="M9" s="8"/>
      <c r="N9" s="8"/>
      <c r="O9" s="1"/>
      <c r="S9" s="16" t="s">
        <v>143</v>
      </c>
      <c r="T9" s="16">
        <f>(Dnom*ILrms^2*Rl/(fsw*1000)+(1-Dnom)*ILrms^2*Rh/(fsw*1000)+trise*(Iout/(1-Dnom)/Effi)*Vout*fsw*1000+tdead*Vdiode*ILrms*2)</f>
        <v>0.60000036618133346</v>
      </c>
      <c r="AA9" s="54">
        <v>7</v>
      </c>
      <c r="AB9" s="54">
        <f t="shared" si="22"/>
        <v>118</v>
      </c>
      <c r="AC9" s="54">
        <v>121</v>
      </c>
      <c r="AD9" s="54">
        <v>3.3</v>
      </c>
      <c r="AE9" s="54">
        <v>3.9</v>
      </c>
      <c r="AF9" s="54"/>
      <c r="AG9" s="54"/>
      <c r="AI9" s="16">
        <v>7</v>
      </c>
      <c r="AJ9" s="16">
        <f t="shared" si="23"/>
        <v>1.07</v>
      </c>
      <c r="AK9" s="16">
        <f t="shared" si="24"/>
        <v>11.748975549395301</v>
      </c>
      <c r="AL9" s="54">
        <f t="shared" si="0"/>
        <v>1.0000048119762119</v>
      </c>
      <c r="AM9" s="54">
        <f t="shared" si="1"/>
        <v>0.17774545125110633</v>
      </c>
      <c r="AN9" s="54">
        <f t="shared" si="2"/>
        <v>1.0000000042021573</v>
      </c>
      <c r="AO9" s="54">
        <f t="shared" si="3"/>
        <v>-5.2525933430724358E-3</v>
      </c>
      <c r="AP9" s="54">
        <f t="shared" si="4"/>
        <v>0.99999019097476594</v>
      </c>
      <c r="AQ9" s="54">
        <f t="shared" si="5"/>
        <v>-0.25377621231968889</v>
      </c>
      <c r="AR9" s="54">
        <f t="shared" si="6"/>
        <v>1.0000000000035314</v>
      </c>
      <c r="AS9" s="54">
        <f t="shared" si="7"/>
        <v>1.5226672311980462E-4</v>
      </c>
      <c r="AT9" s="54">
        <f t="shared" si="8"/>
        <v>3.9810422940668486E-2</v>
      </c>
      <c r="AU9" s="54">
        <f t="shared" si="9"/>
        <v>-87.718427848232949</v>
      </c>
      <c r="AV9" s="54">
        <f t="shared" si="10"/>
        <v>0.99999999933398098</v>
      </c>
      <c r="AW9" s="54">
        <f t="shared" si="11"/>
        <v>-2.0911296632550851E-3</v>
      </c>
      <c r="AX9" s="54">
        <f t="shared" si="12"/>
        <v>68.341278781617532</v>
      </c>
      <c r="AY9" s="54">
        <f t="shared" si="13"/>
        <v>92.196246933907375</v>
      </c>
      <c r="AZ9" s="16" t="e">
        <f t="shared" si="14"/>
        <v>#VALUE!</v>
      </c>
      <c r="BA9" s="16" t="e">
        <f t="shared" si="15"/>
        <v>#VALUE!</v>
      </c>
      <c r="BB9" s="16" t="e">
        <f t="shared" si="16"/>
        <v>#VALUE!</v>
      </c>
      <c r="BC9" s="16" t="e">
        <f t="shared" si="17"/>
        <v>#VALUE!</v>
      </c>
      <c r="BD9" s="16">
        <f t="shared" si="18"/>
        <v>0.99999999987729904</v>
      </c>
      <c r="BE9" s="16">
        <f t="shared" si="19"/>
        <v>-8.9755561670357739E-4</v>
      </c>
      <c r="BF9" s="16">
        <f t="shared" si="20"/>
        <v>0.99999999977868059</v>
      </c>
      <c r="BG9" s="16">
        <f t="shared" si="21"/>
        <v>-1.2054448911900991E-3</v>
      </c>
    </row>
    <row r="10" spans="1:59" x14ac:dyDescent="0.45">
      <c r="A10" s="67" t="s">
        <v>8</v>
      </c>
      <c r="B10" s="67"/>
      <c r="C10" s="67"/>
      <c r="D10" s="67"/>
      <c r="E10" s="22">
        <v>1500</v>
      </c>
      <c r="F10" s="22" t="s">
        <v>9</v>
      </c>
      <c r="G10" s="10"/>
      <c r="H10" s="10"/>
      <c r="I10" s="10"/>
      <c r="J10" s="8"/>
      <c r="K10" s="8"/>
      <c r="L10" s="8"/>
      <c r="M10" s="8"/>
      <c r="N10" s="8"/>
      <c r="O10" s="1"/>
      <c r="S10" s="16" t="s">
        <v>144</v>
      </c>
      <c r="T10" s="16">
        <f>(Vout*Iout)/(Vout*Iout+Pmos+PL)</f>
        <v>0.89285710231304516</v>
      </c>
      <c r="AA10" s="54">
        <v>8</v>
      </c>
      <c r="AB10" s="54">
        <f t="shared" si="22"/>
        <v>121</v>
      </c>
      <c r="AC10" s="54">
        <v>124</v>
      </c>
      <c r="AD10" s="54">
        <v>3.9</v>
      </c>
      <c r="AE10" s="54">
        <v>4.7</v>
      </c>
      <c r="AF10" s="54"/>
      <c r="AG10" s="54"/>
      <c r="AI10" s="16">
        <v>8</v>
      </c>
      <c r="AJ10" s="16">
        <f t="shared" si="23"/>
        <v>1.08</v>
      </c>
      <c r="AK10" s="16">
        <f t="shared" si="24"/>
        <v>12.022644346174133</v>
      </c>
      <c r="AL10" s="54">
        <f t="shared" si="0"/>
        <v>1.0000050387570927</v>
      </c>
      <c r="AM10" s="54">
        <f t="shared" si="1"/>
        <v>0.1818856471763432</v>
      </c>
      <c r="AN10" s="54">
        <f t="shared" si="2"/>
        <v>1.0000000044001986</v>
      </c>
      <c r="AO10" s="54">
        <f t="shared" si="3"/>
        <v>-5.3749419585569207E-3</v>
      </c>
      <c r="AP10" s="54">
        <f t="shared" si="4"/>
        <v>0.99998972869677116</v>
      </c>
      <c r="AQ10" s="54">
        <f t="shared" si="5"/>
        <v>-0.25968733964143187</v>
      </c>
      <c r="AR10" s="54">
        <f t="shared" si="6"/>
        <v>1.0000000000036977</v>
      </c>
      <c r="AS10" s="54">
        <f t="shared" si="7"/>
        <v>1.5581347072603268E-4</v>
      </c>
      <c r="AT10" s="54">
        <f t="shared" si="8"/>
        <v>3.8905614690421607E-2</v>
      </c>
      <c r="AU10" s="54">
        <f t="shared" si="9"/>
        <v>-87.770309743513423</v>
      </c>
      <c r="AV10" s="54">
        <f t="shared" si="10"/>
        <v>0.99999999930259253</v>
      </c>
      <c r="AW10" s="54">
        <f t="shared" si="11"/>
        <v>-2.1398383303145641E-3</v>
      </c>
      <c r="AX10" s="54">
        <f t="shared" si="12"/>
        <v>68.141586534542299</v>
      </c>
      <c r="AY10" s="54">
        <f t="shared" si="13"/>
        <v>92.142377611520843</v>
      </c>
      <c r="AZ10" s="16" t="e">
        <f t="shared" si="14"/>
        <v>#VALUE!</v>
      </c>
      <c r="BA10" s="16" t="e">
        <f t="shared" si="15"/>
        <v>#VALUE!</v>
      </c>
      <c r="BB10" s="16" t="e">
        <f t="shared" si="16"/>
        <v>#VALUE!</v>
      </c>
      <c r="BC10" s="16" t="e">
        <f t="shared" si="17"/>
        <v>#VALUE!</v>
      </c>
      <c r="BD10" s="16">
        <f t="shared" si="18"/>
        <v>0.99999999987151655</v>
      </c>
      <c r="BE10" s="16">
        <f t="shared" si="19"/>
        <v>-9.1846237275146033E-4</v>
      </c>
      <c r="BF10" s="16">
        <f t="shared" si="20"/>
        <v>0.99999999976825027</v>
      </c>
      <c r="BG10" s="16">
        <f t="shared" si="21"/>
        <v>-1.233523309726887E-3</v>
      </c>
    </row>
    <row r="11" spans="1:59" x14ac:dyDescent="0.45">
      <c r="A11" s="23"/>
      <c r="B11" s="23"/>
      <c r="C11" s="23"/>
      <c r="D11" s="23"/>
      <c r="E11" s="23"/>
      <c r="F11" s="23"/>
      <c r="G11" s="10"/>
      <c r="H11" s="10"/>
      <c r="I11" s="10"/>
      <c r="J11" s="8"/>
      <c r="K11" s="8"/>
      <c r="L11" s="8"/>
      <c r="M11" s="8"/>
      <c r="N11" s="8"/>
      <c r="O11" s="1"/>
      <c r="AA11" s="54">
        <v>9</v>
      </c>
      <c r="AB11" s="54">
        <f t="shared" si="22"/>
        <v>124</v>
      </c>
      <c r="AC11" s="54">
        <v>127</v>
      </c>
      <c r="AD11" s="54">
        <v>4.7</v>
      </c>
      <c r="AE11" s="54">
        <v>5.6</v>
      </c>
      <c r="AF11" s="54"/>
      <c r="AG11" s="54"/>
      <c r="AI11" s="16">
        <v>9</v>
      </c>
      <c r="AJ11" s="16">
        <f t="shared" si="23"/>
        <v>1.0900000000000001</v>
      </c>
      <c r="AK11" s="16">
        <f t="shared" si="24"/>
        <v>12.302687708123818</v>
      </c>
      <c r="AL11" s="54">
        <f t="shared" si="0"/>
        <v>1.0000052762257721</v>
      </c>
      <c r="AM11" s="54">
        <f t="shared" si="1"/>
        <v>0.18612227868663636</v>
      </c>
      <c r="AN11" s="54">
        <f t="shared" si="2"/>
        <v>1.0000000046075737</v>
      </c>
      <c r="AO11" s="54">
        <f t="shared" si="3"/>
        <v>-5.5001404393466933E-3</v>
      </c>
      <c r="AP11" s="54">
        <f t="shared" si="4"/>
        <v>0.9999892446329729</v>
      </c>
      <c r="AQ11" s="54">
        <f t="shared" si="5"/>
        <v>-0.26573614908245363</v>
      </c>
      <c r="AR11" s="54">
        <f t="shared" si="6"/>
        <v>1.000000000003872</v>
      </c>
      <c r="AS11" s="54">
        <f t="shared" si="7"/>
        <v>1.5944283269687311E-4</v>
      </c>
      <c r="AT11" s="54">
        <f t="shared" si="8"/>
        <v>3.802130990885693E-2</v>
      </c>
      <c r="AU11" s="54">
        <f t="shared" si="9"/>
        <v>-87.821014197890165</v>
      </c>
      <c r="AV11" s="54">
        <f t="shared" si="10"/>
        <v>0.9999999992697246</v>
      </c>
      <c r="AW11" s="54">
        <f t="shared" si="11"/>
        <v>-2.1896815679766624E-3</v>
      </c>
      <c r="AX11" s="54">
        <f t="shared" si="12"/>
        <v>67.941880268589216</v>
      </c>
      <c r="AY11" s="54">
        <f t="shared" si="13"/>
        <v>92.089639440671064</v>
      </c>
      <c r="AZ11" s="16" t="e">
        <f t="shared" si="14"/>
        <v>#VALUE!</v>
      </c>
      <c r="BA11" s="16" t="e">
        <f t="shared" si="15"/>
        <v>#VALUE!</v>
      </c>
      <c r="BB11" s="16" t="e">
        <f t="shared" si="16"/>
        <v>#VALUE!</v>
      </c>
      <c r="BC11" s="16" t="e">
        <f t="shared" si="17"/>
        <v>#VALUE!</v>
      </c>
      <c r="BD11" s="16">
        <f t="shared" si="18"/>
        <v>0.99999999986546118</v>
      </c>
      <c r="BE11" s="16">
        <f t="shared" si="19"/>
        <v>-9.3985610970632918E-4</v>
      </c>
      <c r="BF11" s="16">
        <f t="shared" si="20"/>
        <v>0.99999999975732812</v>
      </c>
      <c r="BG11" s="16">
        <f t="shared" si="21"/>
        <v>-1.2622557586492943E-3</v>
      </c>
    </row>
    <row r="12" spans="1:59" ht="15" x14ac:dyDescent="0.45">
      <c r="A12" s="74" t="s">
        <v>31</v>
      </c>
      <c r="B12" s="74"/>
      <c r="C12" s="74"/>
      <c r="D12" s="74"/>
      <c r="E12" s="23"/>
      <c r="F12" s="23"/>
      <c r="G12" s="10"/>
      <c r="H12" s="10"/>
      <c r="I12" s="10"/>
      <c r="J12" s="8"/>
      <c r="K12" s="8"/>
      <c r="L12" s="8"/>
      <c r="M12" s="8"/>
      <c r="N12" s="8"/>
      <c r="O12" s="1"/>
      <c r="P12" s="16" t="s">
        <v>130</v>
      </c>
      <c r="AA12" s="54">
        <v>10</v>
      </c>
      <c r="AB12" s="54">
        <f t="shared" si="22"/>
        <v>127</v>
      </c>
      <c r="AC12" s="54">
        <v>130</v>
      </c>
      <c r="AD12" s="54">
        <v>5.6</v>
      </c>
      <c r="AE12" s="54">
        <v>6.8</v>
      </c>
      <c r="AF12" s="54"/>
      <c r="AG12" s="54"/>
      <c r="AI12" s="16">
        <v>10</v>
      </c>
      <c r="AJ12" s="16">
        <f t="shared" si="23"/>
        <v>1.1000000000000001</v>
      </c>
      <c r="AK12" s="16">
        <f t="shared" si="24"/>
        <v>12.58925411794168</v>
      </c>
      <c r="AL12" s="54">
        <f t="shared" si="0"/>
        <v>1.000005524885945</v>
      </c>
      <c r="AM12" s="54">
        <f t="shared" si="1"/>
        <v>0.19045759191467124</v>
      </c>
      <c r="AN12" s="54">
        <f t="shared" si="2"/>
        <v>1.000000004824722</v>
      </c>
      <c r="AO12" s="54">
        <f t="shared" si="3"/>
        <v>-5.6282551673286843E-3</v>
      </c>
      <c r="AP12" s="54">
        <f t="shared" si="4"/>
        <v>0.99998873775670416</v>
      </c>
      <c r="AQ12" s="54">
        <f t="shared" si="5"/>
        <v>-0.27192584726194591</v>
      </c>
      <c r="AR12" s="54">
        <f t="shared" si="6"/>
        <v>1.0000000000040545</v>
      </c>
      <c r="AS12" s="54">
        <f t="shared" si="7"/>
        <v>1.6315673336808319E-4</v>
      </c>
      <c r="AT12" s="54">
        <f t="shared" si="8"/>
        <v>3.7157048038085581E-2</v>
      </c>
      <c r="AU12" s="54">
        <f t="shared" si="9"/>
        <v>-87.870567777679767</v>
      </c>
      <c r="AV12" s="54">
        <f t="shared" si="10"/>
        <v>0.99999999923530791</v>
      </c>
      <c r="AW12" s="54">
        <f t="shared" si="11"/>
        <v>-2.2406858037854419E-3</v>
      </c>
      <c r="AX12" s="54">
        <f t="shared" si="12"/>
        <v>67.742160604022985</v>
      </c>
      <c r="AY12" s="54">
        <f t="shared" si="13"/>
        <v>92.038004777092155</v>
      </c>
      <c r="AZ12" s="16" t="e">
        <f t="shared" si="14"/>
        <v>#VALUE!</v>
      </c>
      <c r="BA12" s="16" t="e">
        <f t="shared" si="15"/>
        <v>#VALUE!</v>
      </c>
      <c r="BB12" s="16" t="e">
        <f t="shared" si="16"/>
        <v>#VALUE!</v>
      </c>
      <c r="BC12" s="16" t="e">
        <f t="shared" si="17"/>
        <v>#VALUE!</v>
      </c>
      <c r="BD12" s="16">
        <f t="shared" si="18"/>
        <v>0.99999999985912069</v>
      </c>
      <c r="BE12" s="16">
        <f t="shared" si="19"/>
        <v>-9.6174817081067323E-4</v>
      </c>
      <c r="BF12" s="16">
        <f t="shared" si="20"/>
        <v>0.99999999974589127</v>
      </c>
      <c r="BG12" s="16">
        <f t="shared" si="21"/>
        <v>-1.2916574722820022E-3</v>
      </c>
    </row>
    <row r="13" spans="1:59" ht="15.75" x14ac:dyDescent="0.45">
      <c r="A13" s="67" t="s">
        <v>11</v>
      </c>
      <c r="B13" s="67"/>
      <c r="C13" s="67"/>
      <c r="D13" s="67"/>
      <c r="E13" s="24">
        <f>(Vout-Vin_max*Effi)/Vout</f>
        <v>0.625</v>
      </c>
      <c r="F13" s="22"/>
      <c r="G13" s="10"/>
      <c r="H13" s="10"/>
      <c r="I13" s="10"/>
      <c r="J13" s="8"/>
      <c r="K13" s="8"/>
      <c r="L13" s="8"/>
      <c r="M13" s="8"/>
      <c r="N13" s="8"/>
      <c r="O13" s="1"/>
      <c r="P13" s="16" t="s">
        <v>15</v>
      </c>
      <c r="Q13" s="16">
        <f>Iout/(1-Dmax)</f>
        <v>2.666666666666667</v>
      </c>
      <c r="R13" s="16" t="s">
        <v>7</v>
      </c>
      <c r="S13" s="58" t="s">
        <v>21</v>
      </c>
      <c r="T13" s="58"/>
      <c r="U13" s="58"/>
      <c r="V13" s="58"/>
      <c r="W13" s="58"/>
      <c r="X13" s="58"/>
      <c r="Y13" s="58"/>
      <c r="AA13" s="54">
        <v>11</v>
      </c>
      <c r="AB13" s="54">
        <f t="shared" si="22"/>
        <v>130</v>
      </c>
      <c r="AC13" s="54">
        <v>133</v>
      </c>
      <c r="AD13" s="54">
        <v>6.8</v>
      </c>
      <c r="AE13" s="54">
        <v>8.1999999999999993</v>
      </c>
      <c r="AF13" s="54"/>
      <c r="AG13" s="54"/>
      <c r="AI13" s="16">
        <v>11</v>
      </c>
      <c r="AJ13" s="16">
        <f t="shared" si="23"/>
        <v>1.1100000000000001</v>
      </c>
      <c r="AK13" s="16">
        <f t="shared" si="24"/>
        <v>12.882495516931346</v>
      </c>
      <c r="AL13" s="54">
        <f t="shared" si="0"/>
        <v>1.0000057852650446</v>
      </c>
      <c r="AM13" s="54">
        <f t="shared" si="1"/>
        <v>0.19489388530222512</v>
      </c>
      <c r="AN13" s="54">
        <f t="shared" si="2"/>
        <v>1.0000000050521041</v>
      </c>
      <c r="AO13" s="54">
        <f t="shared" si="3"/>
        <v>-5.7593540706223365E-3</v>
      </c>
      <c r="AP13" s="54">
        <f t="shared" si="4"/>
        <v>0.99998820699291879</v>
      </c>
      <c r="AQ13" s="54">
        <f t="shared" si="5"/>
        <v>-0.2782597154615809</v>
      </c>
      <c r="AR13" s="54">
        <f t="shared" si="6"/>
        <v>1.0000000000042455</v>
      </c>
      <c r="AS13" s="54">
        <f t="shared" si="7"/>
        <v>1.6695714189895769E-4</v>
      </c>
      <c r="AT13" s="54">
        <f t="shared" si="8"/>
        <v>3.6312378594370323E-2</v>
      </c>
      <c r="AU13" s="54">
        <f t="shared" si="9"/>
        <v>-87.918996460146104</v>
      </c>
      <c r="AV13" s="54">
        <f t="shared" si="10"/>
        <v>0.99999999919926896</v>
      </c>
      <c r="AW13" s="54">
        <f t="shared" si="11"/>
        <v>-2.2928780808615231E-3</v>
      </c>
      <c r="AX13" s="54">
        <f t="shared" si="12"/>
        <v>67.542428132932685</v>
      </c>
      <c r="AY13" s="54">
        <f t="shared" si="13"/>
        <v>91.987446540481628</v>
      </c>
      <c r="AZ13" s="16" t="e">
        <f t="shared" si="14"/>
        <v>#VALUE!</v>
      </c>
      <c r="BA13" s="16" t="e">
        <f t="shared" si="15"/>
        <v>#VALUE!</v>
      </c>
      <c r="BB13" s="16" t="e">
        <f t="shared" si="16"/>
        <v>#VALUE!</v>
      </c>
      <c r="BC13" s="16" t="e">
        <f t="shared" si="17"/>
        <v>#VALUE!</v>
      </c>
      <c r="BD13" s="16">
        <f t="shared" si="18"/>
        <v>0.99999999985248111</v>
      </c>
      <c r="BE13" s="16">
        <f t="shared" si="19"/>
        <v>-9.8415016352503925E-4</v>
      </c>
      <c r="BF13" s="16">
        <f t="shared" si="20"/>
        <v>0.99999999973391551</v>
      </c>
      <c r="BG13" s="16">
        <f t="shared" si="21"/>
        <v>-1.3217440398026925E-3</v>
      </c>
    </row>
    <row r="14" spans="1:59" ht="15.75" x14ac:dyDescent="0.45">
      <c r="A14" s="67" t="s">
        <v>10</v>
      </c>
      <c r="B14" s="67"/>
      <c r="C14" s="67"/>
      <c r="D14" s="67"/>
      <c r="E14" s="24">
        <f>(Vout-Vin_nom*Effi)/Vout</f>
        <v>0.70000000000000007</v>
      </c>
      <c r="F14" s="22"/>
      <c r="G14" s="10"/>
      <c r="H14" s="10"/>
      <c r="I14" s="10"/>
      <c r="J14" s="8"/>
      <c r="K14" s="8"/>
      <c r="L14" s="8"/>
      <c r="M14" s="8"/>
      <c r="N14" s="8"/>
      <c r="O14" s="1"/>
      <c r="P14" s="16" t="s">
        <v>16</v>
      </c>
      <c r="Q14" s="16">
        <f>Kind*Iinmax</f>
        <v>1.0666666666666669</v>
      </c>
      <c r="R14" s="16" t="s">
        <v>7</v>
      </c>
      <c r="S14" s="58"/>
      <c r="T14" s="58"/>
      <c r="U14" s="58"/>
      <c r="V14" s="58"/>
      <c r="W14" s="58"/>
      <c r="X14" s="58"/>
      <c r="Y14" s="58"/>
      <c r="AA14" s="54">
        <v>12</v>
      </c>
      <c r="AB14" s="54">
        <f t="shared" si="22"/>
        <v>133</v>
      </c>
      <c r="AC14" s="54">
        <v>137</v>
      </c>
      <c r="AD14" s="54">
        <v>8.1999999999999993</v>
      </c>
      <c r="AE14" s="54">
        <v>10</v>
      </c>
      <c r="AF14" s="54"/>
      <c r="AG14" s="54"/>
      <c r="AI14" s="16">
        <v>12</v>
      </c>
      <c r="AJ14" s="16">
        <f t="shared" si="23"/>
        <v>1.1200000000000001</v>
      </c>
      <c r="AK14" s="16">
        <f t="shared" si="24"/>
        <v>13.182567385564075</v>
      </c>
      <c r="AL14" s="54">
        <f t="shared" si="0"/>
        <v>1.0000060579153602</v>
      </c>
      <c r="AM14" s="54">
        <f t="shared" si="1"/>
        <v>0.19943351081788366</v>
      </c>
      <c r="AN14" s="54">
        <f t="shared" si="2"/>
        <v>1.0000000052902025</v>
      </c>
      <c r="AO14" s="54">
        <f t="shared" si="3"/>
        <v>-5.8935066595959817E-3</v>
      </c>
      <c r="AP14" s="54">
        <f t="shared" si="4"/>
        <v>0.99998765121591282</v>
      </c>
      <c r="AQ14" s="54">
        <f t="shared" si="5"/>
        <v>-0.28474111136253133</v>
      </c>
      <c r="AR14" s="54">
        <f t="shared" si="6"/>
        <v>1.0000000000044458</v>
      </c>
      <c r="AS14" s="54">
        <f t="shared" si="7"/>
        <v>1.7084607331640408E-4</v>
      </c>
      <c r="AT14" s="54">
        <f t="shared" si="8"/>
        <v>3.548686096596395E-2</v>
      </c>
      <c r="AU14" s="54">
        <f t="shared" si="9"/>
        <v>-87.966325645868139</v>
      </c>
      <c r="AV14" s="54">
        <f t="shared" si="10"/>
        <v>0.99999999916153182</v>
      </c>
      <c r="AW14" s="54">
        <f t="shared" si="11"/>
        <v>-2.3462860722407121E-3</v>
      </c>
      <c r="AX14" s="54">
        <f t="shared" si="12"/>
        <v>67.342683420466273</v>
      </c>
      <c r="AY14" s="54">
        <f t="shared" si="13"/>
        <v>91.937938201549514</v>
      </c>
      <c r="AZ14" s="16" t="e">
        <f t="shared" si="14"/>
        <v>#VALUE!</v>
      </c>
      <c r="BA14" s="16" t="e">
        <f t="shared" si="15"/>
        <v>#VALUE!</v>
      </c>
      <c r="BB14" s="16" t="e">
        <f t="shared" si="16"/>
        <v>#VALUE!</v>
      </c>
      <c r="BC14" s="16" t="e">
        <f t="shared" si="17"/>
        <v>#VALUE!</v>
      </c>
      <c r="BD14" s="16">
        <f t="shared" si="18"/>
        <v>0.9999999998455289</v>
      </c>
      <c r="BE14" s="16">
        <f t="shared" si="19"/>
        <v>-1.0070739656824633E-3</v>
      </c>
      <c r="BF14" s="16">
        <f t="shared" si="20"/>
        <v>0.99999999972137532</v>
      </c>
      <c r="BG14" s="16">
        <f t="shared" si="21"/>
        <v>-1.3525314135076417E-3</v>
      </c>
    </row>
    <row r="15" spans="1:59" ht="15.75" x14ac:dyDescent="0.45">
      <c r="A15" s="67" t="s">
        <v>12</v>
      </c>
      <c r="B15" s="67"/>
      <c r="C15" s="67"/>
      <c r="D15" s="67"/>
      <c r="E15" s="24">
        <f>(Vout-Vin_min*Effi)/Vout</f>
        <v>0.77500000000000002</v>
      </c>
      <c r="F15" s="22"/>
      <c r="G15" s="10"/>
      <c r="H15" s="10"/>
      <c r="I15" s="10"/>
      <c r="J15" s="8"/>
      <c r="K15" s="8"/>
      <c r="L15" s="8"/>
      <c r="M15" s="8"/>
      <c r="N15" s="8"/>
      <c r="O15" s="1"/>
      <c r="P15" s="16" t="s">
        <v>17</v>
      </c>
      <c r="Q15" s="16">
        <f>Vin_max*Dmin/(fsw*1000*Iripple_target)</f>
        <v>1.9531249999999996E-6</v>
      </c>
      <c r="R15" s="16" t="s">
        <v>20</v>
      </c>
      <c r="S15" s="58"/>
      <c r="T15" s="58"/>
      <c r="U15" s="58"/>
      <c r="V15" s="58"/>
      <c r="W15" s="58"/>
      <c r="X15" s="58"/>
      <c r="Y15" s="58"/>
      <c r="AA15" s="54">
        <v>13</v>
      </c>
      <c r="AB15" s="54">
        <f t="shared" si="22"/>
        <v>137</v>
      </c>
      <c r="AC15" s="54">
        <v>140</v>
      </c>
      <c r="AI15" s="16">
        <v>13</v>
      </c>
      <c r="AJ15" s="16">
        <f t="shared" si="23"/>
        <v>1.1299999999999999</v>
      </c>
      <c r="AK15" s="16">
        <f t="shared" si="24"/>
        <v>13.489628825916535</v>
      </c>
      <c r="AL15" s="54">
        <f t="shared" si="0"/>
        <v>1.00000634341521</v>
      </c>
      <c r="AM15" s="54">
        <f t="shared" si="1"/>
        <v>0.20407887520306905</v>
      </c>
      <c r="AN15" s="54">
        <f t="shared" si="2"/>
        <v>1.000000005539522</v>
      </c>
      <c r="AO15" s="54">
        <f t="shared" si="3"/>
        <v>-6.0307840637221265E-3</v>
      </c>
      <c r="AP15" s="54">
        <f t="shared" si="4"/>
        <v>0.99998706924693692</v>
      </c>
      <c r="AQ15" s="54">
        <f t="shared" si="5"/>
        <v>-0.29137347082279985</v>
      </c>
      <c r="AR15" s="54">
        <f t="shared" si="6"/>
        <v>1.0000000000046552</v>
      </c>
      <c r="AS15" s="54">
        <f t="shared" si="7"/>
        <v>1.7482558958333575E-4</v>
      </c>
      <c r="AT15" s="54">
        <f t="shared" si="8"/>
        <v>3.468006421375603E-2</v>
      </c>
      <c r="AU15" s="54">
        <f t="shared" si="9"/>
        <v>-88.012580170895191</v>
      </c>
      <c r="AV15" s="54">
        <f t="shared" si="10"/>
        <v>0.99999999912201587</v>
      </c>
      <c r="AW15" s="54">
        <f t="shared" si="11"/>
        <v>-2.4009380955466049E-3</v>
      </c>
      <c r="AX15" s="54">
        <f t="shared" si="12"/>
        <v>67.142927006009614</v>
      </c>
      <c r="AY15" s="54">
        <f t="shared" si="13"/>
        <v>91.889453769266353</v>
      </c>
      <c r="AZ15" s="16" t="e">
        <f t="shared" si="14"/>
        <v>#VALUE!</v>
      </c>
      <c r="BA15" s="16" t="e">
        <f t="shared" si="15"/>
        <v>#VALUE!</v>
      </c>
      <c r="BB15" s="16" t="e">
        <f t="shared" si="16"/>
        <v>#VALUE!</v>
      </c>
      <c r="BC15" s="16" t="e">
        <f t="shared" si="17"/>
        <v>#VALUE!</v>
      </c>
      <c r="BD15" s="16">
        <f t="shared" si="18"/>
        <v>0.99999999983824894</v>
      </c>
      <c r="BE15" s="16">
        <f t="shared" si="19"/>
        <v>-1.0305317317862515E-3</v>
      </c>
      <c r="BF15" s="16">
        <f t="shared" si="20"/>
        <v>0.99999999970824427</v>
      </c>
      <c r="BG15" s="16">
        <f t="shared" si="21"/>
        <v>-1.3840359172698361E-3</v>
      </c>
    </row>
    <row r="16" spans="1:59" x14ac:dyDescent="0.45">
      <c r="A16" s="67" t="s">
        <v>13</v>
      </c>
      <c r="B16" s="67"/>
      <c r="C16" s="67"/>
      <c r="D16" s="67"/>
      <c r="E16" s="25">
        <v>0.4</v>
      </c>
      <c r="F16" s="22"/>
      <c r="G16" s="10"/>
      <c r="H16" s="10"/>
      <c r="I16" s="10"/>
      <c r="J16" s="8"/>
      <c r="K16" s="8"/>
      <c r="L16" s="8"/>
      <c r="M16" s="8"/>
      <c r="N16" s="8"/>
      <c r="O16" s="1"/>
      <c r="P16" s="16" t="s">
        <v>18</v>
      </c>
      <c r="Q16" s="16">
        <f>Vin_min*Dmax/(fsw*1000*Iripple_target)</f>
        <v>1.453125E-6</v>
      </c>
      <c r="R16" s="16" t="s">
        <v>20</v>
      </c>
      <c r="S16" s="58"/>
      <c r="T16" s="58"/>
      <c r="U16" s="58"/>
      <c r="V16" s="58"/>
      <c r="W16" s="58"/>
      <c r="X16" s="58"/>
      <c r="Y16" s="58"/>
      <c r="AA16" s="54">
        <v>14</v>
      </c>
      <c r="AB16" s="54">
        <f t="shared" si="22"/>
        <v>140</v>
      </c>
      <c r="AC16" s="54">
        <v>143</v>
      </c>
      <c r="AI16" s="16">
        <v>14</v>
      </c>
      <c r="AJ16" s="16">
        <f t="shared" si="23"/>
        <v>1.1400000000000001</v>
      </c>
      <c r="AK16" s="16">
        <f t="shared" si="24"/>
        <v>13.803842646028857</v>
      </c>
      <c r="AL16" s="54">
        <f t="shared" si="0"/>
        <v>1.0000066423701657</v>
      </c>
      <c r="AM16" s="54">
        <f t="shared" si="1"/>
        <v>0.20883244124703779</v>
      </c>
      <c r="AN16" s="54">
        <f t="shared" si="2"/>
        <v>1.0000000058005918</v>
      </c>
      <c r="AO16" s="54">
        <f t="shared" si="3"/>
        <v>-6.1712590692912196E-3</v>
      </c>
      <c r="AP16" s="54">
        <f t="shared" si="4"/>
        <v>0.99998645985169687</v>
      </c>
      <c r="AQ16" s="54">
        <f t="shared" si="5"/>
        <v>-0.29816030969578777</v>
      </c>
      <c r="AR16" s="54">
        <f t="shared" si="6"/>
        <v>1.0000000000048745</v>
      </c>
      <c r="AS16" s="54">
        <f t="shared" si="7"/>
        <v>1.7889780069195262E-4</v>
      </c>
      <c r="AT16" s="54">
        <f t="shared" si="8"/>
        <v>3.3891566874781363E-2</v>
      </c>
      <c r="AU16" s="54">
        <f t="shared" si="9"/>
        <v>-88.057784318689727</v>
      </c>
      <c r="AV16" s="54">
        <f t="shared" si="10"/>
        <v>0.99999999908063786</v>
      </c>
      <c r="AW16" s="54">
        <f t="shared" si="11"/>
        <v>-2.4568631280049687E-3</v>
      </c>
      <c r="AX16" s="54">
        <f t="shared" si="12"/>
        <v>66.943159404312922</v>
      </c>
      <c r="AY16" s="54">
        <f t="shared" si="13"/>
        <v>91.841967778310249</v>
      </c>
      <c r="AZ16" s="16" t="e">
        <f t="shared" si="14"/>
        <v>#VALUE!</v>
      </c>
      <c r="BA16" s="16" t="e">
        <f t="shared" si="15"/>
        <v>#VALUE!</v>
      </c>
      <c r="BB16" s="16" t="e">
        <f t="shared" si="16"/>
        <v>#VALUE!</v>
      </c>
      <c r="BC16" s="16" t="e">
        <f t="shared" si="17"/>
        <v>#VALUE!</v>
      </c>
      <c r="BD16" s="16">
        <f t="shared" si="18"/>
        <v>0.99999999983062571</v>
      </c>
      <c r="BE16" s="16">
        <f t="shared" si="19"/>
        <v>-1.0545358994544622E-3</v>
      </c>
      <c r="BF16" s="16">
        <f t="shared" si="20"/>
        <v>0.99999999969449416</v>
      </c>
      <c r="BG16" s="16">
        <f t="shared" si="21"/>
        <v>-1.4162742551941075E-3</v>
      </c>
    </row>
    <row r="17" spans="1:59" ht="15" x14ac:dyDescent="0.25">
      <c r="A17" s="67" t="s">
        <v>14</v>
      </c>
      <c r="B17" s="67"/>
      <c r="C17" s="67"/>
      <c r="D17" s="67"/>
      <c r="E17" s="26">
        <f>IF(Dmax&gt;50%, IF(Dmin&lt;50%, Lmin3, MAX(Lmin1:Lmin2)), MAX(Lmin1:Lmin2))*10^6</f>
        <v>1.9531249999999996</v>
      </c>
      <c r="F17" s="22" t="s">
        <v>23</v>
      </c>
      <c r="G17" s="10"/>
      <c r="H17" s="10"/>
      <c r="I17" s="10"/>
      <c r="J17" s="8"/>
      <c r="K17" s="8"/>
      <c r="L17" s="8"/>
      <c r="M17" s="8"/>
      <c r="N17" s="8"/>
      <c r="O17" s="1"/>
      <c r="P17" s="16" t="s">
        <v>19</v>
      </c>
      <c r="Q17" s="16" t="str">
        <f>IF(Dmax&lt;50%,"N/A",IF(Dmin&gt;50%,"N/A",Vout/(4*fsw*1000*Iripple_target)))</f>
        <v>N/A</v>
      </c>
      <c r="R17" s="16" t="s">
        <v>20</v>
      </c>
      <c r="S17" s="58"/>
      <c r="T17" s="58"/>
      <c r="U17" s="58"/>
      <c r="V17" s="58"/>
      <c r="W17" s="58"/>
      <c r="X17" s="58"/>
      <c r="Y17" s="58"/>
      <c r="AA17" s="54">
        <v>15</v>
      </c>
      <c r="AB17" s="54">
        <f t="shared" si="22"/>
        <v>143</v>
      </c>
      <c r="AC17" s="54">
        <v>147</v>
      </c>
      <c r="AI17" s="16">
        <v>15</v>
      </c>
      <c r="AJ17" s="16">
        <f t="shared" si="23"/>
        <v>1.1499999999999999</v>
      </c>
      <c r="AK17" s="16">
        <f t="shared" si="24"/>
        <v>14.125375446227544</v>
      </c>
      <c r="AL17" s="54">
        <f t="shared" si="0"/>
        <v>1.0000069554143385</v>
      </c>
      <c r="AM17" s="54">
        <f t="shared" si="1"/>
        <v>0.21369672909151649</v>
      </c>
      <c r="AN17" s="54">
        <f t="shared" si="2"/>
        <v>1.0000000060739651</v>
      </c>
      <c r="AO17" s="54">
        <f t="shared" si="3"/>
        <v>-6.3150061580038467E-3</v>
      </c>
      <c r="AP17" s="54">
        <f t="shared" si="4"/>
        <v>0.99998582173773831</v>
      </c>
      <c r="AQ17" s="54">
        <f t="shared" si="5"/>
        <v>-0.30510522569105036</v>
      </c>
      <c r="AR17" s="54">
        <f t="shared" si="6"/>
        <v>1.0000000000051044</v>
      </c>
      <c r="AS17" s="54">
        <f t="shared" si="7"/>
        <v>1.8306486578248602E-4</v>
      </c>
      <c r="AT17" s="54">
        <f t="shared" si="8"/>
        <v>3.3120956768635385E-2</v>
      </c>
      <c r="AU17" s="54">
        <f t="shared" si="9"/>
        <v>-88.101961831858546</v>
      </c>
      <c r="AV17" s="54">
        <f t="shared" si="10"/>
        <v>0.99999999903730963</v>
      </c>
      <c r="AW17" s="54">
        <f t="shared" si="11"/>
        <v>-2.5140908218078358E-3</v>
      </c>
      <c r="AX17" s="54">
        <f t="shared" si="12"/>
        <v>66.743381106566147</v>
      </c>
      <c r="AY17" s="54">
        <f t="shared" si="13"/>
        <v>91.795455276711408</v>
      </c>
      <c r="AZ17" s="16" t="e">
        <f t="shared" si="14"/>
        <v>#VALUE!</v>
      </c>
      <c r="BA17" s="16" t="e">
        <f t="shared" si="15"/>
        <v>#VALUE!</v>
      </c>
      <c r="BB17" s="16" t="e">
        <f t="shared" si="16"/>
        <v>#VALUE!</v>
      </c>
      <c r="BC17" s="16" t="e">
        <f t="shared" si="17"/>
        <v>#VALUE!</v>
      </c>
      <c r="BD17" s="16">
        <f t="shared" si="18"/>
        <v>0.9999999998226432</v>
      </c>
      <c r="BE17" s="16">
        <f t="shared" si="19"/>
        <v>-1.07909919601449E-3</v>
      </c>
      <c r="BF17" s="16">
        <f t="shared" si="20"/>
        <v>0.99999999968009612</v>
      </c>
      <c r="BG17" s="16">
        <f t="shared" si="21"/>
        <v>-1.4492635204738627E-3</v>
      </c>
    </row>
    <row r="18" spans="1:59" ht="15" x14ac:dyDescent="0.25">
      <c r="A18" s="71" t="s">
        <v>22</v>
      </c>
      <c r="B18" s="71"/>
      <c r="C18" s="71"/>
      <c r="D18" s="71"/>
      <c r="E18" s="25">
        <v>2.2000000000000002</v>
      </c>
      <c r="F18" s="22" t="s">
        <v>23</v>
      </c>
      <c r="G18" s="10"/>
      <c r="H18" s="10"/>
      <c r="I18" s="10"/>
      <c r="J18" s="8"/>
      <c r="K18" s="8"/>
      <c r="L18" s="8"/>
      <c r="M18" s="8"/>
      <c r="N18" s="8"/>
      <c r="O18" s="1"/>
      <c r="AA18" s="54">
        <v>16</v>
      </c>
      <c r="AB18" s="54">
        <f t="shared" si="22"/>
        <v>147</v>
      </c>
      <c r="AC18" s="54">
        <v>150</v>
      </c>
      <c r="AI18" s="16">
        <v>16</v>
      </c>
      <c r="AJ18" s="16">
        <f t="shared" si="23"/>
        <v>1.1599999999999999</v>
      </c>
      <c r="AK18" s="16">
        <f t="shared" si="24"/>
        <v>14.454397707459275</v>
      </c>
      <c r="AL18" s="54">
        <f t="shared" si="0"/>
        <v>1.0000072832117235</v>
      </c>
      <c r="AM18" s="54">
        <f t="shared" si="1"/>
        <v>0.21867431756566549</v>
      </c>
      <c r="AN18" s="54">
        <f t="shared" si="2"/>
        <v>1.0000000063602223</v>
      </c>
      <c r="AO18" s="54">
        <f t="shared" si="3"/>
        <v>-6.46210154646193E-3</v>
      </c>
      <c r="AP18" s="54">
        <f t="shared" si="4"/>
        <v>0.99998515355170459</v>
      </c>
      <c r="AQ18" s="54">
        <f t="shared" si="5"/>
        <v>-0.3122119002782146</v>
      </c>
      <c r="AR18" s="54">
        <f t="shared" si="6"/>
        <v>1.0000000000053448</v>
      </c>
      <c r="AS18" s="54">
        <f t="shared" si="7"/>
        <v>1.8732899428800472E-4</v>
      </c>
      <c r="AT18" s="54">
        <f t="shared" si="8"/>
        <v>3.2367830806832726E-2</v>
      </c>
      <c r="AU18" s="54">
        <f t="shared" si="9"/>
        <v>-88.145135923672882</v>
      </c>
      <c r="AV18" s="54">
        <f t="shared" si="10"/>
        <v>0.99999999899193948</v>
      </c>
      <c r="AW18" s="54">
        <f t="shared" si="11"/>
        <v>-2.5726515198355063E-3</v>
      </c>
      <c r="AX18" s="54">
        <f t="shared" si="12"/>
        <v>66.543592581426111</v>
      </c>
      <c r="AY18" s="54">
        <f t="shared" si="13"/>
        <v>91.749891813692841</v>
      </c>
      <c r="AZ18" s="16" t="e">
        <f t="shared" si="14"/>
        <v>#VALUE!</v>
      </c>
      <c r="BA18" s="16" t="e">
        <f t="shared" si="15"/>
        <v>#VALUE!</v>
      </c>
      <c r="BB18" s="16" t="e">
        <f t="shared" si="16"/>
        <v>#VALUE!</v>
      </c>
      <c r="BC18" s="16" t="e">
        <f t="shared" si="17"/>
        <v>#VALUE!</v>
      </c>
      <c r="BD18" s="16">
        <f t="shared" si="18"/>
        <v>0.99999999981428478</v>
      </c>
      <c r="BE18" s="16">
        <f t="shared" si="19"/>
        <v>-1.1042346452512701E-3</v>
      </c>
      <c r="BF18" s="16">
        <f t="shared" si="20"/>
        <v>0.99999999966501951</v>
      </c>
      <c r="BG18" s="16">
        <f t="shared" si="21"/>
        <v>-1.483021204454133E-3</v>
      </c>
    </row>
    <row r="19" spans="1:59" ht="15" x14ac:dyDescent="0.25">
      <c r="A19" s="71" t="s">
        <v>24</v>
      </c>
      <c r="B19" s="71"/>
      <c r="C19" s="71"/>
      <c r="D19" s="71"/>
      <c r="E19" s="25">
        <v>66</v>
      </c>
      <c r="F19" s="22" t="s">
        <v>25</v>
      </c>
      <c r="G19" s="10"/>
      <c r="H19" s="10"/>
      <c r="I19" s="10"/>
      <c r="J19" s="8"/>
      <c r="K19" s="8"/>
      <c r="L19" s="8"/>
      <c r="M19" s="8"/>
      <c r="N19" s="8"/>
      <c r="O19" s="1"/>
      <c r="P19" s="16" t="s">
        <v>131</v>
      </c>
      <c r="AA19" s="54">
        <v>17</v>
      </c>
      <c r="AB19" s="54">
        <f t="shared" si="22"/>
        <v>150</v>
      </c>
      <c r="AC19" s="54">
        <v>154</v>
      </c>
      <c r="AI19" s="16">
        <v>17</v>
      </c>
      <c r="AJ19" s="16">
        <f t="shared" si="23"/>
        <v>1.17</v>
      </c>
      <c r="AK19" s="16">
        <f t="shared" si="24"/>
        <v>14.791083881682074</v>
      </c>
      <c r="AL19" s="54">
        <f t="shared" si="0"/>
        <v>1.0000076264576083</v>
      </c>
      <c r="AM19" s="54">
        <f t="shared" si="1"/>
        <v>0.22376784555206769</v>
      </c>
      <c r="AN19" s="54">
        <f t="shared" si="2"/>
        <v>1.0000000066599704</v>
      </c>
      <c r="AO19" s="54">
        <f t="shared" si="3"/>
        <v>-6.6126232265797027E-3</v>
      </c>
      <c r="AP19" s="54">
        <f t="shared" si="4"/>
        <v>0.99998445387646873</v>
      </c>
      <c r="AQ19" s="54">
        <f t="shared" si="5"/>
        <v>-0.31948410063504235</v>
      </c>
      <c r="AR19" s="54">
        <f t="shared" si="6"/>
        <v>1.0000000000055969</v>
      </c>
      <c r="AS19" s="54">
        <f t="shared" si="7"/>
        <v>1.9169244710588444E-4</v>
      </c>
      <c r="AT19" s="54">
        <f t="shared" si="8"/>
        <v>3.1631794805138912E-2</v>
      </c>
      <c r="AU19" s="54">
        <f t="shared" si="9"/>
        <v>-88.187329289379036</v>
      </c>
      <c r="AV19" s="54">
        <f t="shared" si="10"/>
        <v>0.99999999894443103</v>
      </c>
      <c r="AW19" s="54">
        <f t="shared" si="11"/>
        <v>-2.632576271744725E-3</v>
      </c>
      <c r="AX19" s="54">
        <f t="shared" si="12"/>
        <v>66.343794275996956</v>
      </c>
      <c r="AY19" s="54">
        <f t="shared" si="13"/>
        <v>91.705253427706566</v>
      </c>
      <c r="AZ19" s="16" t="e">
        <f t="shared" si="14"/>
        <v>#VALUE!</v>
      </c>
      <c r="BA19" s="16" t="e">
        <f t="shared" si="15"/>
        <v>#VALUE!</v>
      </c>
      <c r="BB19" s="16" t="e">
        <f t="shared" si="16"/>
        <v>#VALUE!</v>
      </c>
      <c r="BC19" s="16" t="e">
        <f t="shared" si="17"/>
        <v>#VALUE!</v>
      </c>
      <c r="BD19" s="16">
        <f t="shared" si="18"/>
        <v>0.99999999980553245</v>
      </c>
      <c r="BE19" s="16">
        <f t="shared" si="19"/>
        <v>-1.1299555743126558E-3</v>
      </c>
      <c r="BF19" s="16">
        <f t="shared" si="20"/>
        <v>0.99999999964923236</v>
      </c>
      <c r="BG19" s="16">
        <f t="shared" si="21"/>
        <v>-1.5175652059057057E-3</v>
      </c>
    </row>
    <row r="20" spans="1:59" ht="18.75" x14ac:dyDescent="0.25">
      <c r="A20" s="67" t="s">
        <v>26</v>
      </c>
      <c r="B20" s="67"/>
      <c r="C20" s="67"/>
      <c r="D20" s="67"/>
      <c r="E20" s="27">
        <f>Vin_min*Dmax/(L*10^-6*fsw*1000)</f>
        <v>0.70454545454545459</v>
      </c>
      <c r="F20" s="22" t="s">
        <v>29</v>
      </c>
      <c r="G20" s="10"/>
      <c r="H20" s="10"/>
      <c r="I20" s="10"/>
      <c r="J20" s="8"/>
      <c r="K20" s="8"/>
      <c r="L20" s="8"/>
      <c r="M20" s="8"/>
      <c r="N20" s="8"/>
      <c r="O20" s="1"/>
      <c r="P20" s="16" t="s">
        <v>69</v>
      </c>
      <c r="Q20" s="16">
        <f>Rcomp*1000</f>
        <v>77897.13624261049</v>
      </c>
      <c r="AA20" s="54">
        <v>18</v>
      </c>
      <c r="AB20" s="54">
        <f t="shared" si="22"/>
        <v>154</v>
      </c>
      <c r="AC20" s="54">
        <v>158</v>
      </c>
      <c r="AI20" s="16">
        <v>18</v>
      </c>
      <c r="AJ20" s="16">
        <f t="shared" si="23"/>
        <v>1.18</v>
      </c>
      <c r="AK20" s="16">
        <f t="shared" si="24"/>
        <v>15.135612484362087</v>
      </c>
      <c r="AL20" s="54">
        <f t="shared" si="0"/>
        <v>1.0000079858800472</v>
      </c>
      <c r="AM20" s="54">
        <f t="shared" si="1"/>
        <v>0.22898001338446405</v>
      </c>
      <c r="AN20" s="54">
        <f t="shared" si="2"/>
        <v>1.0000000069738451</v>
      </c>
      <c r="AO20" s="54">
        <f t="shared" si="3"/>
        <v>-6.7666510069360414E-3</v>
      </c>
      <c r="AP20" s="54">
        <f t="shared" si="4"/>
        <v>0.99998372122812929</v>
      </c>
      <c r="AQ20" s="54">
        <f t="shared" si="5"/>
        <v>-0.3269256816406621</v>
      </c>
      <c r="AR20" s="54">
        <f t="shared" si="6"/>
        <v>1.0000000000058606</v>
      </c>
      <c r="AS20" s="54">
        <f t="shared" si="7"/>
        <v>1.9615753779656626E-4</v>
      </c>
      <c r="AT20" s="54">
        <f t="shared" si="8"/>
        <v>3.0912463298896735E-2</v>
      </c>
      <c r="AU20" s="54">
        <f t="shared" si="9"/>
        <v>-88.228564117300152</v>
      </c>
      <c r="AV20" s="54">
        <f t="shared" si="10"/>
        <v>0.9999999988946835</v>
      </c>
      <c r="AW20" s="54">
        <f t="shared" si="11"/>
        <v>-2.6938968504316295E-3</v>
      </c>
      <c r="AX20" s="54">
        <f t="shared" si="12"/>
        <v>66.143986616766199</v>
      </c>
      <c r="AY20" s="54">
        <f t="shared" si="13"/>
        <v>91.661516634662817</v>
      </c>
      <c r="AZ20" s="16" t="e">
        <f t="shared" si="14"/>
        <v>#VALUE!</v>
      </c>
      <c r="BA20" s="16" t="e">
        <f t="shared" si="15"/>
        <v>#VALUE!</v>
      </c>
      <c r="BB20" s="16" t="e">
        <f t="shared" si="16"/>
        <v>#VALUE!</v>
      </c>
      <c r="BC20" s="16" t="e">
        <f t="shared" si="17"/>
        <v>#VALUE!</v>
      </c>
      <c r="BD20" s="16">
        <f t="shared" si="18"/>
        <v>0.99999999979636733</v>
      </c>
      <c r="BE20" s="16">
        <f t="shared" si="19"/>
        <v>-1.1562756207756514E-3</v>
      </c>
      <c r="BF20" s="16">
        <f t="shared" si="20"/>
        <v>0.99999999963270136</v>
      </c>
      <c r="BG20" s="16">
        <f t="shared" si="21"/>
        <v>-1.5529138405152947E-3</v>
      </c>
    </row>
    <row r="21" spans="1:59" ht="18.75" x14ac:dyDescent="0.25">
      <c r="A21" s="67" t="s">
        <v>27</v>
      </c>
      <c r="B21" s="67"/>
      <c r="C21" s="67"/>
      <c r="D21" s="67"/>
      <c r="E21" s="27">
        <f>Vin_nom*Dnom/(L*10^-6*fsw*1000)</f>
        <v>0.84848484848484862</v>
      </c>
      <c r="F21" s="22" t="s">
        <v>29</v>
      </c>
      <c r="G21" s="10"/>
      <c r="H21" s="10"/>
      <c r="I21" s="10"/>
      <c r="J21" s="8"/>
      <c r="K21" s="8"/>
      <c r="L21" s="8"/>
      <c r="M21" s="8"/>
      <c r="N21" s="8"/>
      <c r="O21" s="1"/>
      <c r="P21" s="16" t="s">
        <v>70</v>
      </c>
      <c r="Q21" s="16">
        <f>(IF((10^(LOG(Q20)-INT(LOG(Q20)))*100)-VLOOKUP((10^(LOG(Q20)-INT(LOG(Q20)))*100),Re96_s:Re96_e,1)&lt;VLOOKUP((10^(LOG(Q20)-INT(LOG(Q20)))*100),Re96_s:Re96_e,2)-(10^(LOG(Q20)-INT(LOG(Q20)))*100),VLOOKUP((10^(LOG(Q20)-INT(LOG(Q20)))*100),Re96_s:Re96_e,1),VLOOKUP((10^(LOG(Q20)-INT(LOG(Q20)))*100),Re96_s:Re96_e,2)))*10^INT(LOG(Q20))/100</f>
        <v>78700</v>
      </c>
      <c r="S21" s="16" t="s">
        <v>129</v>
      </c>
      <c r="AA21" s="54">
        <v>19</v>
      </c>
      <c r="AB21" s="54">
        <f t="shared" si="22"/>
        <v>158</v>
      </c>
      <c r="AC21" s="54">
        <v>162</v>
      </c>
      <c r="AI21" s="16">
        <v>19</v>
      </c>
      <c r="AJ21" s="16">
        <f t="shared" si="23"/>
        <v>1.19</v>
      </c>
      <c r="AK21" s="16">
        <f t="shared" si="24"/>
        <v>15.488166189124817</v>
      </c>
      <c r="AL21" s="54">
        <f t="shared" si="0"/>
        <v>1.0000083622414051</v>
      </c>
      <c r="AM21" s="54">
        <f t="shared" si="1"/>
        <v>0.23431358427796783</v>
      </c>
      <c r="AN21" s="54">
        <f t="shared" si="2"/>
        <v>1.0000000073025124</v>
      </c>
      <c r="AO21" s="54">
        <f t="shared" si="3"/>
        <v>-6.9242665550899732E-3</v>
      </c>
      <c r="AP21" s="54">
        <f t="shared" si="4"/>
        <v>0.99998295405286297</v>
      </c>
      <c r="AQ21" s="54">
        <f t="shared" si="5"/>
        <v>-0.33454058791500024</v>
      </c>
      <c r="AR21" s="54">
        <f t="shared" si="6"/>
        <v>1.0000000000061366</v>
      </c>
      <c r="AS21" s="54">
        <f t="shared" si="7"/>
        <v>2.0072663381023645E-4</v>
      </c>
      <c r="AT21" s="54">
        <f t="shared" si="8"/>
        <v>3.0209459361363739E-2</v>
      </c>
      <c r="AU21" s="54">
        <f t="shared" si="9"/>
        <v>-88.268862099731308</v>
      </c>
      <c r="AV21" s="54">
        <f t="shared" si="10"/>
        <v>0.99999999884259161</v>
      </c>
      <c r="AW21" s="54">
        <f t="shared" si="11"/>
        <v>-2.7566457688781481E-3</v>
      </c>
      <c r="AX21" s="54">
        <f t="shared" si="12"/>
        <v>65.944170010498041</v>
      </c>
      <c r="AY21" s="54">
        <f t="shared" si="13"/>
        <v>91.61865841635101</v>
      </c>
      <c r="AZ21" s="16" t="e">
        <f t="shared" si="14"/>
        <v>#VALUE!</v>
      </c>
      <c r="BA21" s="16" t="e">
        <f t="shared" si="15"/>
        <v>#VALUE!</v>
      </c>
      <c r="BB21" s="16" t="e">
        <f t="shared" si="16"/>
        <v>#VALUE!</v>
      </c>
      <c r="BC21" s="16" t="e">
        <f t="shared" si="17"/>
        <v>#VALUE!</v>
      </c>
      <c r="BD21" s="16">
        <f t="shared" si="18"/>
        <v>0.99999999978677057</v>
      </c>
      <c r="BE21" s="16">
        <f t="shared" si="19"/>
        <v>-1.1832087398772327E-3</v>
      </c>
      <c r="BF21" s="16">
        <f t="shared" si="20"/>
        <v>0.99999999961539099</v>
      </c>
      <c r="BG21" s="16">
        <f t="shared" si="21"/>
        <v>-1.5890858505967552E-3</v>
      </c>
    </row>
    <row r="22" spans="1:59" ht="18.75" x14ac:dyDescent="0.25">
      <c r="A22" s="67" t="s">
        <v>28</v>
      </c>
      <c r="B22" s="67"/>
      <c r="C22" s="67"/>
      <c r="D22" s="67"/>
      <c r="E22" s="27">
        <f>Vin_max*Dmin/(L*10^-6*fsw*1000)</f>
        <v>0.94696969696969702</v>
      </c>
      <c r="F22" s="22" t="s">
        <v>29</v>
      </c>
      <c r="G22" s="10"/>
      <c r="H22" s="10"/>
      <c r="I22" s="10"/>
      <c r="J22" s="8"/>
      <c r="K22" s="8"/>
      <c r="L22" s="8"/>
      <c r="M22" s="8"/>
      <c r="N22" s="8"/>
      <c r="O22" s="1"/>
      <c r="S22" s="59" t="s">
        <v>78</v>
      </c>
      <c r="T22" s="60">
        <f>((1-Dnom)*GmEA*Ro_ea*vREF)/(Rsense*Iout*2)</f>
        <v>65624.999999999985</v>
      </c>
      <c r="AA22" s="54">
        <v>20</v>
      </c>
      <c r="AB22" s="54">
        <f t="shared" si="22"/>
        <v>162</v>
      </c>
      <c r="AC22" s="54">
        <v>165</v>
      </c>
      <c r="AI22" s="16">
        <v>20</v>
      </c>
      <c r="AJ22" s="16">
        <f t="shared" si="23"/>
        <v>1.2</v>
      </c>
      <c r="AK22" s="16">
        <f t="shared" si="24"/>
        <v>15.848931924611136</v>
      </c>
      <c r="AL22" s="54">
        <f t="shared" si="0"/>
        <v>1.0000087563399755</v>
      </c>
      <c r="AM22" s="54">
        <f t="shared" si="1"/>
        <v>0.23977138579251056</v>
      </c>
      <c r="AN22" s="54">
        <f t="shared" si="2"/>
        <v>1.0000000076466691</v>
      </c>
      <c r="AO22" s="54">
        <f t="shared" si="3"/>
        <v>-7.0855534408818723E-3</v>
      </c>
      <c r="AP22" s="54">
        <f t="shared" si="4"/>
        <v>0.99998215072363317</v>
      </c>
      <c r="AQ22" s="54">
        <f t="shared" si="5"/>
        <v>-0.34233285590547591</v>
      </c>
      <c r="AR22" s="54">
        <f t="shared" si="6"/>
        <v>1.000000000006426</v>
      </c>
      <c r="AS22" s="54">
        <f t="shared" si="7"/>
        <v>2.0540215774208042E-4</v>
      </c>
      <c r="AT22" s="54">
        <f t="shared" si="8"/>
        <v>2.9522414425070441E-2</v>
      </c>
      <c r="AU22" s="54">
        <f t="shared" si="9"/>
        <v>-88.308244443629235</v>
      </c>
      <c r="AV22" s="54">
        <f t="shared" si="10"/>
        <v>0.99999999878804458</v>
      </c>
      <c r="AW22" s="54">
        <f t="shared" si="11"/>
        <v>-2.8208562973908204E-3</v>
      </c>
      <c r="AX22" s="54">
        <f t="shared" si="12"/>
        <v>65.744344845085905</v>
      </c>
      <c r="AY22" s="54">
        <f t="shared" si="13"/>
        <v>91.576656209050356</v>
      </c>
      <c r="AZ22" s="16" t="e">
        <f t="shared" si="14"/>
        <v>#VALUE!</v>
      </c>
      <c r="BA22" s="16" t="e">
        <f t="shared" si="15"/>
        <v>#VALUE!</v>
      </c>
      <c r="BB22" s="16" t="e">
        <f t="shared" si="16"/>
        <v>#VALUE!</v>
      </c>
      <c r="BC22" s="16" t="e">
        <f t="shared" si="17"/>
        <v>#VALUE!</v>
      </c>
      <c r="BD22" s="16">
        <f t="shared" si="18"/>
        <v>0.99999999977672127</v>
      </c>
      <c r="BE22" s="16">
        <f t="shared" si="19"/>
        <v>-1.2107692119136021E-3</v>
      </c>
      <c r="BF22" s="16">
        <f t="shared" si="20"/>
        <v>0.99999999959726504</v>
      </c>
      <c r="BG22" s="16">
        <f t="shared" si="21"/>
        <v>-1.626100415028511E-3</v>
      </c>
    </row>
    <row r="23" spans="1:59" ht="15.4" x14ac:dyDescent="0.45">
      <c r="A23" s="71" t="s">
        <v>51</v>
      </c>
      <c r="B23" s="71"/>
      <c r="C23" s="71"/>
      <c r="D23" s="71"/>
      <c r="E23" s="28">
        <f>Iout/(1-Dmax)+Iripple_vmin/2</f>
        <v>3.0189393939393945</v>
      </c>
      <c r="F23" s="22" t="s">
        <v>7</v>
      </c>
      <c r="G23" s="10"/>
      <c r="H23" s="10"/>
      <c r="I23" s="10"/>
      <c r="J23" s="8"/>
      <c r="K23" s="8"/>
      <c r="L23" s="8"/>
      <c r="M23" s="8"/>
      <c r="N23" s="8"/>
      <c r="O23" s="1"/>
      <c r="P23" s="16" t="s">
        <v>71</v>
      </c>
      <c r="Q23" s="16">
        <f>B50/10^9</f>
        <v>9.0404531652836705E-10</v>
      </c>
      <c r="S23" s="61" t="s">
        <v>94</v>
      </c>
      <c r="T23" s="60">
        <f>E41*1000</f>
        <v>2652.5823848649225</v>
      </c>
      <c r="U23" s="16">
        <f>INDEX($AX$2:$AX$502,1+MATCH(fps,$AK$2:$AK$502,1))</f>
        <v>19.85117104389052</v>
      </c>
      <c r="AA23" s="54">
        <v>21</v>
      </c>
      <c r="AB23" s="54">
        <f t="shared" si="22"/>
        <v>165</v>
      </c>
      <c r="AC23" s="54">
        <v>169</v>
      </c>
      <c r="AI23" s="16">
        <v>21</v>
      </c>
      <c r="AJ23" s="16">
        <f t="shared" si="23"/>
        <v>1.21</v>
      </c>
      <c r="AK23" s="16">
        <f t="shared" si="24"/>
        <v>16.218100973589298</v>
      </c>
      <c r="AL23" s="54">
        <f t="shared" si="0"/>
        <v>1.0000091690116728</v>
      </c>
      <c r="AM23" s="54">
        <f t="shared" si="1"/>
        <v>0.24535631133028521</v>
      </c>
      <c r="AN23" s="54">
        <f t="shared" si="2"/>
        <v>1.0000000080070455</v>
      </c>
      <c r="AO23" s="54">
        <f t="shared" si="3"/>
        <v>-7.2505971807432408E-3</v>
      </c>
      <c r="AP23" s="54">
        <f t="shared" si="4"/>
        <v>0.99998130953673814</v>
      </c>
      <c r="AQ23" s="54">
        <f t="shared" si="5"/>
        <v>-0.3503066160220395</v>
      </c>
      <c r="AR23" s="54">
        <f t="shared" si="6"/>
        <v>1.0000000000067288</v>
      </c>
      <c r="AS23" s="54">
        <f t="shared" si="7"/>
        <v>2.1018658861677445E-4</v>
      </c>
      <c r="AT23" s="54">
        <f t="shared" si="8"/>
        <v>2.8850968106204383E-2</v>
      </c>
      <c r="AU23" s="54">
        <f t="shared" si="9"/>
        <v>-88.346731881098577</v>
      </c>
      <c r="AV23" s="54">
        <f t="shared" si="10"/>
        <v>0.99999999873092693</v>
      </c>
      <c r="AW23" s="54">
        <f t="shared" si="11"/>
        <v>-2.8865624812411455E-3</v>
      </c>
      <c r="AX23" s="54">
        <f t="shared" si="12"/>
        <v>65.544511490365778</v>
      </c>
      <c r="AY23" s="54">
        <f t="shared" si="13"/>
        <v>91.535487892327055</v>
      </c>
      <c r="AZ23" s="16" t="e">
        <f t="shared" si="14"/>
        <v>#VALUE!</v>
      </c>
      <c r="BA23" s="16" t="e">
        <f t="shared" si="15"/>
        <v>#VALUE!</v>
      </c>
      <c r="BB23" s="16" t="e">
        <f t="shared" si="16"/>
        <v>#VALUE!</v>
      </c>
      <c r="BC23" s="16" t="e">
        <f t="shared" si="17"/>
        <v>#VALUE!</v>
      </c>
      <c r="BD23" s="16">
        <f t="shared" si="18"/>
        <v>0.99999999976619836</v>
      </c>
      <c r="BE23" s="16">
        <f t="shared" si="19"/>
        <v>-1.2389716498117887E-3</v>
      </c>
      <c r="BF23" s="16">
        <f t="shared" si="20"/>
        <v>0.99999999957828467</v>
      </c>
      <c r="BG23" s="16">
        <f t="shared" si="21"/>
        <v>-1.6639771594224454E-3</v>
      </c>
    </row>
    <row r="24" spans="1:59" x14ac:dyDescent="0.45">
      <c r="A24" s="23"/>
      <c r="B24" s="23"/>
      <c r="C24" s="23"/>
      <c r="D24" s="23"/>
      <c r="E24" s="23"/>
      <c r="F24" s="23"/>
      <c r="G24" s="10"/>
      <c r="H24" s="10"/>
      <c r="I24" s="10"/>
      <c r="J24" s="8"/>
      <c r="K24" s="8"/>
      <c r="L24" s="8"/>
      <c r="M24" s="8"/>
      <c r="N24" s="8"/>
      <c r="O24" s="1"/>
      <c r="P24" s="16" t="s">
        <v>72</v>
      </c>
      <c r="Q24" s="16">
        <f>IF(Q23*10^12&lt;10000,IF((10^(LOG(Q23*10^12)-INT(LOG(Q23*10^12))))-VLOOKUP((10^(LOG(Q23*10^12)-INT(LOG(Q23*10^12)))),Ca12_s:Ca12_e,1)&lt;VLOOKUP((10^(LOG(Q23*10^12)-INT(LOG(Q23*10^12)))),Ca12_s:Ca12_e,2)-(10^(LOG(Q23*10^12)-INT(LOG(Q23*10^12)))),VLOOKUP((10^(LOG(Q23*10^12)-INT(LOG(Q23*10^12)))),Ca12_s:Ca12_e,1),VLOOKUP((10^(LOG(Q23*10^12)-INT(LOG(Q23*10^12)))),Ca12_s:Ca12_e,2))*10^INT(LOG(Q23*10^12)),IF((10^(LOG(Q23*10^12)-INT(LOG(Q23*10^12))))-VLOOKUP((10^(LOG(Q23*10^12)-INT(LOG(Q23*10^12)))),Ca6_s:Ca6_e,1)&lt;VLOOKUP((10^(LOG(Q23*10^12)-INT(LOG(Q23*10^12)))),Ca6_s:Ca6_e,2)-(10^(LOG(Q23*10^12)-INT(LOG(Q23*10^12)))),VLOOKUP((10^(LOG(Q23*10^12)-INT(LOG(Q23*10^12)))),Ca6_s:Ca6_e,1),VLOOKUP((10^(LOG(Q23*10^12)-INT(LOG(Q23*10^12)))),Ca6_s:Ca6_e,2))*10^INT(LOG(Q23*10^12)))*10^-12</f>
        <v>8.1999999999999986E-10</v>
      </c>
      <c r="S24" s="61" t="s">
        <v>95</v>
      </c>
      <c r="T24" s="60">
        <f>E42*1000</f>
        <v>4420970.6414415371</v>
      </c>
      <c r="U24" s="16" t="e">
        <f>INDEX($AX$2:$AX$502,1+MATCH(fesrs,$AK$2:$AK$502,1))</f>
        <v>#REF!</v>
      </c>
      <c r="AA24" s="54">
        <v>22</v>
      </c>
      <c r="AB24" s="54">
        <f t="shared" si="22"/>
        <v>169</v>
      </c>
      <c r="AC24" s="54">
        <v>174</v>
      </c>
      <c r="AI24" s="16">
        <v>22</v>
      </c>
      <c r="AJ24" s="16">
        <f t="shared" si="23"/>
        <v>1.22</v>
      </c>
      <c r="AK24" s="16">
        <f t="shared" si="24"/>
        <v>16.595869074375614</v>
      </c>
      <c r="AL24" s="54">
        <f t="shared" si="0"/>
        <v>1.0000096011318056</v>
      </c>
      <c r="AM24" s="54">
        <f t="shared" si="1"/>
        <v>0.25107132166797486</v>
      </c>
      <c r="AN24" s="54">
        <f t="shared" si="2"/>
        <v>1.0000000083844058</v>
      </c>
      <c r="AO24" s="54">
        <f t="shared" si="3"/>
        <v>-7.419485283038609E-3</v>
      </c>
      <c r="AP24" s="54">
        <f t="shared" si="4"/>
        <v>0.99998042870820103</v>
      </c>
      <c r="AQ24" s="54">
        <f t="shared" si="5"/>
        <v>-0.35846609482166469</v>
      </c>
      <c r="AR24" s="54">
        <f t="shared" si="6"/>
        <v>1.0000000000070459</v>
      </c>
      <c r="AS24" s="54">
        <f t="shared" si="7"/>
        <v>2.1508246320289768E-4</v>
      </c>
      <c r="AT24" s="54">
        <f t="shared" si="8"/>
        <v>2.8194768032019504E-2</v>
      </c>
      <c r="AU24" s="54">
        <f t="shared" si="9"/>
        <v>-88.384344679676857</v>
      </c>
      <c r="AV24" s="54">
        <f t="shared" si="10"/>
        <v>0.99999999867111722</v>
      </c>
      <c r="AW24" s="54">
        <f t="shared" si="11"/>
        <v>-2.9537991587168344E-3</v>
      </c>
      <c r="AX24" s="54">
        <f t="shared" si="12"/>
        <v>65.344670298892183</v>
      </c>
      <c r="AY24" s="54">
        <f t="shared" si="13"/>
        <v>91.495131778017495</v>
      </c>
      <c r="AZ24" s="16" t="e">
        <f t="shared" si="14"/>
        <v>#VALUE!</v>
      </c>
      <c r="BA24" s="16" t="e">
        <f t="shared" si="15"/>
        <v>#VALUE!</v>
      </c>
      <c r="BB24" s="16" t="e">
        <f t="shared" si="16"/>
        <v>#VALUE!</v>
      </c>
      <c r="BC24" s="16" t="e">
        <f t="shared" si="17"/>
        <v>#VALUE!</v>
      </c>
      <c r="BD24" s="16">
        <f t="shared" si="18"/>
        <v>0.99999999975517984</v>
      </c>
      <c r="BE24" s="16">
        <f t="shared" si="19"/>
        <v>-1.2678310068776151E-3</v>
      </c>
      <c r="BF24" s="16">
        <f t="shared" si="20"/>
        <v>0.9999999995584099</v>
      </c>
      <c r="BG24" s="16">
        <f t="shared" si="21"/>
        <v>-1.7027361665296636E-3</v>
      </c>
    </row>
    <row r="25" spans="1:59" ht="15" x14ac:dyDescent="0.45">
      <c r="A25" s="74" t="s">
        <v>30</v>
      </c>
      <c r="B25" s="74"/>
      <c r="C25" s="74"/>
      <c r="D25" s="74"/>
      <c r="E25" s="11"/>
      <c r="F25" s="23"/>
      <c r="G25" s="10"/>
      <c r="H25" s="10"/>
      <c r="I25" s="10"/>
      <c r="J25" s="8"/>
      <c r="K25" s="8"/>
      <c r="L25" s="8"/>
      <c r="M25" s="8"/>
      <c r="N25" s="8"/>
      <c r="O25" s="1"/>
      <c r="S25" s="61" t="s">
        <v>96</v>
      </c>
      <c r="T25" s="60">
        <f>(Vout/Iout)/(2*PI()*L*10^-6)*(Vin_nom*EffiC/Vout)^2</f>
        <v>128158.9239313077</v>
      </c>
      <c r="U25" s="16">
        <f>INDEX($AX$2:$AX$502,1+MATCH(frhps,$AK$2:$AK$502,1))</f>
        <v>-13.502984637311993</v>
      </c>
      <c r="AA25" s="54">
        <v>23</v>
      </c>
      <c r="AB25" s="54">
        <f t="shared" si="22"/>
        <v>174</v>
      </c>
      <c r="AC25" s="54">
        <v>178</v>
      </c>
      <c r="AI25" s="16">
        <v>23</v>
      </c>
      <c r="AJ25" s="16">
        <f t="shared" si="23"/>
        <v>1.23</v>
      </c>
      <c r="AK25" s="16">
        <f t="shared" si="24"/>
        <v>16.982436524617448</v>
      </c>
      <c r="AL25" s="54">
        <f t="shared" si="0"/>
        <v>1.0000100536169327</v>
      </c>
      <c r="AM25" s="54">
        <f t="shared" si="1"/>
        <v>0.25691944652456689</v>
      </c>
      <c r="AN25" s="54">
        <f t="shared" si="2"/>
        <v>1.0000000087795509</v>
      </c>
      <c r="AO25" s="54">
        <f t="shared" si="3"/>
        <v>-7.5923072944635538E-3</v>
      </c>
      <c r="AP25" s="54">
        <f t="shared" si="4"/>
        <v>0.99997950636998889</v>
      </c>
      <c r="AQ25" s="54">
        <f t="shared" si="5"/>
        <v>-0.36681561724342471</v>
      </c>
      <c r="AR25" s="54">
        <f t="shared" si="6"/>
        <v>1.0000000000073781</v>
      </c>
      <c r="AS25" s="54">
        <f t="shared" si="7"/>
        <v>2.200923773579596E-4</v>
      </c>
      <c r="AT25" s="54">
        <f t="shared" si="8"/>
        <v>2.7553469671266286E-2</v>
      </c>
      <c r="AU25" s="54">
        <f t="shared" si="9"/>
        <v>-88.421102652419833</v>
      </c>
      <c r="AV25" s="54">
        <f t="shared" si="10"/>
        <v>0.99999999860848909</v>
      </c>
      <c r="AW25" s="54">
        <f t="shared" si="11"/>
        <v>-3.0226019795935228E-3</v>
      </c>
      <c r="AX25" s="54">
        <f t="shared" si="12"/>
        <v>65.144821606678164</v>
      </c>
      <c r="AY25" s="54">
        <f t="shared" si="13"/>
        <v>91.455566599393009</v>
      </c>
      <c r="AZ25" s="16" t="e">
        <f t="shared" si="14"/>
        <v>#VALUE!</v>
      </c>
      <c r="BA25" s="16" t="e">
        <f t="shared" si="15"/>
        <v>#VALUE!</v>
      </c>
      <c r="BB25" s="16" t="e">
        <f t="shared" si="16"/>
        <v>#VALUE!</v>
      </c>
      <c r="BC25" s="16" t="e">
        <f t="shared" si="17"/>
        <v>#VALUE!</v>
      </c>
      <c r="BD25" s="16">
        <f t="shared" si="18"/>
        <v>0.99999999974364151</v>
      </c>
      <c r="BE25" s="16">
        <f t="shared" si="19"/>
        <v>-1.2973625847241366E-3</v>
      </c>
      <c r="BF25" s="16">
        <f t="shared" si="20"/>
        <v>0.99999999953759833</v>
      </c>
      <c r="BG25" s="16">
        <f t="shared" si="21"/>
        <v>-1.7423979868886248E-3</v>
      </c>
    </row>
    <row r="26" spans="1:59" ht="15.75" x14ac:dyDescent="0.5">
      <c r="A26" s="67" t="s">
        <v>32</v>
      </c>
      <c r="B26" s="67"/>
      <c r="C26" s="67"/>
      <c r="D26" s="67"/>
      <c r="E26" s="25">
        <f>0.01*Vout*1000</f>
        <v>120</v>
      </c>
      <c r="F26" s="22" t="s">
        <v>33</v>
      </c>
      <c r="G26" s="10"/>
      <c r="H26" s="10"/>
      <c r="I26" s="10"/>
      <c r="J26" s="8"/>
      <c r="K26" s="51" t="s">
        <v>101</v>
      </c>
      <c r="L26" s="14">
        <f>E6</f>
        <v>4</v>
      </c>
      <c r="M26" s="12" t="s">
        <v>6</v>
      </c>
      <c r="N26" s="8"/>
      <c r="O26" s="1"/>
      <c r="P26" s="16" t="s">
        <v>75</v>
      </c>
      <c r="Q26" s="16">
        <f>B51*10^-12</f>
        <v>4.6214792656662073E-13</v>
      </c>
      <c r="S26" s="61" t="s">
        <v>97</v>
      </c>
      <c r="T26" s="60">
        <f>fp_comp1</f>
        <v>0.46810277379969212</v>
      </c>
      <c r="U26" s="16" t="e">
        <f>INDEX($AX$2:$AX$502,1+MATCH(fp_comp1s,$AK$2:$AK$502,1))</f>
        <v>#N/A</v>
      </c>
      <c r="AA26" s="54">
        <v>24</v>
      </c>
      <c r="AB26" s="54">
        <f t="shared" si="22"/>
        <v>178</v>
      </c>
      <c r="AC26" s="54">
        <v>182</v>
      </c>
      <c r="AI26" s="16">
        <v>24</v>
      </c>
      <c r="AJ26" s="16">
        <f t="shared" si="23"/>
        <v>1.24</v>
      </c>
      <c r="AK26" s="16">
        <f t="shared" si="24"/>
        <v>17.378008287493756</v>
      </c>
      <c r="AL26" s="54">
        <f t="shared" si="0"/>
        <v>1.0000105274268074</v>
      </c>
      <c r="AM26" s="54">
        <f t="shared" si="1"/>
        <v>0.26290378616557941</v>
      </c>
      <c r="AN26" s="54">
        <f t="shared" si="2"/>
        <v>1.0000000091933183</v>
      </c>
      <c r="AO26" s="54">
        <f t="shared" si="3"/>
        <v>-7.7691548475235231E-3</v>
      </c>
      <c r="AP26" s="54">
        <f t="shared" si="4"/>
        <v>0.99997854056605129</v>
      </c>
      <c r="AQ26" s="54">
        <f t="shared" si="5"/>
        <v>-0.37535960889531073</v>
      </c>
      <c r="AR26" s="54">
        <f t="shared" si="6"/>
        <v>1.0000000000077256</v>
      </c>
      <c r="AS26" s="54">
        <f t="shared" si="7"/>
        <v>2.252189874047591E-4</v>
      </c>
      <c r="AT26" s="54">
        <f t="shared" si="8"/>
        <v>2.6926736167633705E-2</v>
      </c>
      <c r="AU26" s="54">
        <f t="shared" si="9"/>
        <v>-88.457025167790192</v>
      </c>
      <c r="AV26" s="54">
        <f t="shared" si="10"/>
        <v>0.99999999854290911</v>
      </c>
      <c r="AW26" s="54">
        <f t="shared" si="11"/>
        <v>-3.0930074240367602E-3</v>
      </c>
      <c r="AX26" s="54">
        <f t="shared" si="12"/>
        <v>64.944965733900858</v>
      </c>
      <c r="AY26" s="54">
        <f t="shared" si="13"/>
        <v>91.416771500504794</v>
      </c>
      <c r="AZ26" s="16" t="e">
        <f t="shared" si="14"/>
        <v>#VALUE!</v>
      </c>
      <c r="BA26" s="16" t="e">
        <f t="shared" si="15"/>
        <v>#VALUE!</v>
      </c>
      <c r="BB26" s="16" t="e">
        <f t="shared" si="16"/>
        <v>#VALUE!</v>
      </c>
      <c r="BC26" s="16" t="e">
        <f t="shared" si="17"/>
        <v>#VALUE!</v>
      </c>
      <c r="BD26" s="16">
        <f t="shared" si="18"/>
        <v>0.99999999973155984</v>
      </c>
      <c r="BE26" s="16">
        <f t="shared" si="19"/>
        <v>-1.327582041384762E-3</v>
      </c>
      <c r="BF26" s="16">
        <f t="shared" si="20"/>
        <v>0.99999999951580598</v>
      </c>
      <c r="BG26" s="16">
        <f t="shared" si="21"/>
        <v>-1.7829836497213192E-3</v>
      </c>
    </row>
    <row r="27" spans="1:59" ht="15" x14ac:dyDescent="0.25">
      <c r="A27" s="67" t="s">
        <v>34</v>
      </c>
      <c r="B27" s="67"/>
      <c r="C27" s="67"/>
      <c r="D27" s="67"/>
      <c r="E27" s="26">
        <f>Iout*Dmax/(fsw*Vripple)*10^6</f>
        <v>2.5833333333333335</v>
      </c>
      <c r="F27" s="22" t="s">
        <v>35</v>
      </c>
      <c r="G27" s="10"/>
      <c r="H27" s="10"/>
      <c r="I27" s="10"/>
      <c r="J27" s="8"/>
      <c r="K27" s="8"/>
      <c r="L27" s="8"/>
      <c r="M27" s="8"/>
      <c r="N27" s="8"/>
      <c r="O27" s="1"/>
      <c r="P27" s="16" t="s">
        <v>76</v>
      </c>
      <c r="Q27" s="16">
        <f>IF(Q26&gt;(10^-12), (IF(Q26*10^12&lt;10000,IF((10^(LOG(Q26*10^12)-INT(LOG(Q26*10^12))))-VLOOKUP((10^(LOG(Q26*10^12)-INT(LOG(Q26*10^12)))),Ca12_s:Ca12_e,1)&lt;VLOOKUP((10^(LOG(Q26*10^12)-INT(LOG(Q26*10^12)))),Ca12_s:Ca12_e,2)-(10^(LOG(Q26*10^12)-INT(LOG(Q26*10^12)))),VLOOKUP((10^(LOG(Q26*10^12)-INT(LOG(Q26*10^12)))),Ca12_s:Ca12_e,1),VLOOKUP((10^(LOG(Q26*10^12)-INT(LOG(Q26*10^12)))),Ca12_s:Ca12_e,2))*10^INT(LOG(Q26*10^12)),IF((10^(LOG(Q26*10^12)-INT(LOG(Q26*10^12))))-VLOOKUP((10^(LOG(Q26*10^12)-INT(LOG(Q26*10^12)))),Ca6_s:Ca6_e,1)&lt;VLOOKUP((10^(LOG(Q26*10^12)-INT(LOG(Q26*10^12)))),Ca6_s:Ca6_e,2)-(10^(LOG(Q26*10^12)-INT(LOG(Q26*10^12)))),VLOOKUP((10^(LOG(Q26*10^12)-INT(LOG(Q26*10^12)))),Ca6_s:Ca6_e,1),VLOOKUP((10^(LOG(Q26*10^12)-INT(LOG(Q26*10^12)))),Ca6_s:Ca6_e,2))*10^INT(LOG(Q26*10^12)))*10^-12), 10^-12)</f>
        <v>9.9999999999999998E-13</v>
      </c>
      <c r="S27" s="61" t="s">
        <v>98</v>
      </c>
      <c r="T27" s="60">
        <f>fz_comp*1000</f>
        <v>3787.2392702240477</v>
      </c>
      <c r="U27" s="16">
        <f>INDEX($AX$2:$AX$502,1+MATCH(fz_comps,$AK$2:$AK$502,1))</f>
        <v>16.329114381434316</v>
      </c>
      <c r="AA27" s="54">
        <v>25</v>
      </c>
      <c r="AB27" s="54">
        <f t="shared" si="22"/>
        <v>182</v>
      </c>
      <c r="AC27" s="54">
        <v>187</v>
      </c>
      <c r="AI27" s="16">
        <v>25</v>
      </c>
      <c r="AJ27" s="16">
        <f t="shared" si="23"/>
        <v>1.25</v>
      </c>
      <c r="AK27" s="16">
        <f t="shared" si="24"/>
        <v>17.782794100389236</v>
      </c>
      <c r="AL27" s="54">
        <f t="shared" si="0"/>
        <v>1.000011023566413</v>
      </c>
      <c r="AM27" s="54">
        <f t="shared" si="1"/>
        <v>0.26902751304453437</v>
      </c>
      <c r="AN27" s="54">
        <f t="shared" si="2"/>
        <v>1.000000009626586</v>
      </c>
      <c r="AO27" s="54">
        <f t="shared" si="3"/>
        <v>-7.9501217091185183E-3</v>
      </c>
      <c r="AP27" s="54">
        <f t="shared" si="4"/>
        <v>0.99997752924817584</v>
      </c>
      <c r="AQ27" s="54">
        <f t="shared" si="5"/>
        <v>-0.38410259839397448</v>
      </c>
      <c r="AR27" s="54">
        <f t="shared" si="6"/>
        <v>1.0000000000080898</v>
      </c>
      <c r="AS27" s="54">
        <f t="shared" si="7"/>
        <v>2.3046501153980154E-4</v>
      </c>
      <c r="AT27" s="54">
        <f t="shared" si="8"/>
        <v>2.6314238176190635E-2</v>
      </c>
      <c r="AU27" s="54">
        <f t="shared" si="9"/>
        <v>-88.492131159351104</v>
      </c>
      <c r="AV27" s="54">
        <f t="shared" si="10"/>
        <v>0.99999999847423848</v>
      </c>
      <c r="AW27" s="54">
        <f t="shared" si="11"/>
        <v>-3.1650528219442677E-3</v>
      </c>
      <c r="AX27" s="54">
        <f t="shared" si="12"/>
        <v>64.745102985574206</v>
      </c>
      <c r="AY27" s="54">
        <f t="shared" si="13"/>
        <v>91.378726025706214</v>
      </c>
      <c r="AZ27" s="16" t="e">
        <f t="shared" si="14"/>
        <v>#VALUE!</v>
      </c>
      <c r="BA27" s="16" t="e">
        <f t="shared" si="15"/>
        <v>#VALUE!</v>
      </c>
      <c r="BB27" s="16" t="e">
        <f t="shared" si="16"/>
        <v>#VALUE!</v>
      </c>
      <c r="BC27" s="16" t="e">
        <f t="shared" si="17"/>
        <v>#VALUE!</v>
      </c>
      <c r="BD27" s="16">
        <f t="shared" si="18"/>
        <v>0.99999999971890863</v>
      </c>
      <c r="BE27" s="16">
        <f t="shared" si="19"/>
        <v>-1.3585053996153476E-3</v>
      </c>
      <c r="BF27" s="16">
        <f t="shared" si="20"/>
        <v>0.99999999949298668</v>
      </c>
      <c r="BG27" s="16">
        <f t="shared" si="21"/>
        <v>-1.8245146740832334E-3</v>
      </c>
    </row>
    <row r="28" spans="1:59" ht="16.5" x14ac:dyDescent="0.25">
      <c r="A28" s="71" t="s">
        <v>52</v>
      </c>
      <c r="B28" s="71"/>
      <c r="C28" s="71"/>
      <c r="D28" s="71"/>
      <c r="E28" s="25">
        <v>6</v>
      </c>
      <c r="F28" s="22" t="s">
        <v>36</v>
      </c>
      <c r="G28" s="23"/>
      <c r="H28" s="23"/>
      <c r="I28" s="23"/>
      <c r="J28" s="8"/>
      <c r="K28" s="8"/>
      <c r="L28" s="8"/>
      <c r="M28" s="8"/>
      <c r="N28" s="8"/>
      <c r="O28" s="1"/>
      <c r="S28" s="61" t="s">
        <v>99</v>
      </c>
      <c r="T28" s="60">
        <f>1/(2*PI()*RcompC*(CHFC+8)*10^-9)</f>
        <v>321915.33796904393</v>
      </c>
      <c r="U28" s="16">
        <f>INDEX($AX$2:$AX$502,1+MATCH(fp_comp2s,$AK$2:$AK$502,1))</f>
        <v>-19.875243545619888</v>
      </c>
      <c r="AA28" s="54">
        <v>26</v>
      </c>
      <c r="AB28" s="54">
        <f t="shared" si="22"/>
        <v>187</v>
      </c>
      <c r="AC28" s="54">
        <v>191</v>
      </c>
      <c r="AI28" s="16">
        <v>26</v>
      </c>
      <c r="AJ28" s="16">
        <f t="shared" si="23"/>
        <v>1.26</v>
      </c>
      <c r="AK28" s="16">
        <f t="shared" si="24"/>
        <v>18.197008586099841</v>
      </c>
      <c r="AL28" s="54">
        <f t="shared" si="0"/>
        <v>1.000011543088094</v>
      </c>
      <c r="AM28" s="54">
        <f t="shared" si="1"/>
        <v>0.27529387348253964</v>
      </c>
      <c r="AN28" s="54">
        <f t="shared" si="2"/>
        <v>1.0000000100802731</v>
      </c>
      <c r="AO28" s="54">
        <f t="shared" si="3"/>
        <v>-8.1353038302594844E-3</v>
      </c>
      <c r="AP28" s="54">
        <f t="shared" si="4"/>
        <v>0.99997647027164582</v>
      </c>
      <c r="AQ28" s="54">
        <f t="shared" si="5"/>
        <v>-0.3930492197586013</v>
      </c>
      <c r="AR28" s="54">
        <f t="shared" si="6"/>
        <v>1.000000000008471</v>
      </c>
      <c r="AS28" s="54">
        <f t="shared" si="7"/>
        <v>2.3583323127452209E-4</v>
      </c>
      <c r="AT28" s="54">
        <f t="shared" si="8"/>
        <v>2.5715653702810728E-2</v>
      </c>
      <c r="AU28" s="54">
        <f t="shared" si="9"/>
        <v>-88.526439135267736</v>
      </c>
      <c r="AV28" s="54">
        <f t="shared" si="10"/>
        <v>0.99999999840233156</v>
      </c>
      <c r="AW28" s="54">
        <f t="shared" si="11"/>
        <v>-3.238776372738734E-3</v>
      </c>
      <c r="AX28" s="54">
        <f t="shared" si="12"/>
        <v>64.545233652189935</v>
      </c>
      <c r="AY28" s="54">
        <f t="shared" si="13"/>
        <v>91.3414101093488</v>
      </c>
      <c r="AZ28" s="16" t="e">
        <f t="shared" si="14"/>
        <v>#VALUE!</v>
      </c>
      <c r="BA28" s="16" t="e">
        <f t="shared" si="15"/>
        <v>#VALUE!</v>
      </c>
      <c r="BB28" s="16" t="e">
        <f t="shared" si="16"/>
        <v>#VALUE!</v>
      </c>
      <c r="BC28" s="16" t="e">
        <f t="shared" si="17"/>
        <v>#VALUE!</v>
      </c>
      <c r="BD28" s="16">
        <f t="shared" si="18"/>
        <v>0.99999999970566122</v>
      </c>
      <c r="BE28" s="16">
        <f t="shared" si="19"/>
        <v>-1.3901490553896733E-3</v>
      </c>
      <c r="BF28" s="16">
        <f t="shared" si="20"/>
        <v>0.99999999946909179</v>
      </c>
      <c r="BG28" s="16">
        <f t="shared" si="21"/>
        <v>-1.8670130802730354E-3</v>
      </c>
    </row>
    <row r="29" spans="1:59" ht="15" x14ac:dyDescent="0.25">
      <c r="A29" s="71" t="s">
        <v>37</v>
      </c>
      <c r="B29" s="71"/>
      <c r="C29" s="71"/>
      <c r="D29" s="71"/>
      <c r="E29" s="25">
        <v>6</v>
      </c>
      <c r="F29" s="22" t="s">
        <v>25</v>
      </c>
      <c r="G29" s="23"/>
      <c r="H29" s="23"/>
      <c r="I29" s="23"/>
      <c r="J29" s="8"/>
      <c r="K29" s="8"/>
      <c r="L29" s="8"/>
      <c r="M29" s="8"/>
      <c r="N29" s="8"/>
      <c r="O29" s="1"/>
      <c r="S29" s="16" t="s">
        <v>121</v>
      </c>
      <c r="T29" s="60" t="e">
        <f>fzcff*1000</f>
        <v>#VALUE!</v>
      </c>
      <c r="U29" s="16" t="e">
        <f>INDEX($AX$2:$AX$502,1+MATCH(fzcffs,$AK$2:$AK$502,1))</f>
        <v>#VALUE!</v>
      </c>
      <c r="AA29" s="54">
        <v>27</v>
      </c>
      <c r="AB29" s="54">
        <f t="shared" si="22"/>
        <v>191</v>
      </c>
      <c r="AC29" s="54">
        <v>196</v>
      </c>
      <c r="AI29" s="16">
        <v>27</v>
      </c>
      <c r="AJ29" s="16">
        <f t="shared" si="23"/>
        <v>1.27</v>
      </c>
      <c r="AK29" s="16">
        <f t="shared" si="24"/>
        <v>18.62087136662868</v>
      </c>
      <c r="AL29" s="54">
        <f t="shared" si="0"/>
        <v>1.0000120870937881</v>
      </c>
      <c r="AM29" s="54">
        <f t="shared" si="1"/>
        <v>0.28170618938685993</v>
      </c>
      <c r="AN29" s="54">
        <f t="shared" si="2"/>
        <v>1.0000000105553417</v>
      </c>
      <c r="AO29" s="54">
        <f t="shared" si="3"/>
        <v>-8.3247993969427399E-3</v>
      </c>
      <c r="AP29" s="54">
        <f t="shared" si="4"/>
        <v>0.99997536139069576</v>
      </c>
      <c r="AQ29" s="54">
        <f t="shared" si="5"/>
        <v>-0.40220421486015284</v>
      </c>
      <c r="AR29" s="54">
        <f t="shared" si="6"/>
        <v>1.0000000000088702</v>
      </c>
      <c r="AS29" s="54">
        <f t="shared" si="7"/>
        <v>2.4132649291008066E-4</v>
      </c>
      <c r="AT29" s="54">
        <f t="shared" si="8"/>
        <v>2.5130667946561585E-2</v>
      </c>
      <c r="AU29" s="54">
        <f t="shared" si="9"/>
        <v>-88.559967187618767</v>
      </c>
      <c r="AV29" s="54">
        <f t="shared" si="10"/>
        <v>0.99999999832703579</v>
      </c>
      <c r="AW29" s="54">
        <f t="shared" si="11"/>
        <v>-3.3142171656216617E-3</v>
      </c>
      <c r="AX29" s="54">
        <f t="shared" si="12"/>
        <v>64.345358010328383</v>
      </c>
      <c r="AY29" s="54">
        <f t="shared" si="13"/>
        <v>91.30480406565016</v>
      </c>
      <c r="AZ29" s="16" t="e">
        <f t="shared" si="14"/>
        <v>#VALUE!</v>
      </c>
      <c r="BA29" s="16" t="e">
        <f t="shared" si="15"/>
        <v>#VALUE!</v>
      </c>
      <c r="BB29" s="16" t="e">
        <f t="shared" si="16"/>
        <v>#VALUE!</v>
      </c>
      <c r="BC29" s="16" t="e">
        <f t="shared" si="17"/>
        <v>#VALUE!</v>
      </c>
      <c r="BD29" s="16">
        <f t="shared" si="18"/>
        <v>0.99999999969178943</v>
      </c>
      <c r="BE29" s="16">
        <f t="shared" si="19"/>
        <v>-1.4225297865928072E-3</v>
      </c>
      <c r="BF29" s="16">
        <f t="shared" si="20"/>
        <v>0.99999999944407092</v>
      </c>
      <c r="BG29" s="16">
        <f t="shared" si="21"/>
        <v>-1.9105014015080338E-3</v>
      </c>
    </row>
    <row r="30" spans="1:59" x14ac:dyDescent="0.45">
      <c r="A30" s="71" t="s">
        <v>38</v>
      </c>
      <c r="B30" s="71"/>
      <c r="C30" s="71"/>
      <c r="D30" s="71"/>
      <c r="E30" s="28">
        <f>Iout*SQRT(Dmax/(1-Dmax))</f>
        <v>1.1135528725660044</v>
      </c>
      <c r="F30" s="22" t="s">
        <v>39</v>
      </c>
      <c r="G30" s="23"/>
      <c r="H30" s="23"/>
      <c r="I30" s="23"/>
      <c r="J30" s="8"/>
      <c r="K30" s="8"/>
      <c r="L30" s="8"/>
      <c r="M30" s="8"/>
      <c r="N30" s="8"/>
      <c r="O30" s="1"/>
      <c r="S30" s="16" t="s">
        <v>126</v>
      </c>
      <c r="T30" s="60" t="e">
        <f>fpcff*1000</f>
        <v>#VALUE!</v>
      </c>
      <c r="U30" s="16" t="e">
        <f>INDEX($AX$2:$AX$502,1+MATCH(fpcffs,$AK$2:$AK$502,1))</f>
        <v>#VALUE!</v>
      </c>
      <c r="AA30" s="54">
        <v>28</v>
      </c>
      <c r="AB30" s="54">
        <f t="shared" si="22"/>
        <v>196</v>
      </c>
      <c r="AC30" s="54">
        <v>200</v>
      </c>
      <c r="AI30" s="16">
        <v>28</v>
      </c>
      <c r="AJ30" s="16">
        <f t="shared" si="23"/>
        <v>1.28</v>
      </c>
      <c r="AK30" s="16">
        <f t="shared" si="24"/>
        <v>19.054607179632477</v>
      </c>
      <c r="AL30" s="54">
        <f t="shared" si="0"/>
        <v>1.0000126567373637</v>
      </c>
      <c r="AM30" s="54">
        <f t="shared" si="1"/>
        <v>0.28826786000937149</v>
      </c>
      <c r="AN30" s="54">
        <f t="shared" si="2"/>
        <v>1.0000000110527996</v>
      </c>
      <c r="AO30" s="54">
        <f t="shared" si="3"/>
        <v>-8.5187088822094217E-3</v>
      </c>
      <c r="AP30" s="54">
        <f t="shared" si="4"/>
        <v>0.99997420025375006</v>
      </c>
      <c r="AQ30" s="54">
        <f t="shared" si="5"/>
        <v>-0.41157243592723547</v>
      </c>
      <c r="AR30" s="54">
        <f t="shared" si="6"/>
        <v>1.0000000000092881</v>
      </c>
      <c r="AS30" s="54">
        <f t="shared" si="7"/>
        <v>2.4694770904650778E-4</v>
      </c>
      <c r="AT30" s="54">
        <f t="shared" si="8"/>
        <v>2.4558973145036741E-2</v>
      </c>
      <c r="AU30" s="54">
        <f t="shared" si="9"/>
        <v>-88.592733001520727</v>
      </c>
      <c r="AV30" s="54">
        <f t="shared" si="10"/>
        <v>0.9999999982481913</v>
      </c>
      <c r="AW30" s="54">
        <f t="shared" si="11"/>
        <v>-3.3914152002989671E-3</v>
      </c>
      <c r="AX30" s="54">
        <f t="shared" si="12"/>
        <v>64.145476323240203</v>
      </c>
      <c r="AY30" s="54">
        <f t="shared" si="13"/>
        <v>91.26888857873017</v>
      </c>
      <c r="AZ30" s="16" t="e">
        <f t="shared" si="14"/>
        <v>#VALUE!</v>
      </c>
      <c r="BA30" s="16" t="e">
        <f t="shared" si="15"/>
        <v>#VALUE!</v>
      </c>
      <c r="BB30" s="16" t="e">
        <f t="shared" si="16"/>
        <v>#VALUE!</v>
      </c>
      <c r="BC30" s="16" t="e">
        <f t="shared" si="17"/>
        <v>#VALUE!</v>
      </c>
      <c r="BD30" s="16">
        <f t="shared" si="18"/>
        <v>0.99999999967726394</v>
      </c>
      <c r="BE30" s="16">
        <f t="shared" si="19"/>
        <v>-1.45566476191696E-3</v>
      </c>
      <c r="BF30" s="16">
        <f t="shared" si="20"/>
        <v>0.99999999941787077</v>
      </c>
      <c r="BG30" s="16">
        <f t="shared" si="21"/>
        <v>-1.955002695871583E-3</v>
      </c>
    </row>
    <row r="31" spans="1:59" x14ac:dyDescent="0.45">
      <c r="A31" s="23"/>
      <c r="B31" s="23"/>
      <c r="C31" s="23"/>
      <c r="D31" s="23"/>
      <c r="E31" s="23"/>
      <c r="F31" s="23"/>
      <c r="G31" s="23"/>
      <c r="H31" s="23"/>
      <c r="I31" s="23"/>
      <c r="J31" s="8"/>
      <c r="K31" s="8"/>
      <c r="L31" s="8"/>
      <c r="M31" s="8"/>
      <c r="N31" s="8"/>
      <c r="O31" s="1"/>
      <c r="P31" s="16" t="s">
        <v>145</v>
      </c>
      <c r="Q31" s="16">
        <f>0.000000000003</f>
        <v>3.0000000000000001E-12</v>
      </c>
      <c r="S31" s="16" t="s">
        <v>127</v>
      </c>
      <c r="T31" s="60">
        <f>1/(2*PI()*RcompC*(CHFC+0.001)*10^-9)</f>
        <v>2575322703.7523518</v>
      </c>
      <c r="U31" s="16" t="e">
        <f>INDEX($AX$2:$AX$502,1+MATCH(T31,$AK$2:$AK$502,1))</f>
        <v>#REF!</v>
      </c>
      <c r="AA31" s="54">
        <v>29</v>
      </c>
      <c r="AB31" s="54">
        <f t="shared" si="22"/>
        <v>200</v>
      </c>
      <c r="AC31" s="54">
        <v>205</v>
      </c>
      <c r="AI31" s="16">
        <v>29</v>
      </c>
      <c r="AJ31" s="16">
        <f t="shared" si="23"/>
        <v>1.29</v>
      </c>
      <c r="AK31" s="16">
        <f t="shared" si="24"/>
        <v>19.498445997580465</v>
      </c>
      <c r="AL31" s="54">
        <f t="shared" si="0"/>
        <v>1.000013253227066</v>
      </c>
      <c r="AM31" s="54">
        <f t="shared" si="1"/>
        <v>0.29498236374582221</v>
      </c>
      <c r="AN31" s="54">
        <f t="shared" si="2"/>
        <v>1.000000011573702</v>
      </c>
      <c r="AO31" s="54">
        <f t="shared" si="3"/>
        <v>-8.7171350994175358E-3</v>
      </c>
      <c r="AP31" s="54">
        <f t="shared" si="4"/>
        <v>0.99997298439844151</v>
      </c>
      <c r="AQ31" s="54">
        <f t="shared" si="5"/>
        <v>-0.42115884810988796</v>
      </c>
      <c r="AR31" s="54">
        <f t="shared" si="6"/>
        <v>1.000000000009726</v>
      </c>
      <c r="AS31" s="54">
        <f t="shared" si="7"/>
        <v>2.5269986012700429E-4</v>
      </c>
      <c r="AT31" s="54">
        <f t="shared" si="8"/>
        <v>2.4000268422605858E-2</v>
      </c>
      <c r="AU31" s="54">
        <f t="shared" si="9"/>
        <v>-88.624753864067742</v>
      </c>
      <c r="AV31" s="54">
        <f t="shared" si="10"/>
        <v>0.99999999816563112</v>
      </c>
      <c r="AW31" s="54">
        <f t="shared" si="11"/>
        <v>-3.4704114081893522E-3</v>
      </c>
      <c r="AX31" s="54">
        <f t="shared" si="12"/>
        <v>63.945588841400323</v>
      </c>
      <c r="AY31" s="54">
        <f t="shared" si="13"/>
        <v>91.233644692812206</v>
      </c>
      <c r="AZ31" s="16" t="e">
        <f t="shared" si="14"/>
        <v>#VALUE!</v>
      </c>
      <c r="BA31" s="16" t="e">
        <f t="shared" si="15"/>
        <v>#VALUE!</v>
      </c>
      <c r="BB31" s="16" t="e">
        <f t="shared" si="16"/>
        <v>#VALUE!</v>
      </c>
      <c r="BC31" s="16" t="e">
        <f t="shared" si="17"/>
        <v>#VALUE!</v>
      </c>
      <c r="BD31" s="16">
        <f t="shared" si="18"/>
        <v>0.99999999966205388</v>
      </c>
      <c r="BE31" s="16">
        <f t="shared" si="19"/>
        <v>-1.4895715499645538E-3</v>
      </c>
      <c r="BF31" s="16">
        <f t="shared" si="20"/>
        <v>0.99999999939043582</v>
      </c>
      <c r="BG31" s="16">
        <f t="shared" si="21"/>
        <v>-2.0005405585387837E-3</v>
      </c>
    </row>
    <row r="32" spans="1:59" ht="15" x14ac:dyDescent="0.45">
      <c r="A32" s="74" t="s">
        <v>40</v>
      </c>
      <c r="B32" s="74"/>
      <c r="C32" s="74"/>
      <c r="D32" s="74"/>
      <c r="E32" s="23"/>
      <c r="F32" s="23"/>
      <c r="G32" s="23"/>
      <c r="H32" s="23"/>
      <c r="I32" s="23"/>
      <c r="J32" s="8"/>
      <c r="K32" s="8"/>
      <c r="L32" s="8"/>
      <c r="M32" s="8"/>
      <c r="N32" s="8"/>
      <c r="O32" s="1"/>
      <c r="P32" s="16" t="s">
        <v>94</v>
      </c>
      <c r="Q32" s="60">
        <f>1/(2*PI()*1000*Cp*((Rup*Rdown)/(Rup+Rdown)))</f>
        <v>558438.39681366784</v>
      </c>
      <c r="S32" s="16" t="s">
        <v>133</v>
      </c>
      <c r="T32" s="60">
        <f>fsw*1000/2</f>
        <v>750000</v>
      </c>
      <c r="AA32" s="54">
        <v>30</v>
      </c>
      <c r="AB32" s="54">
        <f t="shared" si="22"/>
        <v>205</v>
      </c>
      <c r="AC32" s="54">
        <v>210</v>
      </c>
      <c r="AI32" s="16">
        <v>30</v>
      </c>
      <c r="AJ32" s="16">
        <f t="shared" si="23"/>
        <v>1.3</v>
      </c>
      <c r="AK32" s="16">
        <f t="shared" si="24"/>
        <v>19.952623149688804</v>
      </c>
      <c r="AL32" s="54">
        <f t="shared" si="0"/>
        <v>1.0000138778280807</v>
      </c>
      <c r="AM32" s="54">
        <f t="shared" si="1"/>
        <v>0.30185325997683482</v>
      </c>
      <c r="AN32" s="54">
        <f t="shared" si="2"/>
        <v>1.0000000121191539</v>
      </c>
      <c r="AO32" s="54">
        <f t="shared" si="3"/>
        <v>-8.9201832567548708E-3</v>
      </c>
      <c r="AP32" s="54">
        <f t="shared" si="4"/>
        <v>0.99997171124639095</v>
      </c>
      <c r="AQ32" s="54">
        <f t="shared" si="5"/>
        <v>-0.43096853210260133</v>
      </c>
      <c r="AR32" s="54">
        <f t="shared" si="6"/>
        <v>1.0000000000101843</v>
      </c>
      <c r="AS32" s="54">
        <f t="shared" si="7"/>
        <v>2.5858599601821125E-4</v>
      </c>
      <c r="AT32" s="54">
        <f t="shared" si="8"/>
        <v>2.3454259641556882E-2</v>
      </c>
      <c r="AU32" s="54">
        <f t="shared" si="9"/>
        <v>-88.656046673089207</v>
      </c>
      <c r="AV32" s="54">
        <f t="shared" si="10"/>
        <v>0.99999999807918005</v>
      </c>
      <c r="AW32" s="54">
        <f t="shared" si="11"/>
        <v>-3.5512476741266742E-3</v>
      </c>
      <c r="AX32" s="54">
        <f t="shared" si="12"/>
        <v>63.745695803035105</v>
      </c>
      <c r="AY32" s="54">
        <f t="shared" si="13"/>
        <v>91.199053802587315</v>
      </c>
      <c r="AZ32" s="16" t="e">
        <f t="shared" si="14"/>
        <v>#VALUE!</v>
      </c>
      <c r="BA32" s="16" t="e">
        <f t="shared" si="15"/>
        <v>#VALUE!</v>
      </c>
      <c r="BB32" s="16" t="e">
        <f t="shared" si="16"/>
        <v>#VALUE!</v>
      </c>
      <c r="BC32" s="16" t="e">
        <f t="shared" si="17"/>
        <v>#VALUE!</v>
      </c>
      <c r="BD32" s="16">
        <f t="shared" si="18"/>
        <v>0.99999999964612707</v>
      </c>
      <c r="BE32" s="16">
        <f t="shared" si="19"/>
        <v>-1.5242681285633243E-3</v>
      </c>
      <c r="BF32" s="16">
        <f t="shared" si="20"/>
        <v>0.99999999936170791</v>
      </c>
      <c r="BG32" s="16">
        <f t="shared" si="21"/>
        <v>-2.047139134286956E-3</v>
      </c>
    </row>
    <row r="33" spans="1:59" ht="15.75" x14ac:dyDescent="0.45">
      <c r="A33" s="67" t="s">
        <v>41</v>
      </c>
      <c r="B33" s="67"/>
      <c r="C33" s="67"/>
      <c r="D33" s="67"/>
      <c r="E33" s="25">
        <f>1%*Vin_nom*1000</f>
        <v>40</v>
      </c>
      <c r="F33" s="22" t="s">
        <v>33</v>
      </c>
      <c r="G33" s="23"/>
      <c r="H33" s="23"/>
      <c r="I33" s="23"/>
      <c r="J33" s="8"/>
      <c r="K33" s="8"/>
      <c r="L33" s="8"/>
      <c r="M33" s="8"/>
      <c r="N33" s="8"/>
      <c r="O33" s="1"/>
      <c r="AA33" s="54">
        <v>31</v>
      </c>
      <c r="AB33" s="54">
        <f t="shared" si="22"/>
        <v>210</v>
      </c>
      <c r="AC33" s="54">
        <v>215</v>
      </c>
      <c r="AI33" s="16">
        <v>31</v>
      </c>
      <c r="AJ33" s="16">
        <f t="shared" si="23"/>
        <v>1.31</v>
      </c>
      <c r="AK33" s="16">
        <f t="shared" si="24"/>
        <v>20.4173794466953</v>
      </c>
      <c r="AL33" s="54">
        <f t="shared" si="0"/>
        <v>1.000014531865216</v>
      </c>
      <c r="AM33" s="54">
        <f t="shared" si="1"/>
        <v>0.30888419095161496</v>
      </c>
      <c r="AN33" s="54">
        <f t="shared" si="2"/>
        <v>1.0000000126903119</v>
      </c>
      <c r="AO33" s="54">
        <f t="shared" si="3"/>
        <v>-9.1279610130217004E-3</v>
      </c>
      <c r="AP33" s="54">
        <f t="shared" si="4"/>
        <v>0.99997037809774481</v>
      </c>
      <c r="AQ33" s="54">
        <f t="shared" si="5"/>
        <v>-0.44100668682791999</v>
      </c>
      <c r="AR33" s="54">
        <f t="shared" si="6"/>
        <v>1.0000000000106644</v>
      </c>
      <c r="AS33" s="54">
        <f t="shared" si="7"/>
        <v>2.6460923762728982E-4</v>
      </c>
      <c r="AT33" s="54">
        <f t="shared" si="8"/>
        <v>2.292065925610123E-2</v>
      </c>
      <c r="AU33" s="54">
        <f t="shared" si="9"/>
        <v>-88.686627945728361</v>
      </c>
      <c r="AV33" s="54">
        <f t="shared" si="10"/>
        <v>0.99999999798865469</v>
      </c>
      <c r="AW33" s="54">
        <f t="shared" si="11"/>
        <v>-3.6339668585678416E-3</v>
      </c>
      <c r="AX33" s="54">
        <f t="shared" si="12"/>
        <v>63.545797434623914</v>
      </c>
      <c r="AY33" s="54">
        <f t="shared" si="13"/>
        <v>91.165097643736743</v>
      </c>
      <c r="AZ33" s="16" t="e">
        <f t="shared" si="14"/>
        <v>#VALUE!</v>
      </c>
      <c r="BA33" s="16" t="e">
        <f t="shared" si="15"/>
        <v>#VALUE!</v>
      </c>
      <c r="BB33" s="16" t="e">
        <f t="shared" si="16"/>
        <v>#VALUE!</v>
      </c>
      <c r="BC33" s="16" t="e">
        <f t="shared" si="17"/>
        <v>#VALUE!</v>
      </c>
      <c r="BD33" s="16">
        <f t="shared" si="18"/>
        <v>0.99999999962944952</v>
      </c>
      <c r="BE33" s="16">
        <f t="shared" si="19"/>
        <v>-1.5597728942984069E-3</v>
      </c>
      <c r="BF33" s="16">
        <f t="shared" si="20"/>
        <v>0.9999999993316262</v>
      </c>
      <c r="BG33" s="16">
        <f t="shared" si="21"/>
        <v>-2.094823130297521E-3</v>
      </c>
    </row>
    <row r="34" spans="1:59" ht="15" x14ac:dyDescent="0.25">
      <c r="A34" s="67" t="s">
        <v>42</v>
      </c>
      <c r="B34" s="67"/>
      <c r="C34" s="67"/>
      <c r="D34" s="67"/>
      <c r="E34" s="26">
        <f>Iripple_vmin/(4*fsw*Viripple)*10^6</f>
        <v>2.935606060606061</v>
      </c>
      <c r="F34" s="22" t="s">
        <v>36</v>
      </c>
      <c r="G34" s="23"/>
      <c r="H34" s="23"/>
      <c r="I34" s="23"/>
      <c r="J34" s="8"/>
      <c r="K34" s="8"/>
      <c r="L34" s="8"/>
      <c r="M34" s="8"/>
      <c r="N34" s="8"/>
      <c r="O34" s="1"/>
      <c r="AA34" s="54">
        <v>32</v>
      </c>
      <c r="AB34" s="54">
        <f t="shared" si="22"/>
        <v>215</v>
      </c>
      <c r="AC34" s="54">
        <v>221</v>
      </c>
      <c r="AI34" s="16">
        <v>32</v>
      </c>
      <c r="AJ34" s="16">
        <f t="shared" si="23"/>
        <v>1.32</v>
      </c>
      <c r="AK34" s="16">
        <f t="shared" si="24"/>
        <v>20.8929613085404</v>
      </c>
      <c r="AL34" s="54">
        <f t="shared" si="0"/>
        <v>1.0000152167257135</v>
      </c>
      <c r="AM34" s="54">
        <f t="shared" si="1"/>
        <v>0.31607888371534471</v>
      </c>
      <c r="AN34" s="54">
        <f t="shared" si="2"/>
        <v>1.0000000132883879</v>
      </c>
      <c r="AO34" s="54">
        <f t="shared" si="3"/>
        <v>-9.3405785347127901E-3</v>
      </c>
      <c r="AP34" s="54">
        <f t="shared" si="4"/>
        <v>0.9999689821254536</v>
      </c>
      <c r="AQ34" s="54">
        <f t="shared" si="5"/>
        <v>-0.45127863218199404</v>
      </c>
      <c r="AR34" s="54">
        <f t="shared" si="6"/>
        <v>1.0000000000111671</v>
      </c>
      <c r="AS34" s="54">
        <f t="shared" si="7"/>
        <v>2.7077277855666783E-4</v>
      </c>
      <c r="AT34" s="54">
        <f t="shared" si="8"/>
        <v>2.239918616921201E-2</v>
      </c>
      <c r="AU34" s="54">
        <f t="shared" si="9"/>
        <v>-88.716513826844221</v>
      </c>
      <c r="AV34" s="54">
        <f t="shared" si="10"/>
        <v>0.99999999789386274</v>
      </c>
      <c r="AW34" s="54">
        <f t="shared" si="11"/>
        <v>-3.7186128203179824E-3</v>
      </c>
      <c r="AX34" s="54">
        <f t="shared" si="12"/>
        <v>63.345893951376162</v>
      </c>
      <c r="AY34" s="54">
        <f t="shared" si="13"/>
        <v>91.131758283611134</v>
      </c>
      <c r="AZ34" s="16" t="e">
        <f t="shared" si="14"/>
        <v>#VALUE!</v>
      </c>
      <c r="BA34" s="16" t="e">
        <f t="shared" si="15"/>
        <v>#VALUE!</v>
      </c>
      <c r="BB34" s="16" t="e">
        <f t="shared" si="16"/>
        <v>#VALUE!</v>
      </c>
      <c r="BC34" s="16" t="e">
        <f t="shared" si="17"/>
        <v>#VALUE!</v>
      </c>
      <c r="BD34" s="16">
        <f t="shared" si="18"/>
        <v>0.99999999961198593</v>
      </c>
      <c r="BE34" s="16">
        <f t="shared" si="19"/>
        <v>-1.5961046722664468E-3</v>
      </c>
      <c r="BF34" s="16">
        <f t="shared" si="20"/>
        <v>0.99999999930012673</v>
      </c>
      <c r="BG34" s="16">
        <f t="shared" si="21"/>
        <v>-2.1436178292560709E-3</v>
      </c>
    </row>
    <row r="35" spans="1:59" ht="16.5" x14ac:dyDescent="0.25">
      <c r="A35" s="71" t="s">
        <v>53</v>
      </c>
      <c r="B35" s="71"/>
      <c r="C35" s="71"/>
      <c r="D35" s="71"/>
      <c r="E35" s="25">
        <v>10</v>
      </c>
      <c r="F35" s="29" t="s">
        <v>36</v>
      </c>
      <c r="G35" s="23"/>
      <c r="H35" s="23"/>
      <c r="I35" s="23"/>
      <c r="J35" s="8"/>
      <c r="K35" s="8"/>
      <c r="L35" s="8"/>
      <c r="M35" s="8"/>
      <c r="N35" s="8"/>
      <c r="O35" s="1"/>
      <c r="AA35" s="54">
        <v>33</v>
      </c>
      <c r="AB35" s="54">
        <f t="shared" si="22"/>
        <v>221</v>
      </c>
      <c r="AC35" s="54">
        <v>226</v>
      </c>
      <c r="AI35" s="16">
        <v>33</v>
      </c>
      <c r="AJ35" s="16">
        <f t="shared" si="23"/>
        <v>1.33</v>
      </c>
      <c r="AK35" s="16">
        <f t="shared" si="24"/>
        <v>21.379620895022335</v>
      </c>
      <c r="AL35" s="54">
        <f t="shared" si="0"/>
        <v>1.000015933862189</v>
      </c>
      <c r="AM35" s="54">
        <f t="shared" si="1"/>
        <v>0.32344115208126639</v>
      </c>
      <c r="AN35" s="54">
        <f t="shared" si="2"/>
        <v>1.0000000139146503</v>
      </c>
      <c r="AO35" s="54">
        <f t="shared" si="3"/>
        <v>-9.5581485544290294E-3</v>
      </c>
      <c r="AP35" s="54">
        <f t="shared" si="4"/>
        <v>0.99996752036928116</v>
      </c>
      <c r="AQ35" s="54">
        <f t="shared" si="5"/>
        <v>-0.46178981184348949</v>
      </c>
      <c r="AR35" s="54">
        <f t="shared" si="6"/>
        <v>1.0000000000116933</v>
      </c>
      <c r="AS35" s="54">
        <f t="shared" si="7"/>
        <v>2.7707988679732948E-4</v>
      </c>
      <c r="AT35" s="54">
        <f t="shared" si="8"/>
        <v>2.1889565592262974E-2</v>
      </c>
      <c r="AU35" s="54">
        <f t="shared" si="9"/>
        <v>-88.745720097239939</v>
      </c>
      <c r="AV35" s="54">
        <f t="shared" si="10"/>
        <v>0.99999999779460369</v>
      </c>
      <c r="AW35" s="54">
        <f t="shared" si="11"/>
        <v>-3.8052304397849616E-3</v>
      </c>
      <c r="AX35" s="54">
        <f t="shared" si="12"/>
        <v>63.145985557684668</v>
      </c>
      <c r="AY35" s="54">
        <f t="shared" si="13"/>
        <v>91.099018112061614</v>
      </c>
      <c r="AZ35" s="16" t="e">
        <f t="shared" si="14"/>
        <v>#VALUE!</v>
      </c>
      <c r="BA35" s="16" t="e">
        <f t="shared" si="15"/>
        <v>#VALUE!</v>
      </c>
      <c r="BB35" s="16" t="e">
        <f t="shared" si="16"/>
        <v>#VALUE!</v>
      </c>
      <c r="BC35" s="16" t="e">
        <f t="shared" si="17"/>
        <v>#VALUE!</v>
      </c>
      <c r="BD35" s="16">
        <f t="shared" si="18"/>
        <v>0.99999999959369945</v>
      </c>
      <c r="BE35" s="16">
        <f t="shared" si="19"/>
        <v>-1.633282726056914E-3</v>
      </c>
      <c r="BF35" s="16">
        <f t="shared" si="20"/>
        <v>0.99999999926714267</v>
      </c>
      <c r="BG35" s="16">
        <f t="shared" si="21"/>
        <v>-2.1935491027575862E-3</v>
      </c>
    </row>
    <row r="36" spans="1:59" x14ac:dyDescent="0.45">
      <c r="A36" s="71" t="s">
        <v>43</v>
      </c>
      <c r="B36" s="71"/>
      <c r="C36" s="71"/>
      <c r="D36" s="71"/>
      <c r="E36" s="28">
        <f>Iripple_target/SQRT(12)</f>
        <v>0.30792014356780051</v>
      </c>
      <c r="F36" s="22" t="s">
        <v>39</v>
      </c>
      <c r="G36" s="23"/>
      <c r="H36" s="23"/>
      <c r="I36" s="23"/>
      <c r="J36" s="8"/>
      <c r="K36" s="8"/>
      <c r="L36" s="8"/>
      <c r="M36" s="8"/>
      <c r="N36" s="8"/>
      <c r="O36" s="1"/>
      <c r="S36" s="16" t="s">
        <v>132</v>
      </c>
      <c r="AA36" s="54">
        <v>34</v>
      </c>
      <c r="AB36" s="54">
        <f t="shared" si="22"/>
        <v>226</v>
      </c>
      <c r="AC36" s="54">
        <v>232</v>
      </c>
      <c r="AI36" s="16">
        <v>34</v>
      </c>
      <c r="AJ36" s="16">
        <f t="shared" si="23"/>
        <v>1.34</v>
      </c>
      <c r="AK36" s="16">
        <f t="shared" si="24"/>
        <v>21.877616239495538</v>
      </c>
      <c r="AL36" s="54">
        <f t="shared" si="0"/>
        <v>1.0000166847957144</v>
      </c>
      <c r="AM36" s="54">
        <f t="shared" si="1"/>
        <v>0.33097489864848217</v>
      </c>
      <c r="AN36" s="54">
        <f t="shared" si="2"/>
        <v>1.0000000145704275</v>
      </c>
      <c r="AO36" s="54">
        <f t="shared" si="3"/>
        <v>-9.7807864306496337E-3</v>
      </c>
      <c r="AP36" s="54">
        <f t="shared" si="4"/>
        <v>0.99996598972953343</v>
      </c>
      <c r="AQ36" s="54">
        <f t="shared" si="5"/>
        <v>-0.47254579614728631</v>
      </c>
      <c r="AR36" s="54">
        <f t="shared" si="6"/>
        <v>1.0000000000122444</v>
      </c>
      <c r="AS36" s="54">
        <f t="shared" si="7"/>
        <v>2.8353390646154773E-4</v>
      </c>
      <c r="AT36" s="54">
        <f t="shared" si="8"/>
        <v>2.1391528907435061E-2</v>
      </c>
      <c r="AU36" s="54">
        <f t="shared" si="9"/>
        <v>-88.774262181720061</v>
      </c>
      <c r="AV36" s="54">
        <f t="shared" si="10"/>
        <v>0.99999999769066661</v>
      </c>
      <c r="AW36" s="54">
        <f t="shared" si="11"/>
        <v>-3.8938656427755509E-3</v>
      </c>
      <c r="AX36" s="54">
        <f t="shared" si="12"/>
        <v>62.946072447556425</v>
      </c>
      <c r="AY36" s="54">
        <f t="shared" si="13"/>
        <v>91.066859832421216</v>
      </c>
      <c r="AZ36" s="16" t="e">
        <f t="shared" si="14"/>
        <v>#VALUE!</v>
      </c>
      <c r="BA36" s="16" t="e">
        <f t="shared" si="15"/>
        <v>#VALUE!</v>
      </c>
      <c r="BB36" s="16" t="e">
        <f t="shared" si="16"/>
        <v>#VALUE!</v>
      </c>
      <c r="BC36" s="16" t="e">
        <f t="shared" si="17"/>
        <v>#VALUE!</v>
      </c>
      <c r="BD36" s="16">
        <f t="shared" si="18"/>
        <v>0.99999999957455099</v>
      </c>
      <c r="BE36" s="16">
        <f t="shared" si="19"/>
        <v>-1.6713267679659112E-3</v>
      </c>
      <c r="BF36" s="16">
        <f t="shared" si="20"/>
        <v>0.99999999923260408</v>
      </c>
      <c r="BG36" s="16">
        <f t="shared" si="21"/>
        <v>-2.2446434250238886E-3</v>
      </c>
    </row>
    <row r="37" spans="1:59" x14ac:dyDescent="0.45">
      <c r="A37" s="23"/>
      <c r="B37" s="23"/>
      <c r="C37" s="23"/>
      <c r="D37" s="23"/>
      <c r="E37" s="23"/>
      <c r="F37" s="23"/>
      <c r="G37" s="23"/>
      <c r="H37" s="23"/>
      <c r="I37" s="23"/>
      <c r="J37" s="8"/>
      <c r="K37" s="8"/>
      <c r="L37" s="8"/>
      <c r="M37" s="8"/>
      <c r="N37" s="8"/>
      <c r="O37" s="1"/>
      <c r="S37" s="16" t="s">
        <v>102</v>
      </c>
      <c r="T37" s="16">
        <f>INDEX(AK2:AK502, 1+MATCH(0,AX2:AX502,-1))</f>
        <v>22387.211385683382</v>
      </c>
      <c r="U37" s="16" t="s">
        <v>103</v>
      </c>
      <c r="V37" s="16" t="s">
        <v>114</v>
      </c>
      <c r="W37" s="16">
        <f>INDEX(AK2:AK502, 1+MATCH(0,AY2:AY502,-1))</f>
        <v>131825.67385564081</v>
      </c>
      <c r="X37" s="16" t="s">
        <v>103</v>
      </c>
      <c r="AA37" s="54">
        <v>35</v>
      </c>
      <c r="AB37" s="54">
        <f t="shared" si="22"/>
        <v>232</v>
      </c>
      <c r="AC37" s="54">
        <v>237</v>
      </c>
      <c r="AI37" s="16">
        <v>35</v>
      </c>
      <c r="AJ37" s="16">
        <f t="shared" si="23"/>
        <v>1.35</v>
      </c>
      <c r="AK37" s="16">
        <f t="shared" si="24"/>
        <v>22.387211385683404</v>
      </c>
      <c r="AL37" s="54">
        <f t="shared" si="0"/>
        <v>1.0000174711190419</v>
      </c>
      <c r="AM37" s="54">
        <f t="shared" si="1"/>
        <v>0.33868411686652033</v>
      </c>
      <c r="AN37" s="54">
        <f t="shared" si="2"/>
        <v>1.0000000152571107</v>
      </c>
      <c r="AO37" s="54">
        <f t="shared" si="3"/>
        <v>-1.0008610208896629E-2</v>
      </c>
      <c r="AP37" s="54">
        <f t="shared" si="4"/>
        <v>0.9999643869604905</v>
      </c>
      <c r="AQ37" s="54">
        <f t="shared" si="5"/>
        <v>-0.48355228502443248</v>
      </c>
      <c r="AR37" s="54">
        <f t="shared" si="6"/>
        <v>1.0000000000128213</v>
      </c>
      <c r="AS37" s="54">
        <f t="shared" si="7"/>
        <v>2.9013825955597692E-4</v>
      </c>
      <c r="AT37" s="54">
        <f t="shared" si="8"/>
        <v>2.0904813532855625E-2</v>
      </c>
      <c r="AU37" s="54">
        <f t="shared" si="9"/>
        <v>-88.802155156979822</v>
      </c>
      <c r="AV37" s="54">
        <f t="shared" si="10"/>
        <v>0.999999997581831</v>
      </c>
      <c r="AW37" s="54">
        <f t="shared" si="11"/>
        <v>-3.9845654248459065E-3</v>
      </c>
      <c r="AX37" s="54">
        <f t="shared" si="12"/>
        <v>62.746154805021519</v>
      </c>
      <c r="AY37" s="54">
        <f t="shared" si="13"/>
        <v>91.03526645263166</v>
      </c>
      <c r="AZ37" s="16" t="e">
        <f t="shared" si="14"/>
        <v>#VALUE!</v>
      </c>
      <c r="BA37" s="16" t="e">
        <f t="shared" si="15"/>
        <v>#VALUE!</v>
      </c>
      <c r="BB37" s="16" t="e">
        <f t="shared" si="16"/>
        <v>#VALUE!</v>
      </c>
      <c r="BC37" s="16" t="e">
        <f t="shared" si="17"/>
        <v>#VALUE!</v>
      </c>
      <c r="BD37" s="16">
        <f t="shared" si="18"/>
        <v>0.99999999955450036</v>
      </c>
      <c r="BE37" s="16">
        <f t="shared" si="19"/>
        <v>-1.7102569694478972E-3</v>
      </c>
      <c r="BF37" s="16">
        <f t="shared" si="20"/>
        <v>0.99999999919643789</v>
      </c>
      <c r="BG37" s="16">
        <f t="shared" si="21"/>
        <v>-2.2969278869406345E-3</v>
      </c>
    </row>
    <row r="38" spans="1:59" ht="15" x14ac:dyDescent="0.45">
      <c r="A38" s="74" t="s">
        <v>44</v>
      </c>
      <c r="B38" s="74"/>
      <c r="C38" s="74"/>
      <c r="D38" s="74"/>
      <c r="E38" s="74"/>
      <c r="F38" s="74"/>
      <c r="G38" s="74"/>
      <c r="H38" s="23"/>
      <c r="I38" s="23"/>
      <c r="J38" s="8"/>
      <c r="K38" s="8"/>
      <c r="L38" s="8"/>
      <c r="M38" s="8"/>
      <c r="N38" s="8"/>
      <c r="O38" s="1"/>
      <c r="S38" s="16" t="s">
        <v>104</v>
      </c>
      <c r="T38" s="16">
        <f>INDEX(AY2:AY502, 1+MATCH(0,AX2:AX502,-1))</f>
        <v>69.55455872110123</v>
      </c>
      <c r="U38" s="16" t="s">
        <v>105</v>
      </c>
      <c r="V38" s="16" t="s">
        <v>113</v>
      </c>
      <c r="W38" s="16">
        <f>-INDEX(AX2:AX502, 1+MATCH(0,AY2:AY502,-1))</f>
        <v>13.645580849473436</v>
      </c>
      <c r="X38" s="16" t="s">
        <v>118</v>
      </c>
      <c r="AA38" s="54">
        <v>36</v>
      </c>
      <c r="AB38" s="54">
        <f t="shared" si="22"/>
        <v>237</v>
      </c>
      <c r="AC38" s="54">
        <v>243</v>
      </c>
      <c r="AI38" s="16">
        <v>36</v>
      </c>
      <c r="AJ38" s="16">
        <f t="shared" si="23"/>
        <v>1.3599999999999999</v>
      </c>
      <c r="AK38" s="16">
        <f t="shared" si="24"/>
        <v>22.908676527677727</v>
      </c>
      <c r="AL38" s="54">
        <f t="shared" si="0"/>
        <v>1.0000182944999836</v>
      </c>
      <c r="AM38" s="54">
        <f t="shared" si="1"/>
        <v>0.34657289314773854</v>
      </c>
      <c r="AN38" s="54">
        <f t="shared" si="2"/>
        <v>1.0000000159761562</v>
      </c>
      <c r="AO38" s="54">
        <f t="shared" si="3"/>
        <v>-1.0241740684324012E-2</v>
      </c>
      <c r="AP38" s="54">
        <f t="shared" si="4"/>
        <v>0.99996270866352954</v>
      </c>
      <c r="AQ38" s="54">
        <f t="shared" si="5"/>
        <v>-0.49481511100984266</v>
      </c>
      <c r="AR38" s="54">
        <f t="shared" si="6"/>
        <v>1.0000000000134257</v>
      </c>
      <c r="AS38" s="54">
        <f t="shared" si="7"/>
        <v>2.9689644779604606E-4</v>
      </c>
      <c r="AT38" s="54">
        <f t="shared" si="8"/>
        <v>2.0429162790434885E-2</v>
      </c>
      <c r="AU38" s="54">
        <f t="shared" si="9"/>
        <v>-88.829413759328958</v>
      </c>
      <c r="AV38" s="54">
        <f t="shared" si="10"/>
        <v>0.99999999746786616</v>
      </c>
      <c r="AW38" s="54">
        <f t="shared" si="11"/>
        <v>-4.0773778762192145E-3</v>
      </c>
      <c r="AX38" s="54">
        <f t="shared" si="12"/>
        <v>62.546232804521161</v>
      </c>
      <c r="AY38" s="54">
        <f t="shared" si="13"/>
        <v>91.004221276513945</v>
      </c>
      <c r="AZ38" s="16" t="e">
        <f t="shared" si="14"/>
        <v>#VALUE!</v>
      </c>
      <c r="BA38" s="16" t="e">
        <f t="shared" si="15"/>
        <v>#VALUE!</v>
      </c>
      <c r="BB38" s="16" t="e">
        <f t="shared" si="16"/>
        <v>#VALUE!</v>
      </c>
      <c r="BC38" s="16" t="e">
        <f t="shared" si="17"/>
        <v>#VALUE!</v>
      </c>
      <c r="BD38" s="16">
        <f t="shared" si="18"/>
        <v>0.99999999953350449</v>
      </c>
      <c r="BE38" s="16">
        <f t="shared" si="19"/>
        <v>-1.7500939718108561E-3</v>
      </c>
      <c r="BF38" s="16">
        <f t="shared" si="20"/>
        <v>0.9999999991585673</v>
      </c>
      <c r="BG38" s="16">
        <f t="shared" si="21"/>
        <v>-2.3504302104212483E-3</v>
      </c>
    </row>
    <row r="39" spans="1:59" ht="16.5" x14ac:dyDescent="0.25">
      <c r="A39" s="71" t="s">
        <v>54</v>
      </c>
      <c r="B39" s="71"/>
      <c r="C39" s="71"/>
      <c r="D39" s="71"/>
      <c r="E39" s="25">
        <v>100</v>
      </c>
      <c r="F39" s="29" t="s">
        <v>45</v>
      </c>
      <c r="G39" s="30"/>
      <c r="H39" s="31"/>
      <c r="I39" s="31"/>
      <c r="J39" s="8"/>
      <c r="K39" s="8"/>
      <c r="L39" s="8"/>
      <c r="M39" s="8"/>
      <c r="N39" s="8"/>
      <c r="O39" s="1"/>
      <c r="AA39" s="54">
        <v>37</v>
      </c>
      <c r="AB39" s="54">
        <f t="shared" si="22"/>
        <v>243</v>
      </c>
      <c r="AC39" s="54">
        <v>249</v>
      </c>
      <c r="AI39" s="16">
        <v>37</v>
      </c>
      <c r="AJ39" s="16">
        <f t="shared" si="23"/>
        <v>1.37</v>
      </c>
      <c r="AK39" s="16">
        <f t="shared" si="24"/>
        <v>23.442288153199236</v>
      </c>
      <c r="AL39" s="54">
        <f t="shared" si="0"/>
        <v>1.000019156684947</v>
      </c>
      <c r="AM39" s="54">
        <f t="shared" si="1"/>
        <v>0.35464540902866237</v>
      </c>
      <c r="AN39" s="54">
        <f t="shared" si="2"/>
        <v>1.0000000167290892</v>
      </c>
      <c r="AO39" s="54">
        <f t="shared" si="3"/>
        <v>-1.048030146576482E-2</v>
      </c>
      <c r="AP39" s="54">
        <f t="shared" si="4"/>
        <v>0.99996095127992712</v>
      </c>
      <c r="AQ39" s="54">
        <f t="shared" si="5"/>
        <v>-0.50634024231927266</v>
      </c>
      <c r="AR39" s="54">
        <f t="shared" si="6"/>
        <v>1.0000000000140583</v>
      </c>
      <c r="AS39" s="54">
        <f t="shared" si="7"/>
        <v>3.0381205446261474E-4</v>
      </c>
      <c r="AT39" s="54">
        <f t="shared" si="8"/>
        <v>1.9964325776362691E-2</v>
      </c>
      <c r="AU39" s="54">
        <f t="shared" si="9"/>
        <v>-88.856052392253218</v>
      </c>
      <c r="AV39" s="54">
        <f t="shared" si="10"/>
        <v>0.99999999734853029</v>
      </c>
      <c r="AW39" s="54">
        <f t="shared" si="11"/>
        <v>-4.1723522072837698E-3</v>
      </c>
      <c r="AX39" s="54">
        <f t="shared" si="12"/>
        <v>62.34630661127558</v>
      </c>
      <c r="AY39" s="54">
        <f t="shared" si="13"/>
        <v>90.97370789517727</v>
      </c>
      <c r="AZ39" s="16" t="e">
        <f t="shared" si="14"/>
        <v>#VALUE!</v>
      </c>
      <c r="BA39" s="16" t="e">
        <f t="shared" si="15"/>
        <v>#VALUE!</v>
      </c>
      <c r="BB39" s="16" t="e">
        <f t="shared" si="16"/>
        <v>#VALUE!</v>
      </c>
      <c r="BC39" s="16" t="e">
        <f t="shared" si="17"/>
        <v>#VALUE!</v>
      </c>
      <c r="BD39" s="16">
        <f t="shared" si="18"/>
        <v>0.99999999951151919</v>
      </c>
      <c r="BE39" s="16">
        <f t="shared" si="19"/>
        <v>-1.7908588971605934E-3</v>
      </c>
      <c r="BF39" s="16">
        <f t="shared" si="20"/>
        <v>0.99999999911891169</v>
      </c>
      <c r="BG39" s="16">
        <f t="shared" si="21"/>
        <v>-2.4051787631054586E-3</v>
      </c>
    </row>
    <row r="40" spans="1:59" ht="16.5" x14ac:dyDescent="0.25">
      <c r="A40" s="71" t="s">
        <v>55</v>
      </c>
      <c r="B40" s="71"/>
      <c r="C40" s="71"/>
      <c r="D40" s="71"/>
      <c r="E40" s="32">
        <f>(Vout/0.6-1)*Rdown</f>
        <v>1900</v>
      </c>
      <c r="F40" s="29" t="s">
        <v>45</v>
      </c>
      <c r="G40" s="31"/>
      <c r="H40" s="31"/>
      <c r="I40" s="31"/>
      <c r="J40" s="8"/>
      <c r="K40" s="8"/>
      <c r="L40" s="8"/>
      <c r="M40" s="8"/>
      <c r="N40" s="8"/>
      <c r="O40" s="1"/>
      <c r="S40" s="16" t="s">
        <v>79</v>
      </c>
      <c r="T40" s="16" t="s">
        <v>106</v>
      </c>
      <c r="AA40" s="54">
        <v>38</v>
      </c>
      <c r="AB40" s="54">
        <f t="shared" si="22"/>
        <v>249</v>
      </c>
      <c r="AC40" s="54">
        <v>255</v>
      </c>
      <c r="AI40" s="16">
        <v>38</v>
      </c>
      <c r="AJ40" s="16">
        <f t="shared" si="23"/>
        <v>1.38</v>
      </c>
      <c r="AK40" s="16">
        <f t="shared" si="24"/>
        <v>23.988329190194907</v>
      </c>
      <c r="AL40" s="54">
        <f t="shared" si="0"/>
        <v>1.0000200595026392</v>
      </c>
      <c r="AM40" s="54">
        <f t="shared" si="1"/>
        <v>0.36290594338137588</v>
      </c>
      <c r="AN40" s="54">
        <f t="shared" si="2"/>
        <v>1.0000000175175068</v>
      </c>
      <c r="AO40" s="54">
        <f t="shared" si="3"/>
        <v>-1.0724419041269971E-2</v>
      </c>
      <c r="AP40" s="54">
        <f t="shared" si="4"/>
        <v>0.9999591110833177</v>
      </c>
      <c r="AQ40" s="54">
        <f t="shared" si="5"/>
        <v>-0.51813378599712068</v>
      </c>
      <c r="AR40" s="54">
        <f t="shared" si="6"/>
        <v>1.0000000000147209</v>
      </c>
      <c r="AS40" s="54">
        <f t="shared" si="7"/>
        <v>3.1088874630187495E-4</v>
      </c>
      <c r="AT40" s="54">
        <f t="shared" si="8"/>
        <v>1.9510057234228502E-2</v>
      </c>
      <c r="AU40" s="54">
        <f t="shared" si="9"/>
        <v>-88.882085133815949</v>
      </c>
      <c r="AV40" s="54">
        <f t="shared" si="10"/>
        <v>0.99999999722357047</v>
      </c>
      <c r="AW40" s="54">
        <f t="shared" si="11"/>
        <v>-4.2695387746849358E-3</v>
      </c>
      <c r="AX40" s="54">
        <f t="shared" si="12"/>
        <v>62.146376381632571</v>
      </c>
      <c r="AY40" s="54">
        <f t="shared" si="13"/>
        <v>90.943710178565652</v>
      </c>
      <c r="AZ40" s="16" t="e">
        <f t="shared" si="14"/>
        <v>#VALUE!</v>
      </c>
      <c r="BA40" s="16" t="e">
        <f t="shared" si="15"/>
        <v>#VALUE!</v>
      </c>
      <c r="BB40" s="16" t="e">
        <f t="shared" si="16"/>
        <v>#VALUE!</v>
      </c>
      <c r="BC40" s="16" t="e">
        <f t="shared" si="17"/>
        <v>#VALUE!</v>
      </c>
      <c r="BD40" s="16">
        <f t="shared" si="18"/>
        <v>0.99999999948849783</v>
      </c>
      <c r="BE40" s="16">
        <f t="shared" si="19"/>
        <v>-1.8325733595999484E-3</v>
      </c>
      <c r="BF40" s="16">
        <f t="shared" si="20"/>
        <v>0.99999999907738735</v>
      </c>
      <c r="BG40" s="16">
        <f t="shared" si="21"/>
        <v>-2.4612025734001728E-3</v>
      </c>
    </row>
    <row r="41" spans="1:59" ht="15" x14ac:dyDescent="0.25">
      <c r="A41" s="67" t="s">
        <v>56</v>
      </c>
      <c r="B41" s="67"/>
      <c r="C41" s="67"/>
      <c r="D41" s="67"/>
      <c r="E41" s="26">
        <f>2*Iout/(2*PI()*Vout*Cout*10^-6)/1000</f>
        <v>2.6525823848649224</v>
      </c>
      <c r="F41" s="22" t="s">
        <v>9</v>
      </c>
      <c r="G41" s="31"/>
      <c r="H41" s="31"/>
      <c r="I41" s="31"/>
      <c r="J41" s="8"/>
      <c r="K41" s="8"/>
      <c r="L41" s="8"/>
      <c r="M41" s="8"/>
      <c r="N41" s="8"/>
      <c r="O41" s="1"/>
      <c r="S41" s="16">
        <f>fcross</f>
        <v>22387.211385683382</v>
      </c>
      <c r="T41" s="16">
        <v>0</v>
      </c>
      <c r="AA41" s="54">
        <v>39</v>
      </c>
      <c r="AB41" s="54">
        <f t="shared" si="22"/>
        <v>255</v>
      </c>
      <c r="AC41" s="54">
        <v>261</v>
      </c>
      <c r="AI41" s="16">
        <v>39</v>
      </c>
      <c r="AJ41" s="16">
        <f t="shared" si="23"/>
        <v>1.3900000000000001</v>
      </c>
      <c r="AK41" s="16">
        <f t="shared" si="24"/>
        <v>24.547089156850316</v>
      </c>
      <c r="AL41" s="54">
        <f t="shared" si="0"/>
        <v>1.0000210048679445</v>
      </c>
      <c r="AM41" s="54">
        <f t="shared" si="1"/>
        <v>0.37135887467611772</v>
      </c>
      <c r="AN41" s="54">
        <f t="shared" si="2"/>
        <v>1.0000000183430815</v>
      </c>
      <c r="AO41" s="54">
        <f t="shared" si="3"/>
        <v>-1.0974222845173822E-2</v>
      </c>
      <c r="AP41" s="54">
        <f t="shared" si="4"/>
        <v>0.99995718417180257</v>
      </c>
      <c r="AQ41" s="54">
        <f t="shared" si="5"/>
        <v>-0.53020199113665534</v>
      </c>
      <c r="AR41" s="54">
        <f t="shared" si="6"/>
        <v>1.0000000000154148</v>
      </c>
      <c r="AS41" s="54">
        <f t="shared" si="7"/>
        <v>3.1813027546951083E-4</v>
      </c>
      <c r="AT41" s="54">
        <f t="shared" si="8"/>
        <v>1.9066117430725824E-2</v>
      </c>
      <c r="AU41" s="54">
        <f t="shared" si="9"/>
        <v>-88.907525743903008</v>
      </c>
      <c r="AV41" s="54">
        <f t="shared" si="10"/>
        <v>0.99999999709272136</v>
      </c>
      <c r="AW41" s="54">
        <f t="shared" si="11"/>
        <v>-4.3689891080249347E-3</v>
      </c>
      <c r="AX41" s="54">
        <f t="shared" si="12"/>
        <v>61.946442263397337</v>
      </c>
      <c r="AY41" s="54">
        <f t="shared" si="13"/>
        <v>90.914212267136151</v>
      </c>
      <c r="AZ41" s="16" t="e">
        <f t="shared" si="14"/>
        <v>#VALUE!</v>
      </c>
      <c r="BA41" s="16" t="e">
        <f t="shared" si="15"/>
        <v>#VALUE!</v>
      </c>
      <c r="BB41" s="16" t="e">
        <f t="shared" si="16"/>
        <v>#VALUE!</v>
      </c>
      <c r="BC41" s="16" t="e">
        <f t="shared" si="17"/>
        <v>#VALUE!</v>
      </c>
      <c r="BD41" s="16">
        <f t="shared" si="18"/>
        <v>0.99999999946439155</v>
      </c>
      <c r="BE41" s="16">
        <f t="shared" si="19"/>
        <v>-1.8752594766888895E-3</v>
      </c>
      <c r="BF41" s="16">
        <f t="shared" si="20"/>
        <v>0.99999999903390591</v>
      </c>
      <c r="BG41" s="16">
        <f t="shared" si="21"/>
        <v>-2.5185313458707501E-3</v>
      </c>
    </row>
    <row r="42" spans="1:59" ht="18.75" x14ac:dyDescent="0.25">
      <c r="A42" s="67" t="s">
        <v>58</v>
      </c>
      <c r="B42" s="67"/>
      <c r="C42" s="67"/>
      <c r="D42" s="67"/>
      <c r="E42" s="53">
        <f>1/(2*PI()*Cout*10^-6*Co_esr*10^-3)/1000</f>
        <v>4420.9706414415368</v>
      </c>
      <c r="F42" s="22" t="s">
        <v>9</v>
      </c>
      <c r="G42" s="31"/>
      <c r="H42" s="31"/>
      <c r="I42" s="31"/>
      <c r="J42" s="8"/>
      <c r="K42" s="8"/>
      <c r="L42" s="8"/>
      <c r="M42" s="8"/>
      <c r="N42" s="8"/>
      <c r="O42" s="1"/>
      <c r="S42" s="16">
        <f>fcross</f>
        <v>22387.211385683382</v>
      </c>
      <c r="T42" s="16">
        <f>T38</f>
        <v>69.55455872110123</v>
      </c>
      <c r="AA42" s="54">
        <v>40</v>
      </c>
      <c r="AB42" s="54">
        <f t="shared" si="22"/>
        <v>261</v>
      </c>
      <c r="AC42" s="54">
        <v>267</v>
      </c>
      <c r="AI42" s="16">
        <v>40</v>
      </c>
      <c r="AJ42" s="16">
        <f t="shared" si="23"/>
        <v>1.4</v>
      </c>
      <c r="AK42" s="16">
        <f t="shared" si="24"/>
        <v>25.118864315095799</v>
      </c>
      <c r="AL42" s="54">
        <f t="shared" si="0"/>
        <v>1.0000219947859863</v>
      </c>
      <c r="AM42" s="54">
        <f t="shared" si="1"/>
        <v>0.38000868329624127</v>
      </c>
      <c r="AN42" s="54">
        <f t="shared" si="2"/>
        <v>1.0000000192075642</v>
      </c>
      <c r="AO42" s="54">
        <f t="shared" si="3"/>
        <v>-1.122984532672172E-2</v>
      </c>
      <c r="AP42" s="54">
        <f t="shared" si="4"/>
        <v>0.99995516645968507</v>
      </c>
      <c r="AQ42" s="54">
        <f t="shared" si="5"/>
        <v>-0.54255125217427891</v>
      </c>
      <c r="AR42" s="54">
        <f t="shared" si="6"/>
        <v>1.0000000000161413</v>
      </c>
      <c r="AS42" s="54">
        <f t="shared" si="7"/>
        <v>3.2554048152013852E-4</v>
      </c>
      <c r="AT42" s="54">
        <f t="shared" si="8"/>
        <v>1.8632272033903174E-2</v>
      </c>
      <c r="AU42" s="54">
        <f t="shared" si="9"/>
        <v>-88.932387671313435</v>
      </c>
      <c r="AV42" s="54">
        <f t="shared" si="10"/>
        <v>0.99999999695570563</v>
      </c>
      <c r="AW42" s="54">
        <f t="shared" si="11"/>
        <v>-4.4707559371844792E-3</v>
      </c>
      <c r="AX42" s="54">
        <f t="shared" si="12"/>
        <v>61.746504396144495</v>
      </c>
      <c r="AY42" s="54">
        <f t="shared" si="13"/>
        <v>90.885198563667984</v>
      </c>
      <c r="AZ42" s="16" t="e">
        <f t="shared" si="14"/>
        <v>#VALUE!</v>
      </c>
      <c r="BA42" s="16" t="e">
        <f t="shared" si="15"/>
        <v>#VALUE!</v>
      </c>
      <c r="BB42" s="16" t="e">
        <f t="shared" si="16"/>
        <v>#VALUE!</v>
      </c>
      <c r="BC42" s="16" t="e">
        <f t="shared" si="17"/>
        <v>#VALUE!</v>
      </c>
      <c r="BD42" s="16">
        <f t="shared" si="18"/>
        <v>0.99999999943914908</v>
      </c>
      <c r="BE42" s="16">
        <f t="shared" si="19"/>
        <v>-1.9189398811715213E-3</v>
      </c>
      <c r="BF42" s="16">
        <f t="shared" si="20"/>
        <v>0.99999999898837522</v>
      </c>
      <c r="BG42" s="16">
        <f t="shared" si="21"/>
        <v>-2.5771954769907256E-3</v>
      </c>
    </row>
    <row r="43" spans="1:59" ht="15" x14ac:dyDescent="0.25">
      <c r="A43" s="67" t="s">
        <v>57</v>
      </c>
      <c r="B43" s="67"/>
      <c r="C43" s="67"/>
      <c r="D43" s="67"/>
      <c r="E43" s="26">
        <f>(Vout/Iout)/(2*PI()*L*10^-6)*(Vin_min/Vout)^2/1000</f>
        <v>90.428944938576876</v>
      </c>
      <c r="F43" s="22" t="s">
        <v>9</v>
      </c>
      <c r="G43" s="31"/>
      <c r="H43" s="31"/>
      <c r="I43" s="31"/>
      <c r="J43" s="8"/>
      <c r="K43" s="8"/>
      <c r="L43" s="8"/>
      <c r="M43" s="8"/>
      <c r="N43" s="8"/>
      <c r="O43" s="1"/>
      <c r="S43" s="16">
        <v>1000000</v>
      </c>
      <c r="T43" s="16">
        <f>T38</f>
        <v>69.55455872110123</v>
      </c>
      <c r="AA43" s="54">
        <v>41</v>
      </c>
      <c r="AB43" s="54">
        <f t="shared" si="22"/>
        <v>267</v>
      </c>
      <c r="AC43" s="54">
        <v>274</v>
      </c>
      <c r="AI43" s="16">
        <v>41</v>
      </c>
      <c r="AJ43" s="16">
        <f t="shared" si="23"/>
        <v>1.41</v>
      </c>
      <c r="AK43" s="16">
        <f t="shared" si="24"/>
        <v>25.703957827688647</v>
      </c>
      <c r="AL43" s="54">
        <f t="shared" si="0"/>
        <v>1.0000230313563778</v>
      </c>
      <c r="AM43" s="54">
        <f t="shared" si="1"/>
        <v>0.38885995390674749</v>
      </c>
      <c r="AN43" s="54">
        <f t="shared" si="2"/>
        <v>1.000000020112789</v>
      </c>
      <c r="AO43" s="54">
        <f t="shared" si="3"/>
        <v>-1.1491422020296238E-2</v>
      </c>
      <c r="AP43" s="54">
        <f t="shared" si="4"/>
        <v>0.99995305366881604</v>
      </c>
      <c r="AQ43" s="54">
        <f t="shared" si="5"/>
        <v>-0.55518811225949682</v>
      </c>
      <c r="AR43" s="54">
        <f t="shared" si="6"/>
        <v>1.000000000016902</v>
      </c>
      <c r="AS43" s="54">
        <f t="shared" si="7"/>
        <v>3.3312329344309128E-4</v>
      </c>
      <c r="AT43" s="54">
        <f t="shared" si="8"/>
        <v>1.8208291993921731E-2</v>
      </c>
      <c r="AU43" s="54">
        <f t="shared" si="9"/>
        <v>-88.956684060699004</v>
      </c>
      <c r="AV43" s="54">
        <f t="shared" si="10"/>
        <v>0.99999999681223239</v>
      </c>
      <c r="AW43" s="54">
        <f t="shared" si="11"/>
        <v>-4.5748932202808717E-3</v>
      </c>
      <c r="AX43" s="54">
        <f t="shared" si="12"/>
        <v>61.546562911512595</v>
      </c>
      <c r="AY43" s="54">
        <f t="shared" si="13"/>
        <v>90.856653725196892</v>
      </c>
      <c r="AZ43" s="16" t="e">
        <f t="shared" si="14"/>
        <v>#VALUE!</v>
      </c>
      <c r="BA43" s="16" t="e">
        <f t="shared" si="15"/>
        <v>#VALUE!</v>
      </c>
      <c r="BB43" s="16" t="e">
        <f t="shared" si="16"/>
        <v>#VALUE!</v>
      </c>
      <c r="BC43" s="16" t="e">
        <f t="shared" si="17"/>
        <v>#VALUE!</v>
      </c>
      <c r="BD43" s="16">
        <f t="shared" si="18"/>
        <v>0.99999999941271689</v>
      </c>
      <c r="BE43" s="16">
        <f t="shared" si="19"/>
        <v>-1.9636377329762793E-3</v>
      </c>
      <c r="BF43" s="16">
        <f t="shared" si="20"/>
        <v>0.99999999894069891</v>
      </c>
      <c r="BG43" s="16">
        <f t="shared" si="21"/>
        <v>-2.6372260712584444E-3</v>
      </c>
    </row>
    <row r="44" spans="1:59" ht="15" x14ac:dyDescent="0.25">
      <c r="A44" s="67" t="s">
        <v>60</v>
      </c>
      <c r="B44" s="67"/>
      <c r="C44" s="67"/>
      <c r="D44" s="67"/>
      <c r="E44" s="26">
        <f>frhp/4</f>
        <v>22.607236234644219</v>
      </c>
      <c r="F44" s="22" t="s">
        <v>9</v>
      </c>
      <c r="G44" s="8"/>
      <c r="H44" s="8"/>
      <c r="I44" s="8"/>
      <c r="J44" s="8"/>
      <c r="K44" s="8"/>
      <c r="L44" s="8"/>
      <c r="M44" s="8"/>
      <c r="N44" s="8"/>
      <c r="O44" s="1"/>
      <c r="AA44" s="54">
        <v>42</v>
      </c>
      <c r="AB44" s="54">
        <f t="shared" si="22"/>
        <v>274</v>
      </c>
      <c r="AC44" s="54">
        <v>280</v>
      </c>
      <c r="AI44" s="16">
        <v>42</v>
      </c>
      <c r="AJ44" s="16">
        <f t="shared" si="23"/>
        <v>1.42</v>
      </c>
      <c r="AK44" s="16">
        <f t="shared" si="24"/>
        <v>26.302679918953825</v>
      </c>
      <c r="AL44" s="54">
        <f t="shared" si="0"/>
        <v>1.0000241167776753</v>
      </c>
      <c r="AM44" s="54">
        <f t="shared" si="1"/>
        <v>0.39791737787760079</v>
      </c>
      <c r="AN44" s="54">
        <f t="shared" si="2"/>
        <v>1.0000000210606754</v>
      </c>
      <c r="AO44" s="54">
        <f t="shared" si="3"/>
        <v>-1.1759091617279029E-2</v>
      </c>
      <c r="AP44" s="54">
        <f t="shared" si="4"/>
        <v>0.9999508413195346</v>
      </c>
      <c r="AQ44" s="54">
        <f t="shared" si="5"/>
        <v>-0.56811926670226753</v>
      </c>
      <c r="AR44" s="54">
        <f t="shared" si="6"/>
        <v>1.0000000000176983</v>
      </c>
      <c r="AS44" s="54">
        <f t="shared" si="7"/>
        <v>3.4088273174561954E-4</v>
      </c>
      <c r="AT44" s="54">
        <f t="shared" si="8"/>
        <v>1.7793953426280734E-2</v>
      </c>
      <c r="AU44" s="54">
        <f t="shared" si="9"/>
        <v>-88.980427759355081</v>
      </c>
      <c r="AV44" s="54">
        <f t="shared" si="10"/>
        <v>0.99999999666199746</v>
      </c>
      <c r="AW44" s="54">
        <f t="shared" si="11"/>
        <v>-4.6814561722772693E-3</v>
      </c>
      <c r="AX44" s="54">
        <f t="shared" si="12"/>
        <v>61.346617933482108</v>
      </c>
      <c r="AY44" s="54">
        <f t="shared" si="13"/>
        <v>90.828562655073256</v>
      </c>
      <c r="AZ44" s="16" t="e">
        <f t="shared" si="14"/>
        <v>#VALUE!</v>
      </c>
      <c r="BA44" s="16" t="e">
        <f t="shared" si="15"/>
        <v>#VALUE!</v>
      </c>
      <c r="BB44" s="16" t="e">
        <f t="shared" si="16"/>
        <v>#VALUE!</v>
      </c>
      <c r="BC44" s="16" t="e">
        <f t="shared" si="17"/>
        <v>#VALUE!</v>
      </c>
      <c r="BD44" s="16">
        <f t="shared" si="18"/>
        <v>0.99999999938503925</v>
      </c>
      <c r="BE44" s="16">
        <f t="shared" si="19"/>
        <v>-2.0093767314956165E-3</v>
      </c>
      <c r="BF44" s="16">
        <f t="shared" si="20"/>
        <v>0.99999999889077551</v>
      </c>
      <c r="BG44" s="16">
        <f t="shared" si="21"/>
        <v>-2.698654957689053E-3</v>
      </c>
    </row>
    <row r="45" spans="1:59" ht="15" x14ac:dyDescent="0.25">
      <c r="A45" s="67" t="s">
        <v>59</v>
      </c>
      <c r="B45" s="67"/>
      <c r="C45" s="67"/>
      <c r="D45" s="67"/>
      <c r="E45" s="34">
        <v>22.6</v>
      </c>
      <c r="F45" s="22" t="s">
        <v>9</v>
      </c>
      <c r="G45" s="8"/>
      <c r="H45" s="8"/>
      <c r="I45" s="8"/>
      <c r="J45" s="8"/>
      <c r="K45" s="8"/>
      <c r="L45" s="8"/>
      <c r="M45" s="8"/>
      <c r="N45" s="8"/>
      <c r="O45" s="1"/>
      <c r="AA45" s="54">
        <v>43</v>
      </c>
      <c r="AB45" s="54">
        <f t="shared" si="22"/>
        <v>280</v>
      </c>
      <c r="AC45" s="54">
        <v>287</v>
      </c>
      <c r="AI45" s="16">
        <v>43</v>
      </c>
      <c r="AJ45" s="16">
        <f t="shared" si="23"/>
        <v>1.43</v>
      </c>
      <c r="AK45" s="16">
        <f t="shared" si="24"/>
        <v>26.915348039269158</v>
      </c>
      <c r="AL45" s="54">
        <f t="shared" si="0"/>
        <v>1.00002525335204</v>
      </c>
      <c r="AM45" s="54">
        <f t="shared" si="1"/>
        <v>0.40718575576308869</v>
      </c>
      <c r="AN45" s="54">
        <f t="shared" si="2"/>
        <v>1.0000000220532343</v>
      </c>
      <c r="AO45" s="54">
        <f t="shared" si="3"/>
        <v>-1.2032996039586684E-2</v>
      </c>
      <c r="AP45" s="54">
        <f t="shared" si="4"/>
        <v>0.99994852472118223</v>
      </c>
      <c r="AQ45" s="54">
        <f t="shared" si="5"/>
        <v>-0.58135156649947017</v>
      </c>
      <c r="AR45" s="54">
        <f t="shared" si="6"/>
        <v>1.0000000000185325</v>
      </c>
      <c r="AS45" s="54">
        <f t="shared" si="7"/>
        <v>3.488229105846186E-4</v>
      </c>
      <c r="AT45" s="54">
        <f t="shared" si="8"/>
        <v>1.7389037497470367E-2</v>
      </c>
      <c r="AU45" s="54">
        <f t="shared" si="9"/>
        <v>-89.003631323865832</v>
      </c>
      <c r="AV45" s="54">
        <f t="shared" si="10"/>
        <v>0.99999999650468219</v>
      </c>
      <c r="AW45" s="54">
        <f t="shared" si="11"/>
        <v>-4.7905012942583997E-3</v>
      </c>
      <c r="AX45" s="54">
        <f t="shared" si="12"/>
        <v>61.146669578637244</v>
      </c>
      <c r="AY45" s="54">
        <f t="shared" si="13"/>
        <v>90.800910495139689</v>
      </c>
      <c r="AZ45" s="16" t="e">
        <f t="shared" si="14"/>
        <v>#VALUE!</v>
      </c>
      <c r="BA45" s="16" t="e">
        <f t="shared" si="15"/>
        <v>#VALUE!</v>
      </c>
      <c r="BB45" s="16" t="e">
        <f t="shared" si="16"/>
        <v>#VALUE!</v>
      </c>
      <c r="BC45" s="16" t="e">
        <f t="shared" si="17"/>
        <v>#VALUE!</v>
      </c>
      <c r="BD45" s="16">
        <f t="shared" si="18"/>
        <v>0.99999999935605688</v>
      </c>
      <c r="BE45" s="16">
        <f t="shared" si="19"/>
        <v>-2.0561811281517421E-3</v>
      </c>
      <c r="BF45" s="16">
        <f t="shared" si="20"/>
        <v>0.99999999883849933</v>
      </c>
      <c r="BG45" s="16">
        <f t="shared" si="21"/>
        <v>-2.7615147066906817E-3</v>
      </c>
    </row>
    <row r="46" spans="1:59" ht="15" x14ac:dyDescent="0.25">
      <c r="A46" s="31"/>
      <c r="B46" s="31"/>
      <c r="C46" s="31"/>
      <c r="D46" s="31"/>
      <c r="E46" s="31"/>
      <c r="F46" s="31"/>
      <c r="G46" s="8"/>
      <c r="H46" s="8"/>
      <c r="I46" s="8"/>
      <c r="J46" s="8"/>
      <c r="K46" s="8"/>
      <c r="L46" s="8"/>
      <c r="M46" s="8"/>
      <c r="N46" s="8"/>
      <c r="O46" s="1"/>
      <c r="AA46" s="54">
        <v>44</v>
      </c>
      <c r="AB46" s="54">
        <f t="shared" si="22"/>
        <v>287</v>
      </c>
      <c r="AC46" s="54">
        <v>294</v>
      </c>
      <c r="AI46" s="16">
        <v>44</v>
      </c>
      <c r="AJ46" s="16">
        <f t="shared" si="23"/>
        <v>1.44</v>
      </c>
      <c r="AK46" s="16">
        <f t="shared" si="24"/>
        <v>27.542287033381665</v>
      </c>
      <c r="AL46" s="54">
        <f t="shared" si="0"/>
        <v>1.0000264434901194</v>
      </c>
      <c r="AM46" s="54">
        <f t="shared" si="1"/>
        <v>0.41666999983849112</v>
      </c>
      <c r="AN46" s="54">
        <f t="shared" si="2"/>
        <v>1.0000000230925714</v>
      </c>
      <c r="AO46" s="54">
        <f t="shared" si="3"/>
        <v>-1.2313280514919357E-2</v>
      </c>
      <c r="AP46" s="54">
        <f t="shared" si="4"/>
        <v>0.99994609896217002</v>
      </c>
      <c r="AQ46" s="54">
        <f t="shared" si="5"/>
        <v>-0.59489202194223734</v>
      </c>
      <c r="AR46" s="54">
        <f t="shared" si="6"/>
        <v>1.0000000000194058</v>
      </c>
      <c r="AS46" s="54">
        <f t="shared" si="7"/>
        <v>3.5694803994800844E-4</v>
      </c>
      <c r="AT46" s="54">
        <f t="shared" si="8"/>
        <v>1.6993330313012572E-2</v>
      </c>
      <c r="AU46" s="54">
        <f t="shared" si="9"/>
        <v>-89.026307026606332</v>
      </c>
      <c r="AV46" s="54">
        <f t="shared" si="10"/>
        <v>0.99999999633995307</v>
      </c>
      <c r="AW46" s="54">
        <f t="shared" si="11"/>
        <v>-4.9020864033881588E-3</v>
      </c>
      <c r="AX46" s="54">
        <f t="shared" si="12"/>
        <v>60.94671795641213</v>
      </c>
      <c r="AY46" s="54">
        <f t="shared" si="13"/>
        <v>90.773682618024978</v>
      </c>
      <c r="AZ46" s="16" t="e">
        <f t="shared" si="14"/>
        <v>#VALUE!</v>
      </c>
      <c r="BA46" s="16" t="e">
        <f t="shared" si="15"/>
        <v>#VALUE!</v>
      </c>
      <c r="BB46" s="16" t="e">
        <f t="shared" si="16"/>
        <v>#VALUE!</v>
      </c>
      <c r="BC46" s="16" t="e">
        <f t="shared" si="17"/>
        <v>#VALUE!</v>
      </c>
      <c r="BD46" s="16">
        <f t="shared" si="18"/>
        <v>0.99999999932570893</v>
      </c>
      <c r="BE46" s="16">
        <f t="shared" si="19"/>
        <v>-2.104075739255043E-3</v>
      </c>
      <c r="BF46" s="16">
        <f t="shared" si="20"/>
        <v>0.99999999878375956</v>
      </c>
      <c r="BG46" s="16">
        <f t="shared" si="21"/>
        <v>-2.8258386473336925E-3</v>
      </c>
    </row>
    <row r="47" spans="1:59" ht="15" x14ac:dyDescent="0.25">
      <c r="A47" s="35" t="s">
        <v>108</v>
      </c>
      <c r="B47" s="33"/>
      <c r="C47" s="31"/>
      <c r="D47" s="31"/>
      <c r="E47" s="31"/>
      <c r="F47" s="31"/>
      <c r="G47" s="31"/>
      <c r="H47" s="31"/>
      <c r="I47" s="31"/>
      <c r="J47" s="8"/>
      <c r="K47" s="10"/>
      <c r="L47" s="10"/>
      <c r="M47" s="10"/>
      <c r="N47" s="8"/>
      <c r="O47" s="1"/>
      <c r="AA47" s="54">
        <v>45</v>
      </c>
      <c r="AB47" s="54">
        <f t="shared" si="22"/>
        <v>294</v>
      </c>
      <c r="AC47" s="54">
        <v>301</v>
      </c>
      <c r="AI47" s="16">
        <v>45</v>
      </c>
      <c r="AJ47" s="16">
        <f t="shared" si="23"/>
        <v>1.45</v>
      </c>
      <c r="AK47" s="16">
        <f t="shared" si="24"/>
        <v>28.183829312644548</v>
      </c>
      <c r="AL47" s="54">
        <f t="shared" si="0"/>
        <v>1.0000276897161606</v>
      </c>
      <c r="AM47" s="54">
        <f t="shared" si="1"/>
        <v>0.42637513669536925</v>
      </c>
      <c r="AN47" s="54">
        <f t="shared" si="2"/>
        <v>1.0000000241808908</v>
      </c>
      <c r="AO47" s="54">
        <f t="shared" si="3"/>
        <v>-1.2600093653762185E-2</v>
      </c>
      <c r="AP47" s="54">
        <f t="shared" si="4"/>
        <v>0.99994355889957864</v>
      </c>
      <c r="AQ47" s="54">
        <f t="shared" si="5"/>
        <v>-0.60874780630595104</v>
      </c>
      <c r="AR47" s="54">
        <f t="shared" si="6"/>
        <v>1.0000000000203206</v>
      </c>
      <c r="AS47" s="54">
        <f t="shared" si="7"/>
        <v>3.6526242788692515E-4</v>
      </c>
      <c r="AT47" s="54">
        <f t="shared" si="8"/>
        <v>1.6606622807849521E-2</v>
      </c>
      <c r="AU47" s="54">
        <f t="shared" si="9"/>
        <v>-89.048466862104362</v>
      </c>
      <c r="AV47" s="54">
        <f t="shared" si="10"/>
        <v>0.99999999616746038</v>
      </c>
      <c r="AW47" s="54">
        <f t="shared" si="11"/>
        <v>-5.0162706635650239E-3</v>
      </c>
      <c r="AX47" s="54">
        <f t="shared" si="12"/>
        <v>60.746763169322044</v>
      </c>
      <c r="AY47" s="54">
        <f t="shared" si="13"/>
        <v>90.746864619551417</v>
      </c>
      <c r="AZ47" s="16" t="e">
        <f t="shared" si="14"/>
        <v>#VALUE!</v>
      </c>
      <c r="BA47" s="16" t="e">
        <f t="shared" si="15"/>
        <v>#VALUE!</v>
      </c>
      <c r="BB47" s="16" t="e">
        <f t="shared" si="16"/>
        <v>#VALUE!</v>
      </c>
      <c r="BC47" s="16" t="e">
        <f t="shared" si="17"/>
        <v>#VALUE!</v>
      </c>
      <c r="BD47" s="16">
        <f t="shared" si="18"/>
        <v>0.99999999929393057</v>
      </c>
      <c r="BE47" s="16">
        <f t="shared" si="19"/>
        <v>-2.1530859591620188E-3</v>
      </c>
      <c r="BF47" s="16">
        <f t="shared" si="20"/>
        <v>0.99999999872643985</v>
      </c>
      <c r="BG47" s="16">
        <f t="shared" si="21"/>
        <v>-2.8916608850221947E-3</v>
      </c>
    </row>
    <row r="48" spans="1:59" ht="15" x14ac:dyDescent="0.25">
      <c r="A48" s="75" t="s">
        <v>61</v>
      </c>
      <c r="B48" s="75"/>
      <c r="C48" s="75"/>
      <c r="D48" s="36"/>
      <c r="E48" s="36" t="s">
        <v>62</v>
      </c>
      <c r="F48" s="36"/>
      <c r="G48" s="70" t="s">
        <v>73</v>
      </c>
      <c r="H48" s="70"/>
      <c r="I48" s="70"/>
      <c r="J48" s="8"/>
      <c r="K48" s="8"/>
      <c r="L48" s="8"/>
      <c r="M48" s="8"/>
      <c r="N48" s="10"/>
      <c r="O48" s="1"/>
      <c r="AA48" s="54">
        <v>46</v>
      </c>
      <c r="AB48" s="54">
        <f t="shared" si="22"/>
        <v>301</v>
      </c>
      <c r="AC48" s="54">
        <v>309</v>
      </c>
      <c r="AI48" s="16">
        <v>46</v>
      </c>
      <c r="AJ48" s="16">
        <f t="shared" si="23"/>
        <v>1.46</v>
      </c>
      <c r="AK48" s="16">
        <f t="shared" si="24"/>
        <v>28.840315031266066</v>
      </c>
      <c r="AL48" s="54">
        <f t="shared" si="0"/>
        <v>1.0000289946733609</v>
      </c>
      <c r="AM48" s="54">
        <f t="shared" si="1"/>
        <v>0.4363063098968033</v>
      </c>
      <c r="AN48" s="54">
        <f t="shared" si="2"/>
        <v>1.000000025320501</v>
      </c>
      <c r="AO48" s="54">
        <f t="shared" si="3"/>
        <v>-1.2893587528180268E-2</v>
      </c>
      <c r="AP48" s="54">
        <f t="shared" si="4"/>
        <v>0.99994089914827211</v>
      </c>
      <c r="AQ48" s="54">
        <f t="shared" si="5"/>
        <v>-0.6229262596247277</v>
      </c>
      <c r="AR48" s="54">
        <f t="shared" si="6"/>
        <v>1.0000000000212781</v>
      </c>
      <c r="AS48" s="54">
        <f t="shared" si="7"/>
        <v>3.7377048279990611E-4</v>
      </c>
      <c r="AT48" s="54">
        <f t="shared" si="8"/>
        <v>1.6228710639039738E-2</v>
      </c>
      <c r="AU48" s="54">
        <f t="shared" si="9"/>
        <v>-89.070122553264611</v>
      </c>
      <c r="AV48" s="54">
        <f t="shared" si="10"/>
        <v>0.9999999959868382</v>
      </c>
      <c r="AW48" s="54">
        <f t="shared" si="11"/>
        <v>-5.1331146167915139E-3</v>
      </c>
      <c r="AX48" s="54">
        <f t="shared" si="12"/>
        <v>60.546805313179924</v>
      </c>
      <c r="AY48" s="54">
        <f t="shared" si="13"/>
        <v>90.720442311251972</v>
      </c>
      <c r="AZ48" s="16" t="e">
        <f t="shared" si="14"/>
        <v>#VALUE!</v>
      </c>
      <c r="BA48" s="16" t="e">
        <f t="shared" si="15"/>
        <v>#VALUE!</v>
      </c>
      <c r="BB48" s="16" t="e">
        <f t="shared" si="16"/>
        <v>#VALUE!</v>
      </c>
      <c r="BC48" s="16" t="e">
        <f t="shared" si="17"/>
        <v>#VALUE!</v>
      </c>
      <c r="BD48" s="16">
        <f t="shared" si="18"/>
        <v>0.99999999926065453</v>
      </c>
      <c r="BE48" s="16">
        <f t="shared" si="19"/>
        <v>-2.2032377737397032E-3</v>
      </c>
      <c r="BF48" s="16">
        <f t="shared" si="20"/>
        <v>0.99999999866641898</v>
      </c>
      <c r="BG48" s="16">
        <f t="shared" si="21"/>
        <v>-2.959016319577173E-3</v>
      </c>
    </row>
    <row r="49" spans="1:59" ht="16.5" x14ac:dyDescent="0.25">
      <c r="A49" s="37" t="s">
        <v>109</v>
      </c>
      <c r="B49" s="26">
        <f>Rsense*2*PI()*fco*Cout*Vout*(Rup+Rdown)/(GmEA*Rdown*Vin_min)/10^6</f>
        <v>77.897136242610486</v>
      </c>
      <c r="C49" s="26">
        <f>Q21/1000</f>
        <v>78.7</v>
      </c>
      <c r="D49" s="23"/>
      <c r="E49" s="25">
        <v>61.8</v>
      </c>
      <c r="F49" s="22" t="s">
        <v>63</v>
      </c>
      <c r="G49" s="26">
        <f>1/(2*PI()*Ro_ea*CcompC*10^-9)</f>
        <v>0.46810277379969212</v>
      </c>
      <c r="H49" s="69" t="s">
        <v>150</v>
      </c>
      <c r="I49" s="69"/>
      <c r="J49" s="8"/>
      <c r="K49" s="43" t="s">
        <v>120</v>
      </c>
      <c r="L49" s="44">
        <f>fcross/1000</f>
        <v>22.387211385683383</v>
      </c>
      <c r="M49" s="45" t="s">
        <v>9</v>
      </c>
      <c r="N49" s="10"/>
      <c r="O49" s="1"/>
      <c r="AA49" s="54">
        <v>47</v>
      </c>
      <c r="AB49" s="54">
        <f t="shared" si="22"/>
        <v>309</v>
      </c>
      <c r="AC49" s="54">
        <v>316</v>
      </c>
      <c r="AI49" s="16">
        <v>47</v>
      </c>
      <c r="AJ49" s="16">
        <f t="shared" si="23"/>
        <v>1.47</v>
      </c>
      <c r="AK49" s="16">
        <f t="shared" si="24"/>
        <v>29.512092266663863</v>
      </c>
      <c r="AL49" s="54">
        <f t="shared" si="0"/>
        <v>1.0000303611294745</v>
      </c>
      <c r="AM49" s="54">
        <f t="shared" si="1"/>
        <v>0.4464687826939418</v>
      </c>
      <c r="AN49" s="54">
        <f t="shared" si="2"/>
        <v>1.0000000265138194</v>
      </c>
      <c r="AO49" s="54">
        <f t="shared" si="3"/>
        <v>-1.3193917752449037E-2</v>
      </c>
      <c r="AP49" s="54">
        <f t="shared" si="4"/>
        <v>0.99993811406949618</v>
      </c>
      <c r="AQ49" s="54">
        <f t="shared" si="5"/>
        <v>-0.63743489255225849</v>
      </c>
      <c r="AR49" s="54">
        <f t="shared" si="6"/>
        <v>1.0000000000222808</v>
      </c>
      <c r="AS49" s="54">
        <f t="shared" si="7"/>
        <v>3.8247671577028237E-4</v>
      </c>
      <c r="AT49" s="54">
        <f t="shared" si="8"/>
        <v>1.5859394080721737E-2</v>
      </c>
      <c r="AU49" s="54">
        <f t="shared" si="9"/>
        <v>-89.09128555745778</v>
      </c>
      <c r="AV49" s="54">
        <f t="shared" si="10"/>
        <v>0.99999999579770371</v>
      </c>
      <c r="AW49" s="54">
        <f t="shared" si="11"/>
        <v>-5.2526802152743565E-3</v>
      </c>
      <c r="AX49" s="54">
        <f t="shared" si="12"/>
        <v>60.346844477298944</v>
      </c>
      <c r="AY49" s="54">
        <f t="shared" si="13"/>
        <v>90.694401712994079</v>
      </c>
      <c r="AZ49" s="16" t="e">
        <f t="shared" si="14"/>
        <v>#VALUE!</v>
      </c>
      <c r="BA49" s="16" t="e">
        <f t="shared" si="15"/>
        <v>#VALUE!</v>
      </c>
      <c r="BB49" s="16" t="e">
        <f t="shared" si="16"/>
        <v>#VALUE!</v>
      </c>
      <c r="BC49" s="16" t="e">
        <f t="shared" si="17"/>
        <v>#VALUE!</v>
      </c>
      <c r="BD49" s="16">
        <f t="shared" si="18"/>
        <v>0.99999999922581018</v>
      </c>
      <c r="BE49" s="16">
        <f t="shared" si="19"/>
        <v>-2.2545577741437156E-3</v>
      </c>
      <c r="BF49" s="16">
        <f t="shared" si="20"/>
        <v>0.99999999860356903</v>
      </c>
      <c r="BG49" s="16">
        <f t="shared" si="21"/>
        <v>-3.027940663740839E-3</v>
      </c>
    </row>
    <row r="50" spans="1:59" ht="16.5" x14ac:dyDescent="0.25">
      <c r="A50" s="37" t="s">
        <v>110</v>
      </c>
      <c r="B50" s="26">
        <f>1/(2*PI()*fco*1000/10*Rcomp*1000)*10^9</f>
        <v>0.90404531652836706</v>
      </c>
      <c r="C50" s="22">
        <f>Q24*10^9</f>
        <v>0.81999999999999984</v>
      </c>
      <c r="D50" s="23"/>
      <c r="E50" s="25">
        <v>0.68</v>
      </c>
      <c r="F50" s="22" t="s">
        <v>64</v>
      </c>
      <c r="G50" s="28">
        <f>1/(2*PI()*RcompC*CcompC*10^-6)/1000</f>
        <v>3.7872392702240476</v>
      </c>
      <c r="H50" s="69" t="s">
        <v>151</v>
      </c>
      <c r="I50" s="69"/>
      <c r="J50" s="8"/>
      <c r="K50" s="50" t="s">
        <v>113</v>
      </c>
      <c r="L50" s="46">
        <f>T38</f>
        <v>69.55455872110123</v>
      </c>
      <c r="M50" s="47" t="s">
        <v>107</v>
      </c>
      <c r="N50" s="10"/>
      <c r="O50" s="1"/>
      <c r="AA50" s="54">
        <v>48</v>
      </c>
      <c r="AB50" s="54">
        <f t="shared" si="22"/>
        <v>316</v>
      </c>
      <c r="AC50" s="54">
        <v>324</v>
      </c>
      <c r="AI50" s="16">
        <v>48</v>
      </c>
      <c r="AJ50" s="16">
        <f t="shared" si="23"/>
        <v>1.48</v>
      </c>
      <c r="AK50" s="16">
        <f t="shared" si="24"/>
        <v>30.199517204020164</v>
      </c>
      <c r="AL50" s="54">
        <f t="shared" si="0"/>
        <v>1.0000317919826793</v>
      </c>
      <c r="AM50" s="54">
        <f t="shared" si="1"/>
        <v>0.45686794080524823</v>
      </c>
      <c r="AN50" s="54">
        <f t="shared" si="2"/>
        <v>1.0000000277633772</v>
      </c>
      <c r="AO50" s="54">
        <f t="shared" si="3"/>
        <v>-1.350124356556268E-2</v>
      </c>
      <c r="AP50" s="54">
        <f t="shared" si="4"/>
        <v>0.99993519775894357</v>
      </c>
      <c r="AQ50" s="54">
        <f t="shared" si="5"/>
        <v>-0.65228139031090093</v>
      </c>
      <c r="AR50" s="54">
        <f t="shared" si="6"/>
        <v>1.0000000000233311</v>
      </c>
      <c r="AS50" s="54">
        <f t="shared" si="7"/>
        <v>3.9138574295801369E-4</v>
      </c>
      <c r="AT50" s="54">
        <f t="shared" si="8"/>
        <v>1.5498477921305308E-2</v>
      </c>
      <c r="AU50" s="54">
        <f t="shared" si="9"/>
        <v>-89.111967072477427</v>
      </c>
      <c r="AV50" s="54">
        <f t="shared" si="10"/>
        <v>0.99999999559965569</v>
      </c>
      <c r="AW50" s="54">
        <f t="shared" si="11"/>
        <v>-5.3750308542723346E-3</v>
      </c>
      <c r="AX50" s="54">
        <f t="shared" si="12"/>
        <v>60.146880744681241</v>
      </c>
      <c r="AY50" s="54">
        <f t="shared" si="13"/>
        <v>90.668729045707011</v>
      </c>
      <c r="AZ50" s="16" t="e">
        <f t="shared" si="14"/>
        <v>#VALUE!</v>
      </c>
      <c r="BA50" s="16" t="e">
        <f t="shared" si="15"/>
        <v>#VALUE!</v>
      </c>
      <c r="BB50" s="16" t="e">
        <f t="shared" si="16"/>
        <v>#VALUE!</v>
      </c>
      <c r="BC50" s="16" t="e">
        <f t="shared" si="17"/>
        <v>#VALUE!</v>
      </c>
      <c r="BD50" s="16">
        <f t="shared" si="18"/>
        <v>0.99999999918932381</v>
      </c>
      <c r="BE50" s="16">
        <f t="shared" si="19"/>
        <v>-2.3070731709172411E-3</v>
      </c>
      <c r="BF50" s="16">
        <f t="shared" si="20"/>
        <v>0.99999999853775745</v>
      </c>
      <c r="BG50" s="16">
        <f t="shared" si="21"/>
        <v>-3.0984704621119918E-3</v>
      </c>
    </row>
    <row r="51" spans="1:59" ht="15.75" customHeight="1" x14ac:dyDescent="0.25">
      <c r="A51" s="38" t="s">
        <v>74</v>
      </c>
      <c r="B51" s="22">
        <f>Cout*Co_esr/(Rcomp)</f>
        <v>0.46214792656662074</v>
      </c>
      <c r="C51" s="22">
        <f>Q27*10^12</f>
        <v>1</v>
      </c>
      <c r="D51" s="23"/>
      <c r="E51" s="25">
        <v>0</v>
      </c>
      <c r="F51" s="22" t="s">
        <v>77</v>
      </c>
      <c r="G51" s="39" t="str">
        <f>IF(CHFC&lt;1,"N/F",1/(2*PI()*RcompC*CHFC*10^-9)/1000)</f>
        <v>N/F</v>
      </c>
      <c r="H51" s="69" t="s">
        <v>152</v>
      </c>
      <c r="I51" s="69"/>
      <c r="J51" s="8"/>
      <c r="K51" s="37" t="s">
        <v>119</v>
      </c>
      <c r="L51" s="48">
        <f>W38</f>
        <v>13.645580849473436</v>
      </c>
      <c r="M51" s="49" t="s">
        <v>118</v>
      </c>
      <c r="N51" s="10"/>
      <c r="O51" s="1"/>
      <c r="AA51" s="54">
        <v>49</v>
      </c>
      <c r="AB51" s="54">
        <f t="shared" si="22"/>
        <v>324</v>
      </c>
      <c r="AC51" s="54">
        <v>332</v>
      </c>
      <c r="AI51" s="16">
        <v>49</v>
      </c>
      <c r="AJ51" s="16">
        <f t="shared" si="23"/>
        <v>1.49</v>
      </c>
      <c r="AK51" s="16">
        <f t="shared" si="24"/>
        <v>30.902954325135919</v>
      </c>
      <c r="AL51" s="54">
        <f t="shared" si="0"/>
        <v>1.0000332902677238</v>
      </c>
      <c r="AM51" s="54">
        <f t="shared" si="1"/>
        <v>0.46750929525986912</v>
      </c>
      <c r="AN51" s="54">
        <f t="shared" si="2"/>
        <v>1.0000000290718249</v>
      </c>
      <c r="AO51" s="54">
        <f t="shared" si="3"/>
        <v>-1.381572791566448E-2</v>
      </c>
      <c r="AP51" s="54">
        <f t="shared" si="4"/>
        <v>0.99993214403425701</v>
      </c>
      <c r="AQ51" s="54">
        <f t="shared" si="5"/>
        <v>-0.66747361673096017</v>
      </c>
      <c r="AR51" s="54">
        <f t="shared" si="6"/>
        <v>1.0000000000244307</v>
      </c>
      <c r="AS51" s="54">
        <f t="shared" si="7"/>
        <v>4.0050228804723852E-4</v>
      </c>
      <c r="AT51" s="54">
        <f t="shared" si="8"/>
        <v>1.5145771362850505E-2</v>
      </c>
      <c r="AU51" s="54">
        <f t="shared" si="9"/>
        <v>-89.132178042367045</v>
      </c>
      <c r="AV51" s="54">
        <f t="shared" si="10"/>
        <v>0.9999999953922738</v>
      </c>
      <c r="AW51" s="54">
        <f t="shared" si="11"/>
        <v>-5.500231405709286E-3</v>
      </c>
      <c r="AX51" s="54">
        <f t="shared" si="12"/>
        <v>59.946914192193319</v>
      </c>
      <c r="AY51" s="54">
        <f t="shared" si="13"/>
        <v>90.643410724209588</v>
      </c>
      <c r="AZ51" s="16" t="e">
        <f t="shared" si="14"/>
        <v>#VALUE!</v>
      </c>
      <c r="BA51" s="16" t="e">
        <f t="shared" si="15"/>
        <v>#VALUE!</v>
      </c>
      <c r="BB51" s="16" t="e">
        <f t="shared" si="16"/>
        <v>#VALUE!</v>
      </c>
      <c r="BC51" s="16" t="e">
        <f t="shared" si="17"/>
        <v>#VALUE!</v>
      </c>
      <c r="BD51" s="16">
        <f t="shared" si="18"/>
        <v>0.9999999991511177</v>
      </c>
      <c r="BE51" s="16">
        <f t="shared" si="19"/>
        <v>-2.3608118084184207E-3</v>
      </c>
      <c r="BF51" s="16">
        <f t="shared" si="20"/>
        <v>0.99999999846884391</v>
      </c>
      <c r="BG51" s="16">
        <f t="shared" si="21"/>
        <v>-3.1706431105224457E-3</v>
      </c>
    </row>
    <row r="52" spans="1:59" ht="15" x14ac:dyDescent="0.25">
      <c r="A52" s="41"/>
      <c r="B52" s="8"/>
      <c r="C52" s="8"/>
      <c r="D52" s="8"/>
      <c r="E52" s="8"/>
      <c r="F52" s="8"/>
      <c r="G52" s="8"/>
      <c r="H52" s="8"/>
      <c r="I52" s="8"/>
      <c r="J52" s="8"/>
      <c r="K52" s="8"/>
      <c r="L52" s="8"/>
      <c r="M52" s="8"/>
      <c r="N52" s="8"/>
      <c r="O52" s="1"/>
      <c r="AA52" s="54">
        <v>50</v>
      </c>
      <c r="AB52" s="54">
        <f t="shared" si="22"/>
        <v>332</v>
      </c>
      <c r="AC52" s="54">
        <v>340</v>
      </c>
      <c r="AI52" s="16">
        <v>50</v>
      </c>
      <c r="AJ52" s="16">
        <f t="shared" si="23"/>
        <v>1.5</v>
      </c>
      <c r="AK52" s="16">
        <f t="shared" si="24"/>
        <v>31.622776601683803</v>
      </c>
      <c r="AL52" s="54">
        <f t="shared" si="0"/>
        <v>1.0000348591623611</v>
      </c>
      <c r="AM52" s="54">
        <f t="shared" si="1"/>
        <v>0.4783984853065672</v>
      </c>
      <c r="AN52" s="54">
        <f t="shared" si="2"/>
        <v>1.0000000304419376</v>
      </c>
      <c r="AO52" s="54">
        <f t="shared" si="3"/>
        <v>-1.4137537546443703E-2</v>
      </c>
      <c r="AP52" s="54">
        <f t="shared" si="4"/>
        <v>0.99992894642194607</v>
      </c>
      <c r="AQ52" s="54">
        <f t="shared" si="5"/>
        <v>-0.68301961838213077</v>
      </c>
      <c r="AR52" s="54">
        <f t="shared" si="6"/>
        <v>1.000000000025582</v>
      </c>
      <c r="AS52" s="54">
        <f t="shared" si="7"/>
        <v>4.0983118475083257E-4</v>
      </c>
      <c r="AT52" s="54">
        <f t="shared" si="8"/>
        <v>1.4801087922594739E-2</v>
      </c>
      <c r="AU52" s="54">
        <f t="shared" si="9"/>
        <v>-89.151929163119874</v>
      </c>
      <c r="AV52" s="54">
        <f t="shared" si="10"/>
        <v>0.99999999517511839</v>
      </c>
      <c r="AW52" s="54">
        <f t="shared" si="11"/>
        <v>-5.6283482525700144E-3</v>
      </c>
      <c r="AX52" s="54">
        <f t="shared" si="12"/>
        <v>59.746944890728678</v>
      </c>
      <c r="AY52" s="54">
        <f t="shared" si="13"/>
        <v>90.61843335013485</v>
      </c>
      <c r="AZ52" s="16" t="e">
        <f t="shared" si="14"/>
        <v>#VALUE!</v>
      </c>
      <c r="BA52" s="16" t="e">
        <f t="shared" si="15"/>
        <v>#VALUE!</v>
      </c>
      <c r="BB52" s="16" t="e">
        <f t="shared" si="16"/>
        <v>#VALUE!</v>
      </c>
      <c r="BC52" s="16" t="e">
        <f t="shared" si="17"/>
        <v>#VALUE!</v>
      </c>
      <c r="BD52" s="16">
        <f t="shared" si="18"/>
        <v>0.99999999911111126</v>
      </c>
      <c r="BE52" s="16">
        <f t="shared" si="19"/>
        <v>-2.4158021795837922E-3</v>
      </c>
      <c r="BF52" s="16">
        <f t="shared" si="20"/>
        <v>0.99999999839668274</v>
      </c>
      <c r="BG52" s="16">
        <f t="shared" si="21"/>
        <v>-3.2444968758647869E-3</v>
      </c>
    </row>
    <row r="53" spans="1:59" ht="15" x14ac:dyDescent="0.25">
      <c r="A53" s="35" t="s">
        <v>128</v>
      </c>
      <c r="B53" s="35"/>
      <c r="C53" s="35"/>
      <c r="D53" s="17"/>
      <c r="E53" s="17"/>
      <c r="F53" s="8"/>
      <c r="G53" s="8"/>
      <c r="H53" s="8"/>
      <c r="I53" s="8"/>
      <c r="J53" s="8"/>
      <c r="K53" s="8"/>
      <c r="L53" s="8"/>
      <c r="M53" s="8"/>
      <c r="N53" s="8"/>
      <c r="O53" s="1"/>
      <c r="AA53" s="54">
        <v>51</v>
      </c>
      <c r="AB53" s="54">
        <f t="shared" si="22"/>
        <v>340</v>
      </c>
      <c r="AC53" s="54">
        <v>348</v>
      </c>
      <c r="AI53" s="16">
        <v>51</v>
      </c>
      <c r="AJ53" s="16">
        <f t="shared" si="23"/>
        <v>1.51</v>
      </c>
      <c r="AK53" s="16">
        <f t="shared" si="24"/>
        <v>32.359365692962832</v>
      </c>
      <c r="AL53" s="54">
        <f t="shared" si="0"/>
        <v>1.0000365019940867</v>
      </c>
      <c r="AM53" s="54">
        <f t="shared" si="1"/>
        <v>0.48954128138970715</v>
      </c>
      <c r="AN53" s="54">
        <f t="shared" si="2"/>
        <v>1.000000031876622</v>
      </c>
      <c r="AO53" s="54">
        <f t="shared" si="3"/>
        <v>-1.4466843085544984E-2</v>
      </c>
      <c r="AP53" s="54">
        <f t="shared" si="4"/>
        <v>0.99992559814368831</v>
      </c>
      <c r="AQ53" s="54">
        <f t="shared" si="5"/>
        <v>-0.69892762879911163</v>
      </c>
      <c r="AR53" s="54">
        <f t="shared" si="6"/>
        <v>1.0000000000267877</v>
      </c>
      <c r="AS53" s="54">
        <f t="shared" si="7"/>
        <v>4.1937737937330894E-4</v>
      </c>
      <c r="AT53" s="54">
        <f t="shared" si="8"/>
        <v>1.4464245336588523E-2</v>
      </c>
      <c r="AU53" s="54">
        <f t="shared" si="9"/>
        <v>-89.17123088825403</v>
      </c>
      <c r="AV53" s="54">
        <f t="shared" si="10"/>
        <v>0.99999999494772873</v>
      </c>
      <c r="AW53" s="54">
        <f t="shared" si="11"/>
        <v>-5.759449324097431E-3</v>
      </c>
      <c r="AX53" s="54">
        <f t="shared" si="12"/>
        <v>59.546972905357663</v>
      </c>
      <c r="AY53" s="54">
        <f t="shared" si="13"/>
        <v>90.593783704948862</v>
      </c>
      <c r="AZ53" s="16" t="e">
        <f t="shared" si="14"/>
        <v>#VALUE!</v>
      </c>
      <c r="BA53" s="16" t="e">
        <f t="shared" si="15"/>
        <v>#VALUE!</v>
      </c>
      <c r="BB53" s="16" t="e">
        <f t="shared" si="16"/>
        <v>#VALUE!</v>
      </c>
      <c r="BC53" s="16" t="e">
        <f t="shared" si="17"/>
        <v>#VALUE!</v>
      </c>
      <c r="BD53" s="16">
        <f t="shared" si="18"/>
        <v>0.99999999906921921</v>
      </c>
      <c r="BE53" s="16">
        <f t="shared" si="19"/>
        <v>-2.472073441035626E-3</v>
      </c>
      <c r="BF53" s="16">
        <f t="shared" si="20"/>
        <v>0.99999999832112074</v>
      </c>
      <c r="BG53" s="16">
        <f t="shared" si="21"/>
        <v>-3.3200709163819881E-3</v>
      </c>
    </row>
    <row r="54" spans="1:59" ht="18.75" x14ac:dyDescent="0.25">
      <c r="A54" s="67" t="s">
        <v>115</v>
      </c>
      <c r="B54" s="67"/>
      <c r="C54" s="67"/>
      <c r="D54" s="67"/>
      <c r="E54" s="13">
        <v>0</v>
      </c>
      <c r="F54" s="40" t="s">
        <v>77</v>
      </c>
      <c r="G54" s="8"/>
      <c r="H54" s="8"/>
      <c r="I54" s="8"/>
      <c r="J54" s="8"/>
      <c r="K54" s="8"/>
      <c r="L54" s="8"/>
      <c r="M54" s="8"/>
      <c r="N54" s="8"/>
      <c r="O54" s="1"/>
      <c r="AA54" s="54">
        <v>52</v>
      </c>
      <c r="AB54" s="54">
        <f t="shared" si="22"/>
        <v>348</v>
      </c>
      <c r="AC54" s="54">
        <v>357</v>
      </c>
      <c r="AI54" s="16">
        <v>52</v>
      </c>
      <c r="AJ54" s="16">
        <f t="shared" si="23"/>
        <v>1.52</v>
      </c>
      <c r="AK54" s="16">
        <f t="shared" si="24"/>
        <v>33.113112148259127</v>
      </c>
      <c r="AL54" s="54">
        <f t="shared" si="0"/>
        <v>1.0000382222471937</v>
      </c>
      <c r="AM54" s="54">
        <f t="shared" si="1"/>
        <v>0.50094358819379636</v>
      </c>
      <c r="AN54" s="54">
        <f t="shared" si="2"/>
        <v>1.000000033378921</v>
      </c>
      <c r="AO54" s="54">
        <f t="shared" si="3"/>
        <v>-1.4803819135036964E-2</v>
      </c>
      <c r="AP54" s="54">
        <f t="shared" si="4"/>
        <v>0.99992209210198824</v>
      </c>
      <c r="AQ54" s="54">
        <f t="shared" si="5"/>
        <v>-0.7152060728034344</v>
      </c>
      <c r="AR54" s="54">
        <f t="shared" si="6"/>
        <v>1.00000000002805</v>
      </c>
      <c r="AS54" s="54">
        <f t="shared" si="7"/>
        <v>4.2914593343341327E-4</v>
      </c>
      <c r="AT54" s="54">
        <f t="shared" si="8"/>
        <v>1.4135065465400727E-2</v>
      </c>
      <c r="AU54" s="54">
        <f t="shared" si="9"/>
        <v>-89.190093434265634</v>
      </c>
      <c r="AV54" s="54">
        <f t="shared" si="10"/>
        <v>0.99999999470962253</v>
      </c>
      <c r="AW54" s="54">
        <f t="shared" si="11"/>
        <v>-5.8936041318094932E-3</v>
      </c>
      <c r="AX54" s="54">
        <f t="shared" si="12"/>
        <v>59.346998295465134</v>
      </c>
      <c r="AY54" s="54">
        <f t="shared" si="13"/>
        <v>90.56944874306032</v>
      </c>
      <c r="AZ54" s="16" t="e">
        <f t="shared" si="14"/>
        <v>#VALUE!</v>
      </c>
      <c r="BA54" s="16" t="e">
        <f t="shared" si="15"/>
        <v>#VALUE!</v>
      </c>
      <c r="BB54" s="16" t="e">
        <f t="shared" si="16"/>
        <v>#VALUE!</v>
      </c>
      <c r="BC54" s="16" t="e">
        <f t="shared" si="17"/>
        <v>#VALUE!</v>
      </c>
      <c r="BD54" s="16">
        <f t="shared" si="18"/>
        <v>0.99999999902535275</v>
      </c>
      <c r="BE54" s="16">
        <f t="shared" si="19"/>
        <v>-2.5296554285411488E-3</v>
      </c>
      <c r="BF54" s="16">
        <f t="shared" si="20"/>
        <v>0.99999999824199759</v>
      </c>
      <c r="BG54" s="16">
        <f t="shared" si="21"/>
        <v>-3.3974053024296222E-3</v>
      </c>
    </row>
    <row r="55" spans="1:59" ht="18.75" x14ac:dyDescent="0.25">
      <c r="A55" s="68" t="s">
        <v>116</v>
      </c>
      <c r="B55" s="68"/>
      <c r="C55" s="68"/>
      <c r="D55" s="68"/>
      <c r="E55" s="42" t="str">
        <f>IF(Cff=0,"N/F",1/(2*PI()*Rup*Cff*10^-9)/1000)</f>
        <v>N/F</v>
      </c>
      <c r="F55" s="40" t="s">
        <v>9</v>
      </c>
      <c r="G55" s="8"/>
      <c r="H55" s="8"/>
      <c r="I55" s="8"/>
      <c r="J55" s="8"/>
      <c r="K55" s="8"/>
      <c r="L55" s="8"/>
      <c r="M55" s="8"/>
      <c r="N55" s="8"/>
      <c r="O55" s="1"/>
      <c r="AA55" s="54">
        <v>53</v>
      </c>
      <c r="AB55" s="54">
        <f t="shared" si="22"/>
        <v>357</v>
      </c>
      <c r="AC55" s="54">
        <v>365</v>
      </c>
      <c r="AI55" s="16">
        <v>53</v>
      </c>
      <c r="AJ55" s="16">
        <f t="shared" si="23"/>
        <v>1.53</v>
      </c>
      <c r="AK55" s="16">
        <f t="shared" si="24"/>
        <v>33.884415613920268</v>
      </c>
      <c r="AL55" s="54">
        <f t="shared" si="0"/>
        <v>1.0000400235701601</v>
      </c>
      <c r="AM55" s="54">
        <f t="shared" si="1"/>
        <v>0.5126114477581295</v>
      </c>
      <c r="AN55" s="54">
        <f t="shared" si="2"/>
        <v>1.0000000349520211</v>
      </c>
      <c r="AO55" s="54">
        <f t="shared" si="3"/>
        <v>-1.5148644363988169E-2</v>
      </c>
      <c r="AP55" s="54">
        <f t="shared" si="4"/>
        <v>0.99991842086516058</v>
      </c>
      <c r="AQ55" s="54">
        <f t="shared" si="5"/>
        <v>-0.73186357092359278</v>
      </c>
      <c r="AR55" s="54">
        <f t="shared" si="6"/>
        <v>1.0000000000293721</v>
      </c>
      <c r="AS55" s="54">
        <f t="shared" si="7"/>
        <v>4.3914202634780773E-4</v>
      </c>
      <c r="AT55" s="54">
        <f t="shared" si="8"/>
        <v>1.3813374201854514E-2</v>
      </c>
      <c r="AU55" s="54">
        <f t="shared" si="9"/>
        <v>-89.208526785962064</v>
      </c>
      <c r="AV55" s="54">
        <f t="shared" si="10"/>
        <v>0.99999999446029464</v>
      </c>
      <c r="AW55" s="54">
        <f t="shared" si="11"/>
        <v>-6.0308838063551067E-3</v>
      </c>
      <c r="AX55" s="54">
        <f t="shared" si="12"/>
        <v>59.147021114876068</v>
      </c>
      <c r="AY55" s="54">
        <f t="shared" si="13"/>
        <v>90.545415585017921</v>
      </c>
      <c r="AZ55" s="16" t="e">
        <f t="shared" si="14"/>
        <v>#VALUE!</v>
      </c>
      <c r="BA55" s="16" t="e">
        <f t="shared" si="15"/>
        <v>#VALUE!</v>
      </c>
      <c r="BB55" s="16" t="e">
        <f t="shared" si="16"/>
        <v>#VALUE!</v>
      </c>
      <c r="BC55" s="16" t="e">
        <f t="shared" si="17"/>
        <v>#VALUE!</v>
      </c>
      <c r="BD55" s="16">
        <f t="shared" si="18"/>
        <v>0.99999999897941905</v>
      </c>
      <c r="BE55" s="16">
        <f t="shared" si="19"/>
        <v>-2.5885786728318569E-3</v>
      </c>
      <c r="BF55" s="16">
        <f t="shared" si="20"/>
        <v>0.99999999815914564</v>
      </c>
      <c r="BG55" s="16">
        <f t="shared" si="21"/>
        <v>-3.4765410377216822E-3</v>
      </c>
    </row>
    <row r="56" spans="1:59" ht="18.75" x14ac:dyDescent="0.25">
      <c r="A56" s="68" t="s">
        <v>117</v>
      </c>
      <c r="B56" s="68"/>
      <c r="C56" s="68"/>
      <c r="D56" s="68"/>
      <c r="E56" s="42" t="str">
        <f>IF(Cff=0,"N/F",1/(2*PI()*((Rup*Rdown)/(Rup+Rdown))*Cff*10^-9)/1000)</f>
        <v>N/F</v>
      </c>
      <c r="F56" s="40" t="s">
        <v>9</v>
      </c>
      <c r="G56" s="8"/>
      <c r="H56" s="8"/>
      <c r="I56" s="8"/>
      <c r="J56" s="8"/>
      <c r="K56" s="8"/>
      <c r="L56" s="8"/>
      <c r="M56" s="8"/>
      <c r="N56" s="8"/>
      <c r="O56" s="1"/>
      <c r="AA56" s="54">
        <v>54</v>
      </c>
      <c r="AB56" s="54">
        <f t="shared" si="22"/>
        <v>365</v>
      </c>
      <c r="AC56" s="54">
        <v>374</v>
      </c>
      <c r="AI56" s="16">
        <v>54</v>
      </c>
      <c r="AJ56" s="16">
        <f t="shared" si="23"/>
        <v>1.54</v>
      </c>
      <c r="AK56" s="16">
        <f t="shared" si="24"/>
        <v>34.67368504525318</v>
      </c>
      <c r="AL56" s="54">
        <f t="shared" si="0"/>
        <v>1.000041909783385</v>
      </c>
      <c r="AM56" s="54">
        <f t="shared" si="1"/>
        <v>0.52455104266311081</v>
      </c>
      <c r="AN56" s="54">
        <f t="shared" si="2"/>
        <v>1.000000036599259</v>
      </c>
      <c r="AO56" s="54">
        <f t="shared" si="3"/>
        <v>-1.5501501603199326E-2</v>
      </c>
      <c r="AP56" s="54">
        <f t="shared" si="4"/>
        <v>0.99991457665161232</v>
      </c>
      <c r="AQ56" s="54">
        <f t="shared" si="5"/>
        <v>-0.74890894391559482</v>
      </c>
      <c r="AR56" s="54">
        <f t="shared" si="6"/>
        <v>1.0000000000307563</v>
      </c>
      <c r="AS56" s="54">
        <f t="shared" si="7"/>
        <v>4.4937095817726723E-4</v>
      </c>
      <c r="AT56" s="54">
        <f t="shared" si="8"/>
        <v>1.3499001380755334E-2</v>
      </c>
      <c r="AU56" s="54">
        <f t="shared" si="9"/>
        <v>-89.226540701677976</v>
      </c>
      <c r="AV56" s="54">
        <f t="shared" si="10"/>
        <v>0.99999999419921637</v>
      </c>
      <c r="AW56" s="54">
        <f t="shared" si="11"/>
        <v>-6.171361135228523E-3</v>
      </c>
      <c r="AX56" s="54">
        <f t="shared" si="12"/>
        <v>58.947041411969536</v>
      </c>
      <c r="AY56" s="54">
        <f t="shared" si="13"/>
        <v>90.521671510792387</v>
      </c>
      <c r="AZ56" s="16" t="e">
        <f t="shared" si="14"/>
        <v>#VALUE!</v>
      </c>
      <c r="BA56" s="16" t="e">
        <f t="shared" si="15"/>
        <v>#VALUE!</v>
      </c>
      <c r="BB56" s="16" t="e">
        <f t="shared" si="16"/>
        <v>#VALUE!</v>
      </c>
      <c r="BC56" s="16" t="e">
        <f t="shared" si="17"/>
        <v>#VALUE!</v>
      </c>
      <c r="BD56" s="16">
        <f t="shared" si="18"/>
        <v>0.99999999893132063</v>
      </c>
      <c r="BE56" s="16">
        <f t="shared" si="19"/>
        <v>-2.6488744157913162E-3</v>
      </c>
      <c r="BF56" s="16">
        <f t="shared" si="20"/>
        <v>0.99999999807238882</v>
      </c>
      <c r="BG56" s="16">
        <f t="shared" si="21"/>
        <v>-3.5575200810712992E-3</v>
      </c>
    </row>
    <row r="57" spans="1:59" ht="15" x14ac:dyDescent="0.25">
      <c r="A57" s="1"/>
      <c r="B57" s="1"/>
      <c r="C57" s="1"/>
      <c r="D57" s="1"/>
      <c r="E57" s="1"/>
      <c r="F57" s="1"/>
      <c r="G57" s="1"/>
      <c r="H57" s="1"/>
      <c r="I57" s="1"/>
      <c r="J57" s="1"/>
      <c r="K57" s="1"/>
      <c r="L57" s="1"/>
      <c r="M57" s="1"/>
      <c r="N57" s="1"/>
      <c r="O57" s="1"/>
      <c r="AA57" s="54">
        <v>55</v>
      </c>
      <c r="AB57" s="54">
        <f t="shared" si="22"/>
        <v>374</v>
      </c>
      <c r="AC57" s="54">
        <v>383</v>
      </c>
      <c r="AI57" s="16">
        <v>55</v>
      </c>
      <c r="AJ57" s="16">
        <f t="shared" si="23"/>
        <v>1.55</v>
      </c>
      <c r="AK57" s="16">
        <f t="shared" si="24"/>
        <v>35.481338923357555</v>
      </c>
      <c r="AL57" s="54">
        <f t="shared" si="0"/>
        <v>1.0000438848872872</v>
      </c>
      <c r="AM57" s="54">
        <f t="shared" si="1"/>
        <v>0.53676869928985693</v>
      </c>
      <c r="AN57" s="54">
        <f t="shared" si="2"/>
        <v>1.0000000383241288</v>
      </c>
      <c r="AO57" s="54">
        <f t="shared" si="3"/>
        <v>-1.5862577942142155E-2</v>
      </c>
      <c r="AP57" s="54">
        <f t="shared" si="4"/>
        <v>0.99991055131338147</v>
      </c>
      <c r="AQ57" s="54">
        <f t="shared" si="5"/>
        <v>-0.76635121738609002</v>
      </c>
      <c r="AR57" s="54">
        <f t="shared" si="6"/>
        <v>1.0000000000322058</v>
      </c>
      <c r="AS57" s="54">
        <f t="shared" si="7"/>
        <v>4.5983815243684099E-4</v>
      </c>
      <c r="AT57" s="54">
        <f t="shared" si="8"/>
        <v>1.3191780690572991E-2</v>
      </c>
      <c r="AU57" s="54">
        <f t="shared" si="9"/>
        <v>-89.244144718376546</v>
      </c>
      <c r="AV57" s="54">
        <f t="shared" si="10"/>
        <v>0.99999999392583394</v>
      </c>
      <c r="AW57" s="54">
        <f t="shared" si="11"/>
        <v>-6.3151106013621854E-3</v>
      </c>
      <c r="AX57" s="54">
        <f t="shared" si="12"/>
        <v>58.747059229781058</v>
      </c>
      <c r="AY57" s="54">
        <f t="shared" si="13"/>
        <v>90.498203953140504</v>
      </c>
      <c r="AZ57" s="16" t="e">
        <f t="shared" si="14"/>
        <v>#VALUE!</v>
      </c>
      <c r="BA57" s="16" t="e">
        <f t="shared" si="15"/>
        <v>#VALUE!</v>
      </c>
      <c r="BB57" s="16" t="e">
        <f t="shared" si="16"/>
        <v>#VALUE!</v>
      </c>
      <c r="BC57" s="16" t="e">
        <f t="shared" si="17"/>
        <v>#VALUE!</v>
      </c>
      <c r="BD57" s="16">
        <f t="shared" si="18"/>
        <v>0.99999999888095514</v>
      </c>
      <c r="BE57" s="16">
        <f t="shared" si="19"/>
        <v>-2.7105746270200174E-3</v>
      </c>
      <c r="BF57" s="16">
        <f t="shared" si="20"/>
        <v>0.99999999798154326</v>
      </c>
      <c r="BG57" s="16">
        <f t="shared" si="21"/>
        <v>-3.6403853686378445E-3</v>
      </c>
    </row>
    <row r="58" spans="1:59" ht="15" x14ac:dyDescent="0.25">
      <c r="A58" s="52"/>
      <c r="B58" s="52"/>
      <c r="C58" s="52"/>
      <c r="D58" s="52"/>
      <c r="E58" s="52"/>
      <c r="F58" s="52"/>
      <c r="G58" s="52"/>
      <c r="H58" s="52"/>
      <c r="I58" s="52"/>
      <c r="J58" s="52"/>
      <c r="K58" s="52"/>
      <c r="L58" s="52"/>
      <c r="M58" s="52"/>
      <c r="N58" s="52"/>
      <c r="AA58" s="54">
        <v>56</v>
      </c>
      <c r="AB58" s="54">
        <f t="shared" si="22"/>
        <v>383</v>
      </c>
      <c r="AC58" s="54">
        <v>392</v>
      </c>
      <c r="AI58" s="16">
        <v>56</v>
      </c>
      <c r="AJ58" s="16">
        <f t="shared" si="23"/>
        <v>1.56</v>
      </c>
      <c r="AK58" s="16">
        <f t="shared" si="24"/>
        <v>36.307805477010156</v>
      </c>
      <c r="AL58" s="54">
        <f t="shared" si="0"/>
        <v>1.0000459530707879</v>
      </c>
      <c r="AM58" s="54">
        <f t="shared" si="1"/>
        <v>0.54927089115472716</v>
      </c>
      <c r="AN58" s="54">
        <f t="shared" si="2"/>
        <v>1.0000000401302893</v>
      </c>
      <c r="AO58" s="54">
        <f t="shared" si="3"/>
        <v>-1.6232064828156197E-2</v>
      </c>
      <c r="AP58" s="54">
        <f t="shared" si="4"/>
        <v>0.99990633631890924</v>
      </c>
      <c r="AQ58" s="54">
        <f t="shared" si="5"/>
        <v>-0.78419962652027408</v>
      </c>
      <c r="AR58" s="54">
        <f t="shared" si="6"/>
        <v>1.0000000000337237</v>
      </c>
      <c r="AS58" s="54">
        <f t="shared" si="7"/>
        <v>4.7054915897147255E-4</v>
      </c>
      <c r="AT58" s="54">
        <f t="shared" si="8"/>
        <v>1.2891549587039862E-2</v>
      </c>
      <c r="AU58" s="54">
        <f t="shared" si="9"/>
        <v>-89.261348156638078</v>
      </c>
      <c r="AV58" s="54">
        <f t="shared" si="10"/>
        <v>0.99999999363956737</v>
      </c>
      <c r="AW58" s="54">
        <f t="shared" si="11"/>
        <v>-6.4622084226185492E-3</v>
      </c>
      <c r="AX58" s="54">
        <f t="shared" si="12"/>
        <v>58.547074606093773</v>
      </c>
      <c r="AY58" s="54">
        <f t="shared" si="13"/>
        <v>90.475000491047084</v>
      </c>
      <c r="AZ58" s="16" t="e">
        <f t="shared" si="14"/>
        <v>#VALUE!</v>
      </c>
      <c r="BA58" s="16" t="e">
        <f t="shared" si="15"/>
        <v>#VALUE!</v>
      </c>
      <c r="BB58" s="16" t="e">
        <f t="shared" si="16"/>
        <v>#VALUE!</v>
      </c>
      <c r="BC58" s="16" t="e">
        <f t="shared" si="17"/>
        <v>#VALUE!</v>
      </c>
      <c r="BD58" s="16">
        <f t="shared" si="18"/>
        <v>0.99999999882821622</v>
      </c>
      <c r="BE58" s="16">
        <f t="shared" si="19"/>
        <v>-2.7737120207860818E-3</v>
      </c>
      <c r="BF58" s="16">
        <f t="shared" si="20"/>
        <v>0.99999999788641625</v>
      </c>
      <c r="BG58" s="16">
        <f t="shared" si="21"/>
        <v>-3.7251808366922544E-3</v>
      </c>
    </row>
    <row r="59" spans="1:59" ht="15" x14ac:dyDescent="0.25">
      <c r="A59" s="52"/>
      <c r="B59" s="52"/>
      <c r="C59" s="52"/>
      <c r="D59" s="52"/>
      <c r="E59" s="52"/>
      <c r="F59" s="52"/>
      <c r="G59" s="52"/>
      <c r="H59" s="52"/>
      <c r="I59" s="52"/>
      <c r="J59" s="52"/>
      <c r="K59" s="52"/>
      <c r="L59" s="52"/>
      <c r="M59" s="52"/>
      <c r="N59" s="52"/>
      <c r="AA59" s="54">
        <v>57</v>
      </c>
      <c r="AB59" s="54">
        <f t="shared" si="22"/>
        <v>392</v>
      </c>
      <c r="AC59" s="54">
        <v>402</v>
      </c>
      <c r="AI59" s="16">
        <v>57</v>
      </c>
      <c r="AJ59" s="16">
        <f t="shared" si="23"/>
        <v>1.5699999999999998</v>
      </c>
      <c r="AK59" s="16">
        <f t="shared" si="24"/>
        <v>37.15352290971726</v>
      </c>
      <c r="AL59" s="54">
        <f t="shared" si="0"/>
        <v>1.0000481187201897</v>
      </c>
      <c r="AM59" s="54">
        <f t="shared" si="1"/>
        <v>0.56206424232044749</v>
      </c>
      <c r="AN59" s="54">
        <f t="shared" si="2"/>
        <v>1.0000000420215716</v>
      </c>
      <c r="AO59" s="54">
        <f t="shared" si="3"/>
        <v>-1.6610158167956135E-2</v>
      </c>
      <c r="AP59" s="54">
        <f t="shared" si="4"/>
        <v>0.99990192273499745</v>
      </c>
      <c r="AQ59" s="54">
        <f t="shared" si="5"/>
        <v>-0.80246362091679491</v>
      </c>
      <c r="AR59" s="54">
        <f t="shared" si="6"/>
        <v>1.0000000000353131</v>
      </c>
      <c r="AS59" s="54">
        <f t="shared" si="7"/>
        <v>4.8150965689860005E-4</v>
      </c>
      <c r="AT59" s="54">
        <f t="shared" si="8"/>
        <v>1.2598149208628026E-2</v>
      </c>
      <c r="AU59" s="54">
        <f t="shared" si="9"/>
        <v>-89.27816012553842</v>
      </c>
      <c r="AV59" s="54">
        <f t="shared" si="10"/>
        <v>0.99999999333980938</v>
      </c>
      <c r="AW59" s="54">
        <f t="shared" si="11"/>
        <v>-6.6127325922017439E-3</v>
      </c>
      <c r="AX59" s="54">
        <f t="shared" si="12"/>
        <v>58.347087573518465</v>
      </c>
      <c r="AY59" s="54">
        <f t="shared" si="13"/>
        <v>90.452048843243688</v>
      </c>
      <c r="AZ59" s="16" t="e">
        <f t="shared" si="14"/>
        <v>#VALUE!</v>
      </c>
      <c r="BA59" s="16" t="e">
        <f t="shared" si="15"/>
        <v>#VALUE!</v>
      </c>
      <c r="BB59" s="16" t="e">
        <f t="shared" si="16"/>
        <v>#VALUE!</v>
      </c>
      <c r="BC59" s="16" t="e">
        <f t="shared" si="17"/>
        <v>#VALUE!</v>
      </c>
      <c r="BD59" s="16">
        <f t="shared" si="18"/>
        <v>0.99999999877299173</v>
      </c>
      <c r="BE59" s="16">
        <f t="shared" si="19"/>
        <v>-2.8383200733707891E-3</v>
      </c>
      <c r="BF59" s="16">
        <f t="shared" si="20"/>
        <v>0.99999999778680615</v>
      </c>
      <c r="BG59" s="16">
        <f t="shared" si="21"/>
        <v>-3.811951444912599E-3</v>
      </c>
    </row>
    <row r="60" spans="1:59" ht="15" x14ac:dyDescent="0.25">
      <c r="A60" s="52"/>
      <c r="B60" s="52"/>
      <c r="C60" s="52"/>
      <c r="D60" s="52"/>
      <c r="E60" s="52"/>
      <c r="F60" s="52"/>
      <c r="G60" s="52"/>
      <c r="H60" s="52"/>
      <c r="I60" s="52"/>
      <c r="J60" s="52"/>
      <c r="K60" s="52"/>
      <c r="L60" s="52"/>
      <c r="M60" s="52"/>
      <c r="N60" s="52"/>
      <c r="AA60" s="54">
        <v>58</v>
      </c>
      <c r="AB60" s="54">
        <f t="shared" si="22"/>
        <v>402</v>
      </c>
      <c r="AC60" s="54">
        <v>412</v>
      </c>
      <c r="AI60" s="16">
        <v>58</v>
      </c>
      <c r="AJ60" s="16">
        <f t="shared" si="23"/>
        <v>1.58</v>
      </c>
      <c r="AK60" s="16">
        <f t="shared" si="24"/>
        <v>38.018939632056139</v>
      </c>
      <c r="AL60" s="54">
        <f t="shared" si="0"/>
        <v>1.0000503864284769</v>
      </c>
      <c r="AM60" s="54">
        <f t="shared" si="1"/>
        <v>0.57515553088554394</v>
      </c>
      <c r="AN60" s="54">
        <f t="shared" si="2"/>
        <v>1.0000000440019872</v>
      </c>
      <c r="AO60" s="54">
        <f t="shared" si="3"/>
        <v>-1.699705843150362E-2</v>
      </c>
      <c r="AP60" s="54">
        <f t="shared" si="4"/>
        <v>0.99989730120792475</v>
      </c>
      <c r="AQ60" s="54">
        <f t="shared" si="5"/>
        <v>-0.82115286953194233</v>
      </c>
      <c r="AR60" s="54">
        <f t="shared" si="6"/>
        <v>1.0000000000369773</v>
      </c>
      <c r="AS60" s="54">
        <f t="shared" si="7"/>
        <v>4.9272545761930113E-4</v>
      </c>
      <c r="AT60" s="54">
        <f t="shared" si="8"/>
        <v>1.231142429386831E-2</v>
      </c>
      <c r="AU60" s="54">
        <f t="shared" si="9"/>
        <v>-89.294589527419618</v>
      </c>
      <c r="AV60" s="54">
        <f t="shared" si="10"/>
        <v>0.99999999302592424</v>
      </c>
      <c r="AW60" s="54">
        <f t="shared" si="11"/>
        <v>-6.7667629200106024E-3</v>
      </c>
      <c r="AX60" s="54">
        <f t="shared" si="12"/>
        <v>58.147098159562702</v>
      </c>
      <c r="AY60" s="54">
        <f t="shared" si="13"/>
        <v>90.429336861799072</v>
      </c>
      <c r="AZ60" s="16" t="e">
        <f t="shared" si="14"/>
        <v>#VALUE!</v>
      </c>
      <c r="BA60" s="16" t="e">
        <f t="shared" si="15"/>
        <v>#VALUE!</v>
      </c>
      <c r="BB60" s="16" t="e">
        <f t="shared" si="16"/>
        <v>#VALUE!</v>
      </c>
      <c r="BC60" s="16" t="e">
        <f t="shared" si="17"/>
        <v>#VALUE!</v>
      </c>
      <c r="BD60" s="16">
        <f t="shared" si="18"/>
        <v>0.99999999871516465</v>
      </c>
      <c r="BE60" s="16">
        <f t="shared" si="19"/>
        <v>-2.9044330408181554E-3</v>
      </c>
      <c r="BF60" s="16">
        <f t="shared" si="20"/>
        <v>0.99999999768250158</v>
      </c>
      <c r="BG60" s="16">
        <f t="shared" si="21"/>
        <v>-3.9007432002223161E-3</v>
      </c>
    </row>
    <row r="61" spans="1:59" ht="15" x14ac:dyDescent="0.25">
      <c r="A61" s="52"/>
      <c r="B61" s="52"/>
      <c r="C61" s="52"/>
      <c r="D61" s="52"/>
      <c r="E61" s="52"/>
      <c r="F61" s="52"/>
      <c r="G61" s="52"/>
      <c r="H61" s="52"/>
      <c r="I61" s="52"/>
      <c r="J61" s="52"/>
      <c r="K61" s="52"/>
      <c r="L61" s="52"/>
      <c r="M61" s="52"/>
      <c r="N61" s="52"/>
      <c r="AA61" s="54">
        <v>59</v>
      </c>
      <c r="AB61" s="54">
        <f t="shared" si="22"/>
        <v>412</v>
      </c>
      <c r="AC61" s="54">
        <v>422</v>
      </c>
      <c r="AI61" s="16">
        <v>59</v>
      </c>
      <c r="AJ61" s="16">
        <f t="shared" si="23"/>
        <v>1.5899999999999999</v>
      </c>
      <c r="AK61" s="16">
        <f t="shared" si="24"/>
        <v>38.904514499428053</v>
      </c>
      <c r="AL61" s="54">
        <f t="shared" si="0"/>
        <v>1.0000527610050516</v>
      </c>
      <c r="AM61" s="54">
        <f t="shared" si="1"/>
        <v>0.58855169255381778</v>
      </c>
      <c r="AN61" s="54">
        <f t="shared" si="2"/>
        <v>1.000000046075737</v>
      </c>
      <c r="AO61" s="54">
        <f t="shared" si="3"/>
        <v>-1.7392970758298373E-2</v>
      </c>
      <c r="AP61" s="54">
        <f t="shared" si="4"/>
        <v>0.99989246194367398</v>
      </c>
      <c r="AQ61" s="54">
        <f t="shared" si="5"/>
        <v>-0.84027726573541006</v>
      </c>
      <c r="AR61" s="54">
        <f t="shared" si="6"/>
        <v>1.0000000000387199</v>
      </c>
      <c r="AS61" s="54">
        <f t="shared" si="7"/>
        <v>5.0420250789957248E-4</v>
      </c>
      <c r="AT61" s="54">
        <f t="shared" si="8"/>
        <v>1.203122310047487E-2</v>
      </c>
      <c r="AU61" s="54">
        <f t="shared" si="9"/>
        <v>-89.31064506255467</v>
      </c>
      <c r="AV61" s="54">
        <f t="shared" si="10"/>
        <v>0.99999999269724626</v>
      </c>
      <c r="AW61" s="54">
        <f t="shared" si="11"/>
        <v>-6.9243810749548369E-3</v>
      </c>
      <c r="AX61" s="54">
        <f t="shared" si="12"/>
        <v>57.947106386689249</v>
      </c>
      <c r="AY61" s="54">
        <f t="shared" si="13"/>
        <v>90.40685252578011</v>
      </c>
      <c r="AZ61" s="16" t="e">
        <f t="shared" si="14"/>
        <v>#VALUE!</v>
      </c>
      <c r="BA61" s="16" t="e">
        <f t="shared" si="15"/>
        <v>#VALUE!</v>
      </c>
      <c r="BB61" s="16" t="e">
        <f t="shared" si="16"/>
        <v>#VALUE!</v>
      </c>
      <c r="BC61" s="16" t="e">
        <f t="shared" si="17"/>
        <v>#VALUE!</v>
      </c>
      <c r="BD61" s="16">
        <f t="shared" si="18"/>
        <v>0.9999999986546122</v>
      </c>
      <c r="BE61" s="16">
        <f t="shared" si="19"/>
        <v>-2.9720859770979197E-3</v>
      </c>
      <c r="BF61" s="16">
        <f t="shared" si="20"/>
        <v>0.99999999757328117</v>
      </c>
      <c r="BG61" s="16">
        <f t="shared" si="21"/>
        <v>-3.991603181183653E-3</v>
      </c>
    </row>
    <row r="62" spans="1:59" ht="15" x14ac:dyDescent="0.25">
      <c r="A62" s="52"/>
      <c r="B62" s="52"/>
      <c r="C62" s="52"/>
      <c r="D62" s="52"/>
      <c r="E62" s="52"/>
      <c r="F62" s="52"/>
      <c r="G62" s="52"/>
      <c r="H62" s="52"/>
      <c r="I62" s="52"/>
      <c r="J62" s="52"/>
      <c r="K62" s="52"/>
      <c r="L62" s="52"/>
      <c r="M62" s="52"/>
      <c r="N62" s="52"/>
      <c r="AA62" s="54">
        <v>60</v>
      </c>
      <c r="AB62" s="54">
        <f t="shared" si="22"/>
        <v>422</v>
      </c>
      <c r="AC62" s="54">
        <v>432</v>
      </c>
      <c r="AI62" s="16">
        <v>60</v>
      </c>
      <c r="AJ62" s="16">
        <f t="shared" si="23"/>
        <v>1.6</v>
      </c>
      <c r="AK62" s="16">
        <f t="shared" si="24"/>
        <v>39.810717055349755</v>
      </c>
      <c r="AL62" s="54">
        <f t="shared" si="0"/>
        <v>1.000055247485929</v>
      </c>
      <c r="AM62" s="54">
        <f t="shared" si="1"/>
        <v>0.60225982428564973</v>
      </c>
      <c r="AN62" s="54">
        <f t="shared" si="2"/>
        <v>1.0000000482472193</v>
      </c>
      <c r="AO62" s="54">
        <f t="shared" si="3"/>
        <v>-1.7798105066145299E-2</v>
      </c>
      <c r="AP62" s="54">
        <f t="shared" si="4"/>
        <v>0.99988739468723231</v>
      </c>
      <c r="AQ62" s="54">
        <f t="shared" si="5"/>
        <v>-0.85984693247999755</v>
      </c>
      <c r="AR62" s="54">
        <f t="shared" si="6"/>
        <v>1.0000000000405449</v>
      </c>
      <c r="AS62" s="54">
        <f t="shared" si="7"/>
        <v>5.1594689302338688E-4</v>
      </c>
      <c r="AT62" s="54">
        <f t="shared" si="8"/>
        <v>1.1757397326239189E-2</v>
      </c>
      <c r="AU62" s="54">
        <f t="shared" si="9"/>
        <v>-89.326335233709045</v>
      </c>
      <c r="AV62" s="54">
        <f t="shared" si="10"/>
        <v>0.99999999235307813</v>
      </c>
      <c r="AW62" s="54">
        <f t="shared" si="11"/>
        <v>-7.0856706282569912E-3</v>
      </c>
      <c r="AX62" s="54">
        <f t="shared" si="12"/>
        <v>57.747112272363694</v>
      </c>
      <c r="AY62" s="54">
        <f t="shared" si="13"/>
        <v>90.384583934979588</v>
      </c>
      <c r="AZ62" s="16" t="e">
        <f t="shared" si="14"/>
        <v>#VALUE!</v>
      </c>
      <c r="BA62" s="16" t="e">
        <f t="shared" si="15"/>
        <v>#VALUE!</v>
      </c>
      <c r="BB62" s="16" t="e">
        <f t="shared" si="16"/>
        <v>#VALUE!</v>
      </c>
      <c r="BC62" s="16" t="e">
        <f t="shared" si="17"/>
        <v>#VALUE!</v>
      </c>
      <c r="BD62" s="16">
        <f t="shared" si="18"/>
        <v>0.99999999859120603</v>
      </c>
      <c r="BE62" s="16">
        <f t="shared" si="19"/>
        <v>-3.0413147526916436E-3</v>
      </c>
      <c r="BF62" s="16">
        <f t="shared" si="20"/>
        <v>0.99999999745891355</v>
      </c>
      <c r="BG62" s="16">
        <f t="shared" si="21"/>
        <v>-4.0845795629593715E-3</v>
      </c>
    </row>
    <row r="63" spans="1:59" ht="15" x14ac:dyDescent="0.25">
      <c r="A63" s="52"/>
      <c r="B63" s="52"/>
      <c r="C63" s="52"/>
      <c r="D63" s="52"/>
      <c r="E63" s="52"/>
      <c r="F63" s="52"/>
      <c r="G63" s="52"/>
      <c r="H63" s="52"/>
      <c r="I63" s="52"/>
      <c r="J63" s="52"/>
      <c r="K63" s="52"/>
      <c r="L63" s="52"/>
      <c r="M63" s="52"/>
      <c r="N63" s="52"/>
      <c r="AA63" s="54">
        <v>61</v>
      </c>
      <c r="AB63" s="54">
        <f t="shared" si="22"/>
        <v>432</v>
      </c>
      <c r="AC63" s="54">
        <v>442</v>
      </c>
      <c r="AI63" s="16">
        <v>61</v>
      </c>
      <c r="AJ63" s="16">
        <f t="shared" si="23"/>
        <v>1.6099999999999999</v>
      </c>
      <c r="AK63" s="16">
        <f t="shared" si="24"/>
        <v>40.738027780411279</v>
      </c>
      <c r="AL63" s="54">
        <f t="shared" si="0"/>
        <v>1.0000578511444143</v>
      </c>
      <c r="AM63" s="54">
        <f t="shared" si="1"/>
        <v>0.61628718803293026</v>
      </c>
      <c r="AN63" s="54">
        <f t="shared" si="2"/>
        <v>1.0000000505210407</v>
      </c>
      <c r="AO63" s="54">
        <f t="shared" si="3"/>
        <v>-1.8212676162454814E-2</v>
      </c>
      <c r="AP63" s="54">
        <f t="shared" si="4"/>
        <v>0.99988208870092221</v>
      </c>
      <c r="AQ63" s="54">
        <f t="shared" si="5"/>
        <v>-0.8798722275876002</v>
      </c>
      <c r="AR63" s="54">
        <f t="shared" si="6"/>
        <v>1.0000000000424556</v>
      </c>
      <c r="AS63" s="54">
        <f t="shared" si="7"/>
        <v>5.2796484001918682E-4</v>
      </c>
      <c r="AT63" s="54">
        <f t="shared" si="8"/>
        <v>1.1489802031658178E-2</v>
      </c>
      <c r="AU63" s="54">
        <f t="shared" si="9"/>
        <v>-89.34166835060077</v>
      </c>
      <c r="AV63" s="54">
        <f t="shared" si="10"/>
        <v>0.99999999199268974</v>
      </c>
      <c r="AW63" s="54">
        <f t="shared" si="11"/>
        <v>-7.2507170977628935E-3</v>
      </c>
      <c r="AX63" s="54">
        <f t="shared" si="12"/>
        <v>57.547115829091723</v>
      </c>
      <c r="AY63" s="54">
        <f t="shared" si="13"/>
        <v>90.362519303707899</v>
      </c>
      <c r="AZ63" s="16" t="e">
        <f t="shared" si="14"/>
        <v>#VALUE!</v>
      </c>
      <c r="BA63" s="16" t="e">
        <f t="shared" si="15"/>
        <v>#VALUE!</v>
      </c>
      <c r="BB63" s="16" t="e">
        <f t="shared" si="16"/>
        <v>#VALUE!</v>
      </c>
      <c r="BC63" s="16" t="e">
        <f t="shared" si="17"/>
        <v>#VALUE!</v>
      </c>
      <c r="BD63" s="16">
        <f t="shared" si="18"/>
        <v>0.99999999852481158</v>
      </c>
      <c r="BE63" s="16">
        <f t="shared" si="19"/>
        <v>-3.1121560736116789E-3</v>
      </c>
      <c r="BF63" s="16">
        <f t="shared" si="20"/>
        <v>0.99999999733915579</v>
      </c>
      <c r="BG63" s="16">
        <f t="shared" si="21"/>
        <v>-4.179721642855805E-3</v>
      </c>
    </row>
    <row r="64" spans="1:59" ht="15" x14ac:dyDescent="0.25">
      <c r="A64" s="52"/>
      <c r="B64" s="52"/>
      <c r="C64" s="52"/>
      <c r="D64" s="52"/>
      <c r="E64" s="52"/>
      <c r="F64" s="52"/>
      <c r="G64" s="52"/>
      <c r="H64" s="52"/>
      <c r="I64" s="52"/>
      <c r="J64" s="52"/>
      <c r="K64" s="52"/>
      <c r="L64" s="52"/>
      <c r="M64" s="52"/>
      <c r="N64" s="52"/>
      <c r="AA64" s="54">
        <v>62</v>
      </c>
      <c r="AB64" s="54">
        <f t="shared" si="22"/>
        <v>442</v>
      </c>
      <c r="AC64" s="54">
        <v>453</v>
      </c>
      <c r="AI64" s="16">
        <v>62</v>
      </c>
      <c r="AJ64" s="16">
        <f t="shared" si="23"/>
        <v>1.62</v>
      </c>
      <c r="AK64" s="16">
        <f t="shared" si="24"/>
        <v>41.686938347033561</v>
      </c>
      <c r="AL64" s="54">
        <f t="shared" si="0"/>
        <v>1.0000605775022779</v>
      </c>
      <c r="AM64" s="54">
        <f t="shared" si="1"/>
        <v>0.63064121455948274</v>
      </c>
      <c r="AN64" s="54">
        <f t="shared" si="2"/>
        <v>1.0000000529020241</v>
      </c>
      <c r="AO64" s="54">
        <f t="shared" si="3"/>
        <v>-1.8636903858135989E-2</v>
      </c>
      <c r="AP64" s="54">
        <f t="shared" si="4"/>
        <v>0.99987653274171562</v>
      </c>
      <c r="AQ64" s="54">
        <f t="shared" si="5"/>
        <v>-0.90036374915394202</v>
      </c>
      <c r="AR64" s="54">
        <f t="shared" si="6"/>
        <v>1.0000000000444564</v>
      </c>
      <c r="AS64" s="54">
        <f t="shared" si="7"/>
        <v>5.4026272096154287E-4</v>
      </c>
      <c r="AT64" s="54">
        <f t="shared" si="8"/>
        <v>1.1228295564261026E-2</v>
      </c>
      <c r="AU64" s="54">
        <f t="shared" si="9"/>
        <v>-89.356652534261457</v>
      </c>
      <c r="AV64" s="54">
        <f t="shared" si="10"/>
        <v>0.99999999161531694</v>
      </c>
      <c r="AW64" s="54">
        <f t="shared" si="11"/>
        <v>-7.4196079932843809E-3</v>
      </c>
      <c r="AX64" s="54">
        <f t="shared" si="12"/>
        <v>57.347117064445719</v>
      </c>
      <c r="AY64" s="54">
        <f t="shared" si="13"/>
        <v>90.340646954646331</v>
      </c>
      <c r="AZ64" s="16" t="e">
        <f t="shared" si="14"/>
        <v>#VALUE!</v>
      </c>
      <c r="BA64" s="16" t="e">
        <f t="shared" si="15"/>
        <v>#VALUE!</v>
      </c>
      <c r="BB64" s="16" t="e">
        <f t="shared" si="16"/>
        <v>#VALUE!</v>
      </c>
      <c r="BC64" s="16" t="e">
        <f t="shared" si="17"/>
        <v>#VALUE!</v>
      </c>
      <c r="BD64" s="16">
        <f t="shared" si="18"/>
        <v>0.99999999845528831</v>
      </c>
      <c r="BE64" s="16">
        <f t="shared" si="19"/>
        <v>-3.1846475008632134E-3</v>
      </c>
      <c r="BF64" s="16">
        <f t="shared" si="20"/>
        <v>0.9999999972137541</v>
      </c>
      <c r="BG64" s="16">
        <f t="shared" si="21"/>
        <v>-4.277079866460979E-3</v>
      </c>
    </row>
    <row r="65" spans="1:59" ht="15" x14ac:dyDescent="0.25">
      <c r="A65" s="52"/>
      <c r="B65" s="52"/>
      <c r="C65" s="52"/>
      <c r="D65" s="52"/>
      <c r="E65" s="52"/>
      <c r="F65" s="52"/>
      <c r="G65" s="52"/>
      <c r="H65" s="52"/>
      <c r="I65" s="52"/>
      <c r="J65" s="52"/>
      <c r="K65" s="52"/>
      <c r="L65" s="52"/>
      <c r="M65" s="52"/>
      <c r="N65" s="52"/>
      <c r="AA65" s="54">
        <v>63</v>
      </c>
      <c r="AB65" s="54">
        <f t="shared" si="22"/>
        <v>453</v>
      </c>
      <c r="AC65" s="54">
        <v>464</v>
      </c>
      <c r="AI65" s="16">
        <v>63</v>
      </c>
      <c r="AJ65" s="16">
        <f t="shared" si="23"/>
        <v>1.63</v>
      </c>
      <c r="AK65" s="16">
        <f t="shared" si="24"/>
        <v>42.657951880159267</v>
      </c>
      <c r="AL65" s="54">
        <f t="shared" si="0"/>
        <v>1.000063432341463</v>
      </c>
      <c r="AM65" s="54">
        <f t="shared" si="1"/>
        <v>0.64532950734884076</v>
      </c>
      <c r="AN65" s="54">
        <f t="shared" si="2"/>
        <v>1.0000000553952195</v>
      </c>
      <c r="AO65" s="54">
        <f t="shared" si="3"/>
        <v>-1.9071013084142191E-2</v>
      </c>
      <c r="AP65" s="54">
        <f t="shared" si="4"/>
        <v>0.9998707150374847</v>
      </c>
      <c r="AQ65" s="54">
        <f t="shared" si="5"/>
        <v>-0.92133234107446105</v>
      </c>
      <c r="AR65" s="54">
        <f t="shared" si="6"/>
        <v>1.0000000000465517</v>
      </c>
      <c r="AS65" s="54">
        <f t="shared" si="7"/>
        <v>5.5284705634970678E-4</v>
      </c>
      <c r="AT65" s="54">
        <f t="shared" si="8"/>
        <v>1.0972739484600695E-2</v>
      </c>
      <c r="AU65" s="54">
        <f t="shared" si="9"/>
        <v>-89.3712957213002</v>
      </c>
      <c r="AV65" s="54">
        <f t="shared" si="10"/>
        <v>0.99999999122015881</v>
      </c>
      <c r="AW65" s="54">
        <f t="shared" si="11"/>
        <v>-7.5924328629980312E-3</v>
      </c>
      <c r="AX65" s="54">
        <f t="shared" si="12"/>
        <v>57.147115981081164</v>
      </c>
      <c r="AY65" s="54">
        <f t="shared" si="13"/>
        <v>90.318955312758632</v>
      </c>
      <c r="AZ65" s="16" t="e">
        <f t="shared" si="14"/>
        <v>#VALUE!</v>
      </c>
      <c r="BA65" s="16" t="e">
        <f t="shared" si="15"/>
        <v>#VALUE!</v>
      </c>
      <c r="BB65" s="16" t="e">
        <f t="shared" si="16"/>
        <v>#VALUE!</v>
      </c>
      <c r="BC65" s="16" t="e">
        <f t="shared" si="17"/>
        <v>#VALUE!</v>
      </c>
      <c r="BD65" s="16">
        <f t="shared" si="18"/>
        <v>0.9999999983824881</v>
      </c>
      <c r="BE65" s="16">
        <f t="shared" si="19"/>
        <v>-3.2588274703595796E-3</v>
      </c>
      <c r="BF65" s="16">
        <f t="shared" si="20"/>
        <v>0.99999999708244225</v>
      </c>
      <c r="BG65" s="16">
        <f t="shared" si="21"/>
        <v>-4.3767058543914793E-3</v>
      </c>
    </row>
    <row r="66" spans="1:59" ht="15" x14ac:dyDescent="0.25">
      <c r="A66" s="52"/>
      <c r="B66" s="52"/>
      <c r="C66" s="52"/>
      <c r="D66" s="52"/>
      <c r="E66" s="52"/>
      <c r="F66" s="52"/>
      <c r="G66" s="52"/>
      <c r="H66" s="52"/>
      <c r="I66" s="52"/>
      <c r="J66" s="52"/>
      <c r="K66" s="52"/>
      <c r="L66" s="52"/>
      <c r="M66" s="52"/>
      <c r="N66" s="52"/>
      <c r="AA66" s="54">
        <v>64</v>
      </c>
      <c r="AB66" s="54">
        <f t="shared" si="22"/>
        <v>464</v>
      </c>
      <c r="AC66" s="54">
        <v>475</v>
      </c>
      <c r="AI66" s="16">
        <v>64</v>
      </c>
      <c r="AJ66" s="16">
        <f t="shared" si="23"/>
        <v>1.6400000000000001</v>
      </c>
      <c r="AK66" s="16">
        <f t="shared" si="24"/>
        <v>43.651583224016633</v>
      </c>
      <c r="AL66" s="54">
        <f t="shared" ref="AL66:AL129" si="25">SQRT((AK66/fz_comps)^2+1)</f>
        <v>1.0000664217163391</v>
      </c>
      <c r="AM66" s="54">
        <f t="shared" ref="AM66:AM129" si="26">180/PI()*ATAN(AK66/fz_comps)</f>
        <v>0.66035984660131741</v>
      </c>
      <c r="AN66" s="54">
        <f t="shared" ref="AN66:AN129" si="27">SQRT((AK66/frhps)^2+1)</f>
        <v>1.0000000580059156</v>
      </c>
      <c r="AO66" s="54">
        <f t="shared" ref="AO66:AO129" si="28">-180/PI()*ATAN(AK66/frhps)</f>
        <v>-1.9515234010731727E-2</v>
      </c>
      <c r="AP66" s="54">
        <f t="shared" ref="AP66:AP129" si="29">1/SQRT((AK66/fps)^2+1)</f>
        <v>0.99986462326214021</v>
      </c>
      <c r="AQ66" s="54">
        <f t="shared" ref="AQ66:AQ129" si="30">-180/PI()*ATAN(AK66/fps)</f>
        <v>-0.94278909869387062</v>
      </c>
      <c r="AR66" s="54">
        <f t="shared" ref="AR66:AR129" si="31">SQRT((AK66/fesrs)^2+1)</f>
        <v>1.0000000000487455</v>
      </c>
      <c r="AS66" s="54">
        <f t="shared" ref="AS66:AS129" si="32">180/PI()*ATAN(AK66/fesrs)</f>
        <v>5.6572451856487125E-4</v>
      </c>
      <c r="AT66" s="54">
        <f t="shared" ref="AT66:AT129" si="33">1/SQRT((AK66/fp_comp1s)^2+1)</f>
        <v>1.0722998493875606E-2</v>
      </c>
      <c r="AU66" s="54">
        <f t="shared" ref="AU66:AU129" si="34">-180/PI()*ATAN(AK66/fp_comp1s)</f>
        <v>-89.385605668072657</v>
      </c>
      <c r="AV66" s="54">
        <f t="shared" ref="AV66:AV129" si="35">1/SQRT((AK66/fp_comp2s)^2+1)</f>
        <v>0.9999999908063778</v>
      </c>
      <c r="AW66" s="54">
        <f t="shared" ref="AW66:AW129" si="36">-180/PI()*ATAN(AK66/fp_comp2s)</f>
        <v>-7.769283340924805E-3</v>
      </c>
      <c r="AX66" s="54">
        <f t="shared" ref="AX66:AX129" si="37">IF(Cff=0,20*LOG(Gain_dcs*AL66*AN66*AP66*AR66*AT66*AV66*BD66*BF66),20*LOG(Gain_dcs*AL66*AN66*AP66*AR66*AT66*AV66*AZ66*BB66*BD66*BF66))</f>
        <v>56.947112576742484</v>
      </c>
      <c r="AY66" s="54">
        <f t="shared" ref="AY66:AY129" si="38">IF(Cff=0, 180+AM66+AO66+AQ66+AS66+AU66+AW66+BE66+BG66, 180+AM66+AO66+AQ66+AS66+AU66+AW66+BA66+BC66+BE66+BG66)</f>
        <v>90.297432899258737</v>
      </c>
      <c r="AZ66" s="16" t="e">
        <f t="shared" ref="AZ66:AZ129" si="39">SQRT((AK66/(fzcff*1000))^2+1)</f>
        <v>#VALUE!</v>
      </c>
      <c r="BA66" s="16" t="e">
        <f t="shared" ref="BA66:BA129" si="40">180/PI()*ATAN(AK66/(fzcff*1000))</f>
        <v>#VALUE!</v>
      </c>
      <c r="BB66" s="16" t="e">
        <f t="shared" ref="BB66:BB129" si="41">1/SQRT((AK66/(fpcff*1000))^2+1)</f>
        <v>#VALUE!</v>
      </c>
      <c r="BC66" s="16" t="e">
        <f t="shared" ref="BC66:BC129" si="42">-180/PI()*ATAN(AK66/(fpcff*1000))</f>
        <v>#VALUE!</v>
      </c>
      <c r="BD66" s="16">
        <f t="shared" ref="BD66:BD129" si="43">1/SQRT((AK66/fL)^2+1)</f>
        <v>0.9999999983062573</v>
      </c>
      <c r="BE66" s="16">
        <f t="shared" ref="BE66:BE129" si="44">-180/PI()*ATAN(AK66/fL)</f>
        <v>-3.3347353133015042E-3</v>
      </c>
      <c r="BF66" s="16">
        <f t="shared" ref="BF66:BF129" si="45">1/SQRT((AK66/ffb)^2+1)</f>
        <v>0.99999999694494202</v>
      </c>
      <c r="BG66" s="16">
        <f t="shared" ref="BG66:BG129" si="46">-180/PI()*ATAN(AK66/ffb)</f>
        <v>-4.4786524296624121E-3</v>
      </c>
    </row>
    <row r="67" spans="1:59" ht="15" x14ac:dyDescent="0.25">
      <c r="A67" s="52"/>
      <c r="B67" s="52"/>
      <c r="C67" s="52"/>
      <c r="D67" s="52"/>
      <c r="E67" s="52"/>
      <c r="F67" s="52"/>
      <c r="G67" s="52"/>
      <c r="H67" s="52"/>
      <c r="I67" s="52"/>
      <c r="J67" s="52"/>
      <c r="K67" s="52"/>
      <c r="L67" s="52"/>
      <c r="M67" s="52"/>
      <c r="N67" s="52"/>
      <c r="AA67" s="54">
        <v>65</v>
      </c>
      <c r="AB67" s="54">
        <f t="shared" ref="AB67:AB97" si="47">ROUND(100*(POWER(10,1/96))^AA67,0)</f>
        <v>475</v>
      </c>
      <c r="AC67" s="54">
        <v>487</v>
      </c>
      <c r="AI67" s="16">
        <v>65</v>
      </c>
      <c r="AJ67" s="16">
        <f t="shared" ref="AJ67:AJ130" si="48">1+AI67*(LOG(1000000)-1)/500</f>
        <v>1.65</v>
      </c>
      <c r="AK67" s="16">
        <f t="shared" ref="AK67:AK130" si="49">10^AJ67</f>
        <v>44.668359215096324</v>
      </c>
      <c r="AL67" s="54">
        <f t="shared" si="25"/>
        <v>1.0000695519665352</v>
      </c>
      <c r="AM67" s="54">
        <f t="shared" si="26"/>
        <v>0.67574019332230417</v>
      </c>
      <c r="AN67" s="54">
        <f t="shared" si="27"/>
        <v>1.0000000607396502</v>
      </c>
      <c r="AO67" s="54">
        <f t="shared" si="28"/>
        <v>-1.9969802169506043E-2</v>
      </c>
      <c r="AP67" s="54">
        <f t="shared" si="29"/>
        <v>0.9998582445096057</v>
      </c>
      <c r="AQ67" s="54">
        <f t="shared" si="30"/>
        <v>-0.96474537458188114</v>
      </c>
      <c r="AR67" s="54">
        <f t="shared" si="31"/>
        <v>1.0000000000510427</v>
      </c>
      <c r="AS67" s="54">
        <f t="shared" si="32"/>
        <v>5.7890193540794917E-4</v>
      </c>
      <c r="AT67" s="54">
        <f t="shared" si="33"/>
        <v>1.0478940363148451E-2</v>
      </c>
      <c r="AU67" s="54">
        <f t="shared" si="34"/>
        <v>-89.399589954756919</v>
      </c>
      <c r="AV67" s="54">
        <f t="shared" si="35"/>
        <v>0.99999999037309573</v>
      </c>
      <c r="AW67" s="54">
        <f t="shared" si="36"/>
        <v>-7.9502531955154866E-3</v>
      </c>
      <c r="AX67" s="54">
        <f t="shared" si="37"/>
        <v>56.74710684425871</v>
      </c>
      <c r="AY67" s="54">
        <f t="shared" si="38"/>
        <v>90.276068325631144</v>
      </c>
      <c r="AZ67" s="16" t="e">
        <f t="shared" si="39"/>
        <v>#VALUE!</v>
      </c>
      <c r="BA67" s="16" t="e">
        <f t="shared" si="40"/>
        <v>#VALUE!</v>
      </c>
      <c r="BB67" s="16" t="e">
        <f t="shared" si="41"/>
        <v>#VALUE!</v>
      </c>
      <c r="BC67" s="16" t="e">
        <f t="shared" si="42"/>
        <v>#VALUE!</v>
      </c>
      <c r="BD67" s="16">
        <f t="shared" si="43"/>
        <v>0.9999999982264336</v>
      </c>
      <c r="BE67" s="16">
        <f t="shared" si="44"/>
        <v>-3.4124112770309986E-3</v>
      </c>
      <c r="BF67" s="16">
        <f t="shared" si="45"/>
        <v>0.99999999680096163</v>
      </c>
      <c r="BG67" s="16">
        <f t="shared" si="46"/>
        <v>-4.5829736456948107E-3</v>
      </c>
    </row>
    <row r="68" spans="1:59" ht="15" x14ac:dyDescent="0.25">
      <c r="AA68" s="54">
        <v>66</v>
      </c>
      <c r="AB68" s="54">
        <f t="shared" si="47"/>
        <v>487</v>
      </c>
      <c r="AC68" s="54">
        <v>499</v>
      </c>
      <c r="AI68" s="16">
        <v>66</v>
      </c>
      <c r="AJ68" s="16">
        <f t="shared" si="48"/>
        <v>1.6600000000000001</v>
      </c>
      <c r="AK68" s="16">
        <f t="shared" si="49"/>
        <v>45.70881896148753</v>
      </c>
      <c r="AL68" s="54">
        <f t="shared" si="25"/>
        <v>1.0000728297303769</v>
      </c>
      <c r="AM68" s="54">
        <f t="shared" si="26"/>
        <v>0.69147869350381275</v>
      </c>
      <c r="AN68" s="54">
        <f t="shared" si="27"/>
        <v>1.0000000636022217</v>
      </c>
      <c r="AO68" s="54">
        <f t="shared" si="28"/>
        <v>-2.0434958578290859E-2</v>
      </c>
      <c r="AP68" s="54">
        <f t="shared" si="29"/>
        <v>0.99985156526657171</v>
      </c>
      <c r="AQ68" s="54">
        <f t="shared" si="30"/>
        <v>-0.98721278443767457</v>
      </c>
      <c r="AR68" s="54">
        <f t="shared" si="31"/>
        <v>1.0000000000534484</v>
      </c>
      <c r="AS68" s="54">
        <f t="shared" si="32"/>
        <v>5.9238629371977038E-4</v>
      </c>
      <c r="AT68" s="54">
        <f t="shared" si="33"/>
        <v>1.0240435864128698E-2</v>
      </c>
      <c r="AU68" s="54">
        <f t="shared" si="34"/>
        <v>-89.41325598933858</v>
      </c>
      <c r="AV68" s="54">
        <f t="shared" si="35"/>
        <v>0.99999998991939354</v>
      </c>
      <c r="AW68" s="54">
        <f t="shared" si="36"/>
        <v>-8.1354383793679624E-3</v>
      </c>
      <c r="AX68" s="54">
        <f t="shared" si="37"/>
        <v>56.547098771528596</v>
      </c>
      <c r="AY68" s="54">
        <f t="shared" si="38"/>
        <v>90.254850287702311</v>
      </c>
      <c r="AZ68" s="16" t="e">
        <f t="shared" si="39"/>
        <v>#VALUE!</v>
      </c>
      <c r="BA68" s="16" t="e">
        <f t="shared" si="40"/>
        <v>#VALUE!</v>
      </c>
      <c r="BB68" s="16" t="e">
        <f t="shared" si="41"/>
        <v>#VALUE!</v>
      </c>
      <c r="BC68" s="16" t="e">
        <f t="shared" si="42"/>
        <v>#VALUE!</v>
      </c>
      <c r="BD68" s="16">
        <f t="shared" si="43"/>
        <v>0.99999999814284801</v>
      </c>
      <c r="BE68" s="16">
        <f t="shared" si="44"/>
        <v>-3.4918965463710595E-3</v>
      </c>
      <c r="BF68" s="16">
        <f t="shared" si="45"/>
        <v>0.99999999665019557</v>
      </c>
      <c r="BG68" s="16">
        <f t="shared" si="46"/>
        <v>-4.6897248149755134E-3</v>
      </c>
    </row>
    <row r="69" spans="1:59" ht="15" x14ac:dyDescent="0.25">
      <c r="AA69" s="54">
        <v>67</v>
      </c>
      <c r="AB69" s="54">
        <f t="shared" si="47"/>
        <v>499</v>
      </c>
      <c r="AC69" s="54">
        <v>511</v>
      </c>
      <c r="AI69" s="16">
        <v>67</v>
      </c>
      <c r="AJ69" s="16">
        <f t="shared" si="48"/>
        <v>1.67</v>
      </c>
      <c r="AK69" s="16">
        <f t="shared" si="49"/>
        <v>46.773514128719818</v>
      </c>
      <c r="AL69" s="54">
        <f t="shared" si="25"/>
        <v>1.0000762619589552</v>
      </c>
      <c r="AM69" s="54">
        <f t="shared" si="26"/>
        <v>0.70758368240126335</v>
      </c>
      <c r="AN69" s="54">
        <f t="shared" si="27"/>
        <v>1.000000066599702</v>
      </c>
      <c r="AO69" s="54">
        <f t="shared" si="28"/>
        <v>-2.0910949868925735E-2</v>
      </c>
      <c r="AP69" s="54">
        <f t="shared" si="29"/>
        <v>0.99984457138397675</v>
      </c>
      <c r="AQ69" s="54">
        <f t="shared" si="30"/>
        <v>-1.0102032131256713</v>
      </c>
      <c r="AR69" s="54">
        <f t="shared" si="31"/>
        <v>1.0000000000559672</v>
      </c>
      <c r="AS69" s="54">
        <f t="shared" si="32"/>
        <v>6.0618474308559117E-4</v>
      </c>
      <c r="AT69" s="54">
        <f t="shared" si="33"/>
        <v>1.0007358701486805E-2</v>
      </c>
      <c r="AU69" s="54">
        <f t="shared" si="34"/>
        <v>-89.426611011506736</v>
      </c>
      <c r="AV69" s="54">
        <f t="shared" si="35"/>
        <v>0.99999998944430935</v>
      </c>
      <c r="AW69" s="54">
        <f t="shared" si="36"/>
        <v>-8.3249370801024274E-3</v>
      </c>
      <c r="AX69" s="54">
        <f t="shared" si="37"/>
        <v>56.347088341495528</v>
      </c>
      <c r="AY69" s="54">
        <f t="shared" si="38"/>
        <v>90.233767559759073</v>
      </c>
      <c r="AZ69" s="16" t="e">
        <f t="shared" si="39"/>
        <v>#VALUE!</v>
      </c>
      <c r="BA69" s="16" t="e">
        <f t="shared" si="40"/>
        <v>#VALUE!</v>
      </c>
      <c r="BB69" s="16" t="e">
        <f t="shared" si="41"/>
        <v>#VALUE!</v>
      </c>
      <c r="BC69" s="16" t="e">
        <f t="shared" si="42"/>
        <v>#VALUE!</v>
      </c>
      <c r="BD69" s="16">
        <f t="shared" si="43"/>
        <v>0.99999999805532314</v>
      </c>
      <c r="BE69" s="16">
        <f t="shared" si="44"/>
        <v>-3.573233265462372E-3</v>
      </c>
      <c r="BF69" s="16">
        <f t="shared" si="45"/>
        <v>0.99999999649232407</v>
      </c>
      <c r="BG69" s="16">
        <f t="shared" si="46"/>
        <v>-4.7989625383845162E-3</v>
      </c>
    </row>
    <row r="70" spans="1:59" ht="15" x14ac:dyDescent="0.25">
      <c r="AA70" s="54">
        <v>68</v>
      </c>
      <c r="AB70" s="54">
        <f t="shared" si="47"/>
        <v>511</v>
      </c>
      <c r="AC70" s="54">
        <v>523</v>
      </c>
      <c r="AI70" s="16">
        <v>68</v>
      </c>
      <c r="AJ70" s="16">
        <f t="shared" si="48"/>
        <v>1.6800000000000002</v>
      </c>
      <c r="AK70" s="16">
        <f t="shared" si="49"/>
        <v>47.863009232263877</v>
      </c>
      <c r="AL70" s="54">
        <f t="shared" si="25"/>
        <v>1.0000798559308577</v>
      </c>
      <c r="AM70" s="54">
        <f t="shared" si="26"/>
        <v>0.72406368890761219</v>
      </c>
      <c r="AN70" s="54">
        <f t="shared" si="27"/>
        <v>1.000000069738449</v>
      </c>
      <c r="AO70" s="54">
        <f t="shared" si="28"/>
        <v>-2.1398028418030544E-2</v>
      </c>
      <c r="AP70" s="54">
        <f t="shared" si="29"/>
        <v>0.9998372480471508</v>
      </c>
      <c r="AQ70" s="54">
        <f t="shared" si="30"/>
        <v>-1.0337288208452493</v>
      </c>
      <c r="AR70" s="54">
        <f t="shared" si="31"/>
        <v>1.0000000000586051</v>
      </c>
      <c r="AS70" s="54">
        <f t="shared" si="32"/>
        <v>6.203045996259045E-4</v>
      </c>
      <c r="AT70" s="54">
        <f t="shared" si="33"/>
        <v>9.7795854466678055E-3</v>
      </c>
      <c r="AU70" s="54">
        <f t="shared" si="34"/>
        <v>-89.439662096462925</v>
      </c>
      <c r="AV70" s="54">
        <f t="shared" si="35"/>
        <v>0.99999998894683484</v>
      </c>
      <c r="AW70" s="54">
        <f t="shared" si="36"/>
        <v>-8.5188497724217518E-3</v>
      </c>
      <c r="AX70" s="54">
        <f t="shared" si="37"/>
        <v>56.147075532111863</v>
      </c>
      <c r="AY70" s="54">
        <f t="shared" si="38"/>
        <v>90.212808988713334</v>
      </c>
      <c r="AZ70" s="16" t="e">
        <f t="shared" si="39"/>
        <v>#VALUE!</v>
      </c>
      <c r="BA70" s="16" t="e">
        <f t="shared" si="40"/>
        <v>#VALUE!</v>
      </c>
      <c r="BB70" s="16" t="e">
        <f t="shared" si="41"/>
        <v>#VALUE!</v>
      </c>
      <c r="BC70" s="16" t="e">
        <f t="shared" si="42"/>
        <v>#VALUE!</v>
      </c>
      <c r="BD70" s="16">
        <f t="shared" si="43"/>
        <v>0.99999999796367334</v>
      </c>
      <c r="BE70" s="16">
        <f t="shared" si="44"/>
        <v>-3.6564645601087154E-3</v>
      </c>
      <c r="BF70" s="16">
        <f t="shared" si="45"/>
        <v>0.99999999632701253</v>
      </c>
      <c r="BG70" s="16">
        <f t="shared" si="46"/>
        <v>-4.9107447352055378E-3</v>
      </c>
    </row>
    <row r="71" spans="1:59" ht="15" x14ac:dyDescent="0.25">
      <c r="AA71" s="54">
        <v>69</v>
      </c>
      <c r="AB71" s="54">
        <f t="shared" si="47"/>
        <v>523</v>
      </c>
      <c r="AC71" s="54">
        <v>536</v>
      </c>
      <c r="AI71" s="16">
        <v>69</v>
      </c>
      <c r="AJ71" s="16">
        <f t="shared" si="48"/>
        <v>1.69</v>
      </c>
      <c r="AK71" s="16">
        <f t="shared" si="49"/>
        <v>48.977881936844632</v>
      </c>
      <c r="AL71" s="54">
        <f t="shared" si="25"/>
        <v>1.0000836192675948</v>
      </c>
      <c r="AM71" s="54">
        <f t="shared" si="26"/>
        <v>0.74092744002689359</v>
      </c>
      <c r="AN71" s="54">
        <f t="shared" si="27"/>
        <v>1.0000000730251206</v>
      </c>
      <c r="AO71" s="54">
        <f t="shared" si="28"/>
        <v>-2.1896452480817445E-2</v>
      </c>
      <c r="AP71" s="54">
        <f t="shared" si="29"/>
        <v>0.9998295797445641</v>
      </c>
      <c r="AQ71" s="54">
        <f t="shared" si="30"/>
        <v>-1.0578020494370188</v>
      </c>
      <c r="AR71" s="54">
        <f t="shared" si="31"/>
        <v>1.0000000000613669</v>
      </c>
      <c r="AS71" s="54">
        <f t="shared" si="32"/>
        <v>6.3475334987553788E-4</v>
      </c>
      <c r="AT71" s="54">
        <f t="shared" si="33"/>
        <v>9.5569954731732319E-3</v>
      </c>
      <c r="AU71" s="54">
        <f t="shared" si="34"/>
        <v>-89.452416158644695</v>
      </c>
      <c r="AV71" s="54">
        <f t="shared" si="35"/>
        <v>0.99999998842591531</v>
      </c>
      <c r="AW71" s="54">
        <f t="shared" si="36"/>
        <v>-8.7172792713843365E-3</v>
      </c>
      <c r="AX71" s="54">
        <f t="shared" si="37"/>
        <v>55.94706031629282</v>
      </c>
      <c r="AY71" s="54">
        <f t="shared" si="38"/>
        <v>90.191963488308389</v>
      </c>
      <c r="AZ71" s="16" t="e">
        <f t="shared" si="39"/>
        <v>#VALUE!</v>
      </c>
      <c r="BA71" s="16" t="e">
        <f t="shared" si="40"/>
        <v>#VALUE!</v>
      </c>
      <c r="BB71" s="16" t="e">
        <f t="shared" si="41"/>
        <v>#VALUE!</v>
      </c>
      <c r="BC71" s="16" t="e">
        <f t="shared" si="42"/>
        <v>#VALUE!</v>
      </c>
      <c r="BD71" s="16">
        <f t="shared" si="43"/>
        <v>0.9999999978677041</v>
      </c>
      <c r="BE71" s="16">
        <f t="shared" si="44"/>
        <v>-3.7416345606427889E-3</v>
      </c>
      <c r="BF71" s="16">
        <f t="shared" si="45"/>
        <v>0.99999999615390989</v>
      </c>
      <c r="BG71" s="16">
        <f t="shared" si="46"/>
        <v>-5.025130673835523E-3</v>
      </c>
    </row>
    <row r="72" spans="1:59" ht="15" x14ac:dyDescent="0.25">
      <c r="AA72" s="54">
        <v>70</v>
      </c>
      <c r="AB72" s="54">
        <f t="shared" si="47"/>
        <v>536</v>
      </c>
      <c r="AC72" s="54">
        <v>549</v>
      </c>
      <c r="AI72" s="16">
        <v>70</v>
      </c>
      <c r="AJ72" s="16">
        <f t="shared" si="48"/>
        <v>1.7</v>
      </c>
      <c r="AK72" s="16">
        <f t="shared" si="49"/>
        <v>50.118723362727238</v>
      </c>
      <c r="AL72" s="54">
        <f t="shared" si="25"/>
        <v>1.0000875599497498</v>
      </c>
      <c r="AM72" s="54">
        <f t="shared" si="26"/>
        <v>0.75818386544934768</v>
      </c>
      <c r="AN72" s="54">
        <f t="shared" si="27"/>
        <v>1.0000000764666885</v>
      </c>
      <c r="AO72" s="54">
        <f t="shared" si="28"/>
        <v>-2.2406486328020062E-2</v>
      </c>
      <c r="AP72" s="54">
        <f t="shared" si="29"/>
        <v>0.99982155023511354</v>
      </c>
      <c r="AQ72" s="54">
        <f t="shared" si="30"/>
        <v>-1.0824356288283672</v>
      </c>
      <c r="AR72" s="54">
        <f t="shared" si="31"/>
        <v>1.0000000000642593</v>
      </c>
      <c r="AS72" s="54">
        <f t="shared" si="32"/>
        <v>6.495386547531192E-4</v>
      </c>
      <c r="AT72" s="54">
        <f t="shared" si="33"/>
        <v>9.3394708932801763E-3</v>
      </c>
      <c r="AU72" s="54">
        <f t="shared" si="34"/>
        <v>-89.464879955365944</v>
      </c>
      <c r="AV72" s="54">
        <f t="shared" si="35"/>
        <v>0.99999998788044542</v>
      </c>
      <c r="AW72" s="54">
        <f t="shared" si="36"/>
        <v>-8.9203307869180227E-3</v>
      </c>
      <c r="AX72" s="54">
        <f t="shared" si="37"/>
        <v>55.747042661859751</v>
      </c>
      <c r="AY72" s="54">
        <f t="shared" si="38"/>
        <v>90.171220033366339</v>
      </c>
      <c r="AZ72" s="16" t="e">
        <f t="shared" si="39"/>
        <v>#VALUE!</v>
      </c>
      <c r="BA72" s="16" t="e">
        <f t="shared" si="40"/>
        <v>#VALUE!</v>
      </c>
      <c r="BB72" s="16" t="e">
        <f t="shared" si="41"/>
        <v>#VALUE!</v>
      </c>
      <c r="BC72" s="16" t="e">
        <f t="shared" si="42"/>
        <v>#VALUE!</v>
      </c>
      <c r="BD72" s="16">
        <f t="shared" si="43"/>
        <v>0.99999999776721205</v>
      </c>
      <c r="BE72" s="16">
        <f t="shared" si="44"/>
        <v>-3.8287884253247356E-3</v>
      </c>
      <c r="BF72" s="16">
        <f t="shared" si="45"/>
        <v>0.99999999597264932</v>
      </c>
      <c r="BG72" s="16">
        <f t="shared" si="46"/>
        <v>-5.1421810032095706E-3</v>
      </c>
    </row>
    <row r="73" spans="1:59" ht="15" x14ac:dyDescent="0.25">
      <c r="AA73" s="54">
        <v>71</v>
      </c>
      <c r="AB73" s="54">
        <f t="shared" si="47"/>
        <v>549</v>
      </c>
      <c r="AC73" s="54">
        <v>562</v>
      </c>
      <c r="AI73" s="16">
        <v>71</v>
      </c>
      <c r="AJ73" s="16">
        <f t="shared" si="48"/>
        <v>1.71</v>
      </c>
      <c r="AK73" s="16">
        <f t="shared" si="49"/>
        <v>51.28613839913649</v>
      </c>
      <c r="AL73" s="54">
        <f t="shared" si="25"/>
        <v>1.0000916863338907</v>
      </c>
      <c r="AM73" s="54">
        <f t="shared" si="26"/>
        <v>0.77584210223028138</v>
      </c>
      <c r="AN73" s="54">
        <f t="shared" si="27"/>
        <v>1.0000000800704525</v>
      </c>
      <c r="AO73" s="54">
        <f t="shared" si="28"/>
        <v>-2.2928400386011766E-2</v>
      </c>
      <c r="AP73" s="54">
        <f t="shared" si="29"/>
        <v>0.99981314251387998</v>
      </c>
      <c r="AQ73" s="54">
        <f t="shared" si="30"/>
        <v>-1.1076425836209314</v>
      </c>
      <c r="AR73" s="54">
        <f t="shared" si="31"/>
        <v>1.0000000000672875</v>
      </c>
      <c r="AS73" s="54">
        <f t="shared" si="32"/>
        <v>6.6466835362299307E-4</v>
      </c>
      <c r="AT73" s="54">
        <f t="shared" si="33"/>
        <v>9.1268964961674758E-3</v>
      </c>
      <c r="AU73" s="54">
        <f t="shared" si="34"/>
        <v>-89.477060090375545</v>
      </c>
      <c r="AV73" s="54">
        <f t="shared" si="35"/>
        <v>0.99999998730926831</v>
      </c>
      <c r="AW73" s="54">
        <f t="shared" si="36"/>
        <v>-9.1281119796036304E-3</v>
      </c>
      <c r="AX73" s="54">
        <f t="shared" si="37"/>
        <v>55.547022531472706</v>
      </c>
      <c r="AY73" s="54">
        <f t="shared" si="38"/>
        <v>90.150567654072589</v>
      </c>
      <c r="AZ73" s="16" t="e">
        <f t="shared" si="39"/>
        <v>#VALUE!</v>
      </c>
      <c r="BA73" s="16" t="e">
        <f t="shared" si="40"/>
        <v>#VALUE!</v>
      </c>
      <c r="BB73" s="16" t="e">
        <f t="shared" si="41"/>
        <v>#VALUE!</v>
      </c>
      <c r="BC73" s="16" t="e">
        <f t="shared" si="42"/>
        <v>#VALUE!</v>
      </c>
      <c r="BD73" s="16">
        <f t="shared" si="43"/>
        <v>0.999999997661984</v>
      </c>
      <c r="BE73" s="16">
        <f t="shared" si="44"/>
        <v>-3.9179723642856108E-3</v>
      </c>
      <c r="BF73" s="16">
        <f t="shared" si="45"/>
        <v>0.99999999578284604</v>
      </c>
      <c r="BG73" s="16">
        <f t="shared" si="46"/>
        <v>-5.2619577849577466E-3</v>
      </c>
    </row>
    <row r="74" spans="1:59" ht="15" x14ac:dyDescent="0.25">
      <c r="AA74" s="54">
        <v>72</v>
      </c>
      <c r="AB74" s="54">
        <f t="shared" si="47"/>
        <v>562</v>
      </c>
      <c r="AC74" s="54">
        <v>576</v>
      </c>
      <c r="AI74" s="16">
        <v>72</v>
      </c>
      <c r="AJ74" s="16">
        <f t="shared" si="48"/>
        <v>1.72</v>
      </c>
      <c r="AK74" s="16">
        <f t="shared" si="49"/>
        <v>52.480746024977286</v>
      </c>
      <c r="AL74" s="54">
        <f t="shared" si="25"/>
        <v>1.0000960071702769</v>
      </c>
      <c r="AM74" s="54">
        <f t="shared" si="26"/>
        <v>0.79391149957490115</v>
      </c>
      <c r="AN74" s="54">
        <f t="shared" si="27"/>
        <v>1.0000000838440564</v>
      </c>
      <c r="AO74" s="54">
        <f t="shared" si="28"/>
        <v>-2.3462471380187803E-2</v>
      </c>
      <c r="AP74" s="54">
        <f t="shared" si="29"/>
        <v>0.99980433877628561</v>
      </c>
      <c r="AQ74" s="54">
        <f t="shared" si="30"/>
        <v>-1.1334362398227538</v>
      </c>
      <c r="AR74" s="54">
        <f t="shared" si="31"/>
        <v>1.0000000000704587</v>
      </c>
      <c r="AS74" s="54">
        <f t="shared" si="32"/>
        <v>6.8015046845175734E-4</v>
      </c>
      <c r="AT74" s="54">
        <f t="shared" si="33"/>
        <v>8.91915968741901E-3</v>
      </c>
      <c r="AU74" s="54">
        <f t="shared" si="34"/>
        <v>-89.488963017336232</v>
      </c>
      <c r="AV74" s="54">
        <f t="shared" si="35"/>
        <v>0.99999998671117263</v>
      </c>
      <c r="AW74" s="54">
        <f t="shared" si="36"/>
        <v>-9.3407330177579656E-3</v>
      </c>
      <c r="AX74" s="54">
        <f t="shared" si="37"/>
        <v>55.346999882552133</v>
      </c>
      <c r="AY74" s="54">
        <f t="shared" si="38"/>
        <v>90.129995430296091</v>
      </c>
      <c r="AZ74" s="16" t="e">
        <f t="shared" si="39"/>
        <v>#VALUE!</v>
      </c>
      <c r="BA74" s="16" t="e">
        <f t="shared" si="40"/>
        <v>#VALUE!</v>
      </c>
      <c r="BB74" s="16" t="e">
        <f t="shared" si="41"/>
        <v>#VALUE!</v>
      </c>
      <c r="BC74" s="16" t="e">
        <f t="shared" si="42"/>
        <v>#VALUE!</v>
      </c>
      <c r="BD74" s="16">
        <f t="shared" si="43"/>
        <v>0.9999999975517968</v>
      </c>
      <c r="BE74" s="16">
        <f t="shared" si="44"/>
        <v>-4.0092336640286151E-3</v>
      </c>
      <c r="BF74" s="16">
        <f t="shared" si="45"/>
        <v>0.99999999558409769</v>
      </c>
      <c r="BG74" s="16">
        <f t="shared" si="46"/>
        <v>-5.3845245263109799E-3</v>
      </c>
    </row>
    <row r="75" spans="1:59" ht="15" x14ac:dyDescent="0.25">
      <c r="AA75" s="54">
        <v>73</v>
      </c>
      <c r="AB75" s="54">
        <f t="shared" si="47"/>
        <v>576</v>
      </c>
      <c r="AC75" s="54">
        <v>590</v>
      </c>
      <c r="AI75" s="16">
        <v>73</v>
      </c>
      <c r="AJ75" s="16">
        <f t="shared" si="48"/>
        <v>1.73</v>
      </c>
      <c r="AK75" s="16">
        <f t="shared" si="49"/>
        <v>53.703179637025293</v>
      </c>
      <c r="AL75" s="54">
        <f t="shared" si="25"/>
        <v>1.0001005316214002</v>
      </c>
      <c r="AM75" s="54">
        <f t="shared" si="26"/>
        <v>0.81240162373135583</v>
      </c>
      <c r="AN75" s="54">
        <f t="shared" si="27"/>
        <v>1.0000000877955049</v>
      </c>
      <c r="AO75" s="54">
        <f t="shared" si="28"/>
        <v>-2.4008982481687098E-2</v>
      </c>
      <c r="AP75" s="54">
        <f t="shared" si="29"/>
        <v>0.99979512038057583</v>
      </c>
      <c r="AQ75" s="54">
        <f t="shared" si="30"/>
        <v>-1.1598302317278435</v>
      </c>
      <c r="AR75" s="54">
        <f t="shared" si="31"/>
        <v>1.0000000000737792</v>
      </c>
      <c r="AS75" s="54">
        <f t="shared" si="32"/>
        <v>6.9599320806161449E-4</v>
      </c>
      <c r="AT75" s="54">
        <f t="shared" si="33"/>
        <v>8.7161504298749557E-3</v>
      </c>
      <c r="AU75" s="54">
        <f t="shared" si="34"/>
        <v>-89.500595043225417</v>
      </c>
      <c r="AV75" s="54">
        <f t="shared" si="35"/>
        <v>0.9999999860848896</v>
      </c>
      <c r="AW75" s="54">
        <f t="shared" si="36"/>
        <v>-9.5583066358463815E-3</v>
      </c>
      <c r="AX75" s="54">
        <f t="shared" si="37"/>
        <v>55.146974667189603</v>
      </c>
      <c r="AY75" s="54">
        <f t="shared" si="38"/>
        <v>90.109492485942326</v>
      </c>
      <c r="AZ75" s="16" t="e">
        <f t="shared" si="39"/>
        <v>#VALUE!</v>
      </c>
      <c r="BA75" s="16" t="e">
        <f t="shared" si="40"/>
        <v>#VALUE!</v>
      </c>
      <c r="BB75" s="16" t="e">
        <f t="shared" si="41"/>
        <v>#VALUE!</v>
      </c>
      <c r="BC75" s="16" t="e">
        <f t="shared" si="42"/>
        <v>#VALUE!</v>
      </c>
      <c r="BD75" s="16">
        <f t="shared" si="43"/>
        <v>0.99999999743641643</v>
      </c>
      <c r="BE75" s="16">
        <f t="shared" si="44"/>
        <v>-4.1026207125009978E-3</v>
      </c>
      <c r="BF75" s="16">
        <f t="shared" si="45"/>
        <v>0.99999999537598261</v>
      </c>
      <c r="BG75" s="16">
        <f t="shared" si="46"/>
        <v>-5.5099462137734043E-3</v>
      </c>
    </row>
    <row r="76" spans="1:59" ht="15" x14ac:dyDescent="0.25">
      <c r="AA76" s="54">
        <v>74</v>
      </c>
      <c r="AB76" s="54">
        <f t="shared" si="47"/>
        <v>590</v>
      </c>
      <c r="AC76" s="54">
        <v>604</v>
      </c>
      <c r="AI76" s="16">
        <v>74</v>
      </c>
      <c r="AJ76" s="16">
        <f t="shared" si="48"/>
        <v>1.74</v>
      </c>
      <c r="AK76" s="16">
        <f t="shared" si="49"/>
        <v>54.95408738576247</v>
      </c>
      <c r="AL76" s="54">
        <f t="shared" si="25"/>
        <v>1.0001052692813976</v>
      </c>
      <c r="AM76" s="54">
        <f t="shared" si="26"/>
        <v>0.83132226299428802</v>
      </c>
      <c r="AN76" s="54">
        <f t="shared" si="27"/>
        <v>1.0000000919331793</v>
      </c>
      <c r="AO76" s="54">
        <f t="shared" si="28"/>
        <v>-2.4568223457531589E-2</v>
      </c>
      <c r="AP76" s="54">
        <f t="shared" si="29"/>
        <v>0.99978546780855093</v>
      </c>
      <c r="AQ76" s="54">
        <f t="shared" si="30"/>
        <v>-1.1868385089459261</v>
      </c>
      <c r="AR76" s="54">
        <f t="shared" si="31"/>
        <v>1.0000000000772564</v>
      </c>
      <c r="AS76" s="54">
        <f t="shared" si="32"/>
        <v>7.1220497248280004E-4</v>
      </c>
      <c r="AT76" s="54">
        <f t="shared" si="33"/>
        <v>8.5177611858021866E-3</v>
      </c>
      <c r="AU76" s="54">
        <f t="shared" si="34"/>
        <v>-89.511962331659589</v>
      </c>
      <c r="AV76" s="54">
        <f t="shared" si="35"/>
        <v>0.99999998542909063</v>
      </c>
      <c r="AW76" s="54">
        <f t="shared" si="36"/>
        <v>-9.7809481942560082E-3</v>
      </c>
      <c r="AX76" s="54">
        <f t="shared" si="37"/>
        <v>54.946946832047274</v>
      </c>
      <c r="AY76" s="54">
        <f t="shared" si="38"/>
        <v>90.089047983337139</v>
      </c>
      <c r="AZ76" s="16" t="e">
        <f t="shared" si="39"/>
        <v>#VALUE!</v>
      </c>
      <c r="BA76" s="16" t="e">
        <f t="shared" si="40"/>
        <v>#VALUE!</v>
      </c>
      <c r="BB76" s="16" t="e">
        <f t="shared" si="41"/>
        <v>#VALUE!</v>
      </c>
      <c r="BC76" s="16" t="e">
        <f t="shared" si="42"/>
        <v>#VALUE!</v>
      </c>
      <c r="BD76" s="16">
        <f t="shared" si="43"/>
        <v>0.99999999731559863</v>
      </c>
      <c r="BE76" s="16">
        <f t="shared" si="44"/>
        <v>-4.198183024750001E-3</v>
      </c>
      <c r="BF76" s="16">
        <f t="shared" si="45"/>
        <v>0.99999999515805937</v>
      </c>
      <c r="BG76" s="16">
        <f t="shared" si="46"/>
        <v>-5.6382893475790544E-3</v>
      </c>
    </row>
    <row r="77" spans="1:59" ht="15" x14ac:dyDescent="0.25">
      <c r="AA77" s="54">
        <v>75</v>
      </c>
      <c r="AB77" s="54">
        <f t="shared" si="47"/>
        <v>604</v>
      </c>
      <c r="AC77" s="54">
        <v>619</v>
      </c>
      <c r="AI77" s="16">
        <v>75</v>
      </c>
      <c r="AJ77" s="16">
        <f t="shared" si="48"/>
        <v>1.75</v>
      </c>
      <c r="AK77" s="16">
        <f t="shared" si="49"/>
        <v>56.234132519034915</v>
      </c>
      <c r="AL77" s="54">
        <f t="shared" si="25"/>
        <v>1.0001102301963773</v>
      </c>
      <c r="AM77" s="54">
        <f t="shared" si="26"/>
        <v>0.85068343282121395</v>
      </c>
      <c r="AN77" s="54">
        <f t="shared" si="27"/>
        <v>1.0000000962658564</v>
      </c>
      <c r="AO77" s="54">
        <f t="shared" si="28"/>
        <v>-2.5140490824262632E-2</v>
      </c>
      <c r="AP77" s="54">
        <f t="shared" si="29"/>
        <v>0.99977536062446348</v>
      </c>
      <c r="AQ77" s="54">
        <f t="shared" si="30"/>
        <v>-1.2144753435851459</v>
      </c>
      <c r="AR77" s="54">
        <f t="shared" si="31"/>
        <v>1.0000000000808975</v>
      </c>
      <c r="AS77" s="54">
        <f t="shared" si="32"/>
        <v>7.2879435740738738E-4</v>
      </c>
      <c r="AT77" s="54">
        <f t="shared" si="33"/>
        <v>8.3238868603556712E-3</v>
      </c>
      <c r="AU77" s="54">
        <f t="shared" si="34"/>
        <v>-89.523070906144056</v>
      </c>
      <c r="AV77" s="54">
        <f t="shared" si="35"/>
        <v>0.99999998474238483</v>
      </c>
      <c r="AW77" s="54">
        <f t="shared" si="36"/>
        <v>-1.0008775740461211E-2</v>
      </c>
      <c r="AX77" s="54">
        <f t="shared" si="37"/>
        <v>54.746916318246022</v>
      </c>
      <c r="AY77" s="54">
        <f t="shared" si="38"/>
        <v>90.068651117638566</v>
      </c>
      <c r="AZ77" s="16" t="e">
        <f t="shared" si="39"/>
        <v>#VALUE!</v>
      </c>
      <c r="BA77" s="16" t="e">
        <f t="shared" si="40"/>
        <v>#VALUE!</v>
      </c>
      <c r="BB77" s="16" t="e">
        <f t="shared" si="41"/>
        <v>#VALUE!</v>
      </c>
      <c r="BC77" s="16" t="e">
        <f t="shared" si="42"/>
        <v>#VALUE!</v>
      </c>
      <c r="BD77" s="16">
        <f t="shared" si="43"/>
        <v>0.9999999971890865</v>
      </c>
      <c r="BE77" s="16">
        <f t="shared" si="44"/>
        <v>-4.295971269176367E-3</v>
      </c>
      <c r="BF77" s="16">
        <f t="shared" si="45"/>
        <v>0.99999999492986569</v>
      </c>
      <c r="BG77" s="16">
        <f t="shared" si="46"/>
        <v>-5.7696219769511441E-3</v>
      </c>
    </row>
    <row r="78" spans="1:59" ht="15" x14ac:dyDescent="0.25">
      <c r="AA78" s="54">
        <v>76</v>
      </c>
      <c r="AB78" s="54">
        <f t="shared" si="47"/>
        <v>619</v>
      </c>
      <c r="AC78" s="54">
        <v>634</v>
      </c>
      <c r="AI78" s="16">
        <v>76</v>
      </c>
      <c r="AJ78" s="16">
        <f t="shared" si="48"/>
        <v>1.76</v>
      </c>
      <c r="AK78" s="16">
        <f t="shared" si="49"/>
        <v>57.543993733715695</v>
      </c>
      <c r="AL78" s="54">
        <f t="shared" si="25"/>
        <v>1.0001154248857023</v>
      </c>
      <c r="AM78" s="54">
        <f t="shared" si="26"/>
        <v>0.87049538106409807</v>
      </c>
      <c r="AN78" s="54">
        <f t="shared" si="27"/>
        <v>1.0000001008027262</v>
      </c>
      <c r="AO78" s="54">
        <f t="shared" si="28"/>
        <v>-2.572608800515595E-2</v>
      </c>
      <c r="AP78" s="54">
        <f t="shared" si="29"/>
        <v>0.99976477743199965</v>
      </c>
      <c r="AQ78" s="54">
        <f t="shared" si="30"/>
        <v>-1.2427553375905258</v>
      </c>
      <c r="AR78" s="54">
        <f t="shared" si="31"/>
        <v>1.00000000008471</v>
      </c>
      <c r="AS78" s="54">
        <f t="shared" si="32"/>
        <v>7.4577015874683922E-4</v>
      </c>
      <c r="AT78" s="54">
        <f t="shared" si="33"/>
        <v>8.1344247463031403E-3</v>
      </c>
      <c r="AU78" s="54">
        <f t="shared" si="34"/>
        <v>-89.533926653249551</v>
      </c>
      <c r="AV78" s="54">
        <f t="shared" si="35"/>
        <v>0.99999998402331558</v>
      </c>
      <c r="AW78" s="54">
        <f t="shared" si="36"/>
        <v>-1.024191007161381E-2</v>
      </c>
      <c r="AX78" s="54">
        <f t="shared" si="37"/>
        <v>54.546883061241935</v>
      </c>
      <c r="AY78" s="54">
        <f t="shared" si="38"/>
        <v>90.048291111275432</v>
      </c>
      <c r="AZ78" s="16" t="e">
        <f t="shared" si="39"/>
        <v>#VALUE!</v>
      </c>
      <c r="BA78" s="16" t="e">
        <f t="shared" si="40"/>
        <v>#VALUE!</v>
      </c>
      <c r="BB78" s="16" t="e">
        <f t="shared" si="41"/>
        <v>#VALUE!</v>
      </c>
      <c r="BC78" s="16" t="e">
        <f t="shared" si="42"/>
        <v>#VALUE!</v>
      </c>
      <c r="BD78" s="16">
        <f t="shared" si="43"/>
        <v>0.99999999705661224</v>
      </c>
      <c r="BE78" s="16">
        <f t="shared" si="44"/>
        <v>-4.3960372943993922E-3</v>
      </c>
      <c r="BF78" s="16">
        <f t="shared" si="45"/>
        <v>0.99999999469091772</v>
      </c>
      <c r="BG78" s="16">
        <f t="shared" si="46"/>
        <v>-5.9040137361826336E-3</v>
      </c>
    </row>
    <row r="79" spans="1:59" ht="15" x14ac:dyDescent="0.25">
      <c r="AA79" s="54">
        <v>77</v>
      </c>
      <c r="AB79" s="54">
        <f t="shared" si="47"/>
        <v>634</v>
      </c>
      <c r="AC79" s="54">
        <v>649</v>
      </c>
      <c r="AI79" s="16">
        <v>77</v>
      </c>
      <c r="AJ79" s="16">
        <f t="shared" si="48"/>
        <v>1.77</v>
      </c>
      <c r="AK79" s="16">
        <f t="shared" si="49"/>
        <v>58.884365535558949</v>
      </c>
      <c r="AL79" s="54">
        <f t="shared" si="25"/>
        <v>1.0001208643642738</v>
      </c>
      <c r="AM79" s="54">
        <f t="shared" si="26"/>
        <v>0.89076859331852121</v>
      </c>
      <c r="AN79" s="54">
        <f t="shared" si="27"/>
        <v>1.000000105553412</v>
      </c>
      <c r="AO79" s="54">
        <f t="shared" si="28"/>
        <v>-2.6325325491098506E-2</v>
      </c>
      <c r="AP79" s="54">
        <f t="shared" si="29"/>
        <v>0.99975369582925278</v>
      </c>
      <c r="AQ79" s="54">
        <f t="shared" si="30"/>
        <v>-1.271693430240991</v>
      </c>
      <c r="AR79" s="54">
        <f t="shared" si="31"/>
        <v>1.0000000000887024</v>
      </c>
      <c r="AS79" s="54">
        <f t="shared" si="32"/>
        <v>7.6314137729571578E-4</v>
      </c>
      <c r="AT79" s="54">
        <f t="shared" si="33"/>
        <v>7.9492744699858463E-3</v>
      </c>
      <c r="AU79" s="54">
        <f t="shared" si="34"/>
        <v>-89.54453532571749</v>
      </c>
      <c r="AV79" s="54">
        <f t="shared" si="35"/>
        <v>0.99999998327035777</v>
      </c>
      <c r="AW79" s="54">
        <f t="shared" si="36"/>
        <v>-1.0480474798591193E-2</v>
      </c>
      <c r="AX79" s="54">
        <f t="shared" si="37"/>
        <v>54.346846990690949</v>
      </c>
      <c r="AY79" s="54">
        <f t="shared" si="38"/>
        <v>90.027957208409347</v>
      </c>
      <c r="AZ79" s="16" t="e">
        <f t="shared" si="39"/>
        <v>#VALUE!</v>
      </c>
      <c r="BA79" s="16" t="e">
        <f t="shared" si="40"/>
        <v>#VALUE!</v>
      </c>
      <c r="BB79" s="16" t="e">
        <f t="shared" si="41"/>
        <v>#VALUE!</v>
      </c>
      <c r="BC79" s="16" t="e">
        <f t="shared" si="42"/>
        <v>#VALUE!</v>
      </c>
      <c r="BD79" s="16">
        <f t="shared" si="43"/>
        <v>0.99999999691789476</v>
      </c>
      <c r="BE79" s="16">
        <f t="shared" si="44"/>
        <v>-4.4984341567477406E-3</v>
      </c>
      <c r="BF79" s="16">
        <f t="shared" si="45"/>
        <v>0.99999999444070831</v>
      </c>
      <c r="BG79" s="16">
        <f t="shared" si="46"/>
        <v>-6.0415358815572419E-3</v>
      </c>
    </row>
    <row r="80" spans="1:59" ht="15" x14ac:dyDescent="0.25">
      <c r="AA80" s="54">
        <v>78</v>
      </c>
      <c r="AB80" s="54">
        <f t="shared" si="47"/>
        <v>649</v>
      </c>
      <c r="AC80" s="54">
        <v>665</v>
      </c>
      <c r="AI80" s="16">
        <v>78</v>
      </c>
      <c r="AJ80" s="16">
        <f t="shared" si="48"/>
        <v>1.78</v>
      </c>
      <c r="AK80" s="16">
        <f t="shared" si="49"/>
        <v>60.255958607435822</v>
      </c>
      <c r="AL80" s="54">
        <f t="shared" si="25"/>
        <v>1.000126560165864</v>
      </c>
      <c r="AM80" s="54">
        <f t="shared" si="26"/>
        <v>0.91151379839287283</v>
      </c>
      <c r="AN80" s="54">
        <f t="shared" si="27"/>
        <v>1.0000001105279908</v>
      </c>
      <c r="AO80" s="54">
        <f t="shared" si="28"/>
        <v>-2.693852100521248E-2</v>
      </c>
      <c r="AP80" s="54">
        <f t="shared" si="29"/>
        <v>0.99974209236160061</v>
      </c>
      <c r="AQ80" s="54">
        <f t="shared" si="30"/>
        <v>-1.3013049058077559</v>
      </c>
      <c r="AR80" s="54">
        <f t="shared" si="31"/>
        <v>1.0000000000928826</v>
      </c>
      <c r="AS80" s="54">
        <f t="shared" si="32"/>
        <v>7.809172235040125E-4</v>
      </c>
      <c r="AT80" s="54">
        <f t="shared" si="33"/>
        <v>7.7683379384887903E-3</v>
      </c>
      <c r="AU80" s="54">
        <f t="shared" si="34"/>
        <v>-89.554902545495167</v>
      </c>
      <c r="AV80" s="54">
        <f t="shared" si="35"/>
        <v>0.99999998248191402</v>
      </c>
      <c r="AW80" s="54">
        <f t="shared" si="36"/>
        <v>-1.0724596411536254E-2</v>
      </c>
      <c r="AX80" s="54">
        <f t="shared" si="37"/>
        <v>54.146808030301273</v>
      </c>
      <c r="AY80" s="54">
        <f t="shared" si="38"/>
        <v>90.007638669419151</v>
      </c>
      <c r="AZ80" s="16" t="e">
        <f t="shared" si="39"/>
        <v>#VALUE!</v>
      </c>
      <c r="BA80" s="16" t="e">
        <f t="shared" si="40"/>
        <v>#VALUE!</v>
      </c>
      <c r="BB80" s="16" t="e">
        <f t="shared" si="41"/>
        <v>#VALUE!</v>
      </c>
      <c r="BC80" s="16" t="e">
        <f t="shared" si="42"/>
        <v>#VALUE!</v>
      </c>
      <c r="BD80" s="16">
        <f t="shared" si="43"/>
        <v>0.99999999677263962</v>
      </c>
      <c r="BE80" s="16">
        <f t="shared" si="44"/>
        <v>-4.6032161483905857E-3</v>
      </c>
      <c r="BF80" s="16">
        <f t="shared" si="45"/>
        <v>0.999999994178707</v>
      </c>
      <c r="BG80" s="16">
        <f t="shared" si="46"/>
        <v>-6.1822613291304118E-3</v>
      </c>
    </row>
    <row r="81" spans="27:59" ht="15" x14ac:dyDescent="0.25">
      <c r="AA81" s="54">
        <v>79</v>
      </c>
      <c r="AB81" s="54">
        <f t="shared" si="47"/>
        <v>665</v>
      </c>
      <c r="AC81" s="54">
        <v>681</v>
      </c>
      <c r="AI81" s="16">
        <v>79</v>
      </c>
      <c r="AJ81" s="16">
        <f t="shared" si="48"/>
        <v>1.79</v>
      </c>
      <c r="AK81" s="16">
        <f t="shared" si="49"/>
        <v>61.659500186148257</v>
      </c>
      <c r="AL81" s="54">
        <f t="shared" si="25"/>
        <v>1.0001325243675463</v>
      </c>
      <c r="AM81" s="54">
        <f t="shared" si="26"/>
        <v>0.9327419739000492</v>
      </c>
      <c r="AN81" s="54">
        <f t="shared" si="27"/>
        <v>1.0000001157370144</v>
      </c>
      <c r="AO81" s="54">
        <f t="shared" si="28"/>
        <v>-2.756599967131387E-2</v>
      </c>
      <c r="AP81" s="54">
        <f t="shared" si="29"/>
        <v>0.99972994247238633</v>
      </c>
      <c r="AQ81" s="54">
        <f t="shared" si="30"/>
        <v>-1.331605401376917</v>
      </c>
      <c r="AR81" s="54">
        <f t="shared" si="31"/>
        <v>1.00000000009726</v>
      </c>
      <c r="AS81" s="54">
        <f t="shared" si="32"/>
        <v>7.9910712236066724E-4</v>
      </c>
      <c r="AT81" s="54">
        <f t="shared" si="33"/>
        <v>7.591519287994169E-3</v>
      </c>
      <c r="AU81" s="54">
        <f t="shared" si="34"/>
        <v>-89.5650338067028</v>
      </c>
      <c r="AV81" s="54">
        <f t="shared" si="35"/>
        <v>0.99999998165631199</v>
      </c>
      <c r="AW81" s="54">
        <f t="shared" si="36"/>
        <v>-1.0974404346924045E-2</v>
      </c>
      <c r="AX81" s="54">
        <f t="shared" si="37"/>
        <v>53.946766097673489</v>
      </c>
      <c r="AY81" s="54">
        <f t="shared" si="38"/>
        <v>89.987324765404949</v>
      </c>
      <c r="AZ81" s="16" t="e">
        <f t="shared" si="39"/>
        <v>#VALUE!</v>
      </c>
      <c r="BA81" s="16" t="e">
        <f t="shared" si="40"/>
        <v>#VALUE!</v>
      </c>
      <c r="BB81" s="16" t="e">
        <f t="shared" si="41"/>
        <v>#VALUE!</v>
      </c>
      <c r="BC81" s="16" t="e">
        <f t="shared" si="42"/>
        <v>#VALUE!</v>
      </c>
      <c r="BD81" s="16">
        <f t="shared" si="43"/>
        <v>0.99999999662053884</v>
      </c>
      <c r="BE81" s="16">
        <f t="shared" si="44"/>
        <v>-4.7104388261240485E-3</v>
      </c>
      <c r="BF81" s="16">
        <f t="shared" si="45"/>
        <v>0.99999999390435801</v>
      </c>
      <c r="BG81" s="16">
        <f t="shared" si="46"/>
        <v>-6.3262646933903805E-3</v>
      </c>
    </row>
    <row r="82" spans="27:59" ht="15" x14ac:dyDescent="0.25">
      <c r="AA82" s="54">
        <v>80</v>
      </c>
      <c r="AB82" s="54">
        <f t="shared" si="47"/>
        <v>681</v>
      </c>
      <c r="AC82" s="54">
        <v>698</v>
      </c>
      <c r="AI82" s="16">
        <v>80</v>
      </c>
      <c r="AJ82" s="16">
        <f t="shared" si="48"/>
        <v>1.8</v>
      </c>
      <c r="AK82" s="16">
        <f t="shared" si="49"/>
        <v>63.095734448019364</v>
      </c>
      <c r="AL82" s="54">
        <f t="shared" si="25"/>
        <v>1.0001387696152737</v>
      </c>
      <c r="AM82" s="54">
        <f t="shared" si="26"/>
        <v>0.95446435197414359</v>
      </c>
      <c r="AN82" s="54">
        <f t="shared" si="27"/>
        <v>1.0000001211915315</v>
      </c>
      <c r="AO82" s="54">
        <f t="shared" si="28"/>
        <v>-2.8208094186294708E-2</v>
      </c>
      <c r="AP82" s="54">
        <f t="shared" si="29"/>
        <v>0.99971722045130296</v>
      </c>
      <c r="AQ82" s="54">
        <f t="shared" si="30"/>
        <v>-1.3626109148390309</v>
      </c>
      <c r="AR82" s="54">
        <f t="shared" si="31"/>
        <v>1.0000000001018439</v>
      </c>
      <c r="AS82" s="54">
        <f t="shared" si="32"/>
        <v>8.1772071839081122E-4</v>
      </c>
      <c r="AT82" s="54">
        <f t="shared" si="33"/>
        <v>7.4187248332925207E-3</v>
      </c>
      <c r="AU82" s="54">
        <f t="shared" si="34"/>
        <v>-89.574934478533578</v>
      </c>
      <c r="AV82" s="54">
        <f t="shared" si="35"/>
        <v>0.99999998079180064</v>
      </c>
      <c r="AW82" s="54">
        <f t="shared" si="36"/>
        <v>-1.1230031056190495E-2</v>
      </c>
      <c r="AX82" s="54">
        <f t="shared" si="37"/>
        <v>53.746721104127715</v>
      </c>
      <c r="AY82" s="54">
        <f t="shared" si="38"/>
        <v>89.967004772709814</v>
      </c>
      <c r="AZ82" s="16" t="e">
        <f t="shared" si="39"/>
        <v>#VALUE!</v>
      </c>
      <c r="BA82" s="16" t="e">
        <f t="shared" si="40"/>
        <v>#VALUE!</v>
      </c>
      <c r="BB82" s="16" t="e">
        <f t="shared" si="41"/>
        <v>#VALUE!</v>
      </c>
      <c r="BC82" s="16" t="e">
        <f t="shared" si="42"/>
        <v>#VALUE!</v>
      </c>
      <c r="BD82" s="16">
        <f t="shared" si="43"/>
        <v>0.99999999646126958</v>
      </c>
      <c r="BE82" s="16">
        <f t="shared" si="44"/>
        <v>-4.8201590408281179E-3</v>
      </c>
      <c r="BF82" s="16">
        <f t="shared" si="45"/>
        <v>0.99999999361707914</v>
      </c>
      <c r="BG82" s="16">
        <f t="shared" si="46"/>
        <v>-6.4736223268197076E-3</v>
      </c>
    </row>
    <row r="83" spans="27:59" ht="15" x14ac:dyDescent="0.25">
      <c r="AA83" s="54">
        <v>81</v>
      </c>
      <c r="AB83" s="54">
        <f t="shared" si="47"/>
        <v>698</v>
      </c>
      <c r="AC83" s="54">
        <v>715</v>
      </c>
      <c r="AI83" s="16">
        <v>81</v>
      </c>
      <c r="AJ83" s="16">
        <f t="shared" si="48"/>
        <v>1.81</v>
      </c>
      <c r="AK83" s="16">
        <f t="shared" si="49"/>
        <v>64.565422903465588</v>
      </c>
      <c r="AL83" s="54">
        <f t="shared" si="25"/>
        <v>1.0001453091506609</v>
      </c>
      <c r="AM83" s="54">
        <f t="shared" si="26"/>
        <v>0.97669242511468157</v>
      </c>
      <c r="AN83" s="54">
        <f t="shared" si="27"/>
        <v>1.000000126903112</v>
      </c>
      <c r="AO83" s="54">
        <f t="shared" si="28"/>
        <v>-2.8865144996520466E-2</v>
      </c>
      <c r="AP83" s="54">
        <f t="shared" si="29"/>
        <v>0.99970389938037829</v>
      </c>
      <c r="AQ83" s="54">
        <f t="shared" si="30"/>
        <v>-1.3943378130485142</v>
      </c>
      <c r="AR83" s="54">
        <f t="shared" si="31"/>
        <v>1.0000000001066436</v>
      </c>
      <c r="AS83" s="54">
        <f t="shared" si="32"/>
        <v>8.3676788076942352E-4</v>
      </c>
      <c r="AT83" s="54">
        <f t="shared" si="33"/>
        <v>7.2498630184263391E-3</v>
      </c>
      <c r="AU83" s="54">
        <f t="shared" si="34"/>
        <v>-89.584609808088359</v>
      </c>
      <c r="AV83" s="54">
        <f t="shared" si="35"/>
        <v>0.99999997988654621</v>
      </c>
      <c r="AW83" s="54">
        <f t="shared" si="36"/>
        <v>-1.1491612075959747E-2</v>
      </c>
      <c r="AX83" s="54">
        <f t="shared" si="37"/>
        <v>53.546672954517831</v>
      </c>
      <c r="AY83" s="54">
        <f t="shared" si="38"/>
        <v>89.946667967458112</v>
      </c>
      <c r="AZ83" s="16" t="e">
        <f t="shared" si="39"/>
        <v>#VALUE!</v>
      </c>
      <c r="BA83" s="16" t="e">
        <f t="shared" si="40"/>
        <v>#VALUE!</v>
      </c>
      <c r="BB83" s="16" t="e">
        <f t="shared" si="41"/>
        <v>#VALUE!</v>
      </c>
      <c r="BC83" s="16" t="e">
        <f t="shared" si="42"/>
        <v>#VALUE!</v>
      </c>
      <c r="BD83" s="16">
        <f t="shared" si="43"/>
        <v>0.99999999629449432</v>
      </c>
      <c r="BE83" s="16">
        <f t="shared" si="44"/>
        <v>-4.9324349676097288E-3</v>
      </c>
      <c r="BF83" s="16">
        <f t="shared" si="45"/>
        <v>0.99999999331626133</v>
      </c>
      <c r="BG83" s="16">
        <f t="shared" si="46"/>
        <v>-6.6244123603783431E-3</v>
      </c>
    </row>
    <row r="84" spans="27:59" ht="15" x14ac:dyDescent="0.25">
      <c r="AA84" s="54">
        <v>82</v>
      </c>
      <c r="AB84" s="54">
        <f t="shared" si="47"/>
        <v>715</v>
      </c>
      <c r="AC84" s="54">
        <v>732</v>
      </c>
      <c r="AI84" s="16">
        <v>82</v>
      </c>
      <c r="AJ84" s="16">
        <f t="shared" si="48"/>
        <v>1.8199999999999998</v>
      </c>
      <c r="AK84" s="16">
        <f t="shared" si="49"/>
        <v>66.069344800759623</v>
      </c>
      <c r="AL84" s="54">
        <f t="shared" si="25"/>
        <v>1.0001521568390266</v>
      </c>
      <c r="AM84" s="54">
        <f t="shared" si="26"/>
        <v>0.99943795216096143</v>
      </c>
      <c r="AN84" s="54">
        <f t="shared" si="27"/>
        <v>1.000000132883871</v>
      </c>
      <c r="AO84" s="54">
        <f t="shared" si="28"/>
        <v>-2.9537500478336157E-2</v>
      </c>
      <c r="AP84" s="54">
        <f t="shared" si="29"/>
        <v>0.99968995107744529</v>
      </c>
      <c r="AQ84" s="54">
        <f t="shared" si="30"/>
        <v>-1.426802840155649</v>
      </c>
      <c r="AR84" s="54">
        <f t="shared" si="31"/>
        <v>1.0000000001116696</v>
      </c>
      <c r="AS84" s="54">
        <f t="shared" si="32"/>
        <v>8.5625870855409944E-4</v>
      </c>
      <c r="AT84" s="54">
        <f t="shared" si="33"/>
        <v>7.0848443684414899E-3</v>
      </c>
      <c r="AU84" s="54">
        <f t="shared" si="34"/>
        <v>-89.594064923146448</v>
      </c>
      <c r="AV84" s="54">
        <f t="shared" si="35"/>
        <v>0.99999997893862824</v>
      </c>
      <c r="AW84" s="54">
        <f t="shared" si="36"/>
        <v>-1.1759286099907269E-2</v>
      </c>
      <c r="AX84" s="54">
        <f t="shared" si="37"/>
        <v>53.346621547032093</v>
      </c>
      <c r="AY84" s="54">
        <f t="shared" si="38"/>
        <v>89.926303620107603</v>
      </c>
      <c r="AZ84" s="16" t="e">
        <f t="shared" si="39"/>
        <v>#VALUE!</v>
      </c>
      <c r="BA84" s="16" t="e">
        <f t="shared" si="40"/>
        <v>#VALUE!</v>
      </c>
      <c r="BB84" s="16" t="e">
        <f t="shared" si="41"/>
        <v>#VALUE!</v>
      </c>
      <c r="BC84" s="16" t="e">
        <f t="shared" si="42"/>
        <v>#VALUE!</v>
      </c>
      <c r="BD84" s="16">
        <f t="shared" si="43"/>
        <v>0.99999999611985935</v>
      </c>
      <c r="BE84" s="16">
        <f t="shared" si="44"/>
        <v>-5.0473261366479573E-3</v>
      </c>
      <c r="BF84" s="16">
        <f t="shared" si="45"/>
        <v>0.99999999300126641</v>
      </c>
      <c r="BG84" s="16">
        <f t="shared" si="46"/>
        <v>-6.7787147449296587E-3</v>
      </c>
    </row>
    <row r="85" spans="27:59" ht="15" x14ac:dyDescent="0.25">
      <c r="AA85" s="54">
        <v>83</v>
      </c>
      <c r="AB85" s="54">
        <f t="shared" si="47"/>
        <v>732</v>
      </c>
      <c r="AC85" s="54">
        <v>750</v>
      </c>
      <c r="AI85" s="16">
        <v>83</v>
      </c>
      <c r="AJ85" s="16">
        <f t="shared" si="48"/>
        <v>1.83</v>
      </c>
      <c r="AK85" s="16">
        <f t="shared" si="49"/>
        <v>67.60829753919819</v>
      </c>
      <c r="AL85" s="54">
        <f t="shared" si="25"/>
        <v>1.0001593271987526</v>
      </c>
      <c r="AM85" s="54">
        <f t="shared" si="26"/>
        <v>1.0227129643991084</v>
      </c>
      <c r="AN85" s="54">
        <f t="shared" si="27"/>
        <v>1.0000001391464945</v>
      </c>
      <c r="AO85" s="54">
        <f t="shared" si="28"/>
        <v>-3.02255171227768E-2</v>
      </c>
      <c r="AP85" s="54">
        <f t="shared" si="29"/>
        <v>0.99967534603698893</v>
      </c>
      <c r="AQ85" s="54">
        <f t="shared" si="30"/>
        <v>-1.4600231261139744</v>
      </c>
      <c r="AR85" s="54">
        <f t="shared" si="31"/>
        <v>1.0000000001169322</v>
      </c>
      <c r="AS85" s="54">
        <f t="shared" si="32"/>
        <v>8.7620353603970436E-4</v>
      </c>
      <c r="AT85" s="54">
        <f t="shared" si="33"/>
        <v>6.923581442222302E-3</v>
      </c>
      <c r="AU85" s="54">
        <f t="shared" si="34"/>
        <v>-89.603304834873938</v>
      </c>
      <c r="AV85" s="54">
        <f t="shared" si="35"/>
        <v>0.99999997794603646</v>
      </c>
      <c r="AW85" s="54">
        <f t="shared" si="36"/>
        <v>-1.2033195052296886E-2</v>
      </c>
      <c r="AX85" s="54">
        <f t="shared" si="37"/>
        <v>53.146566772979881</v>
      </c>
      <c r="AY85" s="54">
        <f t="shared" si="38"/>
        <v>89.905900990013805</v>
      </c>
      <c r="AZ85" s="16" t="e">
        <f t="shared" si="39"/>
        <v>#VALUE!</v>
      </c>
      <c r="BA85" s="16" t="e">
        <f t="shared" si="40"/>
        <v>#VALUE!</v>
      </c>
      <c r="BB85" s="16" t="e">
        <f t="shared" si="41"/>
        <v>#VALUE!</v>
      </c>
      <c r="BC85" s="16" t="e">
        <f t="shared" si="42"/>
        <v>#VALUE!</v>
      </c>
      <c r="BD85" s="16">
        <f t="shared" si="43"/>
        <v>0.99999999593699385</v>
      </c>
      <c r="BE85" s="16">
        <f t="shared" si="44"/>
        <v>-5.1648934647576918E-3</v>
      </c>
      <c r="BF85" s="16">
        <f t="shared" si="45"/>
        <v>0.99999999267142625</v>
      </c>
      <c r="BG85" s="16">
        <f t="shared" si="46"/>
        <v>-6.9366112936314235E-3</v>
      </c>
    </row>
    <row r="86" spans="27:59" ht="15" x14ac:dyDescent="0.25">
      <c r="AA86" s="54">
        <v>84</v>
      </c>
      <c r="AB86" s="54">
        <f t="shared" si="47"/>
        <v>750</v>
      </c>
      <c r="AC86" s="54">
        <v>768</v>
      </c>
      <c r="AI86" s="16">
        <v>84</v>
      </c>
      <c r="AJ86" s="16">
        <f t="shared" si="48"/>
        <v>1.8399999999999999</v>
      </c>
      <c r="AK86" s="16">
        <f t="shared" si="49"/>
        <v>69.183097091893657</v>
      </c>
      <c r="AL86" s="54">
        <f t="shared" si="25"/>
        <v>1.000166835432025</v>
      </c>
      <c r="AM86" s="54">
        <f t="shared" si="26"/>
        <v>1.0465297718044677</v>
      </c>
      <c r="AN86" s="54">
        <f t="shared" si="27"/>
        <v>1.0000001457042662</v>
      </c>
      <c r="AO86" s="54">
        <f t="shared" si="28"/>
        <v>-3.0929559724580117E-2</v>
      </c>
      <c r="AP86" s="54">
        <f t="shared" si="29"/>
        <v>0.99966005336824393</v>
      </c>
      <c r="AQ86" s="54">
        <f t="shared" si="30"/>
        <v>-1.4940161953658253</v>
      </c>
      <c r="AR86" s="54">
        <f t="shared" si="31"/>
        <v>1.0000000001224432</v>
      </c>
      <c r="AS86" s="54">
        <f t="shared" si="32"/>
        <v>8.9661293823775244E-4</v>
      </c>
      <c r="AT86" s="54">
        <f t="shared" si="33"/>
        <v>6.7659887863866048E-3</v>
      </c>
      <c r="AU86" s="54">
        <f t="shared" si="34"/>
        <v>-89.612334440470804</v>
      </c>
      <c r="AV86" s="54">
        <f t="shared" si="35"/>
        <v>0.99999997690666531</v>
      </c>
      <c r="AW86" s="54">
        <f t="shared" si="36"/>
        <v>-1.2313484163230656E-2</v>
      </c>
      <c r="AX86" s="54">
        <f t="shared" si="37"/>
        <v>52.946508516564165</v>
      </c>
      <c r="AY86" s="54">
        <f t="shared" si="38"/>
        <v>89.885449320005307</v>
      </c>
      <c r="AZ86" s="16" t="e">
        <f t="shared" si="39"/>
        <v>#VALUE!</v>
      </c>
      <c r="BA86" s="16" t="e">
        <f t="shared" si="40"/>
        <v>#VALUE!</v>
      </c>
      <c r="BB86" s="16" t="e">
        <f t="shared" si="41"/>
        <v>#VALUE!</v>
      </c>
      <c r="BC86" s="16" t="e">
        <f t="shared" si="42"/>
        <v>#VALUE!</v>
      </c>
      <c r="BD86" s="16">
        <f t="shared" si="43"/>
        <v>0.99999999574551035</v>
      </c>
      <c r="BE86" s="16">
        <f t="shared" si="44"/>
        <v>-5.2851992876885232E-3</v>
      </c>
      <c r="BF86" s="16">
        <f t="shared" si="45"/>
        <v>0.99999999232604131</v>
      </c>
      <c r="BG86" s="16">
        <f t="shared" si="46"/>
        <v>-7.0981857253141663E-3</v>
      </c>
    </row>
    <row r="87" spans="27:59" ht="15" x14ac:dyDescent="0.25">
      <c r="AA87" s="54">
        <v>85</v>
      </c>
      <c r="AB87" s="54">
        <f t="shared" si="47"/>
        <v>768</v>
      </c>
      <c r="AC87" s="54">
        <v>787</v>
      </c>
      <c r="AI87" s="16">
        <v>85</v>
      </c>
      <c r="AJ87" s="16">
        <f t="shared" si="48"/>
        <v>1.85</v>
      </c>
      <c r="AK87" s="16">
        <f t="shared" si="49"/>
        <v>70.794578438413865</v>
      </c>
      <c r="AL87" s="54">
        <f t="shared" si="25"/>
        <v>1.0001746974570191</v>
      </c>
      <c r="AM87" s="54">
        <f t="shared" si="26"/>
        <v>1.0709009694220002</v>
      </c>
      <c r="AN87" s="54">
        <f t="shared" si="27"/>
        <v>1.0000001525710962</v>
      </c>
      <c r="AO87" s="54">
        <f t="shared" si="28"/>
        <v>-3.165000157560182E-2</v>
      </c>
      <c r="AP87" s="54">
        <f t="shared" si="29"/>
        <v>0.99964404073041957</v>
      </c>
      <c r="AQ87" s="54">
        <f t="shared" si="30"/>
        <v>-1.5287999757087456</v>
      </c>
      <c r="AR87" s="54">
        <f t="shared" si="31"/>
        <v>1.0000000001282139</v>
      </c>
      <c r="AS87" s="54">
        <f t="shared" si="32"/>
        <v>9.1749773648341991E-4</v>
      </c>
      <c r="AT87" s="54">
        <f t="shared" si="33"/>
        <v>6.6119828902175184E-3</v>
      </c>
      <c r="AU87" s="54">
        <f t="shared" si="34"/>
        <v>-89.621158525758304</v>
      </c>
      <c r="AV87" s="54">
        <f t="shared" si="35"/>
        <v>0.99999997581830991</v>
      </c>
      <c r="AW87" s="54">
        <f t="shared" si="36"/>
        <v>-1.2600302045651586E-2</v>
      </c>
      <c r="AX87" s="54">
        <f t="shared" si="37"/>
        <v>52.746446654639101</v>
      </c>
      <c r="AY87" s="54">
        <f t="shared" si="38"/>
        <v>89.864937830968131</v>
      </c>
      <c r="AZ87" s="16" t="e">
        <f t="shared" si="39"/>
        <v>#VALUE!</v>
      </c>
      <c r="BA87" s="16" t="e">
        <f t="shared" si="40"/>
        <v>#VALUE!</v>
      </c>
      <c r="BB87" s="16" t="e">
        <f t="shared" si="41"/>
        <v>#VALUE!</v>
      </c>
      <c r="BC87" s="16" t="e">
        <f t="shared" si="42"/>
        <v>#VALUE!</v>
      </c>
      <c r="BD87" s="16">
        <f t="shared" si="43"/>
        <v>0.99999999554500252</v>
      </c>
      <c r="BE87" s="16">
        <f t="shared" si="44"/>
        <v>-5.408307393175966E-3</v>
      </c>
      <c r="BF87" s="16">
        <f t="shared" si="45"/>
        <v>0.99999999196437883</v>
      </c>
      <c r="BG87" s="16">
        <f t="shared" si="46"/>
        <v>-7.2635237088699792E-3</v>
      </c>
    </row>
    <row r="88" spans="27:59" ht="15" x14ac:dyDescent="0.25">
      <c r="AA88" s="54">
        <v>86</v>
      </c>
      <c r="AB88" s="54">
        <f t="shared" si="47"/>
        <v>787</v>
      </c>
      <c r="AC88" s="54">
        <v>806</v>
      </c>
      <c r="AI88" s="16">
        <v>86</v>
      </c>
      <c r="AJ88" s="16">
        <f t="shared" si="48"/>
        <v>1.8599999999999999</v>
      </c>
      <c r="AK88" s="16">
        <f t="shared" si="49"/>
        <v>72.443596007499011</v>
      </c>
      <c r="AL88" s="54">
        <f t="shared" si="25"/>
        <v>1.0001829299415985</v>
      </c>
      <c r="AM88" s="54">
        <f t="shared" si="26"/>
        <v>1.0958394438873609</v>
      </c>
      <c r="AN88" s="54">
        <f t="shared" si="27"/>
        <v>1.00000015976155</v>
      </c>
      <c r="AO88" s="54">
        <f t="shared" si="28"/>
        <v>-3.2387224662735588E-2</v>
      </c>
      <c r="AP88" s="54">
        <f t="shared" si="29"/>
        <v>0.99962727426492282</v>
      </c>
      <c r="AQ88" s="54">
        <f t="shared" si="30"/>
        <v>-1.5643928073454514</v>
      </c>
      <c r="AR88" s="54">
        <f t="shared" si="31"/>
        <v>1.0000000001342562</v>
      </c>
      <c r="AS88" s="54">
        <f t="shared" si="32"/>
        <v>9.3886900417315461E-4</v>
      </c>
      <c r="AT88" s="54">
        <f t="shared" si="33"/>
        <v>6.4614821416092497E-3</v>
      </c>
      <c r="AU88" s="54">
        <f t="shared" si="34"/>
        <v>-89.629781767707939</v>
      </c>
      <c r="AV88" s="54">
        <f t="shared" si="35"/>
        <v>0.99999997467866208</v>
      </c>
      <c r="AW88" s="54">
        <f t="shared" si="36"/>
        <v>-1.2893800774139843E-2</v>
      </c>
      <c r="AX88" s="54">
        <f t="shared" si="37"/>
        <v>52.546381056452454</v>
      </c>
      <c r="AY88" s="54">
        <f t="shared" si="38"/>
        <v>89.844355716437832</v>
      </c>
      <c r="AZ88" s="16" t="e">
        <f t="shared" si="39"/>
        <v>#VALUE!</v>
      </c>
      <c r="BA88" s="16" t="e">
        <f t="shared" si="40"/>
        <v>#VALUE!</v>
      </c>
      <c r="BB88" s="16" t="e">
        <f t="shared" si="41"/>
        <v>#VALUE!</v>
      </c>
      <c r="BC88" s="16" t="e">
        <f t="shared" si="42"/>
        <v>#VALUE!</v>
      </c>
      <c r="BD88" s="16">
        <f t="shared" si="43"/>
        <v>0.99999999533504491</v>
      </c>
      <c r="BE88" s="16">
        <f t="shared" si="44"/>
        <v>-5.5342830547625097E-3</v>
      </c>
      <c r="BF88" s="16">
        <f t="shared" si="45"/>
        <v>0.99999999158567177</v>
      </c>
      <c r="BG88" s="16">
        <f t="shared" si="46"/>
        <v>-7.4327129086752073E-3</v>
      </c>
    </row>
    <row r="89" spans="27:59" ht="15" x14ac:dyDescent="0.25">
      <c r="AA89" s="54">
        <v>87</v>
      </c>
      <c r="AB89" s="54">
        <f t="shared" si="47"/>
        <v>806</v>
      </c>
      <c r="AC89" s="54">
        <v>825</v>
      </c>
      <c r="AI89" s="16">
        <v>87</v>
      </c>
      <c r="AJ89" s="16">
        <f t="shared" si="48"/>
        <v>1.87</v>
      </c>
      <c r="AK89" s="16">
        <f t="shared" si="49"/>
        <v>74.131024130091816</v>
      </c>
      <c r="AL89" s="54">
        <f t="shared" si="25"/>
        <v>1.0001915503385967</v>
      </c>
      <c r="AM89" s="54">
        <f t="shared" si="26"/>
        <v>1.1213583800913944</v>
      </c>
      <c r="AN89" s="54">
        <f t="shared" si="27"/>
        <v>1.0000001672908791</v>
      </c>
      <c r="AO89" s="54">
        <f t="shared" si="28"/>
        <v>-3.3141619870443673E-2</v>
      </c>
      <c r="AP89" s="54">
        <f t="shared" si="29"/>
        <v>0.99960971852443969</v>
      </c>
      <c r="AQ89" s="54">
        <f t="shared" si="30"/>
        <v>-1.6008134521200286</v>
      </c>
      <c r="AR89" s="54">
        <f t="shared" si="31"/>
        <v>1.0000000001405835</v>
      </c>
      <c r="AS89" s="54">
        <f t="shared" si="32"/>
        <v>9.6073807263594743E-4</v>
      </c>
      <c r="AT89" s="54">
        <f t="shared" si="33"/>
        <v>6.31440678400452E-3</v>
      </c>
      <c r="AU89" s="54">
        <f t="shared" si="34"/>
        <v>-89.638208736913171</v>
      </c>
      <c r="AV89" s="54">
        <f t="shared" si="35"/>
        <v>0.99999997348530423</v>
      </c>
      <c r="AW89" s="54">
        <f t="shared" si="36"/>
        <v>-1.319413596554459E-2</v>
      </c>
      <c r="AX89" s="54">
        <f t="shared" si="37"/>
        <v>52.346311583372163</v>
      </c>
      <c r="AY89" s="54">
        <f t="shared" si="38"/>
        <v>89.823692137197384</v>
      </c>
      <c r="AZ89" s="16" t="e">
        <f t="shared" si="39"/>
        <v>#VALUE!</v>
      </c>
      <c r="BA89" s="16" t="e">
        <f t="shared" si="40"/>
        <v>#VALUE!</v>
      </c>
      <c r="BB89" s="16" t="e">
        <f t="shared" si="41"/>
        <v>#VALUE!</v>
      </c>
      <c r="BC89" s="16" t="e">
        <f t="shared" si="42"/>
        <v>#VALUE!</v>
      </c>
      <c r="BD89" s="16">
        <f t="shared" si="43"/>
        <v>0.99999999511519233</v>
      </c>
      <c r="BE89" s="16">
        <f t="shared" si="44"/>
        <v>-5.6631930664065621E-3</v>
      </c>
      <c r="BF89" s="16">
        <f t="shared" si="45"/>
        <v>0.99999999118911653</v>
      </c>
      <c r="BG89" s="16">
        <f t="shared" si="46"/>
        <v>-7.6058430310712889E-3</v>
      </c>
    </row>
    <row r="90" spans="27:59" ht="15" x14ac:dyDescent="0.25">
      <c r="AA90" s="54">
        <v>88</v>
      </c>
      <c r="AB90" s="54">
        <f t="shared" si="47"/>
        <v>825</v>
      </c>
      <c r="AC90" s="54">
        <v>845</v>
      </c>
      <c r="AI90" s="16">
        <v>88</v>
      </c>
      <c r="AJ90" s="16">
        <f t="shared" si="48"/>
        <v>1.88</v>
      </c>
      <c r="AK90" s="16">
        <f t="shared" si="49"/>
        <v>75.857757502918361</v>
      </c>
      <c r="AL90" s="54">
        <f t="shared" si="25"/>
        <v>1.0002005769227578</v>
      </c>
      <c r="AM90" s="54">
        <f t="shared" si="26"/>
        <v>1.1474712679907368</v>
      </c>
      <c r="AN90" s="54">
        <f t="shared" si="27"/>
        <v>1.0000001751750547</v>
      </c>
      <c r="AO90" s="54">
        <f t="shared" si="28"/>
        <v>-3.3913587188003809E-2</v>
      </c>
      <c r="AP90" s="54">
        <f t="shared" si="29"/>
        <v>0.9995913363987331</v>
      </c>
      <c r="AQ90" s="54">
        <f t="shared" si="30"/>
        <v>-1.6380811029428897</v>
      </c>
      <c r="AR90" s="54">
        <f t="shared" si="31"/>
        <v>1.0000000001472091</v>
      </c>
      <c r="AS90" s="54">
        <f t="shared" si="32"/>
        <v>9.8311653714133946E-4</v>
      </c>
      <c r="AT90" s="54">
        <f t="shared" si="33"/>
        <v>6.1706788743020038E-3</v>
      </c>
      <c r="AU90" s="54">
        <f t="shared" si="34"/>
        <v>-89.646443900005451</v>
      </c>
      <c r="AV90" s="54">
        <f t="shared" si="35"/>
        <v>0.99999997223570525</v>
      </c>
      <c r="AW90" s="54">
        <f t="shared" si="36"/>
        <v>-1.3501466861493611E-2</v>
      </c>
      <c r="AX90" s="54">
        <f t="shared" si="37"/>
        <v>52.14623808859664</v>
      </c>
      <c r="AY90" s="54">
        <f t="shared" si="38"/>
        <v>89.802936215880194</v>
      </c>
      <c r="AZ90" s="16" t="e">
        <f t="shared" si="39"/>
        <v>#VALUE!</v>
      </c>
      <c r="BA90" s="16" t="e">
        <f t="shared" si="40"/>
        <v>#VALUE!</v>
      </c>
      <c r="BB90" s="16" t="e">
        <f t="shared" si="41"/>
        <v>#VALUE!</v>
      </c>
      <c r="BC90" s="16" t="e">
        <f t="shared" si="42"/>
        <v>#VALUE!</v>
      </c>
      <c r="BD90" s="16">
        <f t="shared" si="43"/>
        <v>0.99999999488497848</v>
      </c>
      <c r="BE90" s="16">
        <f t="shared" si="44"/>
        <v>-5.795105777897375E-3</v>
      </c>
      <c r="BF90" s="16">
        <f t="shared" si="45"/>
        <v>0.99999999077387247</v>
      </c>
      <c r="BG90" s="16">
        <f t="shared" si="46"/>
        <v>-7.783005871928087E-3</v>
      </c>
    </row>
    <row r="91" spans="27:59" ht="15" x14ac:dyDescent="0.25">
      <c r="AA91" s="54">
        <v>89</v>
      </c>
      <c r="AB91" s="54">
        <f t="shared" si="47"/>
        <v>845</v>
      </c>
      <c r="AC91" s="54">
        <v>866</v>
      </c>
      <c r="AI91" s="16">
        <v>89</v>
      </c>
      <c r="AJ91" s="16">
        <f t="shared" si="48"/>
        <v>1.8900000000000001</v>
      </c>
      <c r="AK91" s="16">
        <f t="shared" si="49"/>
        <v>77.624711662869217</v>
      </c>
      <c r="AL91" s="54">
        <f t="shared" si="25"/>
        <v>1.0002100288294131</v>
      </c>
      <c r="AM91" s="54">
        <f t="shared" si="26"/>
        <v>1.174191909567341</v>
      </c>
      <c r="AN91" s="54">
        <f t="shared" si="27"/>
        <v>1.0000001834307999</v>
      </c>
      <c r="AO91" s="54">
        <f t="shared" si="28"/>
        <v>-3.4703535921584344E-2</v>
      </c>
      <c r="AP91" s="54">
        <f t="shared" si="29"/>
        <v>0.99957208903701</v>
      </c>
      <c r="AQ91" s="54">
        <f t="shared" si="30"/>
        <v>-1.6762153934071042</v>
      </c>
      <c r="AR91" s="54">
        <f t="shared" si="31"/>
        <v>1.0000000001541469</v>
      </c>
      <c r="AS91" s="54">
        <f t="shared" si="32"/>
        <v>1.0060162630474022E-3</v>
      </c>
      <c r="AT91" s="54">
        <f t="shared" si="33"/>
        <v>6.0302222417120722E-3</v>
      </c>
      <c r="AU91" s="54">
        <f t="shared" si="34"/>
        <v>-89.65449162201547</v>
      </c>
      <c r="AV91" s="54">
        <f t="shared" si="35"/>
        <v>0.99999997092721427</v>
      </c>
      <c r="AW91" s="54">
        <f t="shared" si="36"/>
        <v>-1.3815956412825217E-2</v>
      </c>
      <c r="AX91" s="54">
        <f t="shared" si="37"/>
        <v>51.946160416848066</v>
      </c>
      <c r="AY91" s="54">
        <f t="shared" si="38"/>
        <v>89.782077031577018</v>
      </c>
      <c r="AZ91" s="16" t="e">
        <f t="shared" si="39"/>
        <v>#VALUE!</v>
      </c>
      <c r="BA91" s="16" t="e">
        <f t="shared" si="40"/>
        <v>#VALUE!</v>
      </c>
      <c r="BB91" s="16" t="e">
        <f t="shared" si="41"/>
        <v>#VALUE!</v>
      </c>
      <c r="BC91" s="16" t="e">
        <f t="shared" si="42"/>
        <v>#VALUE!</v>
      </c>
      <c r="BD91" s="16">
        <f t="shared" si="43"/>
        <v>0.99999999464391487</v>
      </c>
      <c r="BE91" s="16">
        <f t="shared" si="44"/>
        <v>-5.9300911310950777E-3</v>
      </c>
      <c r="BF91" s="16">
        <f t="shared" si="45"/>
        <v>0.99999999033905851</v>
      </c>
      <c r="BG91" s="16">
        <f t="shared" si="46"/>
        <v>-7.9642953653153194E-3</v>
      </c>
    </row>
    <row r="92" spans="27:59" ht="15" x14ac:dyDescent="0.25">
      <c r="AA92" s="54">
        <v>90</v>
      </c>
      <c r="AB92" s="54">
        <f t="shared" si="47"/>
        <v>866</v>
      </c>
      <c r="AC92" s="54">
        <v>887</v>
      </c>
      <c r="AI92" s="16">
        <v>90</v>
      </c>
      <c r="AJ92" s="16">
        <f t="shared" si="48"/>
        <v>1.9</v>
      </c>
      <c r="AK92" s="16">
        <f t="shared" si="49"/>
        <v>79.432823472428197</v>
      </c>
      <c r="AL92" s="54">
        <f t="shared" si="25"/>
        <v>1.0002199260949729</v>
      </c>
      <c r="AM92" s="54">
        <f t="shared" si="26"/>
        <v>1.2015344259396334</v>
      </c>
      <c r="AN92" s="54">
        <f t="shared" si="27"/>
        <v>1.0000001920756263</v>
      </c>
      <c r="AO92" s="54">
        <f t="shared" si="28"/>
        <v>-3.5511884911257993E-2</v>
      </c>
      <c r="AP92" s="54">
        <f t="shared" si="29"/>
        <v>0.99955193576669821</v>
      </c>
      <c r="AQ92" s="54">
        <f t="shared" si="30"/>
        <v>-1.7152364075984661</v>
      </c>
      <c r="AR92" s="54">
        <f t="shared" si="31"/>
        <v>1.0000000001614116</v>
      </c>
      <c r="AS92" s="54">
        <f t="shared" si="32"/>
        <v>1.0294493920918928E-3</v>
      </c>
      <c r="AT92" s="54">
        <f t="shared" si="33"/>
        <v>5.8929624475402582E-3</v>
      </c>
      <c r="AU92" s="54">
        <f t="shared" si="34"/>
        <v>-89.662356168681043</v>
      </c>
      <c r="AV92" s="54">
        <f t="shared" si="35"/>
        <v>0.99999996955705628</v>
      </c>
      <c r="AW92" s="54">
        <f t="shared" si="36"/>
        <v>-1.41377713659864E-2</v>
      </c>
      <c r="AX92" s="54">
        <f t="shared" si="37"/>
        <v>51.746078404048305</v>
      </c>
      <c r="AY92" s="54">
        <f t="shared" si="38"/>
        <v>89.761103614444664</v>
      </c>
      <c r="AZ92" s="16" t="e">
        <f t="shared" si="39"/>
        <v>#VALUE!</v>
      </c>
      <c r="BA92" s="16" t="e">
        <f t="shared" si="40"/>
        <v>#VALUE!</v>
      </c>
      <c r="BB92" s="16" t="e">
        <f t="shared" si="41"/>
        <v>#VALUE!</v>
      </c>
      <c r="BC92" s="16" t="e">
        <f t="shared" si="42"/>
        <v>#VALUE!</v>
      </c>
      <c r="BD92" s="16">
        <f t="shared" si="43"/>
        <v>0.99999999439149034</v>
      </c>
      <c r="BE92" s="16">
        <f t="shared" si="44"/>
        <v>-6.0682206970146656E-3</v>
      </c>
      <c r="BF92" s="16">
        <f t="shared" si="45"/>
        <v>0.99999998988375227</v>
      </c>
      <c r="BG92" s="16">
        <f t="shared" si="46"/>
        <v>-8.1498076333074848E-3</v>
      </c>
    </row>
    <row r="93" spans="27:59" ht="15" x14ac:dyDescent="0.25">
      <c r="AA93" s="54">
        <v>91</v>
      </c>
      <c r="AB93" s="54">
        <f t="shared" si="47"/>
        <v>887</v>
      </c>
      <c r="AC93" s="54">
        <v>909</v>
      </c>
      <c r="AI93" s="16">
        <v>91</v>
      </c>
      <c r="AJ93" s="16">
        <f t="shared" si="48"/>
        <v>1.9100000000000001</v>
      </c>
      <c r="AK93" s="16">
        <f t="shared" si="49"/>
        <v>81.283051616409963</v>
      </c>
      <c r="AL93" s="54">
        <f t="shared" si="25"/>
        <v>1.0002302896993229</v>
      </c>
      <c r="AM93" s="54">
        <f t="shared" si="26"/>
        <v>1.2295132646281512</v>
      </c>
      <c r="AN93" s="54">
        <f t="shared" si="27"/>
        <v>1.0000002011278708</v>
      </c>
      <c r="AO93" s="54">
        <f t="shared" si="28"/>
        <v>-3.633906275307093E-2</v>
      </c>
      <c r="AP93" s="54">
        <f t="shared" si="29"/>
        <v>0.99953083400847476</v>
      </c>
      <c r="AQ93" s="54">
        <f t="shared" si="30"/>
        <v>-1.7551646901017541</v>
      </c>
      <c r="AR93" s="54">
        <f t="shared" si="31"/>
        <v>1.0000000001690186</v>
      </c>
      <c r="AS93" s="54">
        <f t="shared" si="32"/>
        <v>1.0534283488299739E-3</v>
      </c>
      <c r="AT93" s="54">
        <f t="shared" si="33"/>
        <v>5.7588267458776017E-3</v>
      </c>
      <c r="AU93" s="54">
        <f t="shared" si="34"/>
        <v>-89.670041708702854</v>
      </c>
      <c r="AV93" s="54">
        <f t="shared" si="35"/>
        <v>0.9999999681223245</v>
      </c>
      <c r="AW93" s="54">
        <f t="shared" si="36"/>
        <v>-1.4467082351443802E-2</v>
      </c>
      <c r="AX93" s="54">
        <f t="shared" si="37"/>
        <v>51.545991876976501</v>
      </c>
      <c r="AY93" s="54">
        <f t="shared" si="38"/>
        <v>89.740004940317121</v>
      </c>
      <c r="AZ93" s="16" t="e">
        <f t="shared" si="39"/>
        <v>#VALUE!</v>
      </c>
      <c r="BA93" s="16" t="e">
        <f t="shared" si="40"/>
        <v>#VALUE!</v>
      </c>
      <c r="BB93" s="16" t="e">
        <f t="shared" si="41"/>
        <v>#VALUE!</v>
      </c>
      <c r="BC93" s="16" t="e">
        <f t="shared" si="42"/>
        <v>#VALUE!</v>
      </c>
      <c r="BD93" s="16">
        <f t="shared" si="43"/>
        <v>0.99999999412716933</v>
      </c>
      <c r="BE93" s="16">
        <f t="shared" si="44"/>
        <v>-6.2095677137739272E-3</v>
      </c>
      <c r="BF93" s="16">
        <f t="shared" si="45"/>
        <v>0.99999998940698831</v>
      </c>
      <c r="BG93" s="16">
        <f t="shared" si="46"/>
        <v>-8.3396410369490515E-3</v>
      </c>
    </row>
    <row r="94" spans="27:59" ht="15" x14ac:dyDescent="0.25">
      <c r="AA94" s="54">
        <v>92</v>
      </c>
      <c r="AB94" s="54">
        <f t="shared" si="47"/>
        <v>909</v>
      </c>
      <c r="AC94" s="54">
        <v>931</v>
      </c>
      <c r="AI94" s="16">
        <v>92</v>
      </c>
      <c r="AJ94" s="16">
        <f t="shared" si="48"/>
        <v>1.92</v>
      </c>
      <c r="AK94" s="16">
        <f t="shared" si="49"/>
        <v>83.176377110267126</v>
      </c>
      <c r="AL94" s="54">
        <f t="shared" si="25"/>
        <v>1.0002411416102102</v>
      </c>
      <c r="AM94" s="54">
        <f t="shared" si="26"/>
        <v>1.258143206978416</v>
      </c>
      <c r="AN94" s="54">
        <f t="shared" si="27"/>
        <v>1.0000002106067345</v>
      </c>
      <c r="AO94" s="54">
        <f t="shared" si="28"/>
        <v>-3.7185508026283842E-2</v>
      </c>
      <c r="AP94" s="54">
        <f t="shared" si="29"/>
        <v>0.99950873918737559</v>
      </c>
      <c r="AQ94" s="54">
        <f t="shared" si="30"/>
        <v>-1.7960212562054005</v>
      </c>
      <c r="AR94" s="54">
        <f t="shared" si="31"/>
        <v>1.0000000001769842</v>
      </c>
      <c r="AS94" s="54">
        <f t="shared" si="32"/>
        <v>1.0779658472218733E-3</v>
      </c>
      <c r="AT94" s="54">
        <f t="shared" si="33"/>
        <v>5.627744045178012E-3</v>
      </c>
      <c r="AU94" s="54">
        <f t="shared" si="34"/>
        <v>-89.677552315949015</v>
      </c>
      <c r="AV94" s="54">
        <f t="shared" si="35"/>
        <v>0.99999996661997614</v>
      </c>
      <c r="AW94" s="54">
        <f t="shared" si="36"/>
        <v>-1.4804063974153767E-2</v>
      </c>
      <c r="AX94" s="54">
        <f t="shared" si="37"/>
        <v>51.345900652907979</v>
      </c>
      <c r="AY94" s="54">
        <f t="shared" si="38"/>
        <v>89.718769925316977</v>
      </c>
      <c r="AZ94" s="16" t="e">
        <f t="shared" si="39"/>
        <v>#VALUE!</v>
      </c>
      <c r="BA94" s="16" t="e">
        <f t="shared" si="40"/>
        <v>#VALUE!</v>
      </c>
      <c r="BB94" s="16" t="e">
        <f t="shared" si="41"/>
        <v>#VALUE!</v>
      </c>
      <c r="BC94" s="16" t="e">
        <f t="shared" si="42"/>
        <v>#VALUE!</v>
      </c>
      <c r="BD94" s="16">
        <f t="shared" si="43"/>
        <v>0.9999999938503914</v>
      </c>
      <c r="BE94" s="16">
        <f t="shared" si="44"/>
        <v>-6.3542071254252125E-3</v>
      </c>
      <c r="BF94" s="16">
        <f t="shared" si="45"/>
        <v>0.99999998890775499</v>
      </c>
      <c r="BG94" s="16">
        <f t="shared" si="46"/>
        <v>-8.5338962284066937E-3</v>
      </c>
    </row>
    <row r="95" spans="27:59" ht="15" x14ac:dyDescent="0.25">
      <c r="AA95" s="54">
        <v>93</v>
      </c>
      <c r="AB95" s="54">
        <f t="shared" si="47"/>
        <v>931</v>
      </c>
      <c r="AC95" s="54">
        <v>953</v>
      </c>
      <c r="AI95" s="16">
        <v>93</v>
      </c>
      <c r="AJ95" s="16">
        <f t="shared" si="48"/>
        <v>1.9300000000000002</v>
      </c>
      <c r="AK95" s="16">
        <f t="shared" si="49"/>
        <v>85.113803820237734</v>
      </c>
      <c r="AL95" s="54">
        <f t="shared" si="25"/>
        <v>1.0002525048297131</v>
      </c>
      <c r="AM95" s="54">
        <f t="shared" si="26"/>
        <v>1.2874393757438791</v>
      </c>
      <c r="AN95" s="54">
        <f t="shared" si="27"/>
        <v>1.0000002205323228</v>
      </c>
      <c r="AO95" s="54">
        <f t="shared" si="28"/>
        <v>-3.8051669525905912E-2</v>
      </c>
      <c r="AP95" s="54">
        <f t="shared" si="29"/>
        <v>0.99948560463980562</v>
      </c>
      <c r="AQ95" s="54">
        <f t="shared" si="30"/>
        <v>-1.8378276023067681</v>
      </c>
      <c r="AR95" s="54">
        <f t="shared" si="31"/>
        <v>1.0000000001853253</v>
      </c>
      <c r="AS95" s="54">
        <f t="shared" si="32"/>
        <v>1.103074897373996E-3</v>
      </c>
      <c r="AT95" s="54">
        <f t="shared" si="33"/>
        <v>5.4996448707028906E-3</v>
      </c>
      <c r="AU95" s="54">
        <f t="shared" si="34"/>
        <v>-89.684891971609844</v>
      </c>
      <c r="AV95" s="54">
        <f t="shared" si="35"/>
        <v>0.9999999650468242</v>
      </c>
      <c r="AW95" s="54">
        <f t="shared" si="36"/>
        <v>-1.5148894906139859E-2</v>
      </c>
      <c r="AX95" s="54">
        <f t="shared" si="37"/>
        <v>51.145804539233445</v>
      </c>
      <c r="AY95" s="54">
        <f t="shared" si="38"/>
        <v>89.697387420466569</v>
      </c>
      <c r="AZ95" s="16" t="e">
        <f t="shared" si="39"/>
        <v>#VALUE!</v>
      </c>
      <c r="BA95" s="16" t="e">
        <f t="shared" si="40"/>
        <v>#VALUE!</v>
      </c>
      <c r="BB95" s="16" t="e">
        <f t="shared" si="41"/>
        <v>#VALUE!</v>
      </c>
      <c r="BC95" s="16" t="e">
        <f t="shared" si="42"/>
        <v>#VALUE!</v>
      </c>
      <c r="BD95" s="16">
        <f t="shared" si="43"/>
        <v>0.99999999356056923</v>
      </c>
      <c r="BE95" s="16">
        <f t="shared" si="44"/>
        <v>-6.5022156216917358E-3</v>
      </c>
      <c r="BF95" s="16">
        <f t="shared" si="45"/>
        <v>0.9999999883849936</v>
      </c>
      <c r="BG95" s="16">
        <f t="shared" si="46"/>
        <v>-8.7326762043363308E-3</v>
      </c>
    </row>
    <row r="96" spans="27:59" ht="15" x14ac:dyDescent="0.25">
      <c r="AA96" s="54">
        <v>94</v>
      </c>
      <c r="AB96" s="54">
        <f t="shared" si="47"/>
        <v>953</v>
      </c>
      <c r="AC96" s="54">
        <v>976</v>
      </c>
      <c r="AI96" s="16">
        <v>94</v>
      </c>
      <c r="AJ96" s="16">
        <f t="shared" si="48"/>
        <v>1.94</v>
      </c>
      <c r="AK96" s="16">
        <f t="shared" si="49"/>
        <v>87.096358995608071</v>
      </c>
      <c r="AL96" s="54">
        <f t="shared" si="25"/>
        <v>1.0002644034428947</v>
      </c>
      <c r="AM96" s="54">
        <f t="shared" si="26"/>
        <v>1.3174172428317379</v>
      </c>
      <c r="AN96" s="54">
        <f t="shared" si="27"/>
        <v>1.0000002309256899</v>
      </c>
      <c r="AO96" s="54">
        <f t="shared" si="28"/>
        <v>-3.8938006500644662E-2</v>
      </c>
      <c r="AP96" s="54">
        <f t="shared" si="29"/>
        <v>0.99946138151627273</v>
      </c>
      <c r="AQ96" s="54">
        <f t="shared" si="30"/>
        <v>-1.8806057165200603</v>
      </c>
      <c r="AR96" s="54">
        <f t="shared" si="31"/>
        <v>1.0000000001940594</v>
      </c>
      <c r="AS96" s="54">
        <f t="shared" si="32"/>
        <v>1.1287688124370485E-3</v>
      </c>
      <c r="AT96" s="54">
        <f t="shared" si="33"/>
        <v>5.374461327813787E-3</v>
      </c>
      <c r="AU96" s="54">
        <f t="shared" si="34"/>
        <v>-89.692064566303856</v>
      </c>
      <c r="AV96" s="54">
        <f t="shared" si="35"/>
        <v>0.99999996339953179</v>
      </c>
      <c r="AW96" s="54">
        <f t="shared" si="36"/>
        <v>-1.5501757981226561E-2</v>
      </c>
      <c r="AX96" s="54">
        <f t="shared" si="37"/>
        <v>50.94570333305802</v>
      </c>
      <c r="AY96" s="54">
        <f t="shared" si="38"/>
        <v>89.675846206299269</v>
      </c>
      <c r="AZ96" s="16" t="e">
        <f t="shared" si="39"/>
        <v>#VALUE!</v>
      </c>
      <c r="BA96" s="16" t="e">
        <f t="shared" si="40"/>
        <v>#VALUE!</v>
      </c>
      <c r="BB96" s="16" t="e">
        <f t="shared" si="41"/>
        <v>#VALUE!</v>
      </c>
      <c r="BC96" s="16" t="e">
        <f t="shared" si="42"/>
        <v>#VALUE!</v>
      </c>
      <c r="BD96" s="16">
        <f t="shared" si="43"/>
        <v>0.99999999325708822</v>
      </c>
      <c r="BE96" s="16">
        <f t="shared" si="44"/>
        <v>-6.6536716786294182E-3</v>
      </c>
      <c r="BF96" s="16">
        <f t="shared" si="45"/>
        <v>0.99999998783759525</v>
      </c>
      <c r="BG96" s="16">
        <f t="shared" si="46"/>
        <v>-8.9360863604931885E-3</v>
      </c>
    </row>
    <row r="97" spans="27:59" ht="15" x14ac:dyDescent="0.25">
      <c r="AA97" s="54">
        <v>95</v>
      </c>
      <c r="AB97" s="54">
        <f t="shared" si="47"/>
        <v>976</v>
      </c>
      <c r="AC97" s="54">
        <v>1000</v>
      </c>
      <c r="AI97" s="16">
        <v>95</v>
      </c>
      <c r="AJ97" s="16">
        <f t="shared" si="48"/>
        <v>1.95</v>
      </c>
      <c r="AK97" s="16">
        <f t="shared" si="49"/>
        <v>89.125093813374562</v>
      </c>
      <c r="AL97" s="54">
        <f t="shared" si="25"/>
        <v>1.0002768626687386</v>
      </c>
      <c r="AM97" s="54">
        <f t="shared" si="26"/>
        <v>1.3480926372144613</v>
      </c>
      <c r="AN97" s="54">
        <f t="shared" si="27"/>
        <v>1.0000002418088809</v>
      </c>
      <c r="AO97" s="54">
        <f t="shared" si="28"/>
        <v>-3.9844988896398432E-2</v>
      </c>
      <c r="AP97" s="54">
        <f t="shared" si="29"/>
        <v>0.9994360186796476</v>
      </c>
      <c r="AQ97" s="54">
        <f t="shared" si="30"/>
        <v>-1.9243780894888045</v>
      </c>
      <c r="AR97" s="54">
        <f t="shared" si="31"/>
        <v>1.000000000203205</v>
      </c>
      <c r="AS97" s="54">
        <f t="shared" si="32"/>
        <v>1.1550612156648579E-3</v>
      </c>
      <c r="AT97" s="54">
        <f t="shared" si="33"/>
        <v>5.2521270660941888E-3</v>
      </c>
      <c r="AU97" s="54">
        <f t="shared" si="34"/>
        <v>-89.699073902135922</v>
      </c>
      <c r="AV97" s="54">
        <f t="shared" si="35"/>
        <v>0.99999996167460481</v>
      </c>
      <c r="AW97" s="54">
        <f t="shared" si="36"/>
        <v>-1.5862840291979898E-2</v>
      </c>
      <c r="AX97" s="54">
        <f t="shared" si="37"/>
        <v>50.745596820779049</v>
      </c>
      <c r="AY97" s="54">
        <f t="shared" si="38"/>
        <v>89.654134987469149</v>
      </c>
      <c r="AZ97" s="16" t="e">
        <f t="shared" si="39"/>
        <v>#VALUE!</v>
      </c>
      <c r="BA97" s="16" t="e">
        <f t="shared" si="40"/>
        <v>#VALUE!</v>
      </c>
      <c r="BB97" s="16" t="e">
        <f t="shared" si="41"/>
        <v>#VALUE!</v>
      </c>
      <c r="BC97" s="16" t="e">
        <f t="shared" si="42"/>
        <v>#VALUE!</v>
      </c>
      <c r="BD97" s="16">
        <f t="shared" si="43"/>
        <v>0.99999999293930464</v>
      </c>
      <c r="BE97" s="16">
        <f t="shared" si="44"/>
        <v>-6.8086556002359532E-3</v>
      </c>
      <c r="BF97" s="16">
        <f t="shared" si="45"/>
        <v>0.99999998726439865</v>
      </c>
      <c r="BG97" s="16">
        <f t="shared" si="46"/>
        <v>-9.1442345476140125E-3</v>
      </c>
    </row>
    <row r="98" spans="27:59" ht="15" x14ac:dyDescent="0.25">
      <c r="AI98" s="16">
        <v>96</v>
      </c>
      <c r="AJ98" s="16">
        <f t="shared" si="48"/>
        <v>1.96</v>
      </c>
      <c r="AK98" s="16">
        <f t="shared" si="49"/>
        <v>91.201083935590972</v>
      </c>
      <c r="AL98" s="54">
        <f t="shared" si="25"/>
        <v>1.0002899089134762</v>
      </c>
      <c r="AM98" s="54">
        <f t="shared" si="26"/>
        <v>1.3794817530097983</v>
      </c>
      <c r="AN98" s="54">
        <f t="shared" si="27"/>
        <v>1.000000253204981</v>
      </c>
      <c r="AO98" s="54">
        <f t="shared" si="28"/>
        <v>-4.0773097605419487E-2</v>
      </c>
      <c r="AP98" s="54">
        <f t="shared" si="29"/>
        <v>0.9994094625987513</v>
      </c>
      <c r="AQ98" s="54">
        <f t="shared" si="30"/>
        <v>-1.9691677254046152</v>
      </c>
      <c r="AR98" s="54">
        <f t="shared" si="31"/>
        <v>1.0000000002127818</v>
      </c>
      <c r="AS98" s="54">
        <f t="shared" si="32"/>
        <v>1.1819660476375918E-3</v>
      </c>
      <c r="AT98" s="54">
        <f t="shared" si="33"/>
        <v>5.1325772442821086E-3</v>
      </c>
      <c r="AU98" s="54">
        <f t="shared" si="34"/>
        <v>-89.705923694708986</v>
      </c>
      <c r="AV98" s="54">
        <f t="shared" si="35"/>
        <v>0.99999995986838497</v>
      </c>
      <c r="AW98" s="54">
        <f t="shared" si="36"/>
        <v>-1.623233328890571E-2</v>
      </c>
      <c r="AX98" s="54">
        <f t="shared" si="37"/>
        <v>50.54548477764218</v>
      </c>
      <c r="AY98" s="54">
        <f t="shared" si="38"/>
        <v>89.632242387359867</v>
      </c>
      <c r="AZ98" s="16" t="e">
        <f t="shared" si="39"/>
        <v>#VALUE!</v>
      </c>
      <c r="BA98" s="16" t="e">
        <f t="shared" si="40"/>
        <v>#VALUE!</v>
      </c>
      <c r="BB98" s="16" t="e">
        <f t="shared" si="41"/>
        <v>#VALUE!</v>
      </c>
      <c r="BC98" s="16" t="e">
        <f t="shared" si="42"/>
        <v>#VALUE!</v>
      </c>
      <c r="BD98" s="16">
        <f t="shared" si="43"/>
        <v>0.99999999260654437</v>
      </c>
      <c r="BE98" s="16">
        <f t="shared" si="44"/>
        <v>-6.9672495610289455E-3</v>
      </c>
      <c r="BF98" s="16">
        <f t="shared" si="45"/>
        <v>0.99999998666418843</v>
      </c>
      <c r="BG98" s="16">
        <f t="shared" si="46"/>
        <v>-9.3572311286007851E-3</v>
      </c>
    </row>
    <row r="99" spans="27:59" ht="15" x14ac:dyDescent="0.25">
      <c r="AI99" s="16">
        <v>97</v>
      </c>
      <c r="AJ99" s="16">
        <f t="shared" si="48"/>
        <v>1.97</v>
      </c>
      <c r="AK99" s="16">
        <f t="shared" si="49"/>
        <v>93.325430079699174</v>
      </c>
      <c r="AL99" s="54">
        <f t="shared" si="25"/>
        <v>1.0003035698264156</v>
      </c>
      <c r="AM99" s="54">
        <f t="shared" si="26"/>
        <v>1.411601157732115</v>
      </c>
      <c r="AN99" s="54">
        <f t="shared" si="27"/>
        <v>1.0000002651381625</v>
      </c>
      <c r="AO99" s="54">
        <f t="shared" si="28"/>
        <v>-4.172282472128102E-2</v>
      </c>
      <c r="AP99" s="54">
        <f t="shared" si="29"/>
        <v>0.99938165723706385</v>
      </c>
      <c r="AQ99" s="54">
        <f t="shared" si="30"/>
        <v>-2.0149981532338712</v>
      </c>
      <c r="AR99" s="54">
        <f t="shared" si="31"/>
        <v>1.00000000022281</v>
      </c>
      <c r="AS99" s="54">
        <f t="shared" si="32"/>
        <v>1.2094975736532424E-3</v>
      </c>
      <c r="AT99" s="54">
        <f t="shared" si="33"/>
        <v>5.0157484959952835E-3</v>
      </c>
      <c r="AU99" s="54">
        <f t="shared" si="34"/>
        <v>-89.712617575090064</v>
      </c>
      <c r="AV99" s="54">
        <f t="shared" si="35"/>
        <v>0.99999995797704022</v>
      </c>
      <c r="AW99" s="54">
        <f t="shared" si="36"/>
        <v>-1.6610432881958792E-2</v>
      </c>
      <c r="AX99" s="54">
        <f t="shared" si="37"/>
        <v>50.345366967274387</v>
      </c>
      <c r="AY99" s="54">
        <f t="shared" si="38"/>
        <v>89.61015694269193</v>
      </c>
      <c r="AZ99" s="16" t="e">
        <f t="shared" si="39"/>
        <v>#VALUE!</v>
      </c>
      <c r="BA99" s="16" t="e">
        <f t="shared" si="40"/>
        <v>#VALUE!</v>
      </c>
      <c r="BB99" s="16" t="e">
        <f t="shared" si="41"/>
        <v>#VALUE!</v>
      </c>
      <c r="BC99" s="16" t="e">
        <f t="shared" si="42"/>
        <v>#VALUE!</v>
      </c>
      <c r="BD99" s="16">
        <f t="shared" si="43"/>
        <v>0.99999999225810166</v>
      </c>
      <c r="BE99" s="16">
        <f t="shared" si="44"/>
        <v>-7.1295376496159279E-3</v>
      </c>
      <c r="BF99" s="16">
        <f t="shared" si="45"/>
        <v>0.99999998603569096</v>
      </c>
      <c r="BG99" s="16">
        <f t="shared" si="46"/>
        <v>-9.5751890370365349E-3</v>
      </c>
    </row>
    <row r="100" spans="27:59" ht="15" x14ac:dyDescent="0.25">
      <c r="AI100" s="16">
        <v>98</v>
      </c>
      <c r="AJ100" s="16">
        <f t="shared" si="48"/>
        <v>1.98</v>
      </c>
      <c r="AK100" s="16">
        <f t="shared" si="49"/>
        <v>95.499258602143655</v>
      </c>
      <c r="AL100" s="54">
        <f t="shared" si="25"/>
        <v>1.0003178743583896</v>
      </c>
      <c r="AM100" s="54">
        <f t="shared" si="26"/>
        <v>1.444467800717814</v>
      </c>
      <c r="AN100" s="54">
        <f t="shared" si="27"/>
        <v>1.0000002776337373</v>
      </c>
      <c r="AO100" s="54">
        <f t="shared" si="28"/>
        <v>-4.2694673799782153E-2</v>
      </c>
      <c r="AP100" s="54">
        <f t="shared" si="29"/>
        <v>0.99935254393633322</v>
      </c>
      <c r="AQ100" s="54">
        <f t="shared" si="30"/>
        <v>-2.0618934381536618</v>
      </c>
      <c r="AR100" s="54">
        <f t="shared" si="31"/>
        <v>1.0000000002333107</v>
      </c>
      <c r="AS100" s="54">
        <f t="shared" si="32"/>
        <v>1.2376703912912741E-3</v>
      </c>
      <c r="AT100" s="54">
        <f t="shared" si="33"/>
        <v>4.9015788962314157E-3</v>
      </c>
      <c r="AU100" s="54">
        <f t="shared" si="34"/>
        <v>-89.719159091731825</v>
      </c>
      <c r="AV100" s="54">
        <f t="shared" si="35"/>
        <v>0.99999995599655922</v>
      </c>
      <c r="AW100" s="54">
        <f t="shared" si="36"/>
        <v>-1.69973395444163E-2</v>
      </c>
      <c r="AX100" s="54">
        <f t="shared" si="37"/>
        <v>50.145243141193561</v>
      </c>
      <c r="AY100" s="54">
        <f t="shared" si="38"/>
        <v>89.587867098129053</v>
      </c>
      <c r="AZ100" s="16" t="e">
        <f t="shared" si="39"/>
        <v>#VALUE!</v>
      </c>
      <c r="BA100" s="16" t="e">
        <f t="shared" si="40"/>
        <v>#VALUE!</v>
      </c>
      <c r="BB100" s="16" t="e">
        <f t="shared" si="41"/>
        <v>#VALUE!</v>
      </c>
      <c r="BC100" s="16" t="e">
        <f t="shared" si="42"/>
        <v>#VALUE!</v>
      </c>
      <c r="BD100" s="16">
        <f t="shared" si="43"/>
        <v>0.99999999189323707</v>
      </c>
      <c r="BE100" s="16">
        <f t="shared" si="44"/>
        <v>-7.2956059132791729E-3</v>
      </c>
      <c r="BF100" s="16">
        <f t="shared" si="45"/>
        <v>0.9999999853775734</v>
      </c>
      <c r="BG100" s="16">
        <f t="shared" si="46"/>
        <v>-9.7982238370640639E-3</v>
      </c>
    </row>
    <row r="101" spans="27:59" ht="15" x14ac:dyDescent="0.25">
      <c r="AI101" s="16">
        <v>99</v>
      </c>
      <c r="AJ101" s="16">
        <f t="shared" si="48"/>
        <v>1.99</v>
      </c>
      <c r="AK101" s="16">
        <f t="shared" si="49"/>
        <v>97.723722095581124</v>
      </c>
      <c r="AL101" s="54">
        <f t="shared" si="25"/>
        <v>1.0003328528229471</v>
      </c>
      <c r="AM101" s="54">
        <f t="shared" si="26"/>
        <v>1.4780990217276304</v>
      </c>
      <c r="AN101" s="54">
        <f t="shared" si="27"/>
        <v>1.0000002907182106</v>
      </c>
      <c r="AO101" s="54">
        <f t="shared" si="28"/>
        <v>-4.3689160125930104E-2</v>
      </c>
      <c r="AP101" s="54">
        <f t="shared" si="29"/>
        <v>0.99932206129486245</v>
      </c>
      <c r="AQ101" s="54">
        <f t="shared" si="30"/>
        <v>-2.1098781931982304</v>
      </c>
      <c r="AR101" s="54">
        <f t="shared" si="31"/>
        <v>1.0000000002443064</v>
      </c>
      <c r="AS101" s="54">
        <f t="shared" si="32"/>
        <v>1.2664994381524554E-3</v>
      </c>
      <c r="AT101" s="54">
        <f t="shared" si="33"/>
        <v>4.7900079286260751E-3</v>
      </c>
      <c r="AU101" s="54">
        <f t="shared" si="34"/>
        <v>-89.725551712350409</v>
      </c>
      <c r="AV101" s="54">
        <f t="shared" si="35"/>
        <v>0.99999995392274099</v>
      </c>
      <c r="AW101" s="54">
        <f t="shared" si="36"/>
        <v>-1.7393258419170776E-2</v>
      </c>
      <c r="AX101" s="54">
        <f t="shared" si="37"/>
        <v>49.94511303829335</v>
      </c>
      <c r="AY101" s="54">
        <f t="shared" si="38"/>
        <v>89.5653612008838</v>
      </c>
      <c r="AZ101" s="16" t="e">
        <f t="shared" si="39"/>
        <v>#VALUE!</v>
      </c>
      <c r="BA101" s="16" t="e">
        <f t="shared" si="40"/>
        <v>#VALUE!</v>
      </c>
      <c r="BB101" s="16" t="e">
        <f t="shared" si="41"/>
        <v>#VALUE!</v>
      </c>
      <c r="BC101" s="16" t="e">
        <f t="shared" si="42"/>
        <v>#VALUE!</v>
      </c>
      <c r="BD101" s="16">
        <f t="shared" si="43"/>
        <v>0.99999999151117713</v>
      </c>
      <c r="BE101" s="16">
        <f t="shared" si="44"/>
        <v>-7.4655424035990833E-3</v>
      </c>
      <c r="BF101" s="16">
        <f t="shared" si="45"/>
        <v>0.99999998468843976</v>
      </c>
      <c r="BG101" s="16">
        <f t="shared" si="46"/>
        <v>-1.0026453784659521E-2</v>
      </c>
    </row>
    <row r="102" spans="27:59" ht="15" x14ac:dyDescent="0.25">
      <c r="AI102" s="16">
        <v>100</v>
      </c>
      <c r="AJ102" s="16">
        <f t="shared" si="48"/>
        <v>2</v>
      </c>
      <c r="AK102" s="16">
        <f t="shared" si="49"/>
        <v>100</v>
      </c>
      <c r="AL102" s="54">
        <f t="shared" si="25"/>
        <v>1.0003485369604113</v>
      </c>
      <c r="AM102" s="54">
        <f t="shared" si="26"/>
        <v>1.5125125597285261</v>
      </c>
      <c r="AN102" s="54">
        <f t="shared" si="27"/>
        <v>1.0000003044193355</v>
      </c>
      <c r="AO102" s="54">
        <f t="shared" si="28"/>
        <v>-4.4706810987140348E-2</v>
      </c>
      <c r="AP102" s="54">
        <f t="shared" si="29"/>
        <v>0.99929014504023606</v>
      </c>
      <c r="AQ102" s="54">
        <f t="shared" si="30"/>
        <v>-2.158977591116821</v>
      </c>
      <c r="AR102" s="54">
        <f t="shared" si="31"/>
        <v>1.0000000002558203</v>
      </c>
      <c r="AS102" s="54">
        <f t="shared" si="32"/>
        <v>1.2959999997789714E-3</v>
      </c>
      <c r="AT102" s="54">
        <f t="shared" si="33"/>
        <v>4.6809764534514221E-3</v>
      </c>
      <c r="AU102" s="54">
        <f t="shared" si="34"/>
        <v>-89.73179882576089</v>
      </c>
      <c r="AV102" s="54">
        <f t="shared" si="35"/>
        <v>0.99999995175118694</v>
      </c>
      <c r="AW102" s="54">
        <f t="shared" si="36"/>
        <v>-1.7798399427498876E-2</v>
      </c>
      <c r="AX102" s="54">
        <f t="shared" si="37"/>
        <v>49.744976384302305</v>
      </c>
      <c r="AY102" s="54">
        <f t="shared" si="38"/>
        <v>89.542627495322463</v>
      </c>
      <c r="AZ102" s="16" t="e">
        <f t="shared" si="39"/>
        <v>#VALUE!</v>
      </c>
      <c r="BA102" s="16" t="e">
        <f t="shared" si="40"/>
        <v>#VALUE!</v>
      </c>
      <c r="BB102" s="16" t="e">
        <f t="shared" si="41"/>
        <v>#VALUE!</v>
      </c>
      <c r="BC102" s="16" t="e">
        <f t="shared" si="42"/>
        <v>#VALUE!</v>
      </c>
      <c r="BD102" s="16">
        <f t="shared" si="43"/>
        <v>0.99999999111111137</v>
      </c>
      <c r="BE102" s="16">
        <f t="shared" si="44"/>
        <v>-7.6394372231402378E-3</v>
      </c>
      <c r="BF102" s="16">
        <f t="shared" si="45"/>
        <v>0.9999999839668281</v>
      </c>
      <c r="BG102" s="16">
        <f t="shared" si="46"/>
        <v>-1.0259999890333103E-2</v>
      </c>
    </row>
    <row r="103" spans="27:59" ht="15" x14ac:dyDescent="0.25">
      <c r="AI103" s="16">
        <v>101</v>
      </c>
      <c r="AJ103" s="16">
        <f t="shared" si="48"/>
        <v>2.0099999999999998</v>
      </c>
      <c r="AK103" s="16">
        <f t="shared" si="49"/>
        <v>102.32929922807544</v>
      </c>
      <c r="AL103" s="54">
        <f t="shared" si="25"/>
        <v>1.0003649600049427</v>
      </c>
      <c r="AM103" s="54">
        <f t="shared" si="26"/>
        <v>1.5477265618579068</v>
      </c>
      <c r="AN103" s="54">
        <f t="shared" si="27"/>
        <v>1.0000003187661746</v>
      </c>
      <c r="AO103" s="54">
        <f t="shared" si="28"/>
        <v>-4.5748165952800006E-2</v>
      </c>
      <c r="AP103" s="54">
        <f t="shared" si="29"/>
        <v>0.99925672789624331</v>
      </c>
      <c r="AQ103" s="54">
        <f t="shared" si="30"/>
        <v>-2.2092173764436871</v>
      </c>
      <c r="AR103" s="54">
        <f t="shared" si="31"/>
        <v>1.0000000002678766</v>
      </c>
      <c r="AS103" s="54">
        <f t="shared" si="32"/>
        <v>1.3261877177590212E-3</v>
      </c>
      <c r="AT103" s="54">
        <f t="shared" si="33"/>
        <v>4.5744266763391231E-3</v>
      </c>
      <c r="AU103" s="54">
        <f t="shared" si="34"/>
        <v>-89.737903743671026</v>
      </c>
      <c r="AV103" s="54">
        <f t="shared" si="35"/>
        <v>0.99999994947729054</v>
      </c>
      <c r="AW103" s="54">
        <f t="shared" si="36"/>
        <v>-1.8212977380363777E-2</v>
      </c>
      <c r="AX103" s="54">
        <f t="shared" si="37"/>
        <v>49.544832891216487</v>
      </c>
      <c r="AY103" s="54">
        <f t="shared" si="38"/>
        <v>89.519654117571264</v>
      </c>
      <c r="AZ103" s="16" t="e">
        <f t="shared" si="39"/>
        <v>#VALUE!</v>
      </c>
      <c r="BA103" s="16" t="e">
        <f t="shared" si="40"/>
        <v>#VALUE!</v>
      </c>
      <c r="BB103" s="16" t="e">
        <f t="shared" si="41"/>
        <v>#VALUE!</v>
      </c>
      <c r="BC103" s="16" t="e">
        <f t="shared" si="42"/>
        <v>#VALUE!</v>
      </c>
      <c r="BD103" s="16">
        <f t="shared" si="43"/>
        <v>0.99999999069219092</v>
      </c>
      <c r="BE103" s="16">
        <f t="shared" si="44"/>
        <v>-7.8173825732249097E-3</v>
      </c>
      <c r="BF103" s="16">
        <f t="shared" si="45"/>
        <v>0.99999998321120798</v>
      </c>
      <c r="BG103" s="16">
        <f t="shared" si="46"/>
        <v>-1.0498985983290342E-2</v>
      </c>
    </row>
    <row r="104" spans="27:59" ht="15" x14ac:dyDescent="0.25">
      <c r="AI104" s="16">
        <v>102</v>
      </c>
      <c r="AJ104" s="16">
        <f t="shared" si="48"/>
        <v>2.02</v>
      </c>
      <c r="AK104" s="16">
        <f t="shared" si="49"/>
        <v>104.71285480508998</v>
      </c>
      <c r="AL104" s="54">
        <f t="shared" si="25"/>
        <v>1.0003821567547446</v>
      </c>
      <c r="AM104" s="54">
        <f t="shared" si="26"/>
        <v>1.5837595925728121</v>
      </c>
      <c r="AN104" s="54">
        <f t="shared" si="27"/>
        <v>1.000000333789159</v>
      </c>
      <c r="AO104" s="54">
        <f t="shared" si="28"/>
        <v>-4.6813777160342247E-2</v>
      </c>
      <c r="AP104" s="54">
        <f t="shared" si="29"/>
        <v>0.99922173944374115</v>
      </c>
      <c r="AQ104" s="54">
        <f t="shared" si="30"/>
        <v>-2.260623877780624</v>
      </c>
      <c r="AR104" s="54">
        <f t="shared" si="31"/>
        <v>1.0000000002805012</v>
      </c>
      <c r="AS104" s="54">
        <f t="shared" si="32"/>
        <v>1.3570785980201912E-3</v>
      </c>
      <c r="AT104" s="54">
        <f t="shared" si="33"/>
        <v>4.4703021177113066E-3</v>
      </c>
      <c r="AU104" s="54">
        <f t="shared" si="34"/>
        <v>-89.74386970243431</v>
      </c>
      <c r="AV104" s="54">
        <f t="shared" si="35"/>
        <v>0.99999994709622875</v>
      </c>
      <c r="AW104" s="54">
        <f t="shared" si="36"/>
        <v>-1.8637212092309903E-2</v>
      </c>
      <c r="AX104" s="54">
        <f t="shared" si="37"/>
        <v>49.344682256704232</v>
      </c>
      <c r="AY104" s="54">
        <f t="shared" si="38"/>
        <v>89.496429090123343</v>
      </c>
      <c r="AZ104" s="16" t="e">
        <f t="shared" si="39"/>
        <v>#VALUE!</v>
      </c>
      <c r="BA104" s="16" t="e">
        <f t="shared" si="40"/>
        <v>#VALUE!</v>
      </c>
      <c r="BB104" s="16" t="e">
        <f t="shared" si="41"/>
        <v>#VALUE!</v>
      </c>
      <c r="BC104" s="16" t="e">
        <f t="shared" si="42"/>
        <v>#VALUE!</v>
      </c>
      <c r="BD104" s="16">
        <f t="shared" si="43"/>
        <v>0.99999999025352737</v>
      </c>
      <c r="BE104" s="16">
        <f t="shared" si="44"/>
        <v>-7.9994728028193549E-3</v>
      </c>
      <c r="BF104" s="16">
        <f t="shared" si="45"/>
        <v>0.99999998241997667</v>
      </c>
      <c r="BG104" s="16">
        <f t="shared" si="46"/>
        <v>-1.0743538777087787E-2</v>
      </c>
    </row>
    <row r="105" spans="27:59" ht="15" x14ac:dyDescent="0.25">
      <c r="AI105" s="16">
        <v>103</v>
      </c>
      <c r="AJ105" s="16">
        <f t="shared" si="48"/>
        <v>2.0300000000000002</v>
      </c>
      <c r="AK105" s="16">
        <f t="shared" si="49"/>
        <v>107.15193052376075</v>
      </c>
      <c r="AL105" s="54">
        <f t="shared" si="25"/>
        <v>1.0004001636455604</v>
      </c>
      <c r="AM105" s="54">
        <f t="shared" si="26"/>
        <v>1.6206306429867183</v>
      </c>
      <c r="AN105" s="54">
        <f t="shared" si="27"/>
        <v>1.0000003495201546</v>
      </c>
      <c r="AO105" s="54">
        <f t="shared" si="28"/>
        <v>-4.7904209607983923E-2</v>
      </c>
      <c r="AP105" s="54">
        <f t="shared" si="29"/>
        <v>0.99918510597519405</v>
      </c>
      <c r="AQ105" s="54">
        <f t="shared" si="30"/>
        <v>-2.3132240202922141</v>
      </c>
      <c r="AR105" s="54">
        <f t="shared" si="31"/>
        <v>1.0000000002937208</v>
      </c>
      <c r="AS105" s="54">
        <f t="shared" si="32"/>
        <v>1.388689019316015E-3</v>
      </c>
      <c r="AT105" s="54">
        <f t="shared" si="33"/>
        <v>4.3685475829036468E-3</v>
      </c>
      <c r="AU105" s="54">
        <f t="shared" si="34"/>
        <v>-89.749699864763272</v>
      </c>
      <c r="AV105" s="54">
        <f t="shared" si="35"/>
        <v>0.99999994460295127</v>
      </c>
      <c r="AW105" s="54">
        <f t="shared" si="36"/>
        <v>-1.9071328498010787E-2</v>
      </c>
      <c r="AX105" s="54">
        <f t="shared" si="37"/>
        <v>49.144524163482053</v>
      </c>
      <c r="AY105" s="54">
        <f t="shared" si="38"/>
        <v>89.472940316449169</v>
      </c>
      <c r="AZ105" s="16" t="e">
        <f t="shared" si="39"/>
        <v>#VALUE!</v>
      </c>
      <c r="BA105" s="16" t="e">
        <f t="shared" si="40"/>
        <v>#VALUE!</v>
      </c>
      <c r="BB105" s="16" t="e">
        <f t="shared" si="41"/>
        <v>#VALUE!</v>
      </c>
      <c r="BC105" s="16" t="e">
        <f t="shared" si="42"/>
        <v>#VALUE!</v>
      </c>
      <c r="BD105" s="16">
        <f t="shared" si="43"/>
        <v>0.99999998979419014</v>
      </c>
      <c r="BE105" s="16">
        <f t="shared" si="44"/>
        <v>-8.1858044585588399E-3</v>
      </c>
      <c r="BF105" s="16">
        <f t="shared" si="45"/>
        <v>0.99999998159145564</v>
      </c>
      <c r="BG105" s="16">
        <f t="shared" si="46"/>
        <v>-1.0993787936818095E-2</v>
      </c>
    </row>
    <row r="106" spans="27:59" ht="15" x14ac:dyDescent="0.25">
      <c r="AI106" s="16">
        <v>104</v>
      </c>
      <c r="AJ106" s="16">
        <f t="shared" si="48"/>
        <v>2.04</v>
      </c>
      <c r="AK106" s="16">
        <f t="shared" si="49"/>
        <v>109.64781961431861</v>
      </c>
      <c r="AL106" s="54">
        <f t="shared" si="25"/>
        <v>1.0004190188276105</v>
      </c>
      <c r="AM106" s="54">
        <f t="shared" si="26"/>
        <v>1.6583591403964857</v>
      </c>
      <c r="AN106" s="54">
        <f t="shared" si="27"/>
        <v>1.000000365992529</v>
      </c>
      <c r="AO106" s="54">
        <f t="shared" si="28"/>
        <v>-4.9020041454280808E-2</v>
      </c>
      <c r="AP106" s="54">
        <f t="shared" si="29"/>
        <v>0.99914675034261191</v>
      </c>
      <c r="AQ106" s="54">
        <f t="shared" si="30"/>
        <v>-2.3670453384134955</v>
      </c>
      <c r="AR106" s="54">
        <f t="shared" si="31"/>
        <v>1.0000000003075633</v>
      </c>
      <c r="AS106" s="54">
        <f t="shared" si="32"/>
        <v>1.4210357419101967E-3</v>
      </c>
      <c r="AT106" s="54">
        <f t="shared" si="33"/>
        <v>4.2691091329651451E-3</v>
      </c>
      <c r="AU106" s="54">
        <f t="shared" si="34"/>
        <v>-89.755397321403933</v>
      </c>
      <c r="AV106" s="54">
        <f t="shared" si="35"/>
        <v>0.99999994199216902</v>
      </c>
      <c r="AW106" s="54">
        <f t="shared" si="36"/>
        <v>-1.9515556771531432E-2</v>
      </c>
      <c r="AX106" s="54">
        <f t="shared" si="37"/>
        <v>48.944358278660481</v>
      </c>
      <c r="AY106" s="54">
        <f t="shared" si="38"/>
        <v>89.449175575611363</v>
      </c>
      <c r="AZ106" s="16" t="e">
        <f t="shared" si="39"/>
        <v>#VALUE!</v>
      </c>
      <c r="BA106" s="16" t="e">
        <f t="shared" si="40"/>
        <v>#VALUE!</v>
      </c>
      <c r="BB106" s="16" t="e">
        <f t="shared" si="41"/>
        <v>#VALUE!</v>
      </c>
      <c r="BC106" s="16" t="e">
        <f t="shared" si="42"/>
        <v>#VALUE!</v>
      </c>
      <c r="BD106" s="16">
        <f t="shared" si="43"/>
        <v>0.99999998931320511</v>
      </c>
      <c r="BE106" s="16">
        <f t="shared" si="44"/>
        <v>-8.3764763359378408E-3</v>
      </c>
      <c r="BF106" s="16">
        <f t="shared" si="45"/>
        <v>0.99999998072388763</v>
      </c>
      <c r="BG106" s="16">
        <f t="shared" si="46"/>
        <v>-1.1249866147859965E-2</v>
      </c>
    </row>
    <row r="107" spans="27:59" ht="15" x14ac:dyDescent="0.25">
      <c r="AI107" s="16">
        <v>105</v>
      </c>
      <c r="AJ107" s="16">
        <f t="shared" si="48"/>
        <v>2.0499999999999998</v>
      </c>
      <c r="AK107" s="16">
        <f t="shared" si="49"/>
        <v>112.20184543019634</v>
      </c>
      <c r="AL107" s="54">
        <f t="shared" si="25"/>
        <v>1.0004387622461357</v>
      </c>
      <c r="AM107" s="54">
        <f t="shared" si="26"/>
        <v>1.6969649580019714</v>
      </c>
      <c r="AN107" s="54">
        <f t="shared" si="27"/>
        <v>1.0000003832412223</v>
      </c>
      <c r="AO107" s="54">
        <f t="shared" si="28"/>
        <v>-5.0161864324659987E-2</v>
      </c>
      <c r="AP107" s="54">
        <f t="shared" si="29"/>
        <v>0.99910659179860184</v>
      </c>
      <c r="AQ107" s="54">
        <f t="shared" si="30"/>
        <v>-2.422115988769542</v>
      </c>
      <c r="AR107" s="54">
        <f t="shared" si="31"/>
        <v>1.0000000003220584</v>
      </c>
      <c r="AS107" s="54">
        <f t="shared" si="32"/>
        <v>1.4541359164631335E-3</v>
      </c>
      <c r="AT107" s="54">
        <f t="shared" si="33"/>
        <v>4.1719340561193353E-3</v>
      </c>
      <c r="AU107" s="54">
        <f t="shared" si="34"/>
        <v>-89.760965092772281</v>
      </c>
      <c r="AV107" s="54">
        <f t="shared" si="35"/>
        <v>0.99999993925834418</v>
      </c>
      <c r="AW107" s="54">
        <f t="shared" si="36"/>
        <v>-1.997013244836875E-2</v>
      </c>
      <c r="AX107" s="54">
        <f t="shared" si="37"/>
        <v>48.744184253058613</v>
      </c>
      <c r="AY107" s="54">
        <f t="shared" si="38"/>
        <v>89.425122516885693</v>
      </c>
      <c r="AZ107" s="16" t="e">
        <f t="shared" si="39"/>
        <v>#VALUE!</v>
      </c>
      <c r="BA107" s="16" t="e">
        <f t="shared" si="40"/>
        <v>#VALUE!</v>
      </c>
      <c r="BB107" s="16" t="e">
        <f t="shared" si="41"/>
        <v>#VALUE!</v>
      </c>
      <c r="BC107" s="16" t="e">
        <f t="shared" si="42"/>
        <v>#VALUE!</v>
      </c>
      <c r="BD107" s="16">
        <f t="shared" si="43"/>
        <v>0.99999998880955199</v>
      </c>
      <c r="BE107" s="16">
        <f t="shared" si="44"/>
        <v>-8.5715895316926787E-3</v>
      </c>
      <c r="BF107" s="16">
        <f t="shared" si="45"/>
        <v>0.99999997981543243</v>
      </c>
      <c r="BG107" s="16">
        <f t="shared" si="46"/>
        <v>-1.1511909186229538E-2</v>
      </c>
    </row>
    <row r="108" spans="27:59" ht="15" x14ac:dyDescent="0.25">
      <c r="AI108" s="16">
        <v>106</v>
      </c>
      <c r="AJ108" s="16">
        <f t="shared" si="48"/>
        <v>2.06</v>
      </c>
      <c r="AK108" s="16">
        <f t="shared" si="49"/>
        <v>114.81536214968835</v>
      </c>
      <c r="AL108" s="54">
        <f t="shared" si="25"/>
        <v>1.0004594357257097</v>
      </c>
      <c r="AM108" s="54">
        <f t="shared" si="26"/>
        <v>1.7364684248206981</v>
      </c>
      <c r="AN108" s="54">
        <f t="shared" si="27"/>
        <v>1.000000401302821</v>
      </c>
      <c r="AO108" s="54">
        <f t="shared" si="28"/>
        <v>-5.133028362509142E-2</v>
      </c>
      <c r="AP108" s="54">
        <f t="shared" si="29"/>
        <v>0.99906454583023563</v>
      </c>
      <c r="AQ108" s="54">
        <f t="shared" si="30"/>
        <v>-2.478464763305936</v>
      </c>
      <c r="AR108" s="54">
        <f t="shared" si="31"/>
        <v>1.0000000003372367</v>
      </c>
      <c r="AS108" s="54">
        <f t="shared" si="32"/>
        <v>1.4880070931254205E-3</v>
      </c>
      <c r="AT108" s="54">
        <f t="shared" si="33"/>
        <v>4.0769708398721606E-3</v>
      </c>
      <c r="AU108" s="54">
        <f t="shared" si="34"/>
        <v>-89.76640613055352</v>
      </c>
      <c r="AV108" s="54">
        <f t="shared" si="35"/>
        <v>0.99999993639567863</v>
      </c>
      <c r="AW108" s="54">
        <f t="shared" si="36"/>
        <v>-2.0435296550334634E-2</v>
      </c>
      <c r="AX108" s="54">
        <f t="shared" si="37"/>
        <v>48.544001720486079</v>
      </c>
      <c r="AY108" s="54">
        <f t="shared" si="38"/>
        <v>89.400768654390959</v>
      </c>
      <c r="AZ108" s="16" t="e">
        <f t="shared" si="39"/>
        <v>#VALUE!</v>
      </c>
      <c r="BA108" s="16" t="e">
        <f t="shared" si="40"/>
        <v>#VALUE!</v>
      </c>
      <c r="BB108" s="16" t="e">
        <f t="shared" si="41"/>
        <v>#VALUE!</v>
      </c>
      <c r="BC108" s="16" t="e">
        <f t="shared" si="42"/>
        <v>#VALUE!</v>
      </c>
      <c r="BD108" s="16">
        <f t="shared" si="43"/>
        <v>0.99999998828216252</v>
      </c>
      <c r="BE108" s="16">
        <f t="shared" si="44"/>
        <v>-8.7712474974042855E-3</v>
      </c>
      <c r="BF108" s="16">
        <f t="shared" si="45"/>
        <v>0.99999997886416314</v>
      </c>
      <c r="BG108" s="16">
        <f t="shared" si="46"/>
        <v>-1.1780055990570462E-2</v>
      </c>
    </row>
    <row r="109" spans="27:59" ht="15" x14ac:dyDescent="0.25">
      <c r="AI109" s="16">
        <v>107</v>
      </c>
      <c r="AJ109" s="16">
        <f t="shared" si="48"/>
        <v>2.0700000000000003</v>
      </c>
      <c r="AK109" s="16">
        <f t="shared" si="49"/>
        <v>117.48975549395314</v>
      </c>
      <c r="AL109" s="54">
        <f t="shared" si="25"/>
        <v>1.0004810830584985</v>
      </c>
      <c r="AM109" s="54">
        <f t="shared" si="26"/>
        <v>1.7768903357998955</v>
      </c>
      <c r="AN109" s="54">
        <f t="shared" si="27"/>
        <v>1.0000004202156363</v>
      </c>
      <c r="AO109" s="54">
        <f t="shared" si="28"/>
        <v>-5.25259188630645E-2</v>
      </c>
      <c r="AP109" s="54">
        <f t="shared" si="29"/>
        <v>0.99902052398541996</v>
      </c>
      <c r="AQ109" s="54">
        <f t="shared" si="30"/>
        <v>-2.5361211026287123</v>
      </c>
      <c r="AR109" s="54">
        <f t="shared" si="31"/>
        <v>1.00000000035313</v>
      </c>
      <c r="AS109" s="54">
        <f t="shared" si="32"/>
        <v>1.5226672308431663E-3</v>
      </c>
      <c r="AT109" s="54">
        <f t="shared" si="33"/>
        <v>3.9841691437519722E-3</v>
      </c>
      <c r="AU109" s="54">
        <f t="shared" si="34"/>
        <v>-89.771723319265121</v>
      </c>
      <c r="AV109" s="54">
        <f t="shared" si="35"/>
        <v>0.99999993339809956</v>
      </c>
      <c r="AW109" s="54">
        <f t="shared" si="36"/>
        <v>-2.0911295713347676E-2</v>
      </c>
      <c r="AX109" s="54">
        <f t="shared" si="37"/>
        <v>48.343810296991087</v>
      </c>
      <c r="AY109" s="54">
        <f t="shared" si="38"/>
        <v>89.376101361730306</v>
      </c>
      <c r="AZ109" s="16" t="e">
        <f t="shared" si="39"/>
        <v>#VALUE!</v>
      </c>
      <c r="BA109" s="16" t="e">
        <f t="shared" si="40"/>
        <v>#VALUE!</v>
      </c>
      <c r="BB109" s="16" t="e">
        <f t="shared" si="41"/>
        <v>#VALUE!</v>
      </c>
      <c r="BC109" s="16" t="e">
        <f t="shared" si="42"/>
        <v>#VALUE!</v>
      </c>
      <c r="BD109" s="16">
        <f t="shared" si="43"/>
        <v>0.99999998772991783</v>
      </c>
      <c r="BE109" s="16">
        <f t="shared" si="44"/>
        <v>-8.9755560943494475E-3</v>
      </c>
      <c r="BF109" s="16">
        <f t="shared" si="45"/>
        <v>0.99999997786806194</v>
      </c>
      <c r="BG109" s="16">
        <f t="shared" si="46"/>
        <v>-1.2054448735820714E-2</v>
      </c>
    </row>
    <row r="110" spans="27:59" ht="15" x14ac:dyDescent="0.25">
      <c r="AI110" s="16">
        <v>108</v>
      </c>
      <c r="AJ110" s="16">
        <f t="shared" si="48"/>
        <v>2.08</v>
      </c>
      <c r="AK110" s="16">
        <f t="shared" si="49"/>
        <v>120.22644346174135</v>
      </c>
      <c r="AL110" s="54">
        <f t="shared" si="25"/>
        <v>1.0005037500966489</v>
      </c>
      <c r="AM110" s="54">
        <f t="shared" si="26"/>
        <v>1.8182519621281612</v>
      </c>
      <c r="AN110" s="54">
        <f t="shared" si="27"/>
        <v>1.0000004400197848</v>
      </c>
      <c r="AO110" s="54">
        <f t="shared" si="28"/>
        <v>-5.3749403976040756E-2</v>
      </c>
      <c r="AP110" s="54">
        <f t="shared" si="29"/>
        <v>0.99897443369145578</v>
      </c>
      <c r="AQ110" s="54">
        <f t="shared" si="30"/>
        <v>-2.5951151095519376</v>
      </c>
      <c r="AR110" s="54">
        <f t="shared" si="31"/>
        <v>1.0000000003697727</v>
      </c>
      <c r="AS110" s="54">
        <f t="shared" si="32"/>
        <v>1.5581347068800643E-3</v>
      </c>
      <c r="AT110" s="54">
        <f t="shared" si="33"/>
        <v>3.8934797726674188E-3</v>
      </c>
      <c r="AU110" s="54">
        <f t="shared" si="34"/>
        <v>-89.776919477784375</v>
      </c>
      <c r="AV110" s="54">
        <f t="shared" si="35"/>
        <v>0.99999993025924905</v>
      </c>
      <c r="AW110" s="54">
        <f t="shared" si="36"/>
        <v>-2.139838231820167E-2</v>
      </c>
      <c r="AX110" s="54">
        <f t="shared" si="37"/>
        <v>48.143609580073246</v>
      </c>
      <c r="AY110" s="54">
        <f t="shared" si="38"/>
        <v>89.351107866646259</v>
      </c>
      <c r="AZ110" s="16" t="e">
        <f t="shared" si="39"/>
        <v>#VALUE!</v>
      </c>
      <c r="BA110" s="16" t="e">
        <f t="shared" si="40"/>
        <v>#VALUE!</v>
      </c>
      <c r="BB110" s="16" t="e">
        <f t="shared" si="41"/>
        <v>#VALUE!</v>
      </c>
      <c r="BC110" s="16" t="e">
        <f t="shared" si="42"/>
        <v>#VALUE!</v>
      </c>
      <c r="BD110" s="16">
        <f t="shared" si="43"/>
        <v>0.99999998715164662</v>
      </c>
      <c r="BE110" s="16">
        <f t="shared" si="44"/>
        <v>-9.1846236496297921E-3</v>
      </c>
      <c r="BF110" s="16">
        <f t="shared" si="45"/>
        <v>0.99999997682501596</v>
      </c>
      <c r="BG110" s="16">
        <f t="shared" si="46"/>
        <v>-1.233523290859544E-2</v>
      </c>
    </row>
    <row r="111" spans="27:59" ht="15" x14ac:dyDescent="0.25">
      <c r="AI111" s="16">
        <v>109</v>
      </c>
      <c r="AJ111" s="16">
        <f t="shared" si="48"/>
        <v>2.09</v>
      </c>
      <c r="AK111" s="16">
        <f t="shared" si="49"/>
        <v>123.02687708123821</v>
      </c>
      <c r="AL111" s="54">
        <f t="shared" si="25"/>
        <v>1.0005274848489998</v>
      </c>
      <c r="AM111" s="54">
        <f t="shared" si="26"/>
        <v>1.8605750617488357</v>
      </c>
      <c r="AN111" s="54">
        <f t="shared" si="27"/>
        <v>1.0000004607572734</v>
      </c>
      <c r="AO111" s="54">
        <f t="shared" si="28"/>
        <v>-5.500138766755628E-2</v>
      </c>
      <c r="AP111" s="54">
        <f t="shared" si="29"/>
        <v>0.9989261780654437</v>
      </c>
      <c r="AQ111" s="54">
        <f t="shared" si="30"/>
        <v>-2.6554775628505061</v>
      </c>
      <c r="AR111" s="54">
        <f t="shared" si="31"/>
        <v>1.0000000003871994</v>
      </c>
      <c r="AS111" s="54">
        <f t="shared" si="32"/>
        <v>1.5944283265612728E-3</v>
      </c>
      <c r="AT111" s="54">
        <f t="shared" si="33"/>
        <v>3.8048546508693327E-3</v>
      </c>
      <c r="AU111" s="54">
        <f t="shared" si="34"/>
        <v>-89.781997360841231</v>
      </c>
      <c r="AV111" s="54">
        <f t="shared" si="35"/>
        <v>0.99999992697246909</v>
      </c>
      <c r="AW111" s="54">
        <f t="shared" si="36"/>
        <v>-2.1896814624380156E-2</v>
      </c>
      <c r="AX111" s="54">
        <f t="shared" si="37"/>
        <v>47.943399147859502</v>
      </c>
      <c r="AY111" s="54">
        <f t="shared" si="38"/>
        <v>89.325775245693805</v>
      </c>
      <c r="AZ111" s="16" t="e">
        <f t="shared" si="39"/>
        <v>#VALUE!</v>
      </c>
      <c r="BA111" s="16" t="e">
        <f t="shared" si="40"/>
        <v>#VALUE!</v>
      </c>
      <c r="BB111" s="16" t="e">
        <f t="shared" si="41"/>
        <v>#VALUE!</v>
      </c>
      <c r="BC111" s="16" t="e">
        <f t="shared" si="42"/>
        <v>#VALUE!</v>
      </c>
      <c r="BD111" s="16">
        <f t="shared" si="43"/>
        <v>0.99999998654612243</v>
      </c>
      <c r="BE111" s="16">
        <f t="shared" si="44"/>
        <v>-9.3985610136082132E-3</v>
      </c>
      <c r="BF111" s="16">
        <f t="shared" si="45"/>
        <v>0.99999997573281252</v>
      </c>
      <c r="BG111" s="16">
        <f t="shared" si="46"/>
        <v>-1.2622557384325725E-2</v>
      </c>
    </row>
    <row r="112" spans="27:59" ht="15" x14ac:dyDescent="0.25">
      <c r="AI112" s="16">
        <v>110</v>
      </c>
      <c r="AJ112" s="16">
        <f t="shared" si="48"/>
        <v>2.1</v>
      </c>
      <c r="AK112" s="16">
        <f t="shared" si="49"/>
        <v>125.89254117941677</v>
      </c>
      <c r="AL112" s="54">
        <f t="shared" si="25"/>
        <v>1.0005523375823124</v>
      </c>
      <c r="AM112" s="54">
        <f t="shared" si="26"/>
        <v>1.9038818900770305</v>
      </c>
      <c r="AN112" s="54">
        <f t="shared" si="27"/>
        <v>1.0000004824720896</v>
      </c>
      <c r="AO112" s="54">
        <f t="shared" si="28"/>
        <v>-5.6282533751151123E-2</v>
      </c>
      <c r="AP112" s="54">
        <f t="shared" si="29"/>
        <v>0.99887565571619807</v>
      </c>
      <c r="AQ112" s="54">
        <f t="shared" si="30"/>
        <v>-2.7172399312151709</v>
      </c>
      <c r="AR112" s="54">
        <f t="shared" si="31"/>
        <v>1.0000000004054475</v>
      </c>
      <c r="AS112" s="54">
        <f t="shared" si="32"/>
        <v>1.6315673332442313E-3</v>
      </c>
      <c r="AT112" s="54">
        <f t="shared" si="33"/>
        <v>3.7182467965031201E-3</v>
      </c>
      <c r="AU112" s="54">
        <f t="shared" si="34"/>
        <v>-89.786959660477208</v>
      </c>
      <c r="AV112" s="54">
        <f t="shared" si="35"/>
        <v>0.99999992353078804</v>
      </c>
      <c r="AW112" s="54">
        <f t="shared" si="36"/>
        <v>-2.2406856906987436E-2</v>
      </c>
      <c r="AX112" s="54">
        <f t="shared" si="37"/>
        <v>47.743178558241993</v>
      </c>
      <c r="AY112" s="54">
        <f t="shared" si="38"/>
        <v>89.300090418934886</v>
      </c>
      <c r="AZ112" s="16" t="e">
        <f t="shared" si="39"/>
        <v>#VALUE!</v>
      </c>
      <c r="BA112" s="16" t="e">
        <f t="shared" si="40"/>
        <v>#VALUE!</v>
      </c>
      <c r="BB112" s="16" t="e">
        <f t="shared" si="41"/>
        <v>#VALUE!</v>
      </c>
      <c r="BC112" s="16" t="e">
        <f t="shared" si="42"/>
        <v>#VALUE!</v>
      </c>
      <c r="BD112" s="16">
        <f t="shared" si="43"/>
        <v>0.99999998591206074</v>
      </c>
      <c r="BE112" s="16">
        <f t="shared" si="44"/>
        <v>-9.6174816186830013E-3</v>
      </c>
      <c r="BF112" s="16">
        <f t="shared" si="45"/>
        <v>0.99999997458913525</v>
      </c>
      <c r="BG112" s="16">
        <f t="shared" si="46"/>
        <v>-1.2916574506193938E-2</v>
      </c>
    </row>
    <row r="113" spans="35:59" ht="15" x14ac:dyDescent="0.25">
      <c r="AI113" s="16">
        <v>111</v>
      </c>
      <c r="AJ113" s="16">
        <f t="shared" si="48"/>
        <v>2.1100000000000003</v>
      </c>
      <c r="AK113" s="16">
        <f t="shared" si="49"/>
        <v>128.82495516931354</v>
      </c>
      <c r="AL113" s="54">
        <f t="shared" si="25"/>
        <v>1.0005783609272354</v>
      </c>
      <c r="AM113" s="54">
        <f t="shared" si="26"/>
        <v>1.9481952109221983</v>
      </c>
      <c r="AN113" s="54">
        <f t="shared" si="27"/>
        <v>1.0000005052102929</v>
      </c>
      <c r="AO113" s="54">
        <f t="shared" si="28"/>
        <v>-5.7593521502309522E-2</v>
      </c>
      <c r="AP113" s="54">
        <f t="shared" si="29"/>
        <v>0.9988227605373069</v>
      </c>
      <c r="AQ113" s="54">
        <f t="shared" si="30"/>
        <v>-2.7804343874063222</v>
      </c>
      <c r="AR113" s="54">
        <f t="shared" si="31"/>
        <v>1.0000000004245557</v>
      </c>
      <c r="AS113" s="54">
        <f t="shared" si="32"/>
        <v>1.6695714185217527E-3</v>
      </c>
      <c r="AT113" s="54">
        <f t="shared" si="33"/>
        <v>3.6336102967382241E-3</v>
      </c>
      <c r="AU113" s="54">
        <f t="shared" si="34"/>
        <v>-89.791809007471343</v>
      </c>
      <c r="AV113" s="54">
        <f t="shared" si="35"/>
        <v>0.9999999199269054</v>
      </c>
      <c r="AW113" s="54">
        <f t="shared" si="36"/>
        <v>-2.292877959686945E-2</v>
      </c>
      <c r="AX113" s="54">
        <f t="shared" si="37"/>
        <v>47.542947347975982</v>
      </c>
      <c r="AY113" s="54">
        <f t="shared" si="38"/>
        <v>89.274040144658542</v>
      </c>
      <c r="AZ113" s="16" t="e">
        <f t="shared" si="39"/>
        <v>#VALUE!</v>
      </c>
      <c r="BA113" s="16" t="e">
        <f t="shared" si="40"/>
        <v>#VALUE!</v>
      </c>
      <c r="BB113" s="16" t="e">
        <f t="shared" si="41"/>
        <v>#VALUE!</v>
      </c>
      <c r="BC113" s="16" t="e">
        <f t="shared" si="42"/>
        <v>#VALUE!</v>
      </c>
      <c r="BD113" s="16">
        <f t="shared" si="43"/>
        <v>0.99999998524811673</v>
      </c>
      <c r="BE113" s="16">
        <f t="shared" si="44"/>
        <v>-9.8415015394311481E-3</v>
      </c>
      <c r="BF113" s="16">
        <f t="shared" si="45"/>
        <v>0.99999997339155811</v>
      </c>
      <c r="BG113" s="16">
        <f t="shared" si="46"/>
        <v>-1.3217440165907906E-2</v>
      </c>
    </row>
    <row r="114" spans="35:59" ht="15" x14ac:dyDescent="0.25">
      <c r="AI114" s="16">
        <v>112</v>
      </c>
      <c r="AJ114" s="16">
        <f t="shared" si="48"/>
        <v>2.12</v>
      </c>
      <c r="AK114" s="16">
        <f t="shared" si="49"/>
        <v>131.82567385564084</v>
      </c>
      <c r="AL114" s="54">
        <f t="shared" si="25"/>
        <v>1.0006056099892187</v>
      </c>
      <c r="AM114" s="54">
        <f t="shared" si="26"/>
        <v>1.9935383076178528</v>
      </c>
      <c r="AN114" s="54">
        <f t="shared" si="27"/>
        <v>1.0000005290201142</v>
      </c>
      <c r="AO114" s="54">
        <f t="shared" si="28"/>
        <v>-5.8935046018596005E-2</v>
      </c>
      <c r="AP114" s="54">
        <f t="shared" si="29"/>
        <v>0.99876738149096644</v>
      </c>
      <c r="AQ114" s="54">
        <f t="shared" si="30"/>
        <v>-2.8450938226022502</v>
      </c>
      <c r="AR114" s="54">
        <f t="shared" si="31"/>
        <v>1.0000000004445644</v>
      </c>
      <c r="AS114" s="54">
        <f t="shared" si="32"/>
        <v>1.7084607326627581E-3</v>
      </c>
      <c r="AT114" s="54">
        <f t="shared" si="33"/>
        <v>3.5509002834617932E-3</v>
      </c>
      <c r="AU114" s="54">
        <f t="shared" si="34"/>
        <v>-89.796547972733507</v>
      </c>
      <c r="AV114" s="54">
        <f t="shared" si="35"/>
        <v>0.99999991615317707</v>
      </c>
      <c r="AW114" s="54">
        <f t="shared" si="36"/>
        <v>-2.3462859423998134E-2</v>
      </c>
      <c r="AX114" s="54">
        <f t="shared" si="37"/>
        <v>47.342705031736536</v>
      </c>
      <c r="AY114" s="54">
        <f t="shared" si="38"/>
        <v>89.247611014131635</v>
      </c>
      <c r="AZ114" s="16" t="e">
        <f t="shared" si="39"/>
        <v>#VALUE!</v>
      </c>
      <c r="BA114" s="16" t="e">
        <f t="shared" si="40"/>
        <v>#VALUE!</v>
      </c>
      <c r="BB114" s="16" t="e">
        <f t="shared" si="41"/>
        <v>#VALUE!</v>
      </c>
      <c r="BC114" s="16" t="e">
        <f t="shared" si="42"/>
        <v>#VALUE!</v>
      </c>
      <c r="BD114" s="16">
        <f t="shared" si="43"/>
        <v>0.99999998455288197</v>
      </c>
      <c r="BE114" s="16">
        <f t="shared" si="44"/>
        <v>-1.007073955415246E-2</v>
      </c>
      <c r="BF114" s="16">
        <f t="shared" si="45"/>
        <v>0.99999997213754088</v>
      </c>
      <c r="BG114" s="16">
        <f t="shared" si="46"/>
        <v>-1.3525313886356407E-2</v>
      </c>
    </row>
    <row r="115" spans="35:59" ht="15" x14ac:dyDescent="0.25">
      <c r="AI115" s="16">
        <v>113</v>
      </c>
      <c r="AJ115" s="16">
        <f t="shared" si="48"/>
        <v>2.13</v>
      </c>
      <c r="AK115" s="16">
        <f t="shared" si="49"/>
        <v>134.89628825916537</v>
      </c>
      <c r="AL115" s="54">
        <f t="shared" si="25"/>
        <v>1.0006341424646072</v>
      </c>
      <c r="AM115" s="54">
        <f t="shared" si="26"/>
        <v>2.0399349943599758</v>
      </c>
      <c r="AN115" s="54">
        <f t="shared" si="27"/>
        <v>1.0000005539520573</v>
      </c>
      <c r="AO115" s="54">
        <f t="shared" si="28"/>
        <v>-6.0307818588179324E-2</v>
      </c>
      <c r="AP115" s="54">
        <f t="shared" si="29"/>
        <v>0.99870940238220918</v>
      </c>
      <c r="AQ115" s="54">
        <f t="shared" si="30"/>
        <v>-2.9112518609370381</v>
      </c>
      <c r="AR115" s="54">
        <f t="shared" si="31"/>
        <v>1.0000000004655161</v>
      </c>
      <c r="AS115" s="54">
        <f t="shared" si="32"/>
        <v>1.7482558952962226E-3</v>
      </c>
      <c r="AT115" s="54">
        <f t="shared" si="33"/>
        <v>3.4700729095237322E-3</v>
      </c>
      <c r="AU115" s="54">
        <f t="shared" si="34"/>
        <v>-89.801179068666329</v>
      </c>
      <c r="AV115" s="54">
        <f t="shared" si="35"/>
        <v>0.99999991220159867</v>
      </c>
      <c r="AW115" s="54">
        <f t="shared" si="36"/>
        <v>-2.4009379564195747E-2</v>
      </c>
      <c r="AX115" s="54">
        <f t="shared" si="37"/>
        <v>47.142451101131904</v>
      </c>
      <c r="AY115" s="54">
        <f t="shared" si="38"/>
        <v>89.220789446385524</v>
      </c>
      <c r="AZ115" s="16" t="e">
        <f t="shared" si="39"/>
        <v>#VALUE!</v>
      </c>
      <c r="BA115" s="16" t="e">
        <f t="shared" si="40"/>
        <v>#VALUE!</v>
      </c>
      <c r="BB115" s="16" t="e">
        <f t="shared" si="41"/>
        <v>#VALUE!</v>
      </c>
      <c r="BC115" s="16" t="e">
        <f t="shared" si="42"/>
        <v>#VALUE!</v>
      </c>
      <c r="BD115" s="16">
        <f t="shared" si="43"/>
        <v>0.99999998382488164</v>
      </c>
      <c r="BE115" s="16">
        <f t="shared" si="44"/>
        <v>-1.0305317207847295E-2</v>
      </c>
      <c r="BF115" s="16">
        <f t="shared" si="45"/>
        <v>0.99999997082442382</v>
      </c>
      <c r="BG115" s="16">
        <f t="shared" si="46"/>
        <v>-1.3840358906190063E-2</v>
      </c>
    </row>
    <row r="116" spans="35:59" ht="15" x14ac:dyDescent="0.25">
      <c r="AI116" s="16">
        <v>114</v>
      </c>
      <c r="AJ116" s="16">
        <f t="shared" si="48"/>
        <v>2.1399999999999997</v>
      </c>
      <c r="AK116" s="16">
        <f t="shared" si="49"/>
        <v>138.03842646028849</v>
      </c>
      <c r="AL116" s="54">
        <f t="shared" si="25"/>
        <v>1.0006640187621545</v>
      </c>
      <c r="AM116" s="54">
        <f t="shared" si="26"/>
        <v>2.0874096277553607</v>
      </c>
      <c r="AN116" s="54">
        <f t="shared" si="27"/>
        <v>1.0000005800590057</v>
      </c>
      <c r="AO116" s="54">
        <f t="shared" si="28"/>
        <v>-6.1712567066938784E-2</v>
      </c>
      <c r="AP116" s="54">
        <f t="shared" si="29"/>
        <v>0.99864870162312158</v>
      </c>
      <c r="AQ116" s="54">
        <f t="shared" si="30"/>
        <v>-2.9789428742223718</v>
      </c>
      <c r="AR116" s="54">
        <f t="shared" si="31"/>
        <v>1.0000000004874552</v>
      </c>
      <c r="AS116" s="54">
        <f t="shared" si="32"/>
        <v>1.7889780063439743E-3</v>
      </c>
      <c r="AT116" s="54">
        <f t="shared" si="33"/>
        <v>3.3910853255208016E-3</v>
      </c>
      <c r="AU116" s="54">
        <f t="shared" si="34"/>
        <v>-89.805704750495963</v>
      </c>
      <c r="AV116" s="54">
        <f t="shared" si="35"/>
        <v>0.99999990806378802</v>
      </c>
      <c r="AW116" s="54">
        <f t="shared" si="36"/>
        <v>-2.4568629789276687E-2</v>
      </c>
      <c r="AX116" s="54">
        <f t="shared" si="37"/>
        <v>46.942185023672224</v>
      </c>
      <c r="AY116" s="54">
        <f t="shared" si="38"/>
        <v>89.193561683044123</v>
      </c>
      <c r="AZ116" s="16" t="e">
        <f t="shared" si="39"/>
        <v>#VALUE!</v>
      </c>
      <c r="BA116" s="16" t="e">
        <f t="shared" si="40"/>
        <v>#VALUE!</v>
      </c>
      <c r="BB116" s="16" t="e">
        <f t="shared" si="41"/>
        <v>#VALUE!</v>
      </c>
      <c r="BC116" s="16" t="e">
        <f t="shared" si="42"/>
        <v>#VALUE!</v>
      </c>
      <c r="BD116" s="16">
        <f t="shared" si="43"/>
        <v>0.99999998306257198</v>
      </c>
      <c r="BE116" s="16">
        <f t="shared" si="44"/>
        <v>-1.0545358876661182E-2</v>
      </c>
      <c r="BF116" s="16">
        <f t="shared" si="45"/>
        <v>0.99999996944942127</v>
      </c>
      <c r="BG116" s="16">
        <f t="shared" si="46"/>
        <v>-1.4162742266372277E-2</v>
      </c>
    </row>
    <row r="117" spans="35:59" ht="15" x14ac:dyDescent="0.25">
      <c r="AI117" s="16">
        <v>115</v>
      </c>
      <c r="AJ117" s="16">
        <f t="shared" si="48"/>
        <v>2.15</v>
      </c>
      <c r="AK117" s="16">
        <f t="shared" si="49"/>
        <v>141.25375446227542</v>
      </c>
      <c r="AL117" s="54">
        <f t="shared" si="25"/>
        <v>1.000695302130207</v>
      </c>
      <c r="AM117" s="54">
        <f t="shared" si="26"/>
        <v>2.1359871185809656</v>
      </c>
      <c r="AN117" s="54">
        <f t="shared" si="27"/>
        <v>1.0000006073963361</v>
      </c>
      <c r="AO117" s="54">
        <f t="shared" si="28"/>
        <v>-6.3150036264352741E-2</v>
      </c>
      <c r="AP117" s="54">
        <f t="shared" si="29"/>
        <v>0.9985851519866471</v>
      </c>
      <c r="AQ117" s="54">
        <f t="shared" si="30"/>
        <v>-3.0482019968467875</v>
      </c>
      <c r="AR117" s="54">
        <f t="shared" si="31"/>
        <v>1.0000000005104281</v>
      </c>
      <c r="AS117" s="54">
        <f t="shared" si="32"/>
        <v>1.8306486572081462E-3</v>
      </c>
      <c r="AT117" s="54">
        <f t="shared" si="33"/>
        <v>3.31389565710757E-3</v>
      </c>
      <c r="AU117" s="54">
        <f t="shared" si="34"/>
        <v>-89.810127417572829</v>
      </c>
      <c r="AV117" s="54">
        <f t="shared" si="35"/>
        <v>0.99999990373096848</v>
      </c>
      <c r="AW117" s="54">
        <f t="shared" si="36"/>
        <v>-2.514090662068633E-2</v>
      </c>
      <c r="AX117" s="54">
        <f t="shared" si="37"/>
        <v>46.741906241691645</v>
      </c>
      <c r="AY117" s="54">
        <f t="shared" si="38"/>
        <v>89.165913783200949</v>
      </c>
      <c r="AZ117" s="16" t="e">
        <f t="shared" si="39"/>
        <v>#VALUE!</v>
      </c>
      <c r="BA117" s="16" t="e">
        <f t="shared" si="40"/>
        <v>#VALUE!</v>
      </c>
      <c r="BB117" s="16" t="e">
        <f t="shared" si="41"/>
        <v>#VALUE!</v>
      </c>
      <c r="BC117" s="16" t="e">
        <f t="shared" si="42"/>
        <v>#VALUE!</v>
      </c>
      <c r="BD117" s="16">
        <f t="shared" si="43"/>
        <v>0.9999999822643354</v>
      </c>
      <c r="BE117" s="16">
        <f t="shared" si="44"/>
        <v>-1.0790991833830525E-2</v>
      </c>
      <c r="BF117" s="16">
        <f t="shared" si="45"/>
        <v>0.99999996800961688</v>
      </c>
      <c r="BG117" s="16">
        <f t="shared" si="46"/>
        <v>-1.4492634898746156E-2</v>
      </c>
    </row>
    <row r="118" spans="35:59" ht="15" x14ac:dyDescent="0.25">
      <c r="AI118" s="16">
        <v>116</v>
      </c>
      <c r="AJ118" s="16">
        <f t="shared" si="48"/>
        <v>2.16</v>
      </c>
      <c r="AK118" s="16">
        <f t="shared" si="49"/>
        <v>144.54397707459285</v>
      </c>
      <c r="AL118" s="54">
        <f t="shared" si="25"/>
        <v>1.0007280587898173</v>
      </c>
      <c r="AM118" s="54">
        <f t="shared" si="26"/>
        <v>2.1856929437551189</v>
      </c>
      <c r="AN118" s="54">
        <f t="shared" si="27"/>
        <v>1.0000006360220346</v>
      </c>
      <c r="AO118" s="54">
        <f t="shared" si="28"/>
        <v>-6.4620988338374291E-2</v>
      </c>
      <c r="AP118" s="54">
        <f t="shared" si="29"/>
        <v>0.99851862034954253</v>
      </c>
      <c r="AQ118" s="54">
        <f t="shared" si="30"/>
        <v>-3.1190651408449961</v>
      </c>
      <c r="AR118" s="54">
        <f t="shared" si="31"/>
        <v>1.000000000534484</v>
      </c>
      <c r="AS118" s="54">
        <f t="shared" si="32"/>
        <v>1.8732899422192278E-3</v>
      </c>
      <c r="AT118" s="54">
        <f t="shared" si="33"/>
        <v>3.2384629828223119E-3</v>
      </c>
      <c r="AU118" s="54">
        <f t="shared" si="34"/>
        <v>-89.81444941464261</v>
      </c>
      <c r="AV118" s="54">
        <f t="shared" si="35"/>
        <v>0.9999998991939496</v>
      </c>
      <c r="AW118" s="54">
        <f t="shared" si="36"/>
        <v>-2.5726513486718689E-2</v>
      </c>
      <c r="AX118" s="54">
        <f t="shared" si="37"/>
        <v>46.541614171221823</v>
      </c>
      <c r="AY118" s="54">
        <f t="shared" si="38"/>
        <v>89.137831618350802</v>
      </c>
      <c r="AZ118" s="16" t="e">
        <f t="shared" si="39"/>
        <v>#VALUE!</v>
      </c>
      <c r="BA118" s="16" t="e">
        <f t="shared" si="40"/>
        <v>#VALUE!</v>
      </c>
      <c r="BB118" s="16" t="e">
        <f t="shared" si="41"/>
        <v>#VALUE!</v>
      </c>
      <c r="BC118" s="16" t="e">
        <f t="shared" si="42"/>
        <v>#VALUE!</v>
      </c>
      <c r="BD118" s="16">
        <f t="shared" si="43"/>
        <v>0.99999998142847935</v>
      </c>
      <c r="BE118" s="16">
        <f t="shared" si="44"/>
        <v>-1.1042346317164419E-2</v>
      </c>
      <c r="BF118" s="16">
        <f t="shared" si="45"/>
        <v>0.99999996650195677</v>
      </c>
      <c r="BG118" s="16">
        <f t="shared" si="46"/>
        <v>-1.48302117166645E-2</v>
      </c>
    </row>
    <row r="119" spans="35:59" ht="15" x14ac:dyDescent="0.25">
      <c r="AI119" s="16">
        <v>117</v>
      </c>
      <c r="AJ119" s="16">
        <f t="shared" si="48"/>
        <v>2.17</v>
      </c>
      <c r="AK119" s="16">
        <f t="shared" si="49"/>
        <v>147.91083881682084</v>
      </c>
      <c r="AL119" s="54">
        <f t="shared" si="25"/>
        <v>1.0007623580740668</v>
      </c>
      <c r="AM119" s="54">
        <f t="shared" si="26"/>
        <v>2.2365531585211094</v>
      </c>
      <c r="AN119" s="54">
        <f t="shared" si="27"/>
        <v>1.0000006659968195</v>
      </c>
      <c r="AO119" s="54">
        <f t="shared" si="28"/>
        <v>-6.6126203199502881E-2</v>
      </c>
      <c r="AP119" s="54">
        <f t="shared" si="29"/>
        <v>0.99844896742405431</v>
      </c>
      <c r="AQ119" s="54">
        <f t="shared" si="30"/>
        <v>-3.1915690111289226</v>
      </c>
      <c r="AR119" s="54">
        <f t="shared" si="31"/>
        <v>1.0000000005596734</v>
      </c>
      <c r="AS119" s="54">
        <f t="shared" si="32"/>
        <v>1.9169244703507637E-3</v>
      </c>
      <c r="AT119" s="54">
        <f t="shared" si="33"/>
        <v>3.1647473124162807E-3</v>
      </c>
      <c r="AU119" s="54">
        <f t="shared" si="34"/>
        <v>-89.818673033088487</v>
      </c>
      <c r="AV119" s="54">
        <f t="shared" si="35"/>
        <v>0.99999989444310744</v>
      </c>
      <c r="AW119" s="54">
        <f t="shared" si="36"/>
        <v>-2.6325760883395846E-2</v>
      </c>
      <c r="AX119" s="54">
        <f t="shared" si="37"/>
        <v>46.341308200815149</v>
      </c>
      <c r="AY119" s="54">
        <f t="shared" si="38"/>
        <v>89.109300867385301</v>
      </c>
      <c r="AZ119" s="16" t="e">
        <f t="shared" si="39"/>
        <v>#VALUE!</v>
      </c>
      <c r="BA119" s="16" t="e">
        <f t="shared" si="40"/>
        <v>#VALUE!</v>
      </c>
      <c r="BB119" s="16" t="e">
        <f t="shared" si="41"/>
        <v>#VALUE!</v>
      </c>
      <c r="BC119" s="16" t="e">
        <f t="shared" si="42"/>
        <v>#VALUE!</v>
      </c>
      <c r="BD119" s="16">
        <f t="shared" si="43"/>
        <v>0.99999998055323058</v>
      </c>
      <c r="BE119" s="16">
        <f t="shared" si="44"/>
        <v>-1.1299555598098263E-2</v>
      </c>
      <c r="BF119" s="16">
        <f t="shared" si="45"/>
        <v>0.99999996492324261</v>
      </c>
      <c r="BG119" s="16">
        <f t="shared" si="46"/>
        <v>-1.5175651707730706E-2</v>
      </c>
    </row>
    <row r="120" spans="35:59" ht="15" x14ac:dyDescent="0.25">
      <c r="AI120" s="16">
        <v>118</v>
      </c>
      <c r="AJ120" s="16">
        <f t="shared" si="48"/>
        <v>2.1799999999999997</v>
      </c>
      <c r="AK120" s="16">
        <f t="shared" si="49"/>
        <v>151.35612484362076</v>
      </c>
      <c r="AL120" s="54">
        <f t="shared" si="25"/>
        <v>1.0007982725738742</v>
      </c>
      <c r="AM120" s="54">
        <f t="shared" si="26"/>
        <v>2.2885944088434464</v>
      </c>
      <c r="AN120" s="54">
        <f t="shared" si="27"/>
        <v>1.0000006973842717</v>
      </c>
      <c r="AO120" s="54">
        <f t="shared" si="28"/>
        <v>-6.7666478924266193E-2</v>
      </c>
      <c r="AP120" s="54">
        <f t="shared" si="29"/>
        <v>0.99837604747785746</v>
      </c>
      <c r="AQ120" s="54">
        <f t="shared" si="30"/>
        <v>-3.2657511208711139</v>
      </c>
      <c r="AR120" s="54">
        <f t="shared" si="31"/>
        <v>1.0000000005860501</v>
      </c>
      <c r="AS120" s="54">
        <f t="shared" si="32"/>
        <v>1.9615753772069377E-3</v>
      </c>
      <c r="AT120" s="54">
        <f t="shared" si="33"/>
        <v>3.0927095656749361E-3</v>
      </c>
      <c r="AU120" s="54">
        <f t="shared" si="34"/>
        <v>-89.822800512145164</v>
      </c>
      <c r="AV120" s="54">
        <f t="shared" si="35"/>
        <v>0.99999988946836527</v>
      </c>
      <c r="AW120" s="54">
        <f t="shared" si="36"/>
        <v>-2.6938966539094781E-2</v>
      </c>
      <c r="AX120" s="54">
        <f t="shared" si="37"/>
        <v>46.140987690315534</v>
      </c>
      <c r="AY120" s="54">
        <f t="shared" si="38"/>
        <v>89.080307011659983</v>
      </c>
      <c r="AZ120" s="16" t="e">
        <f t="shared" si="39"/>
        <v>#VALUE!</v>
      </c>
      <c r="BA120" s="16" t="e">
        <f t="shared" si="40"/>
        <v>#VALUE!</v>
      </c>
      <c r="BB120" s="16" t="e">
        <f t="shared" si="41"/>
        <v>#VALUE!</v>
      </c>
      <c r="BC120" s="16" t="e">
        <f t="shared" si="42"/>
        <v>#VALUE!</v>
      </c>
      <c r="BD120" s="16">
        <f t="shared" si="43"/>
        <v>0.99999997963673248</v>
      </c>
      <c r="BE120" s="16">
        <f t="shared" si="44"/>
        <v>-1.1562756052355879E-2</v>
      </c>
      <c r="BF120" s="16">
        <f t="shared" si="45"/>
        <v>0.99999996327012619</v>
      </c>
      <c r="BG120" s="16">
        <f t="shared" si="46"/>
        <v>-1.5529138028699955E-2</v>
      </c>
    </row>
    <row r="121" spans="35:59" ht="15" x14ac:dyDescent="0.25">
      <c r="AI121" s="16">
        <v>119</v>
      </c>
      <c r="AJ121" s="16">
        <f t="shared" si="48"/>
        <v>2.19</v>
      </c>
      <c r="AK121" s="16">
        <f t="shared" si="49"/>
        <v>154.8816618912482</v>
      </c>
      <c r="AL121" s="54">
        <f t="shared" si="25"/>
        <v>1.0008358782905995</v>
      </c>
      <c r="AM121" s="54">
        <f t="shared" si="26"/>
        <v>2.3418439440167287</v>
      </c>
      <c r="AN121" s="54">
        <f t="shared" si="27"/>
        <v>1.0000007302509679</v>
      </c>
      <c r="AO121" s="54">
        <f t="shared" si="28"/>
        <v>-6.924263217833139E-2</v>
      </c>
      <c r="AP121" s="54">
        <f t="shared" si="29"/>
        <v>0.99829970804179302</v>
      </c>
      <c r="AQ121" s="54">
        <f t="shared" si="30"/>
        <v>-3.3416498070300436</v>
      </c>
      <c r="AR121" s="54">
        <f t="shared" si="31"/>
        <v>1.0000000006136698</v>
      </c>
      <c r="AS121" s="54">
        <f t="shared" si="32"/>
        <v>2.0072663372893772E-3</v>
      </c>
      <c r="AT121" s="54">
        <f t="shared" si="33"/>
        <v>3.0223115517200479E-3</v>
      </c>
      <c r="AU121" s="54">
        <f t="shared" si="34"/>
        <v>-89.826834040085217</v>
      </c>
      <c r="AV121" s="54">
        <f t="shared" si="35"/>
        <v>0.99999988425917075</v>
      </c>
      <c r="AW121" s="54">
        <f t="shared" si="36"/>
        <v>-2.7566455583008732E-2</v>
      </c>
      <c r="AX121" s="54">
        <f t="shared" si="37"/>
        <v>45.940651969574766</v>
      </c>
      <c r="AY121" s="54">
        <f t="shared" si="38"/>
        <v>89.050835330142533</v>
      </c>
      <c r="AZ121" s="16" t="e">
        <f t="shared" si="39"/>
        <v>#VALUE!</v>
      </c>
      <c r="BA121" s="16" t="e">
        <f t="shared" si="40"/>
        <v>#VALUE!</v>
      </c>
      <c r="BB121" s="16" t="e">
        <f t="shared" si="41"/>
        <v>#VALUE!</v>
      </c>
      <c r="BC121" s="16" t="e">
        <f t="shared" si="42"/>
        <v>#VALUE!</v>
      </c>
      <c r="BD121" s="16">
        <f t="shared" si="43"/>
        <v>0.99999997867704149</v>
      </c>
      <c r="BE121" s="16">
        <f t="shared" si="44"/>
        <v>-1.1832087232257555E-2</v>
      </c>
      <c r="BF121" s="16">
        <f t="shared" si="45"/>
        <v>0.99999996153910053</v>
      </c>
      <c r="BG121" s="16">
        <f t="shared" si="46"/>
        <v>-1.5890858102590919E-2</v>
      </c>
    </row>
    <row r="122" spans="35:59" ht="15" x14ac:dyDescent="0.25">
      <c r="AI122" s="16">
        <v>120</v>
      </c>
      <c r="AJ122" s="16">
        <f t="shared" si="48"/>
        <v>2.2000000000000002</v>
      </c>
      <c r="AK122" s="16">
        <f t="shared" si="49"/>
        <v>158.48931924611153</v>
      </c>
      <c r="AL122" s="54">
        <f t="shared" si="25"/>
        <v>1.000875254795744</v>
      </c>
      <c r="AM122" s="54">
        <f t="shared" si="26"/>
        <v>2.3963296294866794</v>
      </c>
      <c r="AN122" s="54">
        <f t="shared" si="27"/>
        <v>1.0000007646666225</v>
      </c>
      <c r="AO122" s="54">
        <f t="shared" si="28"/>
        <v>-7.0855498649469051E-2</v>
      </c>
      <c r="AP122" s="54">
        <f t="shared" si="29"/>
        <v>0.99821978960492141</v>
      </c>
      <c r="AQ122" s="54">
        <f t="shared" si="30"/>
        <v>-3.419304246005594</v>
      </c>
      <c r="AR122" s="54">
        <f t="shared" si="31"/>
        <v>1.0000000006425911</v>
      </c>
      <c r="AS122" s="54">
        <f t="shared" si="32"/>
        <v>2.0540215765496748E-3</v>
      </c>
      <c r="AT122" s="54">
        <f t="shared" si="33"/>
        <v>2.9535159487818386E-3</v>
      </c>
      <c r="AU122" s="54">
        <f t="shared" si="34"/>
        <v>-89.830775755378539</v>
      </c>
      <c r="AV122" s="54">
        <f t="shared" si="35"/>
        <v>0.99999987880447438</v>
      </c>
      <c r="AW122" s="54">
        <f t="shared" si="36"/>
        <v>-2.8208560717532086E-2</v>
      </c>
      <c r="AX122" s="54">
        <f t="shared" si="37"/>
        <v>45.740300337112387</v>
      </c>
      <c r="AY122" s="54">
        <f t="shared" si="38"/>
        <v>89.020870894653314</v>
      </c>
      <c r="AZ122" s="16" t="e">
        <f t="shared" si="39"/>
        <v>#VALUE!</v>
      </c>
      <c r="BA122" s="16" t="e">
        <f t="shared" si="40"/>
        <v>#VALUE!</v>
      </c>
      <c r="BB122" s="16" t="e">
        <f t="shared" si="41"/>
        <v>#VALUE!</v>
      </c>
      <c r="BC122" s="16" t="e">
        <f t="shared" si="42"/>
        <v>#VALUE!</v>
      </c>
      <c r="BD122" s="16">
        <f t="shared" si="43"/>
        <v>0.99999997767212134</v>
      </c>
      <c r="BE122" s="16">
        <f t="shared" si="44"/>
        <v>-1.2107691940712241E-2</v>
      </c>
      <c r="BF122" s="16">
        <f t="shared" si="45"/>
        <v>0.99999995972649447</v>
      </c>
      <c r="BG122" s="16">
        <f t="shared" si="46"/>
        <v>-1.6261003718059278E-2</v>
      </c>
    </row>
    <row r="123" spans="35:59" ht="15" x14ac:dyDescent="0.25">
      <c r="AI123" s="16">
        <v>121</v>
      </c>
      <c r="AJ123" s="16">
        <f t="shared" si="48"/>
        <v>2.21</v>
      </c>
      <c r="AK123" s="16">
        <f t="shared" si="49"/>
        <v>162.18100973589304</v>
      </c>
      <c r="AL123" s="54">
        <f t="shared" si="25"/>
        <v>1.0009164853980843</v>
      </c>
      <c r="AM123" s="54">
        <f t="shared" si="26"/>
        <v>2.4520799598826275</v>
      </c>
      <c r="AN123" s="54">
        <f t="shared" si="27"/>
        <v>1.0000008007042358</v>
      </c>
      <c r="AO123" s="54">
        <f t="shared" si="28"/>
        <v>-7.2505933490600499E-2</v>
      </c>
      <c r="AP123" s="54">
        <f t="shared" si="29"/>
        <v>0.9981361252963975</v>
      </c>
      <c r="AQ123" s="54">
        <f t="shared" si="30"/>
        <v>-3.498754469411852</v>
      </c>
      <c r="AR123" s="54">
        <f t="shared" si="31"/>
        <v>1.0000000006728755</v>
      </c>
      <c r="AS123" s="54">
        <f t="shared" si="32"/>
        <v>2.1018658852343113E-3</v>
      </c>
      <c r="AT123" s="54">
        <f t="shared" si="33"/>
        <v>2.8862862844304693E-3</v>
      </c>
      <c r="AU123" s="54">
        <f t="shared" si="34"/>
        <v>-89.834627747825408</v>
      </c>
      <c r="AV123" s="54">
        <f t="shared" si="35"/>
        <v>0.99999987309270633</v>
      </c>
      <c r="AW123" s="54">
        <f t="shared" si="36"/>
        <v>-2.8865622394660884E-2</v>
      </c>
      <c r="AX123" s="54">
        <f t="shared" si="37"/>
        <v>45.539932058716843</v>
      </c>
      <c r="AY123" s="54">
        <f t="shared" si="38"/>
        <v>88.990398565207343</v>
      </c>
      <c r="AZ123" s="16" t="e">
        <f t="shared" si="39"/>
        <v>#VALUE!</v>
      </c>
      <c r="BA123" s="16" t="e">
        <f t="shared" si="40"/>
        <v>#VALUE!</v>
      </c>
      <c r="BB123" s="16" t="e">
        <f t="shared" si="41"/>
        <v>#VALUE!</v>
      </c>
      <c r="BC123" s="16" t="e">
        <f t="shared" si="42"/>
        <v>#VALUE!</v>
      </c>
      <c r="BD123" s="16">
        <f t="shared" si="43"/>
        <v>0.99999997661984097</v>
      </c>
      <c r="BE123" s="16">
        <f t="shared" si="44"/>
        <v>-1.2389716306933351E-2</v>
      </c>
      <c r="BF123" s="16">
        <f t="shared" si="45"/>
        <v>0.99999995782846263</v>
      </c>
      <c r="BG123" s="16">
        <f t="shared" si="46"/>
        <v>-1.6639771131086122E-2</v>
      </c>
    </row>
    <row r="124" spans="35:59" ht="15" x14ac:dyDescent="0.25">
      <c r="AI124" s="16">
        <v>122</v>
      </c>
      <c r="AJ124" s="16">
        <f t="shared" si="48"/>
        <v>2.2199999999999998</v>
      </c>
      <c r="AK124" s="16">
        <f t="shared" si="49"/>
        <v>165.95869074375608</v>
      </c>
      <c r="AL124" s="54">
        <f t="shared" si="25"/>
        <v>1.0009596573185695</v>
      </c>
      <c r="AM124" s="54">
        <f t="shared" si="26"/>
        <v>2.5091240722601857</v>
      </c>
      <c r="AN124" s="54">
        <f t="shared" si="27"/>
        <v>1.0000008384402481</v>
      </c>
      <c r="AO124" s="54">
        <f t="shared" si="28"/>
        <v>-7.4194811773162797E-2</v>
      </c>
      <c r="AP124" s="54">
        <f t="shared" si="29"/>
        <v>0.99804854055365988</v>
      </c>
      <c r="AQ124" s="54">
        <f t="shared" si="30"/>
        <v>-3.5800413799528488</v>
      </c>
      <c r="AR124" s="54">
        <f t="shared" si="31"/>
        <v>1.0000000007045871</v>
      </c>
      <c r="AS124" s="54">
        <f t="shared" si="32"/>
        <v>2.1508246310287834E-3</v>
      </c>
      <c r="AT124" s="54">
        <f t="shared" si="33"/>
        <v>2.8205869162565176E-3</v>
      </c>
      <c r="AU124" s="54">
        <f t="shared" si="34"/>
        <v>-89.838392059663875</v>
      </c>
      <c r="AV124" s="54">
        <f t="shared" si="35"/>
        <v>0.99999986711175104</v>
      </c>
      <c r="AW124" s="54">
        <f t="shared" si="36"/>
        <v>-2.9537988996501927E-2</v>
      </c>
      <c r="AX124" s="54">
        <f t="shared" si="37"/>
        <v>45.339546365985548</v>
      </c>
      <c r="AY124" s="54">
        <f t="shared" si="38"/>
        <v>88.959402985471868</v>
      </c>
      <c r="AZ124" s="16" t="e">
        <f t="shared" si="39"/>
        <v>#VALUE!</v>
      </c>
      <c r="BA124" s="16" t="e">
        <f t="shared" si="40"/>
        <v>#VALUE!</v>
      </c>
      <c r="BB124" s="16" t="e">
        <f t="shared" si="41"/>
        <v>#VALUE!</v>
      </c>
      <c r="BC124" s="16" t="e">
        <f t="shared" si="42"/>
        <v>#VALUE!</v>
      </c>
      <c r="BD124" s="16">
        <f t="shared" si="43"/>
        <v>0.99999997551796793</v>
      </c>
      <c r="BE124" s="16">
        <f t="shared" si="44"/>
        <v>-1.2678309863918222E-2</v>
      </c>
      <c r="BF124" s="16">
        <f t="shared" si="45"/>
        <v>0.99999995584097956</v>
      </c>
      <c r="BG124" s="16">
        <f t="shared" si="46"/>
        <v>-1.7027361169034957E-2</v>
      </c>
    </row>
    <row r="125" spans="35:59" ht="15" x14ac:dyDescent="0.25">
      <c r="AI125" s="16">
        <v>123</v>
      </c>
      <c r="AJ125" s="16">
        <f t="shared" si="48"/>
        <v>2.23</v>
      </c>
      <c r="AK125" s="16">
        <f t="shared" si="49"/>
        <v>169.82436524617444</v>
      </c>
      <c r="AL125" s="54">
        <f t="shared" si="25"/>
        <v>1.001004861873346</v>
      </c>
      <c r="AM125" s="54">
        <f t="shared" si="26"/>
        <v>2.5674917595524542</v>
      </c>
      <c r="AN125" s="54">
        <f t="shared" si="27"/>
        <v>1.000000877954702</v>
      </c>
      <c r="AO125" s="54">
        <f t="shared" si="28"/>
        <v>-7.5923028951030272E-2</v>
      </c>
      <c r="AP125" s="54">
        <f t="shared" si="29"/>
        <v>0.99795685277641022</v>
      </c>
      <c r="AQ125" s="54">
        <f t="shared" si="30"/>
        <v>-3.6632067673854047</v>
      </c>
      <c r="AR125" s="54">
        <f t="shared" si="31"/>
        <v>1.0000000007377934</v>
      </c>
      <c r="AS125" s="54">
        <f t="shared" si="32"/>
        <v>2.2009237725078693E-3</v>
      </c>
      <c r="AT125" s="54">
        <f t="shared" si="33"/>
        <v>2.7563830129903469E-3</v>
      </c>
      <c r="AU125" s="54">
        <f t="shared" si="34"/>
        <v>-89.842070686651795</v>
      </c>
      <c r="AV125" s="54">
        <f t="shared" si="35"/>
        <v>0.99999986084892223</v>
      </c>
      <c r="AW125" s="54">
        <f t="shared" si="36"/>
        <v>-3.0226017019986173E-2</v>
      </c>
      <c r="AX125" s="54">
        <f t="shared" si="37"/>
        <v>45.139142454801977</v>
      </c>
      <c r="AY125" s="54">
        <f t="shared" si="38"/>
        <v>88.927868578351877</v>
      </c>
      <c r="AZ125" s="16" t="e">
        <f t="shared" si="39"/>
        <v>#VALUE!</v>
      </c>
      <c r="BA125" s="16" t="e">
        <f t="shared" si="40"/>
        <v>#VALUE!</v>
      </c>
      <c r="BB125" s="16" t="e">
        <f t="shared" si="41"/>
        <v>#VALUE!</v>
      </c>
      <c r="BC125" s="16" t="e">
        <f t="shared" si="42"/>
        <v>#VALUE!</v>
      </c>
      <c r="BD125" s="16">
        <f t="shared" si="43"/>
        <v>0.99999997436416543</v>
      </c>
      <c r="BE125" s="16">
        <f t="shared" si="44"/>
        <v>-1.2973625627732143E-2</v>
      </c>
      <c r="BF125" s="16">
        <f t="shared" si="45"/>
        <v>0.99999995375982909</v>
      </c>
      <c r="BG125" s="16">
        <f t="shared" si="46"/>
        <v>-1.7423979337132287E-2</v>
      </c>
    </row>
    <row r="126" spans="35:59" ht="15" x14ac:dyDescent="0.25">
      <c r="AI126" s="16">
        <v>124</v>
      </c>
      <c r="AJ126" s="16">
        <f t="shared" si="48"/>
        <v>2.2400000000000002</v>
      </c>
      <c r="AK126" s="16">
        <f t="shared" si="49"/>
        <v>173.78008287493768</v>
      </c>
      <c r="AL126" s="54">
        <f t="shared" si="25"/>
        <v>1.001052194665278</v>
      </c>
      <c r="AM126" s="54">
        <f t="shared" si="26"/>
        <v>2.6272134842276404</v>
      </c>
      <c r="AN126" s="54">
        <f t="shared" si="27"/>
        <v>1.0000009193314134</v>
      </c>
      <c r="AO126" s="54">
        <f t="shared" si="28"/>
        <v>-7.7691501335240332E-2</v>
      </c>
      <c r="AP126" s="54">
        <f t="shared" si="29"/>
        <v>0.99786087096584963</v>
      </c>
      <c r="AQ126" s="54">
        <f t="shared" si="30"/>
        <v>-3.748293324551768</v>
      </c>
      <c r="AR126" s="54">
        <f t="shared" si="31"/>
        <v>1.0000000007725645</v>
      </c>
      <c r="AS126" s="54">
        <f t="shared" si="32"/>
        <v>2.2521898728992181E-3</v>
      </c>
      <c r="AT126" s="54">
        <f t="shared" si="33"/>
        <v>2.6936405360503354E-3</v>
      </c>
      <c r="AU126" s="54">
        <f t="shared" si="34"/>
        <v>-89.845665579124542</v>
      </c>
      <c r="AV126" s="54">
        <f t="shared" si="35"/>
        <v>0.9999998542909353</v>
      </c>
      <c r="AW126" s="54">
        <f t="shared" si="36"/>
        <v>-3.0930071265884648E-2</v>
      </c>
      <c r="AX126" s="54">
        <f t="shared" si="37"/>
        <v>44.938719483746958</v>
      </c>
      <c r="AY126" s="54">
        <f t="shared" si="38"/>
        <v>88.895779541717033</v>
      </c>
      <c r="AZ126" s="16" t="e">
        <f t="shared" si="39"/>
        <v>#VALUE!</v>
      </c>
      <c r="BA126" s="16" t="e">
        <f t="shared" si="40"/>
        <v>#VALUE!</v>
      </c>
      <c r="BB126" s="16" t="e">
        <f t="shared" si="41"/>
        <v>#VALUE!</v>
      </c>
      <c r="BC126" s="16" t="e">
        <f t="shared" si="42"/>
        <v>#VALUE!</v>
      </c>
      <c r="BD126" s="16">
        <f t="shared" si="43"/>
        <v>0.99999997315598566</v>
      </c>
      <c r="BE126" s="16">
        <f t="shared" si="44"/>
        <v>-1.327582017863926E-2</v>
      </c>
      <c r="BF126" s="16">
        <f t="shared" si="45"/>
        <v>0.99999995158059718</v>
      </c>
      <c r="BG126" s="16">
        <f t="shared" si="46"/>
        <v>-1.7829835927428574E-2</v>
      </c>
    </row>
    <row r="127" spans="35:59" ht="15" x14ac:dyDescent="0.25">
      <c r="AI127" s="16">
        <v>125</v>
      </c>
      <c r="AJ127" s="16">
        <f t="shared" si="48"/>
        <v>2.25</v>
      </c>
      <c r="AK127" s="16">
        <f t="shared" si="49"/>
        <v>177.82794100389242</v>
      </c>
      <c r="AL127" s="54">
        <f t="shared" si="25"/>
        <v>1.0011017557843505</v>
      </c>
      <c r="AM127" s="54">
        <f t="shared" si="26"/>
        <v>2.6883203921503731</v>
      </c>
      <c r="AN127" s="54">
        <f t="shared" si="27"/>
        <v>1.0000009626581474</v>
      </c>
      <c r="AO127" s="54">
        <f t="shared" si="28"/>
        <v>-7.9501166579773241E-2</v>
      </c>
      <c r="AP127" s="54">
        <f t="shared" si="29"/>
        <v>0.99776039534862249</v>
      </c>
      <c r="AQ127" s="54">
        <f t="shared" si="30"/>
        <v>-3.8353446634628927</v>
      </c>
      <c r="AR127" s="54">
        <f t="shared" si="31"/>
        <v>1.0000000008089742</v>
      </c>
      <c r="AS127" s="54">
        <f t="shared" si="32"/>
        <v>2.3046501141675106E-3</v>
      </c>
      <c r="AT127" s="54">
        <f t="shared" si="33"/>
        <v>2.6323262215103573E-3</v>
      </c>
      <c r="AU127" s="54">
        <f t="shared" si="34"/>
        <v>-89.849178643028424</v>
      </c>
      <c r="AV127" s="54">
        <f t="shared" si="35"/>
        <v>0.99999984742388026</v>
      </c>
      <c r="AW127" s="54">
        <f t="shared" si="36"/>
        <v>-3.1650525032226783E-2</v>
      </c>
      <c r="AX127" s="54">
        <f t="shared" si="37"/>
        <v>44.738276572442068</v>
      </c>
      <c r="AY127" s="54">
        <f t="shared" si="38"/>
        <v>88.863119844286757</v>
      </c>
      <c r="AZ127" s="16" t="e">
        <f t="shared" si="39"/>
        <v>#VALUE!</v>
      </c>
      <c r="BA127" s="16" t="e">
        <f t="shared" si="40"/>
        <v>#VALUE!</v>
      </c>
      <c r="BB127" s="16" t="e">
        <f t="shared" si="41"/>
        <v>#VALUE!</v>
      </c>
      <c r="BC127" s="16" t="e">
        <f t="shared" si="42"/>
        <v>#VALUE!</v>
      </c>
      <c r="BD127" s="16">
        <f t="shared" si="43"/>
        <v>0.99999997189086642</v>
      </c>
      <c r="BE127" s="16">
        <f t="shared" si="44"/>
        <v>-1.3585053744123174E-2</v>
      </c>
      <c r="BF127" s="16">
        <f t="shared" si="45"/>
        <v>0.99999994929866098</v>
      </c>
      <c r="BG127" s="16">
        <f t="shared" si="46"/>
        <v>-1.824514613029711E-2</v>
      </c>
    </row>
    <row r="128" spans="35:59" ht="15" x14ac:dyDescent="0.25">
      <c r="AI128" s="16">
        <v>126</v>
      </c>
      <c r="AJ128" s="16">
        <f t="shared" si="48"/>
        <v>2.2599999999999998</v>
      </c>
      <c r="AK128" s="16">
        <f t="shared" si="49"/>
        <v>181.9700858609983</v>
      </c>
      <c r="AL128" s="54">
        <f t="shared" si="25"/>
        <v>1.0011536500173632</v>
      </c>
      <c r="AM128" s="54">
        <f t="shared" si="26"/>
        <v>2.7508443266434823</v>
      </c>
      <c r="AN128" s="54">
        <f t="shared" si="27"/>
        <v>1.0000010080268051</v>
      </c>
      <c r="AO128" s="54">
        <f t="shared" si="28"/>
        <v>-8.1352984178644713E-2</v>
      </c>
      <c r="AP128" s="54">
        <f t="shared" si="29"/>
        <v>0.99765521698490978</v>
      </c>
      <c r="AQ128" s="54">
        <f t="shared" si="30"/>
        <v>-3.9244053314115215</v>
      </c>
      <c r="AR128" s="54">
        <f t="shared" si="31"/>
        <v>1.0000000008471002</v>
      </c>
      <c r="AS128" s="54">
        <f t="shared" si="32"/>
        <v>2.3583323114267094E-3</v>
      </c>
      <c r="AT128" s="54">
        <f t="shared" si="33"/>
        <v>2.5724075624769514E-3</v>
      </c>
      <c r="AU128" s="54">
        <f t="shared" si="34"/>
        <v>-89.852611740930655</v>
      </c>
      <c r="AV128" s="54">
        <f t="shared" si="35"/>
        <v>0.99999984023319088</v>
      </c>
      <c r="AW128" s="54">
        <f t="shared" si="36"/>
        <v>-3.2387760312223984E-2</v>
      </c>
      <c r="AX128" s="54">
        <f t="shared" si="37"/>
        <v>44.537812799822518</v>
      </c>
      <c r="AY128" s="54">
        <f t="shared" si="38"/>
        <v>88.829873221689496</v>
      </c>
      <c r="AZ128" s="16" t="e">
        <f t="shared" si="39"/>
        <v>#VALUE!</v>
      </c>
      <c r="BA128" s="16" t="e">
        <f t="shared" si="40"/>
        <v>#VALUE!</v>
      </c>
      <c r="BB128" s="16" t="e">
        <f t="shared" si="41"/>
        <v>#VALUE!</v>
      </c>
      <c r="BC128" s="16" t="e">
        <f t="shared" si="42"/>
        <v>#VALUE!</v>
      </c>
      <c r="BD128" s="16">
        <f t="shared" si="43"/>
        <v>0.99999997056612377</v>
      </c>
      <c r="BE128" s="16">
        <f t="shared" si="44"/>
        <v>-1.3901490283841387E-2</v>
      </c>
      <c r="BF128" s="16">
        <f t="shared" si="45"/>
        <v>0.99999994690918081</v>
      </c>
      <c r="BG128" s="16">
        <f t="shared" si="46"/>
        <v>-1.8670130148530056E-2</v>
      </c>
    </row>
    <row r="129" spans="35:59" ht="15" x14ac:dyDescent="0.25">
      <c r="AI129" s="16">
        <v>127</v>
      </c>
      <c r="AJ129" s="16">
        <f t="shared" si="48"/>
        <v>2.27</v>
      </c>
      <c r="AK129" s="16">
        <f t="shared" si="49"/>
        <v>186.20871366628685</v>
      </c>
      <c r="AL129" s="54">
        <f t="shared" si="25"/>
        <v>1.0012079870673336</v>
      </c>
      <c r="AM129" s="54">
        <f t="shared" si="26"/>
        <v>2.8148178427463213</v>
      </c>
      <c r="AN129" s="54">
        <f t="shared" si="27"/>
        <v>1.0000010555336198</v>
      </c>
      <c r="AO129" s="54">
        <f t="shared" si="28"/>
        <v>-8.3247935974573362E-2</v>
      </c>
      <c r="AP129" s="54">
        <f t="shared" si="29"/>
        <v>0.99754511736009865</v>
      </c>
      <c r="AQ129" s="54">
        <f t="shared" si="30"/>
        <v>-4.0155208270921721</v>
      </c>
      <c r="AR129" s="54">
        <f t="shared" si="31"/>
        <v>1.0000000008870227</v>
      </c>
      <c r="AS129" s="54">
        <f t="shared" si="32"/>
        <v>2.4132649276879972E-3</v>
      </c>
      <c r="AT129" s="54">
        <f t="shared" si="33"/>
        <v>2.513852791866941E-3</v>
      </c>
      <c r="AU129" s="54">
        <f t="shared" si="34"/>
        <v>-89.85596669300655</v>
      </c>
      <c r="AV129" s="54">
        <f t="shared" si="35"/>
        <v>0.99999983270361525</v>
      </c>
      <c r="AW129" s="54">
        <f t="shared" si="36"/>
        <v>-3.3142167996803203E-2</v>
      </c>
      <c r="AX129" s="54">
        <f t="shared" si="37"/>
        <v>44.337327202337093</v>
      </c>
      <c r="AY129" s="54">
        <f t="shared" si="38"/>
        <v>88.796023172713276</v>
      </c>
      <c r="AZ129" s="16" t="e">
        <f t="shared" si="39"/>
        <v>#VALUE!</v>
      </c>
      <c r="BA129" s="16" t="e">
        <f t="shared" si="40"/>
        <v>#VALUE!</v>
      </c>
      <c r="BB129" s="16" t="e">
        <f t="shared" si="41"/>
        <v>#VALUE!</v>
      </c>
      <c r="BC129" s="16" t="e">
        <f t="shared" si="42"/>
        <v>#VALUE!</v>
      </c>
      <c r="BD129" s="16">
        <f t="shared" si="43"/>
        <v>0.99999996917894818</v>
      </c>
      <c r="BE129" s="16">
        <f t="shared" si="44"/>
        <v>-1.422529757655857E-2</v>
      </c>
      <c r="BF129" s="16">
        <f t="shared" si="45"/>
        <v>0.99999994440708773</v>
      </c>
      <c r="BG129" s="16">
        <f t="shared" si="46"/>
        <v>-1.9105013314092107E-2</v>
      </c>
    </row>
    <row r="130" spans="35:59" ht="15" x14ac:dyDescent="0.25">
      <c r="AI130" s="16">
        <v>128</v>
      </c>
      <c r="AJ130" s="16">
        <f t="shared" si="48"/>
        <v>2.2800000000000002</v>
      </c>
      <c r="AK130" s="16">
        <f t="shared" si="49"/>
        <v>190.54607179632498</v>
      </c>
      <c r="AL130" s="54">
        <f t="shared" ref="AL130:AL193" si="50">SQRT((AK130/fz_comps)^2+1)</f>
        <v>1.0012648817830567</v>
      </c>
      <c r="AM130" s="54">
        <f t="shared" ref="AM130:AM193" si="51">180/PI()*ATAN(AK130/fz_comps)</f>
        <v>2.8802742216650423</v>
      </c>
      <c r="AN130" s="54">
        <f t="shared" ref="AN130:AN193" si="52">SQRT((AK130/frhps)^2+1)</f>
        <v>1.0000011052793594</v>
      </c>
      <c r="AO130" s="54">
        <f t="shared" ref="AO130:AO193" si="53">-180/PI()*ATAN(AK130/frhps)</f>
        <v>-8.5187026679492323E-2</v>
      </c>
      <c r="AP130" s="54">
        <f t="shared" ref="AP130:AP193" si="54">1/SQRT((AK130/fps)^2+1)</f>
        <v>0.99742986795944477</v>
      </c>
      <c r="AQ130" s="54">
        <f t="shared" ref="AQ130:AQ193" si="55">-180/PI()*ATAN(AK130/fps)</f>
        <v>-4.1087376167030731</v>
      </c>
      <c r="AR130" s="54">
        <f t="shared" ref="AR130:AR193" si="56">SQRT((AK130/fesrs)^2+1)</f>
        <v>1.0000000009288268</v>
      </c>
      <c r="AS130" s="54">
        <f t="shared" ref="AS130:AS193" si="57">180/PI()*ATAN(AK130/fesrs)</f>
        <v>2.4694770889512273E-3</v>
      </c>
      <c r="AT130" s="54">
        <f t="shared" ref="AT130:AT193" si="58">1/SQRT((AK130/fp_comp1s)^2+1)</f>
        <v>2.4566308655764599E-3</v>
      </c>
      <c r="AU130" s="54">
        <f t="shared" ref="AU130:AU193" si="59">-180/PI()*ATAN(AK130/fp_comp1s)</f>
        <v>-89.859245278004039</v>
      </c>
      <c r="AV130" s="54">
        <f t="shared" ref="AV130:AV193" si="60">1/SQRT((AK130/fp_comp2s)^2+1)</f>
        <v>0.99999982481918148</v>
      </c>
      <c r="AW130" s="54">
        <f t="shared" ref="AW130:AW193" si="61">-180/PI()*ATAN(AK130/fp_comp2s)</f>
        <v>-3.3914148081857623E-2</v>
      </c>
      <c r="AX130" s="54">
        <f t="shared" ref="AX130:AX193" si="62">IF(Cff=0,20*LOG(Gain_dcs*AL130*AN130*AP130*AR130*AT130*AV130*BD130*BF130),20*LOG(Gain_dcs*AL130*AN130*AP130*AR130*AT130*AV130*AZ130*BB130*BD130*BF130))</f>
        <v>44.136818772072566</v>
      </c>
      <c r="AY130" s="54">
        <f t="shared" ref="AY130:AY193" si="63">IF(Cff=0, 180+AM130+AO130+AQ130+AS130+AU130+AW130+BE130+BG130, 180+AM130+AO130+AQ130+AS130+AU130+AW130+BA130+BC130+BE130+BG130)</f>
        <v>88.761552955768821</v>
      </c>
      <c r="AZ130" s="16" t="e">
        <f t="shared" ref="AZ130:AZ193" si="64">SQRT((AK130/(fzcff*1000))^2+1)</f>
        <v>#VALUE!</v>
      </c>
      <c r="BA130" s="16" t="e">
        <f t="shared" ref="BA130:BA193" si="65">180/PI()*ATAN(AK130/(fzcff*1000))</f>
        <v>#VALUE!</v>
      </c>
      <c r="BB130" s="16" t="e">
        <f t="shared" ref="BB130:BB193" si="66">1/SQRT((AK130/(fpcff*1000))^2+1)</f>
        <v>#VALUE!</v>
      </c>
      <c r="BC130" s="16" t="e">
        <f t="shared" ref="BC130:BC193" si="67">-180/PI()*ATAN(AK130/(fpcff*1000))</f>
        <v>#VALUE!</v>
      </c>
      <c r="BD130" s="16">
        <f t="shared" ref="BD130:BD193" si="68">1/SQRT((AK130/fL)^2+1)</f>
        <v>0.99999996772639654</v>
      </c>
      <c r="BE130" s="16">
        <f t="shared" ref="BE130:BE193" si="69">-180/PI()*ATAN(AK130/fL)</f>
        <v>-1.4556647309104602E-2</v>
      </c>
      <c r="BF130" s="16">
        <f t="shared" ref="BF130:BF193" si="70">1/SQRT((AK130/ffb)^2+1)</f>
        <v>0.99999994178707496</v>
      </c>
      <c r="BG130" s="16">
        <f t="shared" ref="BG130:BG193" si="71">-180/PI()*ATAN(AK130/ffb)</f>
        <v>-1.9550026207593423E-2</v>
      </c>
    </row>
    <row r="131" spans="35:59" ht="15" x14ac:dyDescent="0.25">
      <c r="AI131" s="16">
        <v>129</v>
      </c>
      <c r="AJ131" s="16">
        <f t="shared" ref="AJ131:AJ194" si="72">1+AI131*(LOG(1000000)-1)/500</f>
        <v>2.29</v>
      </c>
      <c r="AK131" s="16">
        <f t="shared" ref="AK131:AK194" si="73">10^AJ131</f>
        <v>194.98445997580458</v>
      </c>
      <c r="AL131" s="54">
        <f t="shared" si="50"/>
        <v>1.0013244543992756</v>
      </c>
      <c r="AM131" s="54">
        <f t="shared" si="51"/>
        <v>2.9472474854095814</v>
      </c>
      <c r="AN131" s="54">
        <f t="shared" si="52"/>
        <v>1.0000011573695406</v>
      </c>
      <c r="AO131" s="54">
        <f t="shared" si="53"/>
        <v>-8.7171284407181832E-2</v>
      </c>
      <c r="AP131" s="54">
        <f t="shared" si="54"/>
        <v>0.99730922982513959</v>
      </c>
      <c r="AQ131" s="54">
        <f t="shared" si="55"/>
        <v>-4.204103150002978</v>
      </c>
      <c r="AR131" s="54">
        <f t="shared" si="56"/>
        <v>1.0000000009726011</v>
      </c>
      <c r="AS131" s="54">
        <f t="shared" si="57"/>
        <v>2.5269985996479198E-3</v>
      </c>
      <c r="AT131" s="54">
        <f t="shared" si="58"/>
        <v>2.4007114460324482E-3</v>
      </c>
      <c r="AU131" s="54">
        <f t="shared" si="59"/>
        <v>-89.862449234186357</v>
      </c>
      <c r="AV131" s="54">
        <f t="shared" si="60"/>
        <v>0.99999981656316617</v>
      </c>
      <c r="AW131" s="54">
        <f t="shared" si="61"/>
        <v>-3.4704109880324831E-2</v>
      </c>
      <c r="AX131" s="54">
        <f t="shared" si="62"/>
        <v>43.936286454799927</v>
      </c>
      <c r="AY131" s="54">
        <f t="shared" si="63"/>
        <v>88.726445585584443</v>
      </c>
      <c r="AZ131" s="16" t="e">
        <f t="shared" si="64"/>
        <v>#VALUE!</v>
      </c>
      <c r="BA131" s="16" t="e">
        <f t="shared" si="65"/>
        <v>#VALUE!</v>
      </c>
      <c r="BB131" s="16" t="e">
        <f t="shared" si="66"/>
        <v>#VALUE!</v>
      </c>
      <c r="BC131" s="16" t="e">
        <f t="shared" si="67"/>
        <v>#VALUE!</v>
      </c>
      <c r="BD131" s="16">
        <f t="shared" si="68"/>
        <v>0.99999996620538867</v>
      </c>
      <c r="BE131" s="16">
        <f t="shared" si="69"/>
        <v>-1.4895715167404887E-2</v>
      </c>
      <c r="BF131" s="16">
        <f t="shared" si="70"/>
        <v>0.99999993904358442</v>
      </c>
      <c r="BG131" s="16">
        <f t="shared" si="71"/>
        <v>-2.0005404780545657E-2</v>
      </c>
    </row>
    <row r="132" spans="35:59" ht="15" x14ac:dyDescent="0.25">
      <c r="AI132" s="16">
        <v>130</v>
      </c>
      <c r="AJ132" s="16">
        <f t="shared" si="72"/>
        <v>2.2999999999999998</v>
      </c>
      <c r="AK132" s="16">
        <f t="shared" si="73"/>
        <v>199.52623149688802</v>
      </c>
      <c r="AL132" s="54">
        <f t="shared" si="50"/>
        <v>1.0013868307879494</v>
      </c>
      <c r="AM132" s="54">
        <f t="shared" si="51"/>
        <v>3.0157724116112079</v>
      </c>
      <c r="AN132" s="54">
        <f t="shared" si="52"/>
        <v>1.0000012119146535</v>
      </c>
      <c r="AO132" s="54">
        <f t="shared" si="53"/>
        <v>-8.9201761218304407E-2</v>
      </c>
      <c r="AP132" s="54">
        <f t="shared" si="54"/>
        <v>0.99718295309517668</v>
      </c>
      <c r="AQ132" s="54">
        <f t="shared" si="55"/>
        <v>-4.3016658762932751</v>
      </c>
      <c r="AR132" s="54">
        <f t="shared" si="56"/>
        <v>1.0000000010184382</v>
      </c>
      <c r="AS132" s="54">
        <f t="shared" si="57"/>
        <v>2.5858599584439763E-3</v>
      </c>
      <c r="AT132" s="54">
        <f t="shared" si="58"/>
        <v>2.3460648861179968E-3</v>
      </c>
      <c r="AU132" s="54">
        <f t="shared" si="59"/>
        <v>-89.865580260253253</v>
      </c>
      <c r="AV132" s="54">
        <f t="shared" si="60"/>
        <v>0.99999980791805698</v>
      </c>
      <c r="AW132" s="54">
        <f t="shared" si="61"/>
        <v>-3.5512472239204826E-2</v>
      </c>
      <c r="AX132" s="54">
        <f t="shared" si="62"/>
        <v>43.735729147939793</v>
      </c>
      <c r="AY132" s="54">
        <f t="shared" si="63"/>
        <v>88.690683830155535</v>
      </c>
      <c r="AZ132" s="16" t="e">
        <f t="shared" si="64"/>
        <v>#VALUE!</v>
      </c>
      <c r="BA132" s="16" t="e">
        <f t="shared" si="65"/>
        <v>#VALUE!</v>
      </c>
      <c r="BB132" s="16" t="e">
        <f t="shared" si="66"/>
        <v>#VALUE!</v>
      </c>
      <c r="BC132" s="16" t="e">
        <f t="shared" si="67"/>
        <v>#VALUE!</v>
      </c>
      <c r="BD132" s="16">
        <f t="shared" si="68"/>
        <v>0.99999996461269769</v>
      </c>
      <c r="BE132" s="16">
        <f t="shared" si="69"/>
        <v>-1.5242680929630974E-2</v>
      </c>
      <c r="BF132" s="16">
        <f t="shared" si="70"/>
        <v>0.9999999361707973</v>
      </c>
      <c r="BG132" s="16">
        <f t="shared" si="71"/>
        <v>-2.0471390480465635E-2</v>
      </c>
    </row>
    <row r="133" spans="35:59" ht="15" x14ac:dyDescent="0.25">
      <c r="AI133" s="16">
        <v>131</v>
      </c>
      <c r="AJ133" s="16">
        <f t="shared" si="72"/>
        <v>2.31</v>
      </c>
      <c r="AK133" s="16">
        <f t="shared" si="73"/>
        <v>204.17379446695315</v>
      </c>
      <c r="AL133" s="54">
        <f t="shared" si="50"/>
        <v>1.0014521427211132</v>
      </c>
      <c r="AM133" s="54">
        <f t="shared" si="51"/>
        <v>3.0858845485136532</v>
      </c>
      <c r="AN133" s="54">
        <f t="shared" si="52"/>
        <v>1.0000012690303952</v>
      </c>
      <c r="AO133" s="54">
        <f t="shared" si="53"/>
        <v>-9.1279533678129687E-2</v>
      </c>
      <c r="AP133" s="54">
        <f t="shared" si="54"/>
        <v>0.99705077652341256</v>
      </c>
      <c r="AQ133" s="54">
        <f t="shared" si="55"/>
        <v>-4.4014752602932665</v>
      </c>
      <c r="AR133" s="54">
        <f t="shared" si="56"/>
        <v>1.0000000010664358</v>
      </c>
      <c r="AS133" s="54">
        <f t="shared" si="57"/>
        <v>2.6460923744104545E-3</v>
      </c>
      <c r="AT133" s="54">
        <f t="shared" si="58"/>
        <v>2.2926622134630992E-3</v>
      </c>
      <c r="AU133" s="54">
        <f t="shared" si="59"/>
        <v>-89.868640016241358</v>
      </c>
      <c r="AV133" s="54">
        <f t="shared" si="60"/>
        <v>0.99999979886551671</v>
      </c>
      <c r="AW133" s="54">
        <f t="shared" si="61"/>
        <v>-3.6339663761632252E-2</v>
      </c>
      <c r="AX133" s="54">
        <f t="shared" si="62"/>
        <v>43.535145698444467</v>
      </c>
      <c r="AY133" s="54">
        <f t="shared" si="63"/>
        <v>88.654250207973291</v>
      </c>
      <c r="AZ133" s="16" t="e">
        <f t="shared" si="64"/>
        <v>#VALUE!</v>
      </c>
      <c r="BA133" s="16" t="e">
        <f t="shared" si="65"/>
        <v>#VALUE!</v>
      </c>
      <c r="BB133" s="16" t="e">
        <f t="shared" si="66"/>
        <v>#VALUE!</v>
      </c>
      <c r="BC133" s="16" t="e">
        <f t="shared" si="67"/>
        <v>#VALUE!</v>
      </c>
      <c r="BD133" s="16">
        <f t="shared" si="68"/>
        <v>0.99999996294494564</v>
      </c>
      <c r="BE133" s="16">
        <f t="shared" si="69"/>
        <v>-1.5597728561520783E-2</v>
      </c>
      <c r="BF133" s="16">
        <f t="shared" si="70"/>
        <v>0.99999993316261993</v>
      </c>
      <c r="BG133" s="16">
        <f t="shared" si="71"/>
        <v>-2.0948230378892777E-2</v>
      </c>
    </row>
    <row r="134" spans="35:59" ht="15" x14ac:dyDescent="0.25">
      <c r="AI134" s="16">
        <v>132</v>
      </c>
      <c r="AJ134" s="16">
        <f t="shared" si="72"/>
        <v>2.3200000000000003</v>
      </c>
      <c r="AK134" s="16">
        <f t="shared" si="73"/>
        <v>208.92961308540416</v>
      </c>
      <c r="AL134" s="54">
        <f t="shared" si="50"/>
        <v>1.0015205281458621</v>
      </c>
      <c r="AM134" s="54">
        <f t="shared" si="51"/>
        <v>3.1576202301299956</v>
      </c>
      <c r="AN134" s="54">
        <f t="shared" si="52"/>
        <v>1.0000013288379155</v>
      </c>
      <c r="AO134" s="54">
        <f t="shared" si="53"/>
        <v>-9.3405703427246328E-2</v>
      </c>
      <c r="AP134" s="54">
        <f t="shared" si="54"/>
        <v>0.99691242698020666</v>
      </c>
      <c r="AQ134" s="54">
        <f t="shared" si="55"/>
        <v>-4.5035817978739185</v>
      </c>
      <c r="AR134" s="54">
        <f t="shared" si="56"/>
        <v>1.0000000011166954</v>
      </c>
      <c r="AS134" s="54">
        <f t="shared" si="57"/>
        <v>2.7077277835710336E-3</v>
      </c>
      <c r="AT134" s="54">
        <f t="shared" si="58"/>
        <v>2.2404751150924595E-3</v>
      </c>
      <c r="AU134" s="54">
        <f t="shared" si="59"/>
        <v>-89.871630124403978</v>
      </c>
      <c r="AV134" s="54">
        <f t="shared" si="60"/>
        <v>0.99999978938634349</v>
      </c>
      <c r="AW134" s="54">
        <f t="shared" si="61"/>
        <v>-3.7186123034121291E-2</v>
      </c>
      <c r="AX134" s="54">
        <f t="shared" si="62"/>
        <v>43.334534900593667</v>
      </c>
      <c r="AY134" s="54">
        <f t="shared" si="63"/>
        <v>88.617126985557988</v>
      </c>
      <c r="AZ134" s="16" t="e">
        <f t="shared" si="64"/>
        <v>#VALUE!</v>
      </c>
      <c r="BA134" s="16" t="e">
        <f t="shared" si="65"/>
        <v>#VALUE!</v>
      </c>
      <c r="BB134" s="16" t="e">
        <f t="shared" si="66"/>
        <v>#VALUE!</v>
      </c>
      <c r="BC134" s="16" t="e">
        <f t="shared" si="67"/>
        <v>#VALUE!</v>
      </c>
      <c r="BD134" s="16">
        <f t="shared" si="68"/>
        <v>0.99999996119859502</v>
      </c>
      <c r="BE134" s="16">
        <f t="shared" si="69"/>
        <v>-1.5961046313919192E-2</v>
      </c>
      <c r="BF134" s="16">
        <f t="shared" si="70"/>
        <v>0.99999993001267162</v>
      </c>
      <c r="BG134" s="16">
        <f t="shared" si="71"/>
        <v>-2.1436177302388545E-2</v>
      </c>
    </row>
    <row r="135" spans="35:59" ht="15" x14ac:dyDescent="0.25">
      <c r="AI135" s="16">
        <v>133</v>
      </c>
      <c r="AJ135" s="16">
        <f t="shared" si="72"/>
        <v>2.33</v>
      </c>
      <c r="AK135" s="16">
        <f t="shared" si="73"/>
        <v>213.79620895022339</v>
      </c>
      <c r="AL135" s="54">
        <f t="shared" si="50"/>
        <v>1.0015921314719956</v>
      </c>
      <c r="AM135" s="54">
        <f t="shared" si="51"/>
        <v>3.231016591556402</v>
      </c>
      <c r="AN135" s="54">
        <f t="shared" si="52"/>
        <v>1.0000013914640735</v>
      </c>
      <c r="AO135" s="54">
        <f t="shared" si="53"/>
        <v>-9.5581397765562334E-2</v>
      </c>
      <c r="AP135" s="54">
        <f t="shared" si="54"/>
        <v>0.99676761893302057</v>
      </c>
      <c r="AQ135" s="54">
        <f t="shared" si="55"/>
        <v>-4.6080370316124046</v>
      </c>
      <c r="AR135" s="54">
        <f t="shared" si="56"/>
        <v>1.0000000011693235</v>
      </c>
      <c r="AS135" s="54">
        <f t="shared" si="57"/>
        <v>2.7707988658349217E-3</v>
      </c>
      <c r="AT135" s="54">
        <f t="shared" si="58"/>
        <v>2.1894759224223037E-3</v>
      </c>
      <c r="AU135" s="54">
        <f t="shared" si="59"/>
        <v>-89.874552170070814</v>
      </c>
      <c r="AV135" s="54">
        <f t="shared" si="60"/>
        <v>0.99999977946043095</v>
      </c>
      <c r="AW135" s="54">
        <f t="shared" si="61"/>
        <v>-3.8052298859103641E-2</v>
      </c>
      <c r="AX135" s="54">
        <f t="shared" si="62"/>
        <v>43.133895493701473</v>
      </c>
      <c r="AY135" s="54">
        <f t="shared" si="63"/>
        <v>88.579296175325183</v>
      </c>
      <c r="AZ135" s="16" t="e">
        <f t="shared" si="64"/>
        <v>#VALUE!</v>
      </c>
      <c r="BA135" s="16" t="e">
        <f t="shared" si="65"/>
        <v>#VALUE!</v>
      </c>
      <c r="BB135" s="16" t="e">
        <f t="shared" si="66"/>
        <v>#VALUE!</v>
      </c>
      <c r="BC135" s="16" t="e">
        <f t="shared" si="67"/>
        <v>#VALUE!</v>
      </c>
      <c r="BD135" s="16">
        <f t="shared" si="68"/>
        <v>0.99999995936994124</v>
      </c>
      <c r="BE135" s="16">
        <f t="shared" si="69"/>
        <v>-1.6332826822590674E-2</v>
      </c>
      <c r="BF135" s="16">
        <f t="shared" si="70"/>
        <v>0.99999992671427074</v>
      </c>
      <c r="BG135" s="16">
        <f t="shared" si="71"/>
        <v>-2.1935489966587261E-2</v>
      </c>
    </row>
    <row r="136" spans="35:59" ht="15" x14ac:dyDescent="0.25">
      <c r="AI136" s="16">
        <v>134</v>
      </c>
      <c r="AJ136" s="16">
        <f t="shared" si="72"/>
        <v>2.34</v>
      </c>
      <c r="AK136" s="16">
        <f t="shared" si="73"/>
        <v>218.77616239495524</v>
      </c>
      <c r="AL136" s="54">
        <f t="shared" si="50"/>
        <v>1.0016671038728961</v>
      </c>
      <c r="AM136" s="54">
        <f t="shared" si="51"/>
        <v>3.3061115844327551</v>
      </c>
      <c r="AN136" s="54">
        <f t="shared" si="52"/>
        <v>1.0000014570417071</v>
      </c>
      <c r="AO136" s="54">
        <f t="shared" si="53"/>
        <v>-9.7807770249902129E-2</v>
      </c>
      <c r="AP136" s="54">
        <f t="shared" si="54"/>
        <v>0.9966160539063621</v>
      </c>
      <c r="AQ136" s="54">
        <f t="shared" si="55"/>
        <v>-4.714893566126646</v>
      </c>
      <c r="AR136" s="54">
        <f t="shared" si="56"/>
        <v>1.0000000012244321</v>
      </c>
      <c r="AS136" s="54">
        <f t="shared" si="57"/>
        <v>2.8353390623241663E-3</v>
      </c>
      <c r="AT136" s="54">
        <f t="shared" si="58"/>
        <v>2.1396375965982823E-3</v>
      </c>
      <c r="AU136" s="54">
        <f t="shared" si="59"/>
        <v>-89.877407702488355</v>
      </c>
      <c r="AV136" s="54">
        <f t="shared" si="60"/>
        <v>0.99999976906672483</v>
      </c>
      <c r="AW136" s="54">
        <f t="shared" si="61"/>
        <v>-3.8938650492882323E-2</v>
      </c>
      <c r="AX136" s="54">
        <f t="shared" si="62"/>
        <v>42.933226159731547</v>
      </c>
      <c r="AY136" s="54">
        <f t="shared" si="63"/>
        <v>88.54073953381355</v>
      </c>
      <c r="AZ136" s="16" t="e">
        <f t="shared" si="64"/>
        <v>#VALUE!</v>
      </c>
      <c r="BA136" s="16" t="e">
        <f t="shared" si="65"/>
        <v>#VALUE!</v>
      </c>
      <c r="BB136" s="16" t="e">
        <f t="shared" si="66"/>
        <v>#VALUE!</v>
      </c>
      <c r="BC136" s="16" t="e">
        <f t="shared" si="67"/>
        <v>#VALUE!</v>
      </c>
      <c r="BD136" s="16">
        <f t="shared" si="68"/>
        <v>0.99999995745510573</v>
      </c>
      <c r="BE136" s="16">
        <f t="shared" si="69"/>
        <v>-1.6713267210356715E-2</v>
      </c>
      <c r="BF136" s="16">
        <f t="shared" si="70"/>
        <v>0.9999999232604212</v>
      </c>
      <c r="BG136" s="16">
        <f t="shared" si="71"/>
        <v>-2.2446433113369108E-2</v>
      </c>
    </row>
    <row r="137" spans="35:59" ht="15" x14ac:dyDescent="0.25">
      <c r="AI137" s="16">
        <v>135</v>
      </c>
      <c r="AJ137" s="16">
        <f t="shared" si="72"/>
        <v>2.35</v>
      </c>
      <c r="AK137" s="16">
        <f t="shared" si="73"/>
        <v>223.87211385683412</v>
      </c>
      <c r="AL137" s="54">
        <f t="shared" si="50"/>
        <v>1.0017456036002355</v>
      </c>
      <c r="AM137" s="54">
        <f t="shared" si="51"/>
        <v>3.3829439925391074</v>
      </c>
      <c r="AN137" s="54">
        <f t="shared" si="52"/>
        <v>1.0000015257099149</v>
      </c>
      <c r="AO137" s="54">
        <f t="shared" si="53"/>
        <v>-0.10008600130551831</v>
      </c>
      <c r="AP137" s="54">
        <f t="shared" si="54"/>
        <v>0.99645741992044401</v>
      </c>
      <c r="AQ137" s="54">
        <f t="shared" si="55"/>
        <v>-4.824205083145908</v>
      </c>
      <c r="AR137" s="54">
        <f t="shared" si="56"/>
        <v>1.000000001282138</v>
      </c>
      <c r="AS137" s="54">
        <f t="shared" si="57"/>
        <v>2.9013825931045885E-3</v>
      </c>
      <c r="AT137" s="54">
        <f t="shared" si="58"/>
        <v>2.0909337141667042E-3</v>
      </c>
      <c r="AU137" s="54">
        <f t="shared" si="59"/>
        <v>-89.880198235640904</v>
      </c>
      <c r="AV137" s="54">
        <f t="shared" si="60"/>
        <v>0.99999975818317888</v>
      </c>
      <c r="AW137" s="54">
        <f t="shared" si="61"/>
        <v>-3.9845647889127998E-2</v>
      </c>
      <c r="AX137" s="54">
        <f t="shared" si="62"/>
        <v>42.732525520818072</v>
      </c>
      <c r="AY137" s="54">
        <f t="shared" si="63"/>
        <v>88.501438560307932</v>
      </c>
      <c r="AZ137" s="16" t="e">
        <f t="shared" si="64"/>
        <v>#VALUE!</v>
      </c>
      <c r="BA137" s="16" t="e">
        <f t="shared" si="65"/>
        <v>#VALUE!</v>
      </c>
      <c r="BB137" s="16" t="e">
        <f t="shared" si="66"/>
        <v>#VALUE!</v>
      </c>
      <c r="BC137" s="16" t="e">
        <f t="shared" si="67"/>
        <v>#VALUE!</v>
      </c>
      <c r="BD137" s="16">
        <f t="shared" si="68"/>
        <v>0.99999995545002651</v>
      </c>
      <c r="BE137" s="16">
        <f t="shared" si="69"/>
        <v>-1.7102569191612415E-2</v>
      </c>
      <c r="BF137" s="16">
        <f t="shared" si="70"/>
        <v>0.99999991964379675</v>
      </c>
      <c r="BG137" s="16">
        <f t="shared" si="71"/>
        <v>-2.2969277651228456E-2</v>
      </c>
    </row>
    <row r="138" spans="35:59" ht="15" x14ac:dyDescent="0.25">
      <c r="AI138" s="16">
        <v>136</v>
      </c>
      <c r="AJ138" s="16">
        <f t="shared" si="72"/>
        <v>2.3600000000000003</v>
      </c>
      <c r="AK138" s="16">
        <f t="shared" si="73"/>
        <v>229.08676527677764</v>
      </c>
      <c r="AL138" s="54">
        <f t="shared" si="50"/>
        <v>1.0018277963131221</v>
      </c>
      <c r="AM138" s="54">
        <f t="shared" si="51"/>
        <v>3.4615534475155552</v>
      </c>
      <c r="AN138" s="54">
        <f t="shared" si="52"/>
        <v>1.0000015976143506</v>
      </c>
      <c r="AO138" s="54">
        <f t="shared" si="53"/>
        <v>-0.10241729885183951</v>
      </c>
      <c r="AP138" s="54">
        <f t="shared" si="54"/>
        <v>0.99629139090795171</v>
      </c>
      <c r="AQ138" s="54">
        <f t="shared" si="55"/>
        <v>-4.9360263562698714</v>
      </c>
      <c r="AR138" s="54">
        <f t="shared" si="56"/>
        <v>1.0000000013425632</v>
      </c>
      <c r="AS138" s="54">
        <f t="shared" si="57"/>
        <v>2.9689644753296898E-3</v>
      </c>
      <c r="AT138" s="54">
        <f t="shared" si="58"/>
        <v>2.0433384530715842E-3</v>
      </c>
      <c r="AU138" s="54">
        <f t="shared" si="59"/>
        <v>-89.882925249053073</v>
      </c>
      <c r="AV138" s="54">
        <f t="shared" si="60"/>
        <v>0.99999974678670767</v>
      </c>
      <c r="AW138" s="54">
        <f t="shared" si="61"/>
        <v>-4.0773771948046288E-2</v>
      </c>
      <c r="AX138" s="54">
        <f t="shared" si="62"/>
        <v>42.53179213668956</v>
      </c>
      <c r="AY138" s="54">
        <f t="shared" si="63"/>
        <v>88.461374495889885</v>
      </c>
      <c r="AZ138" s="16" t="e">
        <f t="shared" si="64"/>
        <v>#VALUE!</v>
      </c>
      <c r="BA138" s="16" t="e">
        <f t="shared" si="65"/>
        <v>#VALUE!</v>
      </c>
      <c r="BB138" s="16" t="e">
        <f t="shared" si="66"/>
        <v>#VALUE!</v>
      </c>
      <c r="BC138" s="16" t="e">
        <f t="shared" si="67"/>
        <v>#VALUE!</v>
      </c>
      <c r="BD138" s="16">
        <f t="shared" si="68"/>
        <v>0.99999995335045133</v>
      </c>
      <c r="BE138" s="16">
        <f t="shared" si="69"/>
        <v>-1.7500939179277357E-2</v>
      </c>
      <c r="BF138" s="16">
        <f t="shared" si="70"/>
        <v>0.9999999158567261</v>
      </c>
      <c r="BG138" s="16">
        <f t="shared" si="71"/>
        <v>-2.3504300798911401E-2</v>
      </c>
    </row>
    <row r="139" spans="35:59" ht="15" x14ac:dyDescent="0.25">
      <c r="AI139" s="16">
        <v>137</v>
      </c>
      <c r="AJ139" s="16">
        <f t="shared" si="72"/>
        <v>2.37</v>
      </c>
      <c r="AK139" s="16">
        <f t="shared" si="73"/>
        <v>234.42288153199232</v>
      </c>
      <c r="AL139" s="54">
        <f t="shared" si="50"/>
        <v>1.001913855422339</v>
      </c>
      <c r="AM139" s="54">
        <f t="shared" si="51"/>
        <v>3.5419804446919456</v>
      </c>
      <c r="AN139" s="54">
        <f t="shared" si="52"/>
        <v>1.0000016729075323</v>
      </c>
      <c r="AO139" s="54">
        <f t="shared" si="53"/>
        <v>-0.10480289894278801</v>
      </c>
      <c r="AP139" s="54">
        <f t="shared" si="54"/>
        <v>0.99611762610829935</v>
      </c>
      <c r="AQ139" s="54">
        <f t="shared" si="55"/>
        <v>-5.0504132653650879</v>
      </c>
      <c r="AR139" s="54">
        <f t="shared" si="56"/>
        <v>1.0000000014058361</v>
      </c>
      <c r="AS139" s="54">
        <f t="shared" si="57"/>
        <v>3.0381205418072207E-3</v>
      </c>
      <c r="AT139" s="54">
        <f t="shared" si="58"/>
        <v>1.9968265789700587E-3</v>
      </c>
      <c r="AU139" s="54">
        <f t="shared" si="59"/>
        <v>-89.885590188574028</v>
      </c>
      <c r="AV139" s="54">
        <f t="shared" si="60"/>
        <v>0.99999973485313742</v>
      </c>
      <c r="AW139" s="54">
        <f t="shared" si="61"/>
        <v>-4.1723514771348877E-2</v>
      </c>
      <c r="AX139" s="54">
        <f t="shared" si="62"/>
        <v>42.331024501992914</v>
      </c>
      <c r="AY139" s="54">
        <f t="shared" si="63"/>
        <v>88.420528322953885</v>
      </c>
      <c r="AZ139" s="16" t="e">
        <f t="shared" si="64"/>
        <v>#VALUE!</v>
      </c>
      <c r="BA139" s="16" t="e">
        <f t="shared" si="65"/>
        <v>#VALUE!</v>
      </c>
      <c r="BB139" s="16" t="e">
        <f t="shared" si="66"/>
        <v>#VALUE!</v>
      </c>
      <c r="BC139" s="16" t="e">
        <f t="shared" si="67"/>
        <v>#VALUE!</v>
      </c>
      <c r="BD139" s="16">
        <f t="shared" si="68"/>
        <v>0.99999995115192586</v>
      </c>
      <c r="BE139" s="16">
        <f t="shared" si="69"/>
        <v>-1.7908588394237871E-2</v>
      </c>
      <c r="BF139" s="16">
        <f t="shared" si="70"/>
        <v>0.99999991189117621</v>
      </c>
      <c r="BG139" s="16">
        <f t="shared" si="71"/>
        <v>-2.4051786232399227E-2</v>
      </c>
    </row>
    <row r="140" spans="35:59" ht="15" x14ac:dyDescent="0.25">
      <c r="AI140" s="16">
        <v>138</v>
      </c>
      <c r="AJ140" s="16">
        <f t="shared" si="72"/>
        <v>2.38</v>
      </c>
      <c r="AK140" s="16">
        <f t="shared" si="73"/>
        <v>239.88329190194912</v>
      </c>
      <c r="AL140" s="54">
        <f t="shared" si="50"/>
        <v>1.002003962450337</v>
      </c>
      <c r="AM140" s="54">
        <f t="shared" si="51"/>
        <v>3.6242663590122657</v>
      </c>
      <c r="AN140" s="54">
        <f t="shared" si="52"/>
        <v>1.0000017517491662</v>
      </c>
      <c r="AO140" s="54">
        <f t="shared" si="53"/>
        <v>-0.10724406642200499</v>
      </c>
      <c r="AP140" s="54">
        <f t="shared" si="54"/>
        <v>0.9959357694387746</v>
      </c>
      <c r="AQ140" s="54">
        <f t="shared" si="55"/>
        <v>-5.1674228105436582</v>
      </c>
      <c r="AR140" s="54">
        <f t="shared" si="56"/>
        <v>1.0000000014720913</v>
      </c>
      <c r="AS140" s="54">
        <f t="shared" si="57"/>
        <v>3.1088874599982169E-3</v>
      </c>
      <c r="AT140" s="54">
        <f t="shared" si="58"/>
        <v>1.9513734318589734E-3</v>
      </c>
      <c r="AU140" s="54">
        <f t="shared" si="59"/>
        <v>-89.888194467143848</v>
      </c>
      <c r="AV140" s="54">
        <f t="shared" si="60"/>
        <v>0.99999972235715595</v>
      </c>
      <c r="AW140" s="54">
        <f t="shared" si="61"/>
        <v>-4.269537992316326E-2</v>
      </c>
      <c r="AX140" s="54">
        <f t="shared" si="62"/>
        <v>42.130221043515029</v>
      </c>
      <c r="AY140" s="54">
        <f t="shared" si="63"/>
        <v>88.378880765226953</v>
      </c>
      <c r="AZ140" s="16" t="e">
        <f t="shared" si="64"/>
        <v>#VALUE!</v>
      </c>
      <c r="BA140" s="16" t="e">
        <f t="shared" si="65"/>
        <v>#VALUE!</v>
      </c>
      <c r="BB140" s="16" t="e">
        <f t="shared" si="66"/>
        <v>#VALUE!</v>
      </c>
      <c r="BC140" s="16" t="e">
        <f t="shared" si="67"/>
        <v>#VALUE!</v>
      </c>
      <c r="BD140" s="16">
        <f t="shared" si="68"/>
        <v>0.99999994884978727</v>
      </c>
      <c r="BE140" s="16">
        <f t="shared" si="69"/>
        <v>-1.8325732977338464E-2</v>
      </c>
      <c r="BF140" s="16">
        <f t="shared" si="70"/>
        <v>0.99999990773873593</v>
      </c>
      <c r="BG140" s="16">
        <f t="shared" si="71"/>
        <v>-2.4612024235315534E-2</v>
      </c>
    </row>
    <row r="141" spans="35:59" ht="15" x14ac:dyDescent="0.25">
      <c r="AI141" s="16">
        <v>139</v>
      </c>
      <c r="AJ141" s="16">
        <f t="shared" si="72"/>
        <v>2.3899999999999997</v>
      </c>
      <c r="AK141" s="16">
        <f t="shared" si="73"/>
        <v>245.47089156850288</v>
      </c>
      <c r="AL141" s="54">
        <f t="shared" si="50"/>
        <v>1.0020983074076877</v>
      </c>
      <c r="AM141" s="54">
        <f t="shared" si="51"/>
        <v>3.7084534610370445</v>
      </c>
      <c r="AN141" s="54">
        <f t="shared" si="52"/>
        <v>1.0000018343064851</v>
      </c>
      <c r="AO141" s="54">
        <f t="shared" si="53"/>
        <v>-0.1097420955933283</v>
      </c>
      <c r="AP141" s="54">
        <f t="shared" si="54"/>
        <v>0.99574544884198202</v>
      </c>
      <c r="AQ141" s="54">
        <f t="shared" si="55"/>
        <v>-5.2871131256647708</v>
      </c>
      <c r="AR141" s="54">
        <f t="shared" si="56"/>
        <v>1.0000000015414687</v>
      </c>
      <c r="AS141" s="54">
        <f t="shared" si="57"/>
        <v>3.1813027514585451E-3</v>
      </c>
      <c r="AT141" s="54">
        <f t="shared" si="58"/>
        <v>1.9069549130056088E-3</v>
      </c>
      <c r="AU141" s="54">
        <f t="shared" si="59"/>
        <v>-89.89073946554241</v>
      </c>
      <c r="AV141" s="54">
        <f t="shared" si="60"/>
        <v>0.99999970927225756</v>
      </c>
      <c r="AW141" s="54">
        <f t="shared" si="61"/>
        <v>-4.3689882697018734E-2</v>
      </c>
      <c r="AX141" s="54">
        <f t="shared" si="62"/>
        <v>41.929380117299367</v>
      </c>
      <c r="AY141" s="54">
        <f t="shared" si="63"/>
        <v>88.336412288334145</v>
      </c>
      <c r="AZ141" s="16" t="e">
        <f t="shared" si="64"/>
        <v>#VALUE!</v>
      </c>
      <c r="BA141" s="16" t="e">
        <f t="shared" si="65"/>
        <v>#VALUE!</v>
      </c>
      <c r="BB141" s="16" t="e">
        <f t="shared" si="66"/>
        <v>#VALUE!</v>
      </c>
      <c r="BC141" s="16" t="e">
        <f t="shared" si="67"/>
        <v>#VALUE!</v>
      </c>
      <c r="BD141" s="16">
        <f t="shared" si="68"/>
        <v>0.99999994643915224</v>
      </c>
      <c r="BE141" s="16">
        <f t="shared" si="69"/>
        <v>-1.8752594103981644E-2</v>
      </c>
      <c r="BF141" s="16">
        <f t="shared" si="70"/>
        <v>0.99999990339059708</v>
      </c>
      <c r="BG141" s="16">
        <f t="shared" si="71"/>
        <v>-2.5185311852836283E-2</v>
      </c>
    </row>
    <row r="142" spans="35:59" ht="15" x14ac:dyDescent="0.25">
      <c r="AI142" s="16">
        <v>140</v>
      </c>
      <c r="AJ142" s="16">
        <f t="shared" si="72"/>
        <v>2.4</v>
      </c>
      <c r="AK142" s="16">
        <f t="shared" si="73"/>
        <v>251.18864315095806</v>
      </c>
      <c r="AL142" s="54">
        <f t="shared" si="50"/>
        <v>1.002197089186718</v>
      </c>
      <c r="AM142" s="54">
        <f t="shared" si="51"/>
        <v>3.7945849330055812</v>
      </c>
      <c r="AN142" s="54">
        <f t="shared" si="52"/>
        <v>1.0000019207546034</v>
      </c>
      <c r="AO142" s="54">
        <f t="shared" si="53"/>
        <v>-0.11229831090688119</v>
      </c>
      <c r="AP142" s="54">
        <f t="shared" si="54"/>
        <v>0.99554627560901177</v>
      </c>
      <c r="AQ142" s="54">
        <f t="shared" si="55"/>
        <v>-5.4095434912955334</v>
      </c>
      <c r="AR142" s="54">
        <f t="shared" si="56"/>
        <v>1.000000001614116</v>
      </c>
      <c r="AS142" s="54">
        <f t="shared" si="57"/>
        <v>3.2554048117333493E-3</v>
      </c>
      <c r="AT142" s="54">
        <f t="shared" si="58"/>
        <v>1.8635474721755781E-3</v>
      </c>
      <c r="AU142" s="54">
        <f t="shared" si="59"/>
        <v>-89.893226533121364</v>
      </c>
      <c r="AV142" s="54">
        <f t="shared" si="60"/>
        <v>0.99999969557068746</v>
      </c>
      <c r="AW142" s="54">
        <f t="shared" si="61"/>
        <v>-4.4707550389051567E-2</v>
      </c>
      <c r="AX142" s="54">
        <f t="shared" si="62"/>
        <v>41.728500005655064</v>
      </c>
      <c r="AY142" s="54">
        <f t="shared" si="63"/>
        <v>88.293103100953914</v>
      </c>
      <c r="AZ142" s="16" t="e">
        <f t="shared" si="64"/>
        <v>#VALUE!</v>
      </c>
      <c r="BA142" s="16" t="e">
        <f t="shared" si="65"/>
        <v>#VALUE!</v>
      </c>
      <c r="BB142" s="16" t="e">
        <f t="shared" si="66"/>
        <v>#VALUE!</v>
      </c>
      <c r="BC142" s="16" t="e">
        <f t="shared" si="67"/>
        <v>#VALUE!</v>
      </c>
      <c r="BD142" s="16">
        <f t="shared" si="68"/>
        <v>0.99999994391490743</v>
      </c>
      <c r="BE142" s="16">
        <f t="shared" si="69"/>
        <v>-1.9189398101397328E-2</v>
      </c>
      <c r="BF142" s="16">
        <f t="shared" si="70"/>
        <v>0.99999989883753693</v>
      </c>
      <c r="BG142" s="16">
        <f t="shared" si="71"/>
        <v>-2.5771953049185295E-2</v>
      </c>
    </row>
    <row r="143" spans="35:59" ht="15" x14ac:dyDescent="0.25">
      <c r="AI143" s="16">
        <v>141</v>
      </c>
      <c r="AJ143" s="16">
        <f t="shared" si="72"/>
        <v>2.41</v>
      </c>
      <c r="AK143" s="16">
        <f t="shared" si="73"/>
        <v>257.03957827688663</v>
      </c>
      <c r="AL143" s="54">
        <f t="shared" si="50"/>
        <v>1.0023005159730869</v>
      </c>
      <c r="AM143" s="54">
        <f t="shared" si="51"/>
        <v>3.8827048849378465</v>
      </c>
      <c r="AN143" s="54">
        <f t="shared" si="52"/>
        <v>1.0000020112768879</v>
      </c>
      <c r="AO143" s="54">
        <f t="shared" si="53"/>
        <v>-0.11491406766113084</v>
      </c>
      <c r="AP143" s="54">
        <f t="shared" si="54"/>
        <v>0.99533784367777878</v>
      </c>
      <c r="AQ143" s="54">
        <f t="shared" si="55"/>
        <v>-5.5347743470625561</v>
      </c>
      <c r="AR143" s="54">
        <f t="shared" si="56"/>
        <v>1.0000000016901869</v>
      </c>
      <c r="AS143" s="54">
        <f t="shared" si="57"/>
        <v>3.3312329307148463E-3</v>
      </c>
      <c r="AT143" s="54">
        <f t="shared" si="58"/>
        <v>1.8211280951512198E-3</v>
      </c>
      <c r="AU143" s="54">
        <f t="shared" si="59"/>
        <v>-89.895656988519349</v>
      </c>
      <c r="AV143" s="54">
        <f t="shared" si="60"/>
        <v>0.99999968122338279</v>
      </c>
      <c r="AW143" s="54">
        <f t="shared" si="61"/>
        <v>-4.574892257757255E-2</v>
      </c>
      <c r="AX143" s="54">
        <f t="shared" si="62"/>
        <v>41.527578914056022</v>
      </c>
      <c r="AY143" s="54">
        <f t="shared" si="63"/>
        <v>88.248933156610534</v>
      </c>
      <c r="AZ143" s="16" t="e">
        <f t="shared" si="64"/>
        <v>#VALUE!</v>
      </c>
      <c r="BA143" s="16" t="e">
        <f t="shared" si="65"/>
        <v>#VALUE!</v>
      </c>
      <c r="BB143" s="16" t="e">
        <f t="shared" si="66"/>
        <v>#VALUE!</v>
      </c>
      <c r="BC143" s="16" t="e">
        <f t="shared" si="67"/>
        <v>#VALUE!</v>
      </c>
      <c r="BD143" s="16">
        <f t="shared" si="68"/>
        <v>0.99999994127169878</v>
      </c>
      <c r="BE143" s="16">
        <f t="shared" si="69"/>
        <v>-1.9636376568643477E-2</v>
      </c>
      <c r="BF143" s="16">
        <f t="shared" si="70"/>
        <v>0.99999989406989764</v>
      </c>
      <c r="BG143" s="16">
        <f t="shared" si="71"/>
        <v>-2.6372258868797654E-2</v>
      </c>
    </row>
    <row r="144" spans="35:59" ht="15" x14ac:dyDescent="0.25">
      <c r="AI144" s="16">
        <v>142</v>
      </c>
      <c r="AJ144" s="16">
        <f t="shared" si="72"/>
        <v>2.42</v>
      </c>
      <c r="AK144" s="16">
        <f t="shared" si="73"/>
        <v>263.02679918953817</v>
      </c>
      <c r="AL144" s="54">
        <f t="shared" si="50"/>
        <v>1.00240880567609</v>
      </c>
      <c r="AM144" s="54">
        <f t="shared" si="51"/>
        <v>3.9728583707542309</v>
      </c>
      <c r="AN144" s="54">
        <f t="shared" si="52"/>
        <v>1.0000021060653477</v>
      </c>
      <c r="AO144" s="54">
        <f t="shared" si="53"/>
        <v>-0.11759075272129157</v>
      </c>
      <c r="AP144" s="54">
        <f t="shared" si="54"/>
        <v>0.99511972890600797</v>
      </c>
      <c r="AQ144" s="54">
        <f t="shared" si="55"/>
        <v>-5.6628673033210752</v>
      </c>
      <c r="AR144" s="54">
        <f t="shared" si="56"/>
        <v>1.0000000017698429</v>
      </c>
      <c r="AS144" s="54">
        <f t="shared" si="57"/>
        <v>3.4088273134743551E-3</v>
      </c>
      <c r="AT144" s="54">
        <f t="shared" si="58"/>
        <v>1.7796742915338361E-3</v>
      </c>
      <c r="AU144" s="54">
        <f t="shared" si="59"/>
        <v>-89.898032120360995</v>
      </c>
      <c r="AV144" s="54">
        <f t="shared" si="60"/>
        <v>0.99999966619991132</v>
      </c>
      <c r="AW144" s="54">
        <f t="shared" si="61"/>
        <v>-4.6814551409146463E-2</v>
      </c>
      <c r="AX144" s="54">
        <f t="shared" si="62"/>
        <v>41.326614967927696</v>
      </c>
      <c r="AY144" s="54">
        <f t="shared" si="63"/>
        <v>88.203882156154577</v>
      </c>
      <c r="AZ144" s="16" t="e">
        <f t="shared" si="64"/>
        <v>#VALUE!</v>
      </c>
      <c r="BA144" s="16" t="e">
        <f t="shared" si="65"/>
        <v>#VALUE!</v>
      </c>
      <c r="BB144" s="16" t="e">
        <f t="shared" si="66"/>
        <v>#VALUE!</v>
      </c>
      <c r="BC144" s="16" t="e">
        <f t="shared" si="67"/>
        <v>#VALUE!</v>
      </c>
      <c r="BD144" s="16">
        <f t="shared" si="68"/>
        <v>0.99999993850391933</v>
      </c>
      <c r="BE144" s="16">
        <f t="shared" si="69"/>
        <v>-2.0093766499402109E-2</v>
      </c>
      <c r="BF144" s="16">
        <f t="shared" si="70"/>
        <v>0.99999988907756665</v>
      </c>
      <c r="BG144" s="16">
        <f t="shared" si="71"/>
        <v>-2.6986547601237382E-2</v>
      </c>
    </row>
    <row r="145" spans="35:59" ht="15" x14ac:dyDescent="0.25">
      <c r="AI145" s="16">
        <v>143</v>
      </c>
      <c r="AJ145" s="16">
        <f t="shared" si="72"/>
        <v>2.4299999999999997</v>
      </c>
      <c r="AK145" s="16">
        <f t="shared" si="73"/>
        <v>269.15348039269156</v>
      </c>
      <c r="AL145" s="54">
        <f t="shared" si="50"/>
        <v>1.0025221863785121</v>
      </c>
      <c r="AM145" s="54">
        <f t="shared" si="51"/>
        <v>4.0650914043891548</v>
      </c>
      <c r="AN145" s="54">
        <f t="shared" si="52"/>
        <v>1.0000022053210402</v>
      </c>
      <c r="AO145" s="54">
        <f t="shared" si="53"/>
        <v>-0.12032978525445158</v>
      </c>
      <c r="AP145" s="54">
        <f t="shared" si="54"/>
        <v>0.99489148831837082</v>
      </c>
      <c r="AQ145" s="54">
        <f t="shared" si="55"/>
        <v>-5.7938851520629839</v>
      </c>
      <c r="AR145" s="54">
        <f t="shared" si="56"/>
        <v>1.0000000018532531</v>
      </c>
      <c r="AS145" s="54">
        <f t="shared" si="57"/>
        <v>3.4882291015795684E-3</v>
      </c>
      <c r="AT145" s="54">
        <f t="shared" si="58"/>
        <v>1.7391640828233496E-3</v>
      </c>
      <c r="AU145" s="54">
        <f t="shared" si="59"/>
        <v>-89.900353187939956</v>
      </c>
      <c r="AV145" s="54">
        <f t="shared" si="60"/>
        <v>0.99999965046840611</v>
      </c>
      <c r="AW145" s="54">
        <f t="shared" si="61"/>
        <v>-4.7905001891334606E-2</v>
      </c>
      <c r="AX145" s="54">
        <f t="shared" si="62"/>
        <v>41.125606209319507</v>
      </c>
      <c r="AY145" s="54">
        <f t="shared" si="63"/>
        <v>88.157929550984406</v>
      </c>
      <c r="AZ145" s="16" t="e">
        <f t="shared" si="64"/>
        <v>#VALUE!</v>
      </c>
      <c r="BA145" s="16" t="e">
        <f t="shared" si="65"/>
        <v>#VALUE!</v>
      </c>
      <c r="BB145" s="16" t="e">
        <f t="shared" si="66"/>
        <v>#VALUE!</v>
      </c>
      <c r="BC145" s="16" t="e">
        <f t="shared" si="67"/>
        <v>#VALUE!</v>
      </c>
      <c r="BD145" s="16">
        <f t="shared" si="68"/>
        <v>0.99999993560569866</v>
      </c>
      <c r="BE145" s="16">
        <f t="shared" si="69"/>
        <v>-2.0561810407635512E-2</v>
      </c>
      <c r="BF145" s="16">
        <f t="shared" si="70"/>
        <v>0.9999998838499542</v>
      </c>
      <c r="BG145" s="16">
        <f t="shared" si="71"/>
        <v>-2.7615144949956347E-2</v>
      </c>
    </row>
    <row r="146" spans="35:59" ht="15" x14ac:dyDescent="0.25">
      <c r="AI146" s="16">
        <v>144</v>
      </c>
      <c r="AJ146" s="16">
        <f t="shared" si="72"/>
        <v>2.44</v>
      </c>
      <c r="AK146" s="16">
        <f t="shared" si="73"/>
        <v>275.42287033381683</v>
      </c>
      <c r="AL146" s="54">
        <f t="shared" si="50"/>
        <v>1.0026408968068783</v>
      </c>
      <c r="AM146" s="54">
        <f t="shared" si="51"/>
        <v>4.159450975872379</v>
      </c>
      <c r="AN146" s="54">
        <f t="shared" si="52"/>
        <v>1.0000023092544987</v>
      </c>
      <c r="AO146" s="54">
        <f t="shared" si="53"/>
        <v>-0.12313261748180969</v>
      </c>
      <c r="AP146" s="54">
        <f t="shared" si="54"/>
        <v>0.99465265932731572</v>
      </c>
      <c r="AQ146" s="54">
        <f t="shared" si="55"/>
        <v>-5.9278918769795927</v>
      </c>
      <c r="AR146" s="54">
        <f t="shared" si="56"/>
        <v>1.0000000019405941</v>
      </c>
      <c r="AS146" s="54">
        <f t="shared" si="57"/>
        <v>3.5694803949083247E-3</v>
      </c>
      <c r="AT146" s="54">
        <f t="shared" si="58"/>
        <v>1.6995759907691126E-3</v>
      </c>
      <c r="AU146" s="54">
        <f t="shared" si="59"/>
        <v>-89.902621421886508</v>
      </c>
      <c r="AV146" s="54">
        <f t="shared" si="60"/>
        <v>0.99999963399549852</v>
      </c>
      <c r="AW146" s="54">
        <f t="shared" si="61"/>
        <v>-4.9020852192254785E-2</v>
      </c>
      <c r="AX146" s="54">
        <f t="shared" si="62"/>
        <v>40.924550593460829</v>
      </c>
      <c r="AY146" s="54">
        <f t="shared" si="63"/>
        <v>88.111054547065933</v>
      </c>
      <c r="AZ146" s="16" t="e">
        <f t="shared" si="64"/>
        <v>#VALUE!</v>
      </c>
      <c r="BA146" s="16" t="e">
        <f t="shared" si="65"/>
        <v>#VALUE!</v>
      </c>
      <c r="BB146" s="16" t="e">
        <f t="shared" si="66"/>
        <v>#VALUE!</v>
      </c>
      <c r="BC146" s="16" t="e">
        <f t="shared" si="67"/>
        <v>#VALUE!</v>
      </c>
      <c r="BD146" s="16">
        <f t="shared" si="68"/>
        <v>0.99999993257088915</v>
      </c>
      <c r="BE146" s="16">
        <f t="shared" si="69"/>
        <v>-2.1040756456169114E-2</v>
      </c>
      <c r="BF146" s="16">
        <f t="shared" si="70"/>
        <v>0.99999987837597215</v>
      </c>
      <c r="BG146" s="16">
        <f t="shared" si="71"/>
        <v>-2.825838420498367E-2</v>
      </c>
    </row>
    <row r="147" spans="35:59" ht="15" x14ac:dyDescent="0.25">
      <c r="AI147" s="16">
        <v>145</v>
      </c>
      <c r="AJ147" s="16">
        <f t="shared" si="72"/>
        <v>2.4500000000000002</v>
      </c>
      <c r="AK147" s="16">
        <f t="shared" si="73"/>
        <v>281.83829312644554</v>
      </c>
      <c r="AL147" s="54">
        <f t="shared" si="50"/>
        <v>1.0027651868229912</v>
      </c>
      <c r="AM147" s="54">
        <f t="shared" si="51"/>
        <v>4.2559850673497062</v>
      </c>
      <c r="AN147" s="54">
        <f t="shared" si="52"/>
        <v>1.0000024180861788</v>
      </c>
      <c r="AO147" s="54">
        <f t="shared" si="53"/>
        <v>-0.12600073544842355</v>
      </c>
      <c r="AP147" s="54">
        <f t="shared" si="54"/>
        <v>0.994402758927181</v>
      </c>
      <c r="AQ147" s="54">
        <f t="shared" si="55"/>
        <v>-6.0649526625892722</v>
      </c>
      <c r="AR147" s="54">
        <f t="shared" si="56"/>
        <v>1.0000000020320516</v>
      </c>
      <c r="AS147" s="54">
        <f t="shared" si="57"/>
        <v>3.6526242739705205E-3</v>
      </c>
      <c r="AT147" s="54">
        <f t="shared" si="58"/>
        <v>1.6608890259856559E-3</v>
      </c>
      <c r="AU147" s="54">
        <f t="shared" si="59"/>
        <v>-89.904838024819853</v>
      </c>
      <c r="AV147" s="54">
        <f t="shared" si="60"/>
        <v>0.99999961674624782</v>
      </c>
      <c r="AW147" s="54">
        <f t="shared" si="61"/>
        <v>-5.0162693947118753E-2</v>
      </c>
      <c r="AX147" s="54">
        <f t="shared" si="62"/>
        <v>40.723445985198779</v>
      </c>
      <c r="AY147" s="54">
        <f t="shared" si="63"/>
        <v>88.063236109811115</v>
      </c>
      <c r="AZ147" s="16" t="e">
        <f t="shared" si="64"/>
        <v>#VALUE!</v>
      </c>
      <c r="BA147" s="16" t="e">
        <f t="shared" si="65"/>
        <v>#VALUE!</v>
      </c>
      <c r="BB147" s="16" t="e">
        <f t="shared" si="66"/>
        <v>#VALUE!</v>
      </c>
      <c r="BC147" s="16" t="e">
        <f t="shared" si="67"/>
        <v>#VALUE!</v>
      </c>
      <c r="BD147" s="16">
        <f t="shared" si="68"/>
        <v>0.99999992939305338</v>
      </c>
      <c r="BE147" s="16">
        <f t="shared" si="69"/>
        <v>-2.1530858588269527E-2</v>
      </c>
      <c r="BF147" s="16">
        <f t="shared" si="70"/>
        <v>0.99999987264400958</v>
      </c>
      <c r="BG147" s="16">
        <f t="shared" si="71"/>
        <v>-2.8916606419637645E-2</v>
      </c>
    </row>
    <row r="148" spans="35:59" ht="15" x14ac:dyDescent="0.25">
      <c r="AI148" s="16">
        <v>146</v>
      </c>
      <c r="AJ148" s="16">
        <f t="shared" si="72"/>
        <v>2.46</v>
      </c>
      <c r="AK148" s="16">
        <f t="shared" si="73"/>
        <v>288.40315031266073</v>
      </c>
      <c r="AL148" s="54">
        <f t="shared" si="50"/>
        <v>1.0028953179376741</v>
      </c>
      <c r="AM148" s="54">
        <f t="shared" si="51"/>
        <v>4.3547426690121531</v>
      </c>
      <c r="AN148" s="54">
        <f t="shared" si="52"/>
        <v>1.0000025320469252</v>
      </c>
      <c r="AO148" s="54">
        <f t="shared" si="53"/>
        <v>-0.12893565981087443</v>
      </c>
      <c r="AP148" s="54">
        <f t="shared" si="54"/>
        <v>0.99414128286123227</v>
      </c>
      <c r="AQ148" s="54">
        <f t="shared" si="55"/>
        <v>-6.2051339023338699</v>
      </c>
      <c r="AR148" s="54">
        <f t="shared" si="56"/>
        <v>1.0000000021278193</v>
      </c>
      <c r="AS148" s="54">
        <f t="shared" si="57"/>
        <v>3.7377048227499763E-3</v>
      </c>
      <c r="AT148" s="54">
        <f t="shared" si="58"/>
        <v>1.6230826768273937E-3</v>
      </c>
      <c r="AU148" s="54">
        <f t="shared" si="59"/>
        <v>-89.907004171985633</v>
      </c>
      <c r="AV148" s="54">
        <f t="shared" si="60"/>
        <v>0.99999959868406585</v>
      </c>
      <c r="AW148" s="54">
        <f t="shared" si="61"/>
        <v>-5.1331132571909008E-2</v>
      </c>
      <c r="AX148" s="54">
        <f t="shared" si="62"/>
        <v>40.522290155316242</v>
      </c>
      <c r="AY148" s="54">
        <f t="shared" si="63"/>
        <v>88.014452969878988</v>
      </c>
      <c r="AZ148" s="16" t="e">
        <f t="shared" si="64"/>
        <v>#VALUE!</v>
      </c>
      <c r="BA148" s="16" t="e">
        <f t="shared" si="65"/>
        <v>#VALUE!</v>
      </c>
      <c r="BB148" s="16" t="e">
        <f t="shared" si="66"/>
        <v>#VALUE!</v>
      </c>
      <c r="BC148" s="16" t="e">
        <f t="shared" si="67"/>
        <v>#VALUE!</v>
      </c>
      <c r="BD148" s="16">
        <f t="shared" si="68"/>
        <v>0.99999992606545074</v>
      </c>
      <c r="BE148" s="16">
        <f t="shared" si="69"/>
        <v>-2.2032376662287429E-2</v>
      </c>
      <c r="BF148" s="16">
        <f t="shared" si="70"/>
        <v>0.99999986664190765</v>
      </c>
      <c r="BG148" s="16">
        <f t="shared" si="71"/>
        <v>-2.9590160591353745E-2</v>
      </c>
    </row>
    <row r="149" spans="35:59" ht="15" x14ac:dyDescent="0.25">
      <c r="AI149" s="16">
        <v>147</v>
      </c>
      <c r="AJ149" s="16">
        <f t="shared" si="72"/>
        <v>2.4699999999999998</v>
      </c>
      <c r="AK149" s="16">
        <f t="shared" si="73"/>
        <v>295.12092266663871</v>
      </c>
      <c r="AL149" s="54">
        <f t="shared" si="50"/>
        <v>1.0030315638476717</v>
      </c>
      <c r="AM149" s="54">
        <f t="shared" si="51"/>
        <v>4.4557737949000735</v>
      </c>
      <c r="AN149" s="54">
        <f t="shared" si="52"/>
        <v>1.0000026513784621</v>
      </c>
      <c r="AO149" s="54">
        <f t="shared" si="53"/>
        <v>-0.13193894664326442</v>
      </c>
      <c r="AP149" s="54">
        <f t="shared" si="54"/>
        <v>0.9938677047613228</v>
      </c>
      <c r="AQ149" s="54">
        <f t="shared" si="55"/>
        <v>-6.3485032055412534</v>
      </c>
      <c r="AR149" s="54">
        <f t="shared" si="56"/>
        <v>1.0000000022281004</v>
      </c>
      <c r="AS149" s="54">
        <f t="shared" si="57"/>
        <v>3.824767152078328E-3</v>
      </c>
      <c r="AT149" s="54">
        <f t="shared" si="58"/>
        <v>1.5861368985163979E-3</v>
      </c>
      <c r="AU149" s="54">
        <f t="shared" si="59"/>
        <v>-89.909121011878995</v>
      </c>
      <c r="AV149" s="54">
        <f t="shared" si="60"/>
        <v>0.99999957977064036</v>
      </c>
      <c r="AW149" s="54">
        <f t="shared" si="61"/>
        <v>-5.252678758436085E-2</v>
      </c>
      <c r="AX149" s="54">
        <f t="shared" si="62"/>
        <v>40.32108077672887</v>
      </c>
      <c r="AY149" s="54">
        <f t="shared" si="63"/>
        <v>87.964683629968135</v>
      </c>
      <c r="AZ149" s="16" t="e">
        <f t="shared" si="64"/>
        <v>#VALUE!</v>
      </c>
      <c r="BA149" s="16" t="e">
        <f t="shared" si="65"/>
        <v>#VALUE!</v>
      </c>
      <c r="BB149" s="16" t="e">
        <f t="shared" si="66"/>
        <v>#VALUE!</v>
      </c>
      <c r="BC149" s="16" t="e">
        <f t="shared" si="67"/>
        <v>#VALUE!</v>
      </c>
      <c r="BD149" s="16">
        <f t="shared" si="68"/>
        <v>0.99999992258102322</v>
      </c>
      <c r="BE149" s="16">
        <f t="shared" si="69"/>
        <v>-2.2545576589436466E-2</v>
      </c>
      <c r="BF149" s="16">
        <f t="shared" si="70"/>
        <v>0.99999986035693578</v>
      </c>
      <c r="BG149" s="16">
        <f t="shared" si="71"/>
        <v>-3.0279403846724257E-2</v>
      </c>
    </row>
    <row r="150" spans="35:59" ht="15" x14ac:dyDescent="0.25">
      <c r="AI150" s="16">
        <v>148</v>
      </c>
      <c r="AJ150" s="16">
        <f t="shared" si="72"/>
        <v>2.48</v>
      </c>
      <c r="AK150" s="16">
        <f t="shared" si="73"/>
        <v>301.99517204020168</v>
      </c>
      <c r="AL150" s="54">
        <f t="shared" si="50"/>
        <v>1.0031742109967092</v>
      </c>
      <c r="AM150" s="54">
        <f t="shared" si="51"/>
        <v>4.5591294985459676</v>
      </c>
      <c r="AN150" s="54">
        <f t="shared" si="52"/>
        <v>1.0000027763339061</v>
      </c>
      <c r="AO150" s="54">
        <f t="shared" si="53"/>
        <v>-0.13501218826197336</v>
      </c>
      <c r="AP150" s="54">
        <f t="shared" si="54"/>
        <v>0.99358147525995011</v>
      </c>
      <c r="AQ150" s="54">
        <f t="shared" si="55"/>
        <v>-6.4951294031446922</v>
      </c>
      <c r="AR150" s="54">
        <f t="shared" si="56"/>
        <v>1.0000000023331075</v>
      </c>
      <c r="AS150" s="54">
        <f t="shared" si="57"/>
        <v>3.9138574235533814E-3</v>
      </c>
      <c r="AT150" s="54">
        <f t="shared" si="58"/>
        <v>1.5500321025174897E-3</v>
      </c>
      <c r="AU150" s="54">
        <f t="shared" si="59"/>
        <v>-89.911189666853318</v>
      </c>
      <c r="AV150" s="54">
        <f t="shared" si="60"/>
        <v>0.99999955996585399</v>
      </c>
      <c r="AW150" s="54">
        <f t="shared" si="61"/>
        <v>-5.3750292932420382E-2</v>
      </c>
      <c r="AX150" s="54">
        <f t="shared" si="62"/>
        <v>40.119815420560165</v>
      </c>
      <c r="AY150" s="54">
        <f t="shared" si="63"/>
        <v>87.913906372671477</v>
      </c>
      <c r="AZ150" s="16" t="e">
        <f t="shared" si="64"/>
        <v>#VALUE!</v>
      </c>
      <c r="BA150" s="16" t="e">
        <f t="shared" si="65"/>
        <v>#VALUE!</v>
      </c>
      <c r="BB150" s="16" t="e">
        <f t="shared" si="66"/>
        <v>#VALUE!</v>
      </c>
      <c r="BC150" s="16" t="e">
        <f t="shared" si="67"/>
        <v>#VALUE!</v>
      </c>
      <c r="BD150" s="16">
        <f t="shared" si="68"/>
        <v>0.99999991893237972</v>
      </c>
      <c r="BE150" s="16">
        <f t="shared" si="69"/>
        <v>-2.3070730474781434E-2</v>
      </c>
      <c r="BF150" s="16">
        <f t="shared" si="70"/>
        <v>0.9999998537757625</v>
      </c>
      <c r="BG150" s="16">
        <f t="shared" si="71"/>
        <v>-3.098470163084802E-2</v>
      </c>
    </row>
    <row r="151" spans="35:59" ht="15" x14ac:dyDescent="0.25">
      <c r="AI151" s="16">
        <v>149</v>
      </c>
      <c r="AJ151" s="16">
        <f t="shared" si="72"/>
        <v>2.4900000000000002</v>
      </c>
      <c r="AK151" s="16">
        <f t="shared" si="73"/>
        <v>309.02954325135937</v>
      </c>
      <c r="AL151" s="54">
        <f t="shared" si="50"/>
        <v>1.0033235591617298</v>
      </c>
      <c r="AM151" s="54">
        <f t="shared" si="51"/>
        <v>4.6648618884166932</v>
      </c>
      <c r="AN151" s="54">
        <f t="shared" si="52"/>
        <v>1.0000029071783016</v>
      </c>
      <c r="AO151" s="54">
        <f t="shared" si="53"/>
        <v>-0.13815701406961128</v>
      </c>
      <c r="AP151" s="54">
        <f t="shared" si="54"/>
        <v>0.99328202107455688</v>
      </c>
      <c r="AQ151" s="54">
        <f t="shared" si="55"/>
        <v>-6.6450825520425338</v>
      </c>
      <c r="AR151" s="54">
        <f t="shared" si="56"/>
        <v>1.0000000024430633</v>
      </c>
      <c r="AS151" s="54">
        <f t="shared" si="57"/>
        <v>4.0050228740146007E-3</v>
      </c>
      <c r="AT151" s="54">
        <f t="shared" si="58"/>
        <v>1.5147491461550261E-3</v>
      </c>
      <c r="AU151" s="54">
        <f t="shared" si="59"/>
        <v>-89.913211233715288</v>
      </c>
      <c r="AV151" s="54">
        <f t="shared" si="60"/>
        <v>0.99999953922769769</v>
      </c>
      <c r="AW151" s="54">
        <f t="shared" si="61"/>
        <v>-5.500229733035232E-2</v>
      </c>
      <c r="AX151" s="54">
        <f t="shared" si="62"/>
        <v>39.91849155209389</v>
      </c>
      <c r="AY151" s="54">
        <f t="shared" si="63"/>
        <v>87.862099269470335</v>
      </c>
      <c r="AZ151" s="16" t="e">
        <f t="shared" si="64"/>
        <v>#VALUE!</v>
      </c>
      <c r="BA151" s="16" t="e">
        <f t="shared" si="65"/>
        <v>#VALUE!</v>
      </c>
      <c r="BB151" s="16" t="e">
        <f t="shared" si="66"/>
        <v>#VALUE!</v>
      </c>
      <c r="BC151" s="16" t="e">
        <f t="shared" si="67"/>
        <v>#VALUE!</v>
      </c>
      <c r="BD151" s="16">
        <f t="shared" si="68"/>
        <v>0.99999991511178099</v>
      </c>
      <c r="BE151" s="16">
        <f t="shared" si="69"/>
        <v>-2.3608116761510461E-2</v>
      </c>
      <c r="BF151" s="16">
        <f t="shared" si="70"/>
        <v>0.99999984688442789</v>
      </c>
      <c r="BG151" s="16">
        <f t="shared" si="71"/>
        <v>-3.1706427901090427E-2</v>
      </c>
    </row>
    <row r="152" spans="35:59" ht="15" x14ac:dyDescent="0.25">
      <c r="AI152" s="16">
        <v>150</v>
      </c>
      <c r="AJ152" s="16">
        <f t="shared" si="72"/>
        <v>2.5</v>
      </c>
      <c r="AK152" s="16">
        <f t="shared" si="73"/>
        <v>316.22776601683825</v>
      </c>
      <c r="AL152" s="54">
        <f t="shared" si="50"/>
        <v>1.0034799220653867</v>
      </c>
      <c r="AM152" s="54">
        <f t="shared" si="51"/>
        <v>4.7730241431125595</v>
      </c>
      <c r="AN152" s="54">
        <f t="shared" si="52"/>
        <v>1.0000030441891854</v>
      </c>
      <c r="AO152" s="54">
        <f t="shared" si="53"/>
        <v>-0.14137509141861021</v>
      </c>
      <c r="AP152" s="54">
        <f t="shared" si="54"/>
        <v>0.99296874406402014</v>
      </c>
      <c r="AQ152" s="54">
        <f t="shared" si="55"/>
        <v>-6.7984339379741323</v>
      </c>
      <c r="AR152" s="54">
        <f t="shared" si="56"/>
        <v>1.0000000025582014</v>
      </c>
      <c r="AS152" s="54">
        <f t="shared" si="57"/>
        <v>4.0983118405886849E-3</v>
      </c>
      <c r="AT152" s="54">
        <f t="shared" si="58"/>
        <v>1.4802693224659047E-3</v>
      </c>
      <c r="AU152" s="54">
        <f t="shared" si="59"/>
        <v>-89.915186784306258</v>
      </c>
      <c r="AV152" s="54">
        <f t="shared" si="60"/>
        <v>0.99999951751218397</v>
      </c>
      <c r="AW152" s="54">
        <f t="shared" si="61"/>
        <v>-5.6283464602675221E-2</v>
      </c>
      <c r="AX152" s="54">
        <f t="shared" si="62"/>
        <v>39.717106526603928</v>
      </c>
      <c r="AY152" s="54">
        <f t="shared" si="63"/>
        <v>87.809240190947563</v>
      </c>
      <c r="AZ152" s="16" t="e">
        <f t="shared" si="64"/>
        <v>#VALUE!</v>
      </c>
      <c r="BA152" s="16" t="e">
        <f t="shared" si="65"/>
        <v>#VALUE!</v>
      </c>
      <c r="BB152" s="16" t="e">
        <f t="shared" si="66"/>
        <v>#VALUE!</v>
      </c>
      <c r="BC152" s="16" t="e">
        <f t="shared" si="67"/>
        <v>#VALUE!</v>
      </c>
      <c r="BD152" s="16">
        <f t="shared" si="68"/>
        <v>0.99999991111112296</v>
      </c>
      <c r="BE152" s="16">
        <f t="shared" si="69"/>
        <v>-2.4158020378567475E-2</v>
      </c>
      <c r="BF152" s="16">
        <f t="shared" si="70"/>
        <v>0.99999983966831518</v>
      </c>
      <c r="BG152" s="16">
        <f t="shared" si="71"/>
        <v>-3.2444965325356429E-2</v>
      </c>
    </row>
    <row r="153" spans="35:59" ht="15" x14ac:dyDescent="0.25">
      <c r="AI153" s="16">
        <v>151</v>
      </c>
      <c r="AJ153" s="16">
        <f t="shared" si="72"/>
        <v>2.5099999999999998</v>
      </c>
      <c r="AK153" s="16">
        <f t="shared" si="73"/>
        <v>323.59365692962825</v>
      </c>
      <c r="AL153" s="54">
        <f t="shared" si="50"/>
        <v>1.0036436280158925</v>
      </c>
      <c r="AM153" s="54">
        <f t="shared" si="51"/>
        <v>4.8836705262775491</v>
      </c>
      <c r="AN153" s="54">
        <f t="shared" si="52"/>
        <v>1.0000031876571731</v>
      </c>
      <c r="AO153" s="54">
        <f t="shared" si="53"/>
        <v>-0.14466812649491564</v>
      </c>
      <c r="AP153" s="54">
        <f t="shared" si="54"/>
        <v>0.99264102025736656</v>
      </c>
      <c r="AQ153" s="54">
        <f t="shared" si="55"/>
        <v>-6.9552560767802936</v>
      </c>
      <c r="AR153" s="54">
        <f t="shared" si="56"/>
        <v>1.0000000026787657</v>
      </c>
      <c r="AS153" s="54">
        <f t="shared" si="57"/>
        <v>4.1937737863185567E-3</v>
      </c>
      <c r="AT153" s="54">
        <f t="shared" si="58"/>
        <v>1.4465743502833947E-3</v>
      </c>
      <c r="AU153" s="54">
        <f t="shared" si="59"/>
        <v>-89.917117366070485</v>
      </c>
      <c r="AV153" s="54">
        <f t="shared" si="60"/>
        <v>0.99999949477325079</v>
      </c>
      <c r="AW153" s="54">
        <f t="shared" si="61"/>
        <v>-5.7594474036107561E-2</v>
      </c>
      <c r="AX153" s="54">
        <f t="shared" si="62"/>
        <v>39.515657585061405</v>
      </c>
      <c r="AY153" s="54">
        <f t="shared" si="63"/>
        <v>87.755306818305343</v>
      </c>
      <c r="AZ153" s="16" t="e">
        <f t="shared" si="64"/>
        <v>#VALUE!</v>
      </c>
      <c r="BA153" s="16" t="e">
        <f t="shared" si="65"/>
        <v>#VALUE!</v>
      </c>
      <c r="BB153" s="16" t="e">
        <f t="shared" si="66"/>
        <v>#VALUE!</v>
      </c>
      <c r="BC153" s="16" t="e">
        <f t="shared" si="67"/>
        <v>#VALUE!</v>
      </c>
      <c r="BD153" s="16">
        <f t="shared" si="68"/>
        <v>0.99999990692191987</v>
      </c>
      <c r="BE153" s="16">
        <f t="shared" si="69"/>
        <v>-2.4720732891723603E-2</v>
      </c>
      <c r="BF153" s="16">
        <f t="shared" si="70"/>
        <v>0.99999983211211751</v>
      </c>
      <c r="BG153" s="16">
        <f t="shared" si="71"/>
        <v>-3.3200705484981829E-2</v>
      </c>
    </row>
    <row r="154" spans="35:59" ht="15" x14ac:dyDescent="0.25">
      <c r="AI154" s="16">
        <v>152</v>
      </c>
      <c r="AJ154" s="16">
        <f t="shared" si="72"/>
        <v>2.52</v>
      </c>
      <c r="AK154" s="16">
        <f t="shared" si="73"/>
        <v>331.13112148259137</v>
      </c>
      <c r="AL154" s="54">
        <f t="shared" si="50"/>
        <v>1.0038150205753769</v>
      </c>
      <c r="AM154" s="54">
        <f t="shared" si="51"/>
        <v>4.9968564011711596</v>
      </c>
      <c r="AN154" s="54">
        <f t="shared" si="52"/>
        <v>1.0000033378865767</v>
      </c>
      <c r="AO154" s="54">
        <f t="shared" si="53"/>
        <v>-0.14803786522224094</v>
      </c>
      <c r="AP154" s="54">
        <f t="shared" si="54"/>
        <v>0.99229819885487502</v>
      </c>
      <c r="AQ154" s="54">
        <f t="shared" si="55"/>
        <v>-7.1156227139081203</v>
      </c>
      <c r="AR154" s="54">
        <f t="shared" si="56"/>
        <v>1.000000002805012</v>
      </c>
      <c r="AS154" s="54">
        <f t="shared" si="57"/>
        <v>4.291459326389321E-3</v>
      </c>
      <c r="AT154" s="54">
        <f t="shared" si="58"/>
        <v>1.4136463645465665E-3</v>
      </c>
      <c r="AU154" s="54">
        <f t="shared" si="59"/>
        <v>-89.91900400261045</v>
      </c>
      <c r="AV154" s="54">
        <f t="shared" si="60"/>
        <v>0.99999947096266661</v>
      </c>
      <c r="AW154" s="54">
        <f t="shared" si="61"/>
        <v>-5.893602073971009E-2</v>
      </c>
      <c r="AX154" s="54">
        <f t="shared" si="62"/>
        <v>39.314141849720315</v>
      </c>
      <c r="AY154" s="54">
        <f t="shared" si="63"/>
        <v>87.700276656276515</v>
      </c>
      <c r="AZ154" s="16" t="e">
        <f t="shared" si="64"/>
        <v>#VALUE!</v>
      </c>
      <c r="BA154" s="16" t="e">
        <f t="shared" si="65"/>
        <v>#VALUE!</v>
      </c>
      <c r="BB154" s="16" t="e">
        <f t="shared" si="66"/>
        <v>#VALUE!</v>
      </c>
      <c r="BC154" s="16" t="e">
        <f t="shared" si="67"/>
        <v>#VALUE!</v>
      </c>
      <c r="BD154" s="16">
        <f t="shared" si="68"/>
        <v>0.9999999025352857</v>
      </c>
      <c r="BE154" s="16">
        <f t="shared" si="69"/>
        <v>-2.5296552658167305E-2</v>
      </c>
      <c r="BF154" s="16">
        <f t="shared" si="70"/>
        <v>0.99999982419980737</v>
      </c>
      <c r="BG154" s="16">
        <f t="shared" si="71"/>
        <v>-3.3974049082350292E-2</v>
      </c>
    </row>
    <row r="155" spans="35:59" ht="15" x14ac:dyDescent="0.25">
      <c r="AI155" s="16">
        <v>153</v>
      </c>
      <c r="AJ155" s="16">
        <f t="shared" si="72"/>
        <v>2.5300000000000002</v>
      </c>
      <c r="AK155" s="16">
        <f t="shared" si="73"/>
        <v>338.84415613920277</v>
      </c>
      <c r="AL155" s="54">
        <f t="shared" si="50"/>
        <v>1.0039944592579377</v>
      </c>
      <c r="AM155" s="54">
        <f t="shared" si="51"/>
        <v>5.112638244848557</v>
      </c>
      <c r="AN155" s="54">
        <f t="shared" si="52"/>
        <v>1.0000034951960495</v>
      </c>
      <c r="AO155" s="54">
        <f t="shared" si="53"/>
        <v>-0.15148609418736242</v>
      </c>
      <c r="AP155" s="54">
        <f t="shared" si="54"/>
        <v>0.99193960120184987</v>
      </c>
      <c r="AQ155" s="54">
        <f t="shared" si="55"/>
        <v>-7.2796088220116522</v>
      </c>
      <c r="AR155" s="54">
        <f t="shared" si="56"/>
        <v>1.0000000029372083</v>
      </c>
      <c r="AS155" s="54">
        <f t="shared" si="57"/>
        <v>4.3914202549650569E-3</v>
      </c>
      <c r="AT155" s="54">
        <f t="shared" si="58"/>
        <v>1.3814679068302072E-3</v>
      </c>
      <c r="AU155" s="54">
        <f t="shared" si="59"/>
        <v>-89.920847694229437</v>
      </c>
      <c r="AV155" s="54">
        <f t="shared" si="60"/>
        <v>0.99999944602992596</v>
      </c>
      <c r="AW155" s="54">
        <f t="shared" si="61"/>
        <v>-6.0308816013415104E-2</v>
      </c>
      <c r="AX155" s="54">
        <f t="shared" si="62"/>
        <v>39.112556319582978</v>
      </c>
      <c r="AY155" s="54">
        <f t="shared" si="63"/>
        <v>87.644127047523625</v>
      </c>
      <c r="AZ155" s="16" t="e">
        <f t="shared" si="64"/>
        <v>#VALUE!</v>
      </c>
      <c r="BA155" s="16" t="e">
        <f t="shared" si="65"/>
        <v>#VALUE!</v>
      </c>
      <c r="BB155" s="16" t="e">
        <f t="shared" si="66"/>
        <v>#VALUE!</v>
      </c>
      <c r="BC155" s="16" t="e">
        <f t="shared" si="67"/>
        <v>#VALUE!</v>
      </c>
      <c r="BD155" s="16">
        <f t="shared" si="68"/>
        <v>0.99999989794191602</v>
      </c>
      <c r="BE155" s="16">
        <f t="shared" si="69"/>
        <v>-2.5885784984695018E-2</v>
      </c>
      <c r="BF155" s="16">
        <f t="shared" si="70"/>
        <v>0.99999981591460185</v>
      </c>
      <c r="BG155" s="16">
        <f t="shared" si="71"/>
        <v>-3.4765406153345689E-2</v>
      </c>
    </row>
    <row r="156" spans="35:59" ht="15" x14ac:dyDescent="0.25">
      <c r="AI156" s="16">
        <v>154</v>
      </c>
      <c r="AJ156" s="16">
        <f t="shared" si="72"/>
        <v>2.54</v>
      </c>
      <c r="AK156" s="16">
        <f t="shared" si="73"/>
        <v>346.73685045253183</v>
      </c>
      <c r="AL156" s="54">
        <f t="shared" si="50"/>
        <v>1.0041823202586211</v>
      </c>
      <c r="AM156" s="54">
        <f t="shared" si="51"/>
        <v>5.2310736618918838</v>
      </c>
      <c r="AN156" s="54">
        <f t="shared" si="52"/>
        <v>1.0000036599192632</v>
      </c>
      <c r="AO156" s="54">
        <f t="shared" si="53"/>
        <v>-0.15501464158694736</v>
      </c>
      <c r="AP156" s="54">
        <f t="shared" si="54"/>
        <v>0.99156451973549675</v>
      </c>
      <c r="AQ156" s="54">
        <f t="shared" si="55"/>
        <v>-7.4472905964910128</v>
      </c>
      <c r="AR156" s="54">
        <f t="shared" si="56"/>
        <v>1.0000000030756346</v>
      </c>
      <c r="AS156" s="54">
        <f t="shared" si="57"/>
        <v>4.4937095726508064E-3</v>
      </c>
      <c r="AT156" s="54">
        <f t="shared" si="58"/>
        <v>1.3500219160901632E-3</v>
      </c>
      <c r="AU156" s="54">
        <f t="shared" si="59"/>
        <v>-89.922649418461859</v>
      </c>
      <c r="AV156" s="54">
        <f t="shared" si="60"/>
        <v>0.99999941992214347</v>
      </c>
      <c r="AW156" s="54">
        <f t="shared" si="61"/>
        <v>-6.1713587725139601E-2</v>
      </c>
      <c r="AX156" s="54">
        <f t="shared" si="62"/>
        <v>38.910897865746996</v>
      </c>
      <c r="AY156" s="54">
        <f t="shared" si="63"/>
        <v>87.586835188625244</v>
      </c>
      <c r="AZ156" s="16" t="e">
        <f t="shared" si="64"/>
        <v>#VALUE!</v>
      </c>
      <c r="BA156" s="16" t="e">
        <f t="shared" si="65"/>
        <v>#VALUE!</v>
      </c>
      <c r="BB156" s="16" t="e">
        <f t="shared" si="66"/>
        <v>#VALUE!</v>
      </c>
      <c r="BC156" s="16" t="e">
        <f t="shared" si="67"/>
        <v>#VALUE!</v>
      </c>
      <c r="BD156" s="16">
        <f t="shared" si="68"/>
        <v>0.99999989313206739</v>
      </c>
      <c r="BE156" s="16">
        <f t="shared" si="69"/>
        <v>-2.6488742289586874E-2</v>
      </c>
      <c r="BF156" s="16">
        <f t="shared" si="70"/>
        <v>0.99999980723892679</v>
      </c>
      <c r="BG156" s="16">
        <f t="shared" si="71"/>
        <v>-3.5575196284753571E-2</v>
      </c>
    </row>
    <row r="157" spans="35:59" ht="15" x14ac:dyDescent="0.25">
      <c r="AI157" s="16">
        <v>155</v>
      </c>
      <c r="AJ157" s="16">
        <f t="shared" si="72"/>
        <v>2.5499999999999998</v>
      </c>
      <c r="AK157" s="16">
        <f t="shared" si="73"/>
        <v>354.81338923357566</v>
      </c>
      <c r="AL157" s="54">
        <f t="shared" si="50"/>
        <v>1.0043789972145969</v>
      </c>
      <c r="AM157" s="54">
        <f t="shared" si="51"/>
        <v>5.3522213976309141</v>
      </c>
      <c r="AN157" s="54">
        <f t="shared" si="52"/>
        <v>1.0000038324056135</v>
      </c>
      <c r="AO157" s="54">
        <f t="shared" si="53"/>
        <v>-0.15862537819641004</v>
      </c>
      <c r="AP157" s="54">
        <f t="shared" si="54"/>
        <v>0.99117221690548774</v>
      </c>
      <c r="AQ157" s="54">
        <f t="shared" si="55"/>
        <v>-7.6187454488031534</v>
      </c>
      <c r="AR157" s="54">
        <f t="shared" si="56"/>
        <v>1.0000000032205847</v>
      </c>
      <c r="AS157" s="54">
        <f t="shared" si="57"/>
        <v>4.5983815145941558E-3</v>
      </c>
      <c r="AT157" s="54">
        <f t="shared" si="58"/>
        <v>1.319291719619267E-3</v>
      </c>
      <c r="AU157" s="54">
        <f t="shared" si="59"/>
        <v>-89.924410130591497</v>
      </c>
      <c r="AV157" s="54">
        <f t="shared" si="60"/>
        <v>0.99999939258394133</v>
      </c>
      <c r="AW157" s="54">
        <f t="shared" si="61"/>
        <v>-6.3151080696680031E-2</v>
      </c>
      <c r="AX157" s="54">
        <f t="shared" si="62"/>
        <v>38.709163226637003</v>
      </c>
      <c r="AY157" s="54">
        <f t="shared" si="63"/>
        <v>87.528378147752818</v>
      </c>
      <c r="AZ157" s="16" t="e">
        <f t="shared" si="64"/>
        <v>#VALUE!</v>
      </c>
      <c r="BA157" s="16" t="e">
        <f t="shared" si="65"/>
        <v>#VALUE!</v>
      </c>
      <c r="BB157" s="16" t="e">
        <f t="shared" si="66"/>
        <v>#VALUE!</v>
      </c>
      <c r="BC157" s="16" t="e">
        <f t="shared" si="67"/>
        <v>#VALUE!</v>
      </c>
      <c r="BD157" s="16">
        <f t="shared" si="68"/>
        <v>0.99999988809553775</v>
      </c>
      <c r="BE157" s="16">
        <f t="shared" si="69"/>
        <v>-2.7105744268252501E-2</v>
      </c>
      <c r="BF157" s="16">
        <f t="shared" si="70"/>
        <v>0.99999979815438012</v>
      </c>
      <c r="BG157" s="16">
        <f t="shared" si="71"/>
        <v>-3.6403848836725622E-2</v>
      </c>
    </row>
    <row r="158" spans="35:59" ht="15" x14ac:dyDescent="0.25">
      <c r="AI158" s="16">
        <v>156</v>
      </c>
      <c r="AJ158" s="16">
        <f t="shared" si="72"/>
        <v>2.56</v>
      </c>
      <c r="AK158" s="16">
        <f t="shared" si="73"/>
        <v>363.07805477010152</v>
      </c>
      <c r="AL158" s="54">
        <f t="shared" si="50"/>
        <v>1.0045849019998527</v>
      </c>
      <c r="AM158" s="54">
        <f t="shared" si="51"/>
        <v>5.4761413507869987</v>
      </c>
      <c r="AN158" s="54">
        <f t="shared" si="52"/>
        <v>1.0000040130209631</v>
      </c>
      <c r="AO158" s="54">
        <f t="shared" si="53"/>
        <v>-0.16232021836131041</v>
      </c>
      <c r="AP158" s="54">
        <f t="shared" si="54"/>
        <v>0.99076192406898311</v>
      </c>
      <c r="AQ158" s="54">
        <f t="shared" si="55"/>
        <v>-7.7940519973680322</v>
      </c>
      <c r="AR158" s="54">
        <f t="shared" si="56"/>
        <v>1.0000000033723662</v>
      </c>
      <c r="AS158" s="54">
        <f t="shared" si="57"/>
        <v>4.7054915792414213E-3</v>
      </c>
      <c r="AT158" s="54">
        <f t="shared" si="58"/>
        <v>1.2892610242090266E-3</v>
      </c>
      <c r="AU158" s="54">
        <f t="shared" si="59"/>
        <v>-89.926130764157932</v>
      </c>
      <c r="AV158" s="54">
        <f t="shared" si="60"/>
        <v>0.99999936395733169</v>
      </c>
      <c r="AW158" s="54">
        <f t="shared" si="61"/>
        <v>-6.462205709859449E-2</v>
      </c>
      <c r="AX158" s="54">
        <f t="shared" si="62"/>
        <v>38.507349003124475</v>
      </c>
      <c r="AY158" s="54">
        <f t="shared" si="63"/>
        <v>87.468732884147229</v>
      </c>
      <c r="AZ158" s="16" t="e">
        <f t="shared" si="64"/>
        <v>#VALUE!</v>
      </c>
      <c r="BA158" s="16" t="e">
        <f t="shared" si="65"/>
        <v>#VALUE!</v>
      </c>
      <c r="BB158" s="16" t="e">
        <f t="shared" si="66"/>
        <v>#VALUE!</v>
      </c>
      <c r="BC158" s="16" t="e">
        <f t="shared" si="67"/>
        <v>#VALUE!</v>
      </c>
      <c r="BD158" s="16">
        <f t="shared" si="68"/>
        <v>0.99999988282164387</v>
      </c>
      <c r="BE158" s="16">
        <f t="shared" si="69"/>
        <v>-2.7737118062735239E-2</v>
      </c>
      <c r="BF158" s="16">
        <f t="shared" si="70"/>
        <v>0.99999978864169203</v>
      </c>
      <c r="BG158" s="16">
        <f t="shared" si="71"/>
        <v>-3.7251803170425951E-2</v>
      </c>
    </row>
    <row r="159" spans="35:59" ht="15" x14ac:dyDescent="0.25">
      <c r="AI159" s="16">
        <v>157</v>
      </c>
      <c r="AJ159" s="16">
        <f t="shared" si="72"/>
        <v>2.5700000000000003</v>
      </c>
      <c r="AK159" s="16">
        <f t="shared" si="73"/>
        <v>371.53522909717299</v>
      </c>
      <c r="AL159" s="54">
        <f t="shared" si="50"/>
        <v>1.0048004655547587</v>
      </c>
      <c r="AM159" s="54">
        <f t="shared" si="51"/>
        <v>5.6028945854692624</v>
      </c>
      <c r="AN159" s="54">
        <f t="shared" si="52"/>
        <v>1.000004202148417</v>
      </c>
      <c r="AO159" s="54">
        <f t="shared" si="53"/>
        <v>-0.16610112101181787</v>
      </c>
      <c r="AP159" s="54">
        <f t="shared" si="54"/>
        <v>0.99033284036107183</v>
      </c>
      <c r="AQ159" s="54">
        <f t="shared" si="55"/>
        <v>-7.9732900558839903</v>
      </c>
      <c r="AR159" s="54">
        <f t="shared" si="56"/>
        <v>1.000000003531301</v>
      </c>
      <c r="AS159" s="54">
        <f t="shared" si="57"/>
        <v>4.8150965577636587E-3</v>
      </c>
      <c r="AT159" s="54">
        <f t="shared" si="58"/>
        <v>1.2599139075124143E-3</v>
      </c>
      <c r="AU159" s="54">
        <f t="shared" si="59"/>
        <v>-89.927812231451426</v>
      </c>
      <c r="AV159" s="54">
        <f t="shared" si="60"/>
        <v>0.99999933398159413</v>
      </c>
      <c r="AW159" s="54">
        <f t="shared" si="61"/>
        <v>-6.612729685428112E-2</v>
      </c>
      <c r="AX159" s="54">
        <f t="shared" si="62"/>
        <v>38.305451653540203</v>
      </c>
      <c r="AY159" s="54">
        <f t="shared" si="63"/>
        <v>87.407876269509387</v>
      </c>
      <c r="AZ159" s="16" t="e">
        <f t="shared" si="64"/>
        <v>#VALUE!</v>
      </c>
      <c r="BA159" s="16" t="e">
        <f t="shared" si="65"/>
        <v>#VALUE!</v>
      </c>
      <c r="BB159" s="16" t="e">
        <f t="shared" si="66"/>
        <v>#VALUE!</v>
      </c>
      <c r="BC159" s="16" t="e">
        <f t="shared" si="67"/>
        <v>#VALUE!</v>
      </c>
      <c r="BD159" s="16">
        <f t="shared" si="68"/>
        <v>0.99999987729919915</v>
      </c>
      <c r="BE159" s="16">
        <f t="shared" si="69"/>
        <v>-2.8383198435164472E-2</v>
      </c>
      <c r="BF159" s="16">
        <f t="shared" si="70"/>
        <v>0.99999977868068524</v>
      </c>
      <c r="BG159" s="16">
        <f t="shared" si="71"/>
        <v>-3.8119508880979695E-2</v>
      </c>
    </row>
    <row r="160" spans="35:59" ht="15" x14ac:dyDescent="0.25">
      <c r="AI160" s="16">
        <v>158</v>
      </c>
      <c r="AJ160" s="16">
        <f t="shared" si="72"/>
        <v>2.58</v>
      </c>
      <c r="AK160" s="16">
        <f t="shared" si="73"/>
        <v>380.18939632056163</v>
      </c>
      <c r="AL160" s="54">
        <f t="shared" si="50"/>
        <v>1.0050261387519126</v>
      </c>
      <c r="AM160" s="54">
        <f t="shared" si="51"/>
        <v>5.7325433424469159</v>
      </c>
      <c r="AN160" s="54">
        <f t="shared" si="52"/>
        <v>1.0000044001891348</v>
      </c>
      <c r="AO160" s="54">
        <f t="shared" si="53"/>
        <v>-0.16997009070077418</v>
      </c>
      <c r="AP160" s="54">
        <f t="shared" si="54"/>
        <v>0.98988413154181043</v>
      </c>
      <c r="AQ160" s="54">
        <f t="shared" si="55"/>
        <v>-8.1565406188558871</v>
      </c>
      <c r="AR160" s="54">
        <f t="shared" si="56"/>
        <v>1.0000000036977261</v>
      </c>
      <c r="AS160" s="54">
        <f t="shared" si="57"/>
        <v>4.9272545641680541E-3</v>
      </c>
      <c r="AT160" s="54">
        <f t="shared" si="58"/>
        <v>1.2312348096031826E-3</v>
      </c>
      <c r="AU160" s="54">
        <f t="shared" si="59"/>
        <v>-89.929455423996586</v>
      </c>
      <c r="AV160" s="54">
        <f t="shared" si="60"/>
        <v>0.99999930259314651</v>
      </c>
      <c r="AW160" s="54">
        <f t="shared" si="61"/>
        <v>-6.7667598053466546E-2</v>
      </c>
      <c r="AX160" s="54">
        <f t="shared" si="62"/>
        <v>38.103467488584855</v>
      </c>
      <c r="AY160" s="54">
        <f t="shared" si="63"/>
        <v>87.345785111423254</v>
      </c>
      <c r="AZ160" s="16" t="e">
        <f t="shared" si="64"/>
        <v>#VALUE!</v>
      </c>
      <c r="BA160" s="16" t="e">
        <f t="shared" si="65"/>
        <v>#VALUE!</v>
      </c>
      <c r="BB160" s="16" t="e">
        <f t="shared" si="66"/>
        <v>#VALUE!</v>
      </c>
      <c r="BC160" s="16" t="e">
        <f t="shared" si="67"/>
        <v>#VALUE!</v>
      </c>
      <c r="BD160" s="16">
        <f t="shared" si="68"/>
        <v>0.99999987151648961</v>
      </c>
      <c r="BE160" s="16">
        <f t="shared" si="69"/>
        <v>-2.9044327945247909E-2</v>
      </c>
      <c r="BF160" s="16">
        <f t="shared" si="70"/>
        <v>0.99999976825023085</v>
      </c>
      <c r="BG160" s="16">
        <f t="shared" si="71"/>
        <v>-3.9007426035846955E-2</v>
      </c>
    </row>
    <row r="161" spans="35:59" ht="15" x14ac:dyDescent="0.25">
      <c r="AI161" s="16">
        <v>159</v>
      </c>
      <c r="AJ161" s="16">
        <f t="shared" si="72"/>
        <v>2.59</v>
      </c>
      <c r="AK161" s="16">
        <f t="shared" si="73"/>
        <v>389.04514499428063</v>
      </c>
      <c r="AL161" s="54">
        <f t="shared" si="50"/>
        <v>1.0052623932997065</v>
      </c>
      <c r="AM161" s="54">
        <f t="shared" si="51"/>
        <v>5.8651510496162444</v>
      </c>
      <c r="AN161" s="54">
        <f t="shared" si="52"/>
        <v>1.0000046075631823</v>
      </c>
      <c r="AO161" s="54">
        <f t="shared" si="53"/>
        <v>-0.17392917866590549</v>
      </c>
      <c r="AP161" s="54">
        <f t="shared" si="54"/>
        <v>0.98941492882127147</v>
      </c>
      <c r="AQ161" s="54">
        <f t="shared" si="55"/>
        <v>-8.3438858441291099</v>
      </c>
      <c r="AR161" s="54">
        <f t="shared" si="56"/>
        <v>1.0000000038719945</v>
      </c>
      <c r="AS161" s="54">
        <f t="shared" si="57"/>
        <v>5.0420250661107474E-3</v>
      </c>
      <c r="AT161" s="54">
        <f t="shared" si="58"/>
        <v>1.2032085247272299E-3</v>
      </c>
      <c r="AU161" s="54">
        <f t="shared" si="59"/>
        <v>-89.93106121302506</v>
      </c>
      <c r="AV161" s="54">
        <f t="shared" si="60"/>
        <v>0.99999926972541009</v>
      </c>
      <c r="AW161" s="54">
        <f t="shared" si="61"/>
        <v>-6.9243777375324181E-2</v>
      </c>
      <c r="AX161" s="54">
        <f t="shared" si="62"/>
        <v>37.901392666144233</v>
      </c>
      <c r="AY161" s="54">
        <f t="shared" si="63"/>
        <v>87.282436178936322</v>
      </c>
      <c r="AZ161" s="16" t="e">
        <f t="shared" si="64"/>
        <v>#VALUE!</v>
      </c>
      <c r="BA161" s="16" t="e">
        <f t="shared" si="65"/>
        <v>#VALUE!</v>
      </c>
      <c r="BB161" s="16" t="e">
        <f t="shared" si="66"/>
        <v>#VALUE!</v>
      </c>
      <c r="BC161" s="16" t="e">
        <f t="shared" si="67"/>
        <v>#VALUE!</v>
      </c>
      <c r="BD161" s="16">
        <f t="shared" si="68"/>
        <v>0.99999986546124953</v>
      </c>
      <c r="BE161" s="16">
        <f t="shared" si="69"/>
        <v>-2.9720857131898256E-2</v>
      </c>
      <c r="BF161" s="16">
        <f t="shared" si="70"/>
        <v>0.99999975732820467</v>
      </c>
      <c r="BG161" s="16">
        <f t="shared" si="71"/>
        <v>-3.9916025418749314E-2</v>
      </c>
    </row>
    <row r="162" spans="35:59" ht="15" x14ac:dyDescent="0.25">
      <c r="AI162" s="16">
        <v>160</v>
      </c>
      <c r="AJ162" s="16">
        <f t="shared" si="72"/>
        <v>2.6</v>
      </c>
      <c r="AK162" s="16">
        <f t="shared" si="73"/>
        <v>398.10717055349761</v>
      </c>
      <c r="AL162" s="54">
        <f t="shared" si="50"/>
        <v>1.0055097226851142</v>
      </c>
      <c r="AM162" s="54">
        <f t="shared" si="51"/>
        <v>6.0007823315750528</v>
      </c>
      <c r="AN162" s="54">
        <f t="shared" si="52"/>
        <v>1.0000048247104212</v>
      </c>
      <c r="AO162" s="54">
        <f t="shared" si="53"/>
        <v>-0.17798048391674193</v>
      </c>
      <c r="AP162" s="54">
        <f t="shared" si="54"/>
        <v>0.98892432766428506</v>
      </c>
      <c r="AQ162" s="54">
        <f t="shared" si="55"/>
        <v>-8.5354090322117013</v>
      </c>
      <c r="AR162" s="54">
        <f t="shared" si="56"/>
        <v>1.0000000040544761</v>
      </c>
      <c r="AS162" s="54">
        <f t="shared" si="57"/>
        <v>5.1594689164273675E-3</v>
      </c>
      <c r="AT162" s="54">
        <f t="shared" si="58"/>
        <v>1.1758201932416585E-3</v>
      </c>
      <c r="AU162" s="54">
        <f t="shared" si="59"/>
        <v>-89.932630449937335</v>
      </c>
      <c r="AV162" s="54">
        <f t="shared" si="60"/>
        <v>0.99999923530866852</v>
      </c>
      <c r="AW162" s="54">
        <f t="shared" si="61"/>
        <v>-7.0856670521445883E-2</v>
      </c>
      <c r="AX162" s="54">
        <f t="shared" si="62"/>
        <v>37.699223186017015</v>
      </c>
      <c r="AY162" s="54">
        <f t="shared" si="63"/>
        <v>87.217806230425879</v>
      </c>
      <c r="AZ162" s="16" t="e">
        <f t="shared" si="64"/>
        <v>#VALUE!</v>
      </c>
      <c r="BA162" s="16" t="e">
        <f t="shared" si="65"/>
        <v>#VALUE!</v>
      </c>
      <c r="BB162" s="16" t="e">
        <f t="shared" si="66"/>
        <v>#VALUE!</v>
      </c>
      <c r="BC162" s="16" t="e">
        <f t="shared" si="67"/>
        <v>#VALUE!</v>
      </c>
      <c r="BD162" s="16">
        <f t="shared" si="68"/>
        <v>0.99999985912063483</v>
      </c>
      <c r="BE162" s="16">
        <f t="shared" si="69"/>
        <v>-3.0413144699090285E-2</v>
      </c>
      <c r="BF162" s="16">
        <f t="shared" si="70"/>
        <v>0.99999974589143981</v>
      </c>
      <c r="BG162" s="16">
        <f t="shared" si="71"/>
        <v>-4.0845788779277435E-2</v>
      </c>
    </row>
    <row r="163" spans="35:59" ht="15" x14ac:dyDescent="0.25">
      <c r="AI163" s="16">
        <v>161</v>
      </c>
      <c r="AJ163" s="16">
        <f t="shared" si="72"/>
        <v>2.6100000000000003</v>
      </c>
      <c r="AK163" s="16">
        <f t="shared" si="73"/>
        <v>407.3802778041134</v>
      </c>
      <c r="AL163" s="54">
        <f t="shared" si="50"/>
        <v>1.0057686431572275</v>
      </c>
      <c r="AM163" s="54">
        <f t="shared" si="51"/>
        <v>6.1395030182112871</v>
      </c>
      <c r="AN163" s="54">
        <f t="shared" si="52"/>
        <v>1.0000050520914439</v>
      </c>
      <c r="AO163" s="54">
        <f t="shared" si="53"/>
        <v>-0.18212615434681673</v>
      </c>
      <c r="AP163" s="54">
        <f t="shared" si="54"/>
        <v>0.98841138657682415</v>
      </c>
      <c r="AQ163" s="54">
        <f t="shared" si="55"/>
        <v>-8.7311946021557709</v>
      </c>
      <c r="AR163" s="54">
        <f t="shared" si="56"/>
        <v>1.0000000042455577</v>
      </c>
      <c r="AS163" s="54">
        <f t="shared" si="57"/>
        <v>5.2796483853979424E-3</v>
      </c>
      <c r="AT163" s="54">
        <f t="shared" si="58"/>
        <v>1.1490552937372662E-3</v>
      </c>
      <c r="AU163" s="54">
        <f t="shared" si="59"/>
        <v>-89.93416396675417</v>
      </c>
      <c r="AV163" s="54">
        <f t="shared" si="60"/>
        <v>0.99999919926991965</v>
      </c>
      <c r="AW163" s="54">
        <f t="shared" si="61"/>
        <v>-7.2507132658895926E-2</v>
      </c>
      <c r="AX163" s="54">
        <f t="shared" si="62"/>
        <v>37.496954884564111</v>
      </c>
      <c r="AY163" s="54">
        <f t="shared" si="63"/>
        <v>87.151872043886684</v>
      </c>
      <c r="AZ163" s="16" t="e">
        <f t="shared" si="64"/>
        <v>#VALUE!</v>
      </c>
      <c r="BA163" s="16" t="e">
        <f t="shared" si="65"/>
        <v>#VALUE!</v>
      </c>
      <c r="BB163" s="16" t="e">
        <f t="shared" si="66"/>
        <v>#VALUE!</v>
      </c>
      <c r="BC163" s="16" t="e">
        <f t="shared" si="67"/>
        <v>#VALUE!</v>
      </c>
      <c r="BD163" s="16">
        <f t="shared" si="68"/>
        <v>0.99999985248119638</v>
      </c>
      <c r="BE163" s="16">
        <f t="shared" si="69"/>
        <v>-3.1121557706046528E-2</v>
      </c>
      <c r="BF163" s="16">
        <f t="shared" si="70"/>
        <v>0.99999973391567698</v>
      </c>
      <c r="BG163" s="16">
        <f t="shared" si="71"/>
        <v>-4.1797209088312075E-2</v>
      </c>
    </row>
    <row r="164" spans="35:59" ht="15" x14ac:dyDescent="0.25">
      <c r="AI164" s="16">
        <v>162</v>
      </c>
      <c r="AJ164" s="16">
        <f t="shared" si="72"/>
        <v>2.62</v>
      </c>
      <c r="AK164" s="16">
        <f t="shared" si="73"/>
        <v>416.86938347033572</v>
      </c>
      <c r="AL164" s="54">
        <f t="shared" si="50"/>
        <v>1.0060396947531269</v>
      </c>
      <c r="AM164" s="54">
        <f t="shared" si="51"/>
        <v>6.2813801522064852</v>
      </c>
      <c r="AN164" s="54">
        <f t="shared" si="52"/>
        <v>1.0000052901885483</v>
      </c>
      <c r="AO164" s="54">
        <f t="shared" si="53"/>
        <v>-0.18636838787173451</v>
      </c>
      <c r="AP164" s="54">
        <f t="shared" si="54"/>
        <v>0.98787512587631532</v>
      </c>
      <c r="AQ164" s="54">
        <f t="shared" si="55"/>
        <v>-8.931328063758416</v>
      </c>
      <c r="AR164" s="54">
        <f t="shared" si="56"/>
        <v>1.0000000044456445</v>
      </c>
      <c r="AS164" s="54">
        <f t="shared" si="57"/>
        <v>5.4026271937634438E-3</v>
      </c>
      <c r="AT164" s="54">
        <f t="shared" si="58"/>
        <v>1.122899635340274E-3</v>
      </c>
      <c r="AU164" s="54">
        <f t="shared" si="59"/>
        <v>-89.935662576557675</v>
      </c>
      <c r="AV164" s="54">
        <f t="shared" si="60"/>
        <v>0.99999916153272106</v>
      </c>
      <c r="AW164" s="54">
        <f t="shared" si="61"/>
        <v>-7.419603887358342E-2</v>
      </c>
      <c r="AX164" s="54">
        <f t="shared" si="62"/>
        <v>37.294583429289951</v>
      </c>
      <c r="AY164" s="54">
        <f t="shared" si="63"/>
        <v>87.084610449777585</v>
      </c>
      <c r="AZ164" s="16" t="e">
        <f t="shared" si="64"/>
        <v>#VALUE!</v>
      </c>
      <c r="BA164" s="16" t="e">
        <f t="shared" si="65"/>
        <v>#VALUE!</v>
      </c>
      <c r="BB164" s="16" t="e">
        <f t="shared" si="66"/>
        <v>#VALUE!</v>
      </c>
      <c r="BC164" s="16" t="e">
        <f t="shared" si="67"/>
        <v>#VALUE!</v>
      </c>
      <c r="BD164" s="16">
        <f t="shared" si="68"/>
        <v>0.99999984552885113</v>
      </c>
      <c r="BE164" s="16">
        <f t="shared" si="69"/>
        <v>-3.1846471761853345E-2</v>
      </c>
      <c r="BF164" s="16">
        <f t="shared" si="70"/>
        <v>0.99999972137551441</v>
      </c>
      <c r="BG164" s="16">
        <f t="shared" si="71"/>
        <v>-4.2770790799394588E-2</v>
      </c>
    </row>
    <row r="165" spans="35:59" ht="15" x14ac:dyDescent="0.25">
      <c r="AI165" s="16">
        <v>163</v>
      </c>
      <c r="AJ165" s="16">
        <f t="shared" si="72"/>
        <v>2.63</v>
      </c>
      <c r="AK165" s="16">
        <f t="shared" si="73"/>
        <v>426.57951880159294</v>
      </c>
      <c r="AL165" s="54">
        <f t="shared" si="50"/>
        <v>1.0063234423677101</v>
      </c>
      <c r="AM165" s="54">
        <f t="shared" si="51"/>
        <v>6.4264819953477934</v>
      </c>
      <c r="AN165" s="54">
        <f t="shared" si="52"/>
        <v>1.0000055395067631</v>
      </c>
      <c r="AO165" s="54">
        <f t="shared" si="53"/>
        <v>-0.19070943359370698</v>
      </c>
      <c r="AP165" s="54">
        <f t="shared" si="54"/>
        <v>0.98731452644847761</v>
      </c>
      <c r="AQ165" s="54">
        <f t="shared" si="55"/>
        <v>-9.1358959858307074</v>
      </c>
      <c r="AR165" s="54">
        <f t="shared" si="56"/>
        <v>1.0000000046551614</v>
      </c>
      <c r="AS165" s="54">
        <f t="shared" si="57"/>
        <v>5.5284705465113637E-3</v>
      </c>
      <c r="AT165" s="54">
        <f t="shared" si="58"/>
        <v>1.0973393501892326E-3</v>
      </c>
      <c r="AU165" s="54">
        <f t="shared" si="59"/>
        <v>-89.937127073922412</v>
      </c>
      <c r="AV165" s="54">
        <f t="shared" si="60"/>
        <v>0.99999912201702756</v>
      </c>
      <c r="AW165" s="54">
        <f t="shared" si="61"/>
        <v>-7.5924284634192277E-2</v>
      </c>
      <c r="AX165" s="54">
        <f t="shared" si="62"/>
        <v>37.092104313368054</v>
      </c>
      <c r="AY165" s="54">
        <f t="shared" si="63"/>
        <v>87.015998366572504</v>
      </c>
      <c r="AZ165" s="16" t="e">
        <f t="shared" si="64"/>
        <v>#VALUE!</v>
      </c>
      <c r="BA165" s="16" t="e">
        <f t="shared" si="65"/>
        <v>#VALUE!</v>
      </c>
      <c r="BB165" s="16" t="e">
        <f t="shared" si="66"/>
        <v>#VALUE!</v>
      </c>
      <c r="BC165" s="16" t="e">
        <f t="shared" si="67"/>
        <v>#VALUE!</v>
      </c>
      <c r="BD165" s="16">
        <f t="shared" si="68"/>
        <v>0.99999983824885175</v>
      </c>
      <c r="BE165" s="16">
        <f t="shared" si="69"/>
        <v>-3.2588271224609687E-2</v>
      </c>
      <c r="BF165" s="16">
        <f t="shared" si="70"/>
        <v>0.99999970824435291</v>
      </c>
      <c r="BG165" s="16">
        <f t="shared" si="71"/>
        <v>-4.3767050116185008E-2</v>
      </c>
    </row>
    <row r="166" spans="35:59" ht="15" x14ac:dyDescent="0.25">
      <c r="AI166" s="16">
        <v>164</v>
      </c>
      <c r="AJ166" s="16">
        <f t="shared" si="72"/>
        <v>2.6399999999999997</v>
      </c>
      <c r="AK166" s="16">
        <f t="shared" si="73"/>
        <v>436.51583224016582</v>
      </c>
      <c r="AL166" s="54">
        <f t="shared" si="50"/>
        <v>1.0066204768691409</v>
      </c>
      <c r="AM166" s="54">
        <f t="shared" si="51"/>
        <v>6.5748780335353301</v>
      </c>
      <c r="AN166" s="54">
        <f t="shared" si="52"/>
        <v>1.0000058005749164</v>
      </c>
      <c r="AO166" s="54">
        <f t="shared" si="53"/>
        <v>-0.19515159299316626</v>
      </c>
      <c r="AP166" s="54">
        <f t="shared" si="54"/>
        <v>0.98672852849366777</v>
      </c>
      <c r="AQ166" s="54">
        <f t="shared" si="55"/>
        <v>-9.3449859602718437</v>
      </c>
      <c r="AR166" s="54">
        <f t="shared" si="56"/>
        <v>1.0000000048745523</v>
      </c>
      <c r="AS166" s="54">
        <f t="shared" si="57"/>
        <v>5.6572451674481907E-3</v>
      </c>
      <c r="AT166" s="54">
        <f t="shared" si="58"/>
        <v>1.0723608860831329E-3</v>
      </c>
      <c r="AU166" s="54">
        <f t="shared" si="59"/>
        <v>-89.938558235336615</v>
      </c>
      <c r="AV166" s="54">
        <f t="shared" si="60"/>
        <v>0.9999990806390221</v>
      </c>
      <c r="AW166" s="54">
        <f t="shared" si="61"/>
        <v>-7.7692786266914046E-2</v>
      </c>
      <c r="AX166" s="54">
        <f t="shared" si="62"/>
        <v>36.889512850124575</v>
      </c>
      <c r="AY166" s="54">
        <f t="shared" si="63"/>
        <v>86.946012839162847</v>
      </c>
      <c r="AZ166" s="16" t="e">
        <f t="shared" si="64"/>
        <v>#VALUE!</v>
      </c>
      <c r="BA166" s="16" t="e">
        <f t="shared" si="65"/>
        <v>#VALUE!</v>
      </c>
      <c r="BB166" s="16" t="e">
        <f t="shared" si="66"/>
        <v>#VALUE!</v>
      </c>
      <c r="BC166" s="16" t="e">
        <f t="shared" si="67"/>
        <v>#VALUE!</v>
      </c>
      <c r="BD166" s="16">
        <f t="shared" si="68"/>
        <v>0.99999983062575692</v>
      </c>
      <c r="BE166" s="16">
        <f t="shared" si="69"/>
        <v>-3.3347349405214236E-2</v>
      </c>
      <c r="BF166" s="16">
        <f t="shared" si="70"/>
        <v>0.99999969449433912</v>
      </c>
      <c r="BG166" s="16">
        <f t="shared" si="71"/>
        <v>-4.4786515266149018E-2</v>
      </c>
    </row>
    <row r="167" spans="35:59" ht="15" x14ac:dyDescent="0.25">
      <c r="AI167" s="16">
        <v>165</v>
      </c>
      <c r="AJ167" s="16">
        <f t="shared" si="72"/>
        <v>2.65</v>
      </c>
      <c r="AK167" s="16">
        <f t="shared" si="73"/>
        <v>446.68359215096331</v>
      </c>
      <c r="AL167" s="54">
        <f t="shared" si="50"/>
        <v>1.0069314162616343</v>
      </c>
      <c r="AM167" s="54">
        <f t="shared" si="51"/>
        <v>6.72663898036462</v>
      </c>
      <c r="AN167" s="54">
        <f t="shared" si="52"/>
        <v>1.00000607394676</v>
      </c>
      <c r="AO167" s="54">
        <f t="shared" si="53"/>
        <v>-0.19969722114808991</v>
      </c>
      <c r="AP167" s="54">
        <f t="shared" si="54"/>
        <v>0.98611603026610628</v>
      </c>
      <c r="AQ167" s="54">
        <f t="shared" si="55"/>
        <v>-9.558686561674401</v>
      </c>
      <c r="AR167" s="54">
        <f t="shared" si="56"/>
        <v>1.000000005104283</v>
      </c>
      <c r="AS167" s="54">
        <f t="shared" si="57"/>
        <v>5.7890193345772898E-3</v>
      </c>
      <c r="AT167" s="54">
        <f t="shared" si="58"/>
        <v>1.047950999296797E-3</v>
      </c>
      <c r="AU167" s="54">
        <f t="shared" si="59"/>
        <v>-89.939956819613855</v>
      </c>
      <c r="AV167" s="54">
        <f t="shared" si="60"/>
        <v>0.99999903731093664</v>
      </c>
      <c r="AW167" s="54">
        <f t="shared" si="61"/>
        <v>-7.9502481441236644E-2</v>
      </c>
      <c r="AX167" s="54">
        <f t="shared" si="62"/>
        <v>36.686804167495346</v>
      </c>
      <c r="AY167" s="54">
        <f t="shared" si="63"/>
        <v>86.87463108026509</v>
      </c>
      <c r="AZ167" s="16" t="e">
        <f t="shared" si="64"/>
        <v>#VALUE!</v>
      </c>
      <c r="BA167" s="16" t="e">
        <f t="shared" si="65"/>
        <v>#VALUE!</v>
      </c>
      <c r="BB167" s="16" t="e">
        <f t="shared" si="66"/>
        <v>#VALUE!</v>
      </c>
      <c r="BC167" s="16" t="e">
        <f t="shared" si="67"/>
        <v>#VALUE!</v>
      </c>
      <c r="BD167" s="16">
        <f t="shared" si="68"/>
        <v>0.99999982264339693</v>
      </c>
      <c r="BE167" s="16">
        <f t="shared" si="69"/>
        <v>-3.4124108775899546E-2</v>
      </c>
      <c r="BF167" s="16">
        <f t="shared" si="70"/>
        <v>0.9999996800963078</v>
      </c>
      <c r="BG167" s="16">
        <f t="shared" si="71"/>
        <v>-4.5829726780619938E-2</v>
      </c>
    </row>
    <row r="168" spans="35:59" ht="15" x14ac:dyDescent="0.25">
      <c r="AI168" s="16">
        <v>166</v>
      </c>
      <c r="AJ168" s="16">
        <f t="shared" si="72"/>
        <v>2.66</v>
      </c>
      <c r="AK168" s="16">
        <f t="shared" si="73"/>
        <v>457.0881896148756</v>
      </c>
      <c r="AL168" s="54">
        <f t="shared" si="50"/>
        <v>1.0072569068973227</v>
      </c>
      <c r="AM168" s="54">
        <f t="shared" si="51"/>
        <v>6.8818367791557051</v>
      </c>
      <c r="AN168" s="54">
        <f t="shared" si="52"/>
        <v>1.0000063602021414</v>
      </c>
      <c r="AO168" s="54">
        <f t="shared" si="53"/>
        <v>-0.20434872798167261</v>
      </c>
      <c r="AP168" s="54">
        <f t="shared" si="54"/>
        <v>0.98547588680978693</v>
      </c>
      <c r="AQ168" s="54">
        <f t="shared" si="55"/>
        <v>-9.7770873021746318</v>
      </c>
      <c r="AR168" s="54">
        <f t="shared" si="56"/>
        <v>1.0000000053448403</v>
      </c>
      <c r="AS168" s="54">
        <f t="shared" si="57"/>
        <v>5.9238629163007204E-3</v>
      </c>
      <c r="AT168" s="54">
        <f t="shared" si="58"/>
        <v>1.0240967475597838E-3</v>
      </c>
      <c r="AU168" s="54">
        <f t="shared" si="59"/>
        <v>-89.94132356829536</v>
      </c>
      <c r="AV168" s="54">
        <f t="shared" si="60"/>
        <v>0.99999899194086728</v>
      </c>
      <c r="AW168" s="54">
        <f t="shared" si="61"/>
        <v>-8.1354329667044076E-2</v>
      </c>
      <c r="AX168" s="54">
        <f t="shared" si="62"/>
        <v>36.483973202474353</v>
      </c>
      <c r="AY168" s="54">
        <f t="shared" si="63"/>
        <v>86.801830514988282</v>
      </c>
      <c r="AZ168" s="16" t="e">
        <f t="shared" si="64"/>
        <v>#VALUE!</v>
      </c>
      <c r="BA168" s="16" t="e">
        <f t="shared" si="65"/>
        <v>#VALUE!</v>
      </c>
      <c r="BB168" s="16" t="e">
        <f t="shared" si="66"/>
        <v>#VALUE!</v>
      </c>
      <c r="BC168" s="16" t="e">
        <f t="shared" si="67"/>
        <v>#VALUE!</v>
      </c>
      <c r="BD168" s="16">
        <f t="shared" si="68"/>
        <v>0.99999981428484019</v>
      </c>
      <c r="BE168" s="16">
        <f t="shared" si="69"/>
        <v>-3.4918961183622754E-2</v>
      </c>
      <c r="BF168" s="16">
        <f t="shared" si="70"/>
        <v>0.99999966501971882</v>
      </c>
      <c r="BG168" s="16">
        <f t="shared" si="71"/>
        <v>-4.6897237781382918E-2</v>
      </c>
    </row>
    <row r="169" spans="35:59" ht="15" x14ac:dyDescent="0.25">
      <c r="AI169" s="16">
        <v>167</v>
      </c>
      <c r="AJ169" s="16">
        <f t="shared" si="72"/>
        <v>2.67</v>
      </c>
      <c r="AK169" s="16">
        <f t="shared" si="73"/>
        <v>467.7351412871983</v>
      </c>
      <c r="AL169" s="54">
        <f t="shared" si="50"/>
        <v>1.0075976247389946</v>
      </c>
      <c r="AM169" s="54">
        <f t="shared" si="51"/>
        <v>7.0405446032929966</v>
      </c>
      <c r="AN169" s="54">
        <f t="shared" si="52"/>
        <v>1.0000066599482356</v>
      </c>
      <c r="AO169" s="54">
        <f t="shared" si="53"/>
        <v>-0.2091085795390068</v>
      </c>
      <c r="AP169" s="54">
        <f t="shared" si="54"/>
        <v>0.98480690869533283</v>
      </c>
      <c r="AQ169" s="54">
        <f t="shared" si="55"/>
        <v>-10.000278581250949</v>
      </c>
      <c r="AR169" s="54">
        <f t="shared" si="56"/>
        <v>1.0000000055967349</v>
      </c>
      <c r="AS169" s="54">
        <f t="shared" si="57"/>
        <v>6.0618474084643877E-3</v>
      </c>
      <c r="AT169" s="54">
        <f t="shared" si="58"/>
        <v>1.0007854831950533E-3</v>
      </c>
      <c r="AU169" s="54">
        <f t="shared" si="59"/>
        <v>-89.942659206043146</v>
      </c>
      <c r="AV169" s="54">
        <f t="shared" si="60"/>
        <v>0.99999894443257942</v>
      </c>
      <c r="AW169" s="54">
        <f t="shared" si="61"/>
        <v>-8.3249312803292688E-2</v>
      </c>
      <c r="AX169" s="54">
        <f t="shared" si="62"/>
        <v>36.281014695573127</v>
      </c>
      <c r="AY169" s="54">
        <f t="shared" si="63"/>
        <v>86.727588828722702</v>
      </c>
      <c r="AZ169" s="16" t="e">
        <f t="shared" si="64"/>
        <v>#VALUE!</v>
      </c>
      <c r="BA169" s="16" t="e">
        <f t="shared" si="65"/>
        <v>#VALUE!</v>
      </c>
      <c r="BB169" s="16" t="e">
        <f t="shared" si="66"/>
        <v>#VALUE!</v>
      </c>
      <c r="BC169" s="16" t="e">
        <f t="shared" si="67"/>
        <v>#VALUE!</v>
      </c>
      <c r="BD169" s="16">
        <f t="shared" si="68"/>
        <v>0.99999980553235679</v>
      </c>
      <c r="BE169" s="16">
        <f t="shared" si="69"/>
        <v>-3.5732328068427008E-2</v>
      </c>
      <c r="BF169" s="16">
        <f t="shared" si="70"/>
        <v>0.99999964923259288</v>
      </c>
      <c r="BG169" s="16">
        <f t="shared" si="71"/>
        <v>-4.7989614273934361E-2</v>
      </c>
    </row>
    <row r="170" spans="35:59" ht="15" x14ac:dyDescent="0.25">
      <c r="AI170" s="16">
        <v>168</v>
      </c>
      <c r="AJ170" s="16">
        <f t="shared" si="72"/>
        <v>2.6799999999999997</v>
      </c>
      <c r="AK170" s="16">
        <f t="shared" si="73"/>
        <v>478.6300923226384</v>
      </c>
      <c r="AL170" s="54">
        <f t="shared" si="50"/>
        <v>1.0079542766755378</v>
      </c>
      <c r="AM170" s="54">
        <f t="shared" si="51"/>
        <v>7.2028368547311992</v>
      </c>
      <c r="AN170" s="54">
        <f t="shared" si="52"/>
        <v>1.0000069738208315</v>
      </c>
      <c r="AO170" s="54">
        <f t="shared" si="53"/>
        <v>-0.21397929929344203</v>
      </c>
      <c r="AP170" s="54">
        <f t="shared" si="54"/>
        <v>0.98410786076256151</v>
      </c>
      <c r="AQ170" s="54">
        <f t="shared" si="55"/>
        <v>-10.228351630162281</v>
      </c>
      <c r="AR170" s="54">
        <f t="shared" si="56"/>
        <v>1.000000005860501</v>
      </c>
      <c r="AS170" s="54">
        <f t="shared" si="57"/>
        <v>6.2030459722660887E-3</v>
      </c>
      <c r="AT170" s="54">
        <f t="shared" si="58"/>
        <v>9.7800484641377542E-4</v>
      </c>
      <c r="AU170" s="54">
        <f t="shared" si="59"/>
        <v>-89.943964441024207</v>
      </c>
      <c r="AV170" s="54">
        <f t="shared" si="60"/>
        <v>0.99999889468530179</v>
      </c>
      <c r="AW170" s="54">
        <f t="shared" si="61"/>
        <v>-8.5188435578532118E-2</v>
      </c>
      <c r="AX170" s="54">
        <f t="shared" si="62"/>
        <v>36.077923185313374</v>
      </c>
      <c r="AY170" s="54">
        <f t="shared" si="63"/>
        <v>86.651884018510543</v>
      </c>
      <c r="AZ170" s="16" t="e">
        <f t="shared" si="64"/>
        <v>#VALUE!</v>
      </c>
      <c r="BA170" s="16" t="e">
        <f t="shared" si="65"/>
        <v>#VALUE!</v>
      </c>
      <c r="BB170" s="16" t="e">
        <f t="shared" si="66"/>
        <v>#VALUE!</v>
      </c>
      <c r="BC170" s="16" t="e">
        <f t="shared" si="67"/>
        <v>#VALUE!</v>
      </c>
      <c r="BD170" s="16">
        <f t="shared" si="68"/>
        <v>0.99999979636738179</v>
      </c>
      <c r="BE170" s="16">
        <f t="shared" si="69"/>
        <v>-3.6564640686888854E-2</v>
      </c>
      <c r="BF170" s="16">
        <f t="shared" si="70"/>
        <v>0.99999963270144321</v>
      </c>
      <c r="BG170" s="16">
        <f t="shared" si="71"/>
        <v>-4.9107435447571658E-2</v>
      </c>
    </row>
    <row r="171" spans="35:59" ht="15" x14ac:dyDescent="0.25">
      <c r="AI171" s="16">
        <v>169</v>
      </c>
      <c r="AJ171" s="16">
        <f t="shared" si="72"/>
        <v>2.69</v>
      </c>
      <c r="AK171" s="16">
        <f t="shared" si="73"/>
        <v>489.77881936844625</v>
      </c>
      <c r="AL171" s="54">
        <f t="shared" si="50"/>
        <v>1.0083276018919416</v>
      </c>
      <c r="AM171" s="54">
        <f t="shared" si="51"/>
        <v>7.3687891605139546</v>
      </c>
      <c r="AN171" s="54">
        <f t="shared" si="52"/>
        <v>1.0000073024856815</v>
      </c>
      <c r="AO171" s="54">
        <f t="shared" si="53"/>
        <v>-0.2189634694833073</v>
      </c>
      <c r="AP171" s="54">
        <f t="shared" si="54"/>
        <v>0.98337746087405264</v>
      </c>
      <c r="AQ171" s="54">
        <f t="shared" si="55"/>
        <v>-10.461398450707092</v>
      </c>
      <c r="AR171" s="54">
        <f t="shared" si="56"/>
        <v>1.0000000061366978</v>
      </c>
      <c r="AS171" s="54">
        <f t="shared" si="57"/>
        <v>6.3475334730464664E-3</v>
      </c>
      <c r="AT171" s="54">
        <f t="shared" si="58"/>
        <v>9.5574275876274001E-4</v>
      </c>
      <c r="AU171" s="54">
        <f t="shared" si="59"/>
        <v>-89.945239965285992</v>
      </c>
      <c r="AV171" s="54">
        <f t="shared" si="60"/>
        <v>0.99999884259351535</v>
      </c>
      <c r="AW171" s="54">
        <f t="shared" si="61"/>
        <v>-8.7172726123545971E-2</v>
      </c>
      <c r="AX171" s="54">
        <f t="shared" si="62"/>
        <v>35.874693002777555</v>
      </c>
      <c r="AY171" s="54">
        <f t="shared" si="63"/>
        <v>86.574694448063838</v>
      </c>
      <c r="AZ171" s="16" t="e">
        <f t="shared" si="64"/>
        <v>#VALUE!</v>
      </c>
      <c r="BA171" s="16" t="e">
        <f t="shared" si="65"/>
        <v>#VALUE!</v>
      </c>
      <c r="BB171" s="16" t="e">
        <f t="shared" si="66"/>
        <v>#VALUE!</v>
      </c>
      <c r="BC171" s="16" t="e">
        <f t="shared" si="67"/>
        <v>#VALUE!</v>
      </c>
      <c r="BD171" s="16">
        <f t="shared" si="68"/>
        <v>0.99999978677047552</v>
      </c>
      <c r="BE171" s="16">
        <f t="shared" si="69"/>
        <v>-3.741634034076962E-2</v>
      </c>
      <c r="BF171" s="16">
        <f t="shared" si="70"/>
        <v>0.99999961539120563</v>
      </c>
      <c r="BG171" s="16">
        <f t="shared" si="71"/>
        <v>-5.0251293982471398E-2</v>
      </c>
    </row>
    <row r="172" spans="35:59" ht="15" x14ac:dyDescent="0.25">
      <c r="AI172" s="16">
        <v>170</v>
      </c>
      <c r="AJ172" s="16">
        <f t="shared" si="72"/>
        <v>2.7</v>
      </c>
      <c r="AK172" s="16">
        <f t="shared" si="73"/>
        <v>501.18723362727269</v>
      </c>
      <c r="AL172" s="54">
        <f t="shared" si="50"/>
        <v>1.0087183732957663</v>
      </c>
      <c r="AM172" s="54">
        <f t="shared" si="51"/>
        <v>7.5384783671430151</v>
      </c>
      <c r="AN172" s="54">
        <f t="shared" si="52"/>
        <v>1.000007646639913</v>
      </c>
      <c r="AO172" s="54">
        <f t="shared" si="53"/>
        <v>-0.22406373247970407</v>
      </c>
      <c r="AP172" s="54">
        <f t="shared" si="54"/>
        <v>0.98261437868557611</v>
      </c>
      <c r="AQ172" s="54">
        <f t="shared" si="55"/>
        <v>-10.699511747974034</v>
      </c>
      <c r="AR172" s="54">
        <f t="shared" si="56"/>
        <v>1.0000000064259116</v>
      </c>
      <c r="AS172" s="54">
        <f t="shared" si="57"/>
        <v>6.495386519983601E-3</v>
      </c>
      <c r="AT172" s="54">
        <f t="shared" si="58"/>
        <v>9.3398741672087358E-4</v>
      </c>
      <c r="AU172" s="54">
        <f t="shared" si="59"/>
        <v>-89.946486455123306</v>
      </c>
      <c r="AV172" s="54">
        <f t="shared" si="60"/>
        <v>0.99999878804672759</v>
      </c>
      <c r="AW172" s="54">
        <f t="shared" si="61"/>
        <v>-8.9203236516395792E-2</v>
      </c>
      <c r="AX172" s="54">
        <f t="shared" si="62"/>
        <v>35.671318266244462</v>
      </c>
      <c r="AY172" s="54">
        <f t="shared" si="63"/>
        <v>86.495998906594664</v>
      </c>
      <c r="AZ172" s="16" t="e">
        <f t="shared" si="64"/>
        <v>#VALUE!</v>
      </c>
      <c r="BA172" s="16" t="e">
        <f t="shared" si="65"/>
        <v>#VALUE!</v>
      </c>
      <c r="BB172" s="16" t="e">
        <f t="shared" si="66"/>
        <v>#VALUE!</v>
      </c>
      <c r="BC172" s="16" t="e">
        <f t="shared" si="67"/>
        <v>#VALUE!</v>
      </c>
      <c r="BD172" s="16">
        <f t="shared" si="68"/>
        <v>0.99999977672128082</v>
      </c>
      <c r="BE172" s="16">
        <f t="shared" si="69"/>
        <v>-3.8287878610992969E-2</v>
      </c>
      <c r="BF172" s="16">
        <f t="shared" si="70"/>
        <v>0.99999959726516241</v>
      </c>
      <c r="BG172" s="16">
        <f t="shared" si="71"/>
        <v>-5.1421796363920268E-2</v>
      </c>
    </row>
    <row r="173" spans="35:59" ht="15" x14ac:dyDescent="0.25">
      <c r="AI173" s="16">
        <v>171</v>
      </c>
      <c r="AJ173" s="16">
        <f t="shared" si="72"/>
        <v>2.71</v>
      </c>
      <c r="AK173" s="16">
        <f t="shared" si="73"/>
        <v>512.86138399136519</v>
      </c>
      <c r="AL173" s="54">
        <f t="shared" si="50"/>
        <v>1.0091273990019973</v>
      </c>
      <c r="AM173" s="54">
        <f t="shared" si="51"/>
        <v>7.7119825326260196</v>
      </c>
      <c r="AN173" s="54">
        <f t="shared" si="52"/>
        <v>1.0000080070135069</v>
      </c>
      <c r="AO173" s="54">
        <f t="shared" si="53"/>
        <v>-0.22928279218608436</v>
      </c>
      <c r="AP173" s="54">
        <f t="shared" si="54"/>
        <v>0.98181723443984903</v>
      </c>
      <c r="AQ173" s="54">
        <f t="shared" si="55"/>
        <v>-10.942784856744833</v>
      </c>
      <c r="AR173" s="54">
        <f t="shared" si="56"/>
        <v>1.0000000067287553</v>
      </c>
      <c r="AS173" s="54">
        <f t="shared" si="57"/>
        <v>6.6466835067121553E-3</v>
      </c>
      <c r="AT173" s="54">
        <f t="shared" si="58"/>
        <v>9.127272854414925E-4</v>
      </c>
      <c r="AU173" s="54">
        <f t="shared" si="59"/>
        <v>-89.947704571436802</v>
      </c>
      <c r="AV173" s="54">
        <f t="shared" si="60"/>
        <v>0.99999873092923819</v>
      </c>
      <c r="AW173" s="54">
        <f t="shared" si="61"/>
        <v>-9.1281043340155604E-2</v>
      </c>
      <c r="AX173" s="54">
        <f t="shared" si="62"/>
        <v>35.467792875940283</v>
      </c>
      <c r="AY173" s="54">
        <f t="shared" si="63"/>
        <v>86.415776671623931</v>
      </c>
      <c r="AZ173" s="16" t="e">
        <f t="shared" si="64"/>
        <v>#VALUE!</v>
      </c>
      <c r="BA173" s="16" t="e">
        <f t="shared" si="65"/>
        <v>#VALUE!</v>
      </c>
      <c r="BB173" s="16" t="e">
        <f t="shared" si="66"/>
        <v>#VALUE!</v>
      </c>
      <c r="BC173" s="16" t="e">
        <f t="shared" si="67"/>
        <v>#VALUE!</v>
      </c>
      <c r="BD173" s="16">
        <f t="shared" si="68"/>
        <v>0.99999976619848274</v>
      </c>
      <c r="BE173" s="16">
        <f t="shared" si="69"/>
        <v>-3.917971759707168E-2</v>
      </c>
      <c r="BF173" s="16">
        <f t="shared" si="70"/>
        <v>0.9999995782848663</v>
      </c>
      <c r="BG173" s="16">
        <f t="shared" si="71"/>
        <v>-5.2619563203863948E-2</v>
      </c>
    </row>
    <row r="174" spans="35:59" ht="15" x14ac:dyDescent="0.25">
      <c r="AI174" s="16">
        <v>172</v>
      </c>
      <c r="AJ174" s="16">
        <f t="shared" si="72"/>
        <v>2.7199999999999998</v>
      </c>
      <c r="AK174" s="16">
        <f t="shared" si="73"/>
        <v>524.80746024977248</v>
      </c>
      <c r="AL174" s="54">
        <f t="shared" si="50"/>
        <v>1.0095555238782457</v>
      </c>
      <c r="AM174" s="54">
        <f t="shared" si="51"/>
        <v>7.8893809160214126</v>
      </c>
      <c r="AN174" s="54">
        <f t="shared" si="52"/>
        <v>1.0000083843708458</v>
      </c>
      <c r="AO174" s="54">
        <f t="shared" si="53"/>
        <v>-0.23462341547035326</v>
      </c>
      <c r="AP174" s="54">
        <f t="shared" si="54"/>
        <v>0.98098459779072911</v>
      </c>
      <c r="AQ174" s="54">
        <f t="shared" si="55"/>
        <v>-11.191311661201546</v>
      </c>
      <c r="AR174" s="54">
        <f t="shared" si="56"/>
        <v>1.0000000070458719</v>
      </c>
      <c r="AS174" s="54">
        <f t="shared" si="57"/>
        <v>6.8015046528886978E-3</v>
      </c>
      <c r="AT174" s="54">
        <f t="shared" si="58"/>
        <v>8.919510926369608E-4</v>
      </c>
      <c r="AU174" s="54">
        <f t="shared" si="59"/>
        <v>-89.948894960083493</v>
      </c>
      <c r="AV174" s="54">
        <f t="shared" si="60"/>
        <v>0.99999867111989516</v>
      </c>
      <c r="AW174" s="54">
        <f t="shared" si="61"/>
        <v>-9.3407248253633307E-2</v>
      </c>
      <c r="AX174" s="54">
        <f t="shared" si="62"/>
        <v>35.264110508938224</v>
      </c>
      <c r="AY174" s="54">
        <f t="shared" si="63"/>
        <v>86.334007575933214</v>
      </c>
      <c r="AZ174" s="16" t="e">
        <f t="shared" si="64"/>
        <v>#VALUE!</v>
      </c>
      <c r="BA174" s="16" t="e">
        <f t="shared" si="65"/>
        <v>#VALUE!</v>
      </c>
      <c r="BB174" s="16" t="e">
        <f t="shared" si="66"/>
        <v>#VALUE!</v>
      </c>
      <c r="BC174" s="16" t="e">
        <f t="shared" si="67"/>
        <v>#VALUE!</v>
      </c>
      <c r="BD174" s="16">
        <f t="shared" si="68"/>
        <v>0.99999975517976059</v>
      </c>
      <c r="BE174" s="16">
        <f t="shared" si="69"/>
        <v>-4.0092330162111452E-2</v>
      </c>
      <c r="BF174" s="16">
        <f t="shared" si="70"/>
        <v>0.99999955841005761</v>
      </c>
      <c r="BG174" s="16">
        <f t="shared" si="71"/>
        <v>-5.3845229569945342E-2</v>
      </c>
    </row>
    <row r="175" spans="35:59" ht="15" x14ac:dyDescent="0.25">
      <c r="AI175" s="16">
        <v>173</v>
      </c>
      <c r="AJ175" s="16">
        <f t="shared" si="72"/>
        <v>2.73</v>
      </c>
      <c r="AK175" s="16">
        <f t="shared" si="73"/>
        <v>537.03179637025301</v>
      </c>
      <c r="AL175" s="54">
        <f t="shared" si="50"/>
        <v>1.0100036311522664</v>
      </c>
      <c r="AM175" s="54">
        <f t="shared" si="51"/>
        <v>8.0707539642888477</v>
      </c>
      <c r="AN175" s="54">
        <f t="shared" si="52"/>
        <v>1.0000087795123356</v>
      </c>
      <c r="AO175" s="54">
        <f t="shared" si="53"/>
        <v>-0.24008843363024401</v>
      </c>
      <c r="AP175" s="54">
        <f t="shared" si="54"/>
        <v>0.98011498666563079</v>
      </c>
      <c r="AQ175" s="54">
        <f t="shared" si="55"/>
        <v>-11.445186507581836</v>
      </c>
      <c r="AR175" s="54">
        <f t="shared" si="56"/>
        <v>1.0000000073779336</v>
      </c>
      <c r="AS175" s="54">
        <f t="shared" si="57"/>
        <v>6.9599320467252012E-3</v>
      </c>
      <c r="AT175" s="54">
        <f t="shared" si="58"/>
        <v>8.7164782260252432E-4</v>
      </c>
      <c r="AU175" s="54">
        <f t="shared" si="59"/>
        <v>-89.950058252219065</v>
      </c>
      <c r="AV175" s="54">
        <f t="shared" si="60"/>
        <v>0.99999860849183586</v>
      </c>
      <c r="AW175" s="54">
        <f t="shared" si="61"/>
        <v>-9.5582978575380506E-2</v>
      </c>
      <c r="AX175" s="54">
        <f t="shared" si="62"/>
        <v>35.060264614243138</v>
      </c>
      <c r="AY175" s="54">
        <f t="shared" si="63"/>
        <v>86.250672078823342</v>
      </c>
      <c r="AZ175" s="16" t="e">
        <f t="shared" si="64"/>
        <v>#VALUE!</v>
      </c>
      <c r="BA175" s="16" t="e">
        <f t="shared" si="65"/>
        <v>#VALUE!</v>
      </c>
      <c r="BB175" s="16" t="e">
        <f t="shared" si="66"/>
        <v>#VALUE!</v>
      </c>
      <c r="BC175" s="16" t="e">
        <f t="shared" si="67"/>
        <v>#VALUE!</v>
      </c>
      <c r="BD175" s="16">
        <f t="shared" si="68"/>
        <v>0.99999974364174271</v>
      </c>
      <c r="BE175" s="16">
        <f t="shared" si="69"/>
        <v>-4.1026200183520864E-2</v>
      </c>
      <c r="BF175" s="16">
        <f t="shared" si="70"/>
        <v>0.99999953759857907</v>
      </c>
      <c r="BG175" s="16">
        <f t="shared" si="71"/>
        <v>-5.5099445322205835E-2</v>
      </c>
    </row>
    <row r="176" spans="35:59" ht="15" x14ac:dyDescent="0.25">
      <c r="AI176" s="16">
        <v>174</v>
      </c>
      <c r="AJ176" s="16">
        <f t="shared" si="72"/>
        <v>2.74</v>
      </c>
      <c r="AK176" s="16">
        <f t="shared" si="73"/>
        <v>549.54087385762534</v>
      </c>
      <c r="AL176" s="54">
        <f t="shared" si="50"/>
        <v>1.0104726440837946</v>
      </c>
      <c r="AM176" s="54">
        <f t="shared" si="51"/>
        <v>8.256183296242984</v>
      </c>
      <c r="AN176" s="54">
        <f t="shared" si="52"/>
        <v>1.0000091932761026</v>
      </c>
      <c r="AO176" s="54">
        <f t="shared" si="53"/>
        <v>-0.24568074389273573</v>
      </c>
      <c r="AP176" s="54">
        <f t="shared" si="54"/>
        <v>0.97920686617466912</v>
      </c>
      <c r="AQ176" s="54">
        <f t="shared" si="55"/>
        <v>-11.704504109419149</v>
      </c>
      <c r="AR176" s="54">
        <f t="shared" si="56"/>
        <v>1.0000000077256448</v>
      </c>
      <c r="AS176" s="54">
        <f t="shared" si="57"/>
        <v>7.1220496885132066E-3</v>
      </c>
      <c r="AT176" s="54">
        <f t="shared" si="58"/>
        <v>8.5180671037615805E-4</v>
      </c>
      <c r="AU176" s="54">
        <f t="shared" si="59"/>
        <v>-89.9511950646326</v>
      </c>
      <c r="AV176" s="54">
        <f t="shared" si="60"/>
        <v>0.9999985429122199</v>
      </c>
      <c r="AW176" s="54">
        <f t="shared" si="61"/>
        <v>-9.7809387881299198E-2</v>
      </c>
      <c r="AX176" s="54">
        <f t="shared" si="62"/>
        <v>34.856248408101315</v>
      </c>
      <c r="AY176" s="54">
        <f t="shared" si="63"/>
        <v>86.165751341838529</v>
      </c>
      <c r="AZ176" s="16" t="e">
        <f t="shared" si="64"/>
        <v>#VALUE!</v>
      </c>
      <c r="BA176" s="16" t="e">
        <f t="shared" si="65"/>
        <v>#VALUE!</v>
      </c>
      <c r="BB176" s="16" t="e">
        <f t="shared" si="66"/>
        <v>#VALUE!</v>
      </c>
      <c r="BC176" s="16" t="e">
        <f t="shared" si="67"/>
        <v>#VALUE!</v>
      </c>
      <c r="BD176" s="16">
        <f t="shared" si="68"/>
        <v>0.99999973155995525</v>
      </c>
      <c r="BE176" s="16">
        <f t="shared" si="69"/>
        <v>-4.1981822809560566E-2</v>
      </c>
      <c r="BF176" s="16">
        <f t="shared" si="70"/>
        <v>0.99999951580628754</v>
      </c>
      <c r="BG176" s="16">
        <f t="shared" si="71"/>
        <v>-5.638287545762799E-2</v>
      </c>
    </row>
    <row r="177" spans="35:59" ht="15" x14ac:dyDescent="0.25">
      <c r="AI177" s="16">
        <v>175</v>
      </c>
      <c r="AJ177" s="16">
        <f t="shared" si="72"/>
        <v>2.75</v>
      </c>
      <c r="AK177" s="16">
        <f t="shared" si="73"/>
        <v>562.34132519034927</v>
      </c>
      <c r="AL177" s="54">
        <f t="shared" si="50"/>
        <v>1.0109635277027038</v>
      </c>
      <c r="AM177" s="54">
        <f t="shared" si="51"/>
        <v>8.4457516833981678</v>
      </c>
      <c r="AN177" s="54">
        <f t="shared" si="52"/>
        <v>1.0000096265397718</v>
      </c>
      <c r="AO177" s="54">
        <f t="shared" si="53"/>
        <v>-0.25140331094830215</v>
      </c>
      <c r="AP177" s="54">
        <f t="shared" si="54"/>
        <v>0.97825864757579117</v>
      </c>
      <c r="AQ177" s="54">
        <f t="shared" si="55"/>
        <v>-11.969359444999144</v>
      </c>
      <c r="AR177" s="54">
        <f t="shared" si="56"/>
        <v>1.0000000080897433</v>
      </c>
      <c r="AS177" s="54">
        <f t="shared" si="57"/>
        <v>7.2879435351618643E-3</v>
      </c>
      <c r="AT177" s="54">
        <f t="shared" si="58"/>
        <v>8.3241723603131711E-4</v>
      </c>
      <c r="AU177" s="54">
        <f t="shared" si="59"/>
        <v>-89.952306000073463</v>
      </c>
      <c r="AV177" s="54">
        <f t="shared" si="60"/>
        <v>0.99999847424194566</v>
      </c>
      <c r="AW177" s="54">
        <f t="shared" si="61"/>
        <v>-0.10008765661616349</v>
      </c>
      <c r="AX177" s="54">
        <f t="shared" si="62"/>
        <v>34.652054869578649</v>
      </c>
      <c r="AY177" s="54">
        <f t="shared" si="63"/>
        <v>86.079227309111687</v>
      </c>
      <c r="AZ177" s="16" t="e">
        <f t="shared" si="64"/>
        <v>#VALUE!</v>
      </c>
      <c r="BA177" s="16" t="e">
        <f t="shared" si="65"/>
        <v>#VALUE!</v>
      </c>
      <c r="BB177" s="16" t="e">
        <f t="shared" si="66"/>
        <v>#VALUE!</v>
      </c>
      <c r="BC177" s="16" t="e">
        <f t="shared" si="67"/>
        <v>#VALUE!</v>
      </c>
      <c r="BD177" s="16">
        <f t="shared" si="68"/>
        <v>0.99999971890877104</v>
      </c>
      <c r="BE177" s="16">
        <f t="shared" si="69"/>
        <v>-4.2959704721868046E-2</v>
      </c>
      <c r="BF177" s="16">
        <f t="shared" si="70"/>
        <v>0.99999949298695812</v>
      </c>
      <c r="BG177" s="16">
        <f t="shared" si="71"/>
        <v>-5.7696200462702886E-2</v>
      </c>
    </row>
    <row r="178" spans="35:59" ht="15" x14ac:dyDescent="0.25">
      <c r="AI178" s="16">
        <v>176</v>
      </c>
      <c r="AJ178" s="16">
        <f t="shared" si="72"/>
        <v>2.76</v>
      </c>
      <c r="AK178" s="16">
        <f t="shared" si="73"/>
        <v>575.43993733715706</v>
      </c>
      <c r="AL178" s="54">
        <f t="shared" si="50"/>
        <v>1.0114772906155078</v>
      </c>
      <c r="AM178" s="54">
        <f t="shared" si="51"/>
        <v>8.639543027480352</v>
      </c>
      <c r="AN178" s="54">
        <f t="shared" si="52"/>
        <v>1.0000100802223273</v>
      </c>
      <c r="AO178" s="54">
        <f t="shared" si="53"/>
        <v>-0.25725916852079611</v>
      </c>
      <c r="AP178" s="54">
        <f t="shared" si="54"/>
        <v>0.97726868730593686</v>
      </c>
      <c r="AQ178" s="54">
        <f t="shared" si="55"/>
        <v>-12.239847646659495</v>
      </c>
      <c r="AR178" s="54">
        <f t="shared" si="56"/>
        <v>1.0000000084710012</v>
      </c>
      <c r="AS178" s="54">
        <f t="shared" si="57"/>
        <v>7.4577015457734245E-3</v>
      </c>
      <c r="AT178" s="54">
        <f t="shared" si="58"/>
        <v>8.1346911909957584E-4</v>
      </c>
      <c r="AU178" s="54">
        <f t="shared" si="59"/>
        <v>-89.953391647570996</v>
      </c>
      <c r="AV178" s="54">
        <f t="shared" si="60"/>
        <v>0.99999840233535597</v>
      </c>
      <c r="AW178" s="54">
        <f t="shared" si="61"/>
        <v>-0.10241899271937907</v>
      </c>
      <c r="AX178" s="54">
        <f t="shared" si="62"/>
        <v>34.447676736454817</v>
      </c>
      <c r="AY178" s="54">
        <f t="shared" si="63"/>
        <v>85.991082792477172</v>
      </c>
      <c r="AZ178" s="16" t="e">
        <f t="shared" si="64"/>
        <v>#VALUE!</v>
      </c>
      <c r="BA178" s="16" t="e">
        <f t="shared" si="65"/>
        <v>#VALUE!</v>
      </c>
      <c r="BB178" s="16" t="e">
        <f t="shared" si="66"/>
        <v>#VALUE!</v>
      </c>
      <c r="BC178" s="16" t="e">
        <f t="shared" si="67"/>
        <v>#VALUE!</v>
      </c>
      <c r="BD178" s="16">
        <f t="shared" si="68"/>
        <v>0.99999970566135521</v>
      </c>
      <c r="BE178" s="16">
        <f t="shared" si="69"/>
        <v>-4.3960364404097042E-2</v>
      </c>
      <c r="BF178" s="16">
        <f t="shared" si="70"/>
        <v>0.99999946909218862</v>
      </c>
      <c r="BG178" s="16">
        <f t="shared" si="71"/>
        <v>-5.9040116674208838E-2</v>
      </c>
    </row>
    <row r="179" spans="35:59" ht="15" x14ac:dyDescent="0.25">
      <c r="AI179" s="16">
        <v>177</v>
      </c>
      <c r="AJ179" s="16">
        <f t="shared" si="72"/>
        <v>2.77</v>
      </c>
      <c r="AK179" s="16">
        <f t="shared" si="73"/>
        <v>588.84365535558959</v>
      </c>
      <c r="AL179" s="54">
        <f t="shared" si="50"/>
        <v>1.0120149868822201</v>
      </c>
      <c r="AM179" s="54">
        <f t="shared" si="51"/>
        <v>8.8376423343713686</v>
      </c>
      <c r="AN179" s="54">
        <f t="shared" si="52"/>
        <v>1.0000105552860623</v>
      </c>
      <c r="AO179" s="54">
        <f t="shared" si="53"/>
        <v>-0.26325142097378657</v>
      </c>
      <c r="AP179" s="54">
        <f t="shared" si="54"/>
        <v>0.97623528608910148</v>
      </c>
      <c r="AQ179" s="54">
        <f t="shared" si="55"/>
        <v>-12.516063881557693</v>
      </c>
      <c r="AR179" s="54">
        <f t="shared" si="56"/>
        <v>1.0000000088702272</v>
      </c>
      <c r="AS179" s="54">
        <f t="shared" si="57"/>
        <v>7.6314137282801923E-3</v>
      </c>
      <c r="AT179" s="54">
        <f t="shared" si="58"/>
        <v>7.9495231312021165E-4</v>
      </c>
      <c r="AU179" s="54">
        <f t="shared" si="59"/>
        <v>-89.954452582746768</v>
      </c>
      <c r="AV179" s="54">
        <f t="shared" si="60"/>
        <v>0.99999832703993008</v>
      </c>
      <c r="AW179" s="54">
        <f t="shared" si="61"/>
        <v>-0.1048046322653103</v>
      </c>
      <c r="AX179" s="54">
        <f t="shared" si="62"/>
        <v>34.243106501484803</v>
      </c>
      <c r="AY179" s="54">
        <f t="shared" si="63"/>
        <v>85.901301561490897</v>
      </c>
      <c r="AZ179" s="16" t="e">
        <f t="shared" si="64"/>
        <v>#VALUE!</v>
      </c>
      <c r="BA179" s="16" t="e">
        <f t="shared" si="65"/>
        <v>#VALUE!</v>
      </c>
      <c r="BB179" s="16" t="e">
        <f t="shared" si="66"/>
        <v>#VALUE!</v>
      </c>
      <c r="BC179" s="16" t="e">
        <f t="shared" si="67"/>
        <v>#VALUE!</v>
      </c>
      <c r="BD179" s="16">
        <f t="shared" si="68"/>
        <v>0.99999969178960879</v>
      </c>
      <c r="BE179" s="16">
        <f t="shared" si="69"/>
        <v>-4.4984332416813183E-2</v>
      </c>
      <c r="BF179" s="16">
        <f t="shared" si="70"/>
        <v>0.99999944407129515</v>
      </c>
      <c r="BG179" s="16">
        <f t="shared" si="71"/>
        <v>-6.0415336648391556E-2</v>
      </c>
    </row>
    <row r="180" spans="35:59" ht="15" x14ac:dyDescent="0.25">
      <c r="AI180" s="16">
        <v>178</v>
      </c>
      <c r="AJ180" s="16">
        <f t="shared" si="72"/>
        <v>2.7800000000000002</v>
      </c>
      <c r="AK180" s="16">
        <f t="shared" si="73"/>
        <v>602.55958607435832</v>
      </c>
      <c r="AL180" s="54">
        <f t="shared" si="50"/>
        <v>1.0125777179655813</v>
      </c>
      <c r="AM180" s="54">
        <f t="shared" si="51"/>
        <v>9.0401356842397664</v>
      </c>
      <c r="AN180" s="54">
        <f t="shared" si="52"/>
        <v>1.0000110527386197</v>
      </c>
      <c r="AO180" s="54">
        <f t="shared" si="53"/>
        <v>-0.26938324495419674</v>
      </c>
      <c r="AP180" s="54">
        <f t="shared" si="54"/>
        <v>0.97515668813301404</v>
      </c>
      <c r="AQ180" s="54">
        <f t="shared" si="55"/>
        <v>-12.798103223531804</v>
      </c>
      <c r="AR180" s="54">
        <f t="shared" si="56"/>
        <v>1.0000000092882682</v>
      </c>
      <c r="AS180" s="54">
        <f t="shared" si="57"/>
        <v>7.8091721871678945E-3</v>
      </c>
      <c r="AT180" s="54">
        <f t="shared" si="58"/>
        <v>7.7685700031382746E-4</v>
      </c>
      <c r="AU180" s="54">
        <f t="shared" si="59"/>
        <v>-89.955489368119757</v>
      </c>
      <c r="AV180" s="54">
        <f t="shared" si="60"/>
        <v>0.99999824819595806</v>
      </c>
      <c r="AW180" s="54">
        <f t="shared" si="61"/>
        <v>-0.10724584011851572</v>
      </c>
      <c r="AX180" s="54">
        <f t="shared" si="62"/>
        <v>34.038336409083115</v>
      </c>
      <c r="AY180" s="54">
        <f t="shared" si="63"/>
        <v>85.809868438485154</v>
      </c>
      <c r="AZ180" s="16" t="e">
        <f t="shared" si="64"/>
        <v>#VALUE!</v>
      </c>
      <c r="BA180" s="16" t="e">
        <f t="shared" si="65"/>
        <v>#VALUE!</v>
      </c>
      <c r="BB180" s="16" t="e">
        <f t="shared" si="66"/>
        <v>#VALUE!</v>
      </c>
      <c r="BC180" s="16" t="e">
        <f t="shared" si="67"/>
        <v>#VALUE!</v>
      </c>
      <c r="BD180" s="16">
        <f t="shared" si="68"/>
        <v>0.99999967726410754</v>
      </c>
      <c r="BE180" s="16">
        <f t="shared" si="69"/>
        <v>-4.6032151678792647E-2</v>
      </c>
      <c r="BF180" s="16">
        <f t="shared" si="70"/>
        <v>0.9999994178712055</v>
      </c>
      <c r="BG180" s="16">
        <f t="shared" si="71"/>
        <v>-6.1822589538742638E-2</v>
      </c>
    </row>
    <row r="181" spans="35:59" ht="15" x14ac:dyDescent="0.25">
      <c r="AI181" s="16">
        <v>179</v>
      </c>
      <c r="AJ181" s="16">
        <f t="shared" si="72"/>
        <v>2.79</v>
      </c>
      <c r="AK181" s="16">
        <f t="shared" si="73"/>
        <v>616.59500186148273</v>
      </c>
      <c r="AL181" s="54">
        <f t="shared" si="50"/>
        <v>1.0131666347546551</v>
      </c>
      <c r="AM181" s="54">
        <f t="shared" si="51"/>
        <v>9.2471101976006498</v>
      </c>
      <c r="AN181" s="54">
        <f t="shared" si="52"/>
        <v>1.0000115736351285</v>
      </c>
      <c r="AO181" s="54">
        <f t="shared" si="53"/>
        <v>-0.27565789107410155</v>
      </c>
      <c r="AP181" s="54">
        <f t="shared" si="54"/>
        <v>0.97403108042703301</v>
      </c>
      <c r="AQ181" s="54">
        <f t="shared" si="55"/>
        <v>-13.086060515680931</v>
      </c>
      <c r="AR181" s="54">
        <f t="shared" si="56"/>
        <v>1.0000000097260107</v>
      </c>
      <c r="AS181" s="54">
        <f t="shared" si="57"/>
        <v>7.9910711723106542E-3</v>
      </c>
      <c r="AT181" s="54">
        <f t="shared" si="58"/>
        <v>7.5917358637719499E-4</v>
      </c>
      <c r="AU181" s="54">
        <f t="shared" si="59"/>
        <v>-89.956502553404533</v>
      </c>
      <c r="AV181" s="54">
        <f t="shared" si="60"/>
        <v>0.99999816563620447</v>
      </c>
      <c r="AW181" s="54">
        <f t="shared" si="61"/>
        <v>-0.10974391060423858</v>
      </c>
      <c r="AX181" s="54">
        <f t="shared" si="62"/>
        <v>33.83335845249082</v>
      </c>
      <c r="AY181" s="54">
        <f t="shared" si="63"/>
        <v>85.716769398771689</v>
      </c>
      <c r="AZ181" s="16" t="e">
        <f t="shared" si="64"/>
        <v>#VALUE!</v>
      </c>
      <c r="BA181" s="16" t="e">
        <f t="shared" si="65"/>
        <v>#VALUE!</v>
      </c>
      <c r="BB181" s="16" t="e">
        <f t="shared" si="66"/>
        <v>#VALUE!</v>
      </c>
      <c r="BC181" s="16" t="e">
        <f t="shared" si="67"/>
        <v>#VALUE!</v>
      </c>
      <c r="BD181" s="16">
        <f t="shared" si="68"/>
        <v>0.99999966205404134</v>
      </c>
      <c r="BE181" s="16">
        <f t="shared" si="69"/>
        <v>-4.7104377754872605E-2</v>
      </c>
      <c r="BF181" s="16">
        <f t="shared" si="70"/>
        <v>0.99999939043634567</v>
      </c>
      <c r="BG181" s="16">
        <f t="shared" si="71"/>
        <v>-6.3262621482576498E-2</v>
      </c>
    </row>
    <row r="182" spans="35:59" ht="15" x14ac:dyDescent="0.25">
      <c r="AI182" s="16">
        <v>180</v>
      </c>
      <c r="AJ182" s="16">
        <f t="shared" si="72"/>
        <v>2.8</v>
      </c>
      <c r="AK182" s="16">
        <f t="shared" si="73"/>
        <v>630.95734448019323</v>
      </c>
      <c r="AL182" s="54">
        <f t="shared" si="50"/>
        <v>1.0137829396647637</v>
      </c>
      <c r="AM182" s="54">
        <f t="shared" si="51"/>
        <v>9.458653997035519</v>
      </c>
      <c r="AN182" s="54">
        <f t="shared" si="52"/>
        <v>1.0000121190804427</v>
      </c>
      <c r="AO182" s="54">
        <f t="shared" si="53"/>
        <v>-0.28207868563156013</v>
      </c>
      <c r="AP182" s="54">
        <f t="shared" si="54"/>
        <v>0.97285659215475817</v>
      </c>
      <c r="AQ182" s="54">
        <f t="shared" si="55"/>
        <v>-13.380030223296941</v>
      </c>
      <c r="AR182" s="54">
        <f t="shared" si="56"/>
        <v>1.0000000101843833</v>
      </c>
      <c r="AS182" s="54">
        <f t="shared" si="57"/>
        <v>8.1772071289434312E-3</v>
      </c>
      <c r="AT182" s="54">
        <f t="shared" si="58"/>
        <v>7.4189269539657254E-4</v>
      </c>
      <c r="AU182" s="54">
        <f t="shared" si="59"/>
        <v>-89.957492675802811</v>
      </c>
      <c r="AV182" s="54">
        <f t="shared" si="60"/>
        <v>0.99999807918555117</v>
      </c>
      <c r="AW182" s="54">
        <f t="shared" si="61"/>
        <v>-0.11230016819450526</v>
      </c>
      <c r="AX182" s="54">
        <f t="shared" si="62"/>
        <v>33.628164371489582</v>
      </c>
      <c r="AY182" s="54">
        <f t="shared" si="63"/>
        <v>85.621991676091554</v>
      </c>
      <c r="AZ182" s="16" t="e">
        <f t="shared" si="64"/>
        <v>#VALUE!</v>
      </c>
      <c r="BA182" s="16" t="e">
        <f t="shared" si="65"/>
        <v>#VALUE!</v>
      </c>
      <c r="BB182" s="16" t="e">
        <f t="shared" si="66"/>
        <v>#VALUE!</v>
      </c>
      <c r="BC182" s="16" t="e">
        <f t="shared" si="67"/>
        <v>#VALUE!</v>
      </c>
      <c r="BD182" s="16">
        <f t="shared" si="68"/>
        <v>0.9999996461271472</v>
      </c>
      <c r="BE182" s="16">
        <f t="shared" si="69"/>
        <v>-4.8201579150505339E-2</v>
      </c>
      <c r="BF182" s="16">
        <f t="shared" si="70"/>
        <v>0.99999936170852322</v>
      </c>
      <c r="BG182" s="16">
        <f t="shared" si="71"/>
        <v>-6.4736195996609389E-2</v>
      </c>
    </row>
    <row r="183" spans="35:59" ht="15" x14ac:dyDescent="0.25">
      <c r="AI183" s="16">
        <v>181</v>
      </c>
      <c r="AJ183" s="16">
        <f t="shared" si="72"/>
        <v>2.81</v>
      </c>
      <c r="AK183" s="16">
        <f t="shared" si="73"/>
        <v>645.65422903465594</v>
      </c>
      <c r="AL183" s="54">
        <f t="shared" si="50"/>
        <v>1.0144278888157052</v>
      </c>
      <c r="AM183" s="54">
        <f t="shared" si="51"/>
        <v>9.6748561642917856</v>
      </c>
      <c r="AN183" s="54">
        <f t="shared" si="52"/>
        <v>1.0000126902314836</v>
      </c>
      <c r="AO183" s="54">
        <f t="shared" si="53"/>
        <v>-0.28864903237139017</v>
      </c>
      <c r="AP183" s="54">
        <f t="shared" si="54"/>
        <v>0.97163129423577688</v>
      </c>
      <c r="AQ183" s="54">
        <f t="shared" si="55"/>
        <v>-13.680106276787257</v>
      </c>
      <c r="AR183" s="54">
        <f t="shared" si="56"/>
        <v>1.0000000106643585</v>
      </c>
      <c r="AS183" s="54">
        <f t="shared" si="57"/>
        <v>8.3676787487985231E-3</v>
      </c>
      <c r="AT183" s="54">
        <f t="shared" si="58"/>
        <v>7.2500516487678283E-4</v>
      </c>
      <c r="AU183" s="54">
        <f t="shared" si="59"/>
        <v>-89.958460260288263</v>
      </c>
      <c r="AV183" s="54">
        <f t="shared" si="60"/>
        <v>0.99999798866062839</v>
      </c>
      <c r="AW183" s="54">
        <f t="shared" si="61"/>
        <v>-0.11491596821019709</v>
      </c>
      <c r="AX183" s="54">
        <f t="shared" si="62"/>
        <v>33.42274565073172</v>
      </c>
      <c r="AY183" s="54">
        <f t="shared" si="63"/>
        <v>85.525523873388565</v>
      </c>
      <c r="AZ183" s="16" t="e">
        <f t="shared" si="64"/>
        <v>#VALUE!</v>
      </c>
      <c r="BA183" s="16" t="e">
        <f t="shared" si="65"/>
        <v>#VALUE!</v>
      </c>
      <c r="BB183" s="16" t="e">
        <f t="shared" si="66"/>
        <v>#VALUE!</v>
      </c>
      <c r="BC183" s="16" t="e">
        <f t="shared" si="67"/>
        <v>#VALUE!</v>
      </c>
      <c r="BD183" s="16">
        <f t="shared" si="68"/>
        <v>0.99999962944964282</v>
      </c>
      <c r="BE183" s="16">
        <f t="shared" si="69"/>
        <v>-4.9324337613173425E-2</v>
      </c>
      <c r="BF183" s="16">
        <f t="shared" si="70"/>
        <v>0.99999933162680277</v>
      </c>
      <c r="BG183" s="16">
        <f t="shared" si="71"/>
        <v>-6.6244094381751856E-2</v>
      </c>
    </row>
    <row r="184" spans="35:59" ht="15" x14ac:dyDescent="0.25">
      <c r="AI184" s="16">
        <v>182</v>
      </c>
      <c r="AJ184" s="16">
        <f t="shared" si="72"/>
        <v>2.8200000000000003</v>
      </c>
      <c r="AK184" s="16">
        <f t="shared" si="73"/>
        <v>660.693448007597</v>
      </c>
      <c r="AL184" s="54">
        <f t="shared" si="50"/>
        <v>1.0151027942901483</v>
      </c>
      <c r="AM184" s="54">
        <f t="shared" si="51"/>
        <v>9.8958066924699217</v>
      </c>
      <c r="AN184" s="54">
        <f t="shared" si="52"/>
        <v>1.0000132882996944</v>
      </c>
      <c r="AO184" s="54">
        <f t="shared" si="53"/>
        <v>-0.29537241428679517</v>
      </c>
      <c r="AP184" s="54">
        <f t="shared" si="54"/>
        <v>0.9703531990118941</v>
      </c>
      <c r="AQ184" s="54">
        <f t="shared" si="55"/>
        <v>-13.986381904239256</v>
      </c>
      <c r="AR184" s="54">
        <f t="shared" si="56"/>
        <v>1.0000000111669543</v>
      </c>
      <c r="AS184" s="54">
        <f t="shared" si="57"/>
        <v>8.5625870224331126E-3</v>
      </c>
      <c r="AT184" s="54">
        <f t="shared" si="58"/>
        <v>7.0850204088343971E-4</v>
      </c>
      <c r="AU184" s="54">
        <f t="shared" si="59"/>
        <v>-89.959405819884765</v>
      </c>
      <c r="AV184" s="54">
        <f t="shared" si="60"/>
        <v>0.99999789386942362</v>
      </c>
      <c r="AW184" s="54">
        <f t="shared" si="61"/>
        <v>-0.11759269753946411</v>
      </c>
      <c r="AX184" s="54">
        <f t="shared" si="62"/>
        <v>33.217093518760059</v>
      </c>
      <c r="AY184" s="54">
        <f t="shared" si="63"/>
        <v>85.427356078963925</v>
      </c>
      <c r="AZ184" s="16" t="e">
        <f t="shared" si="64"/>
        <v>#VALUE!</v>
      </c>
      <c r="BA184" s="16" t="e">
        <f t="shared" si="65"/>
        <v>#VALUE!</v>
      </c>
      <c r="BB184" s="16" t="e">
        <f t="shared" si="66"/>
        <v>#VALUE!</v>
      </c>
      <c r="BC184" s="16" t="e">
        <f t="shared" si="67"/>
        <v>#VALUE!</v>
      </c>
      <c r="BD184" s="16">
        <f t="shared" si="68"/>
        <v>0.99999961198615273</v>
      </c>
      <c r="BE184" s="16">
        <f t="shared" si="69"/>
        <v>-5.0473248440824084E-2</v>
      </c>
      <c r="BF184" s="16">
        <f t="shared" si="70"/>
        <v>0.99999930012737748</v>
      </c>
      <c r="BG184" s="16">
        <f t="shared" si="71"/>
        <v>-6.7787116137326894E-2</v>
      </c>
    </row>
    <row r="185" spans="35:59" ht="15" x14ac:dyDescent="0.25">
      <c r="AI185" s="16">
        <v>183</v>
      </c>
      <c r="AJ185" s="16">
        <f t="shared" si="72"/>
        <v>2.83</v>
      </c>
      <c r="AK185" s="16">
        <f t="shared" si="73"/>
        <v>676.08297539198213</v>
      </c>
      <c r="AL185" s="54">
        <f t="shared" si="50"/>
        <v>1.0158090264740474</v>
      </c>
      <c r="AM185" s="54">
        <f t="shared" si="51"/>
        <v>10.12159643299537</v>
      </c>
      <c r="AN185" s="54">
        <f t="shared" si="52"/>
        <v>1.000013914553608</v>
      </c>
      <c r="AO185" s="54">
        <f t="shared" si="53"/>
        <v>-0.30225239546279353</v>
      </c>
      <c r="AP185" s="54">
        <f t="shared" si="54"/>
        <v>0.96902026009413111</v>
      </c>
      <c r="AQ185" s="54">
        <f t="shared" si="55"/>
        <v>-14.298949453292513</v>
      </c>
      <c r="AR185" s="54">
        <f t="shared" si="56"/>
        <v>1.0000000116932366</v>
      </c>
      <c r="AS185" s="54">
        <f t="shared" si="57"/>
        <v>8.7620352927757199E-3</v>
      </c>
      <c r="AT185" s="54">
        <f t="shared" si="58"/>
        <v>6.9237457329572529E-4</v>
      </c>
      <c r="AU185" s="54">
        <f t="shared" si="59"/>
        <v>-89.960329855938454</v>
      </c>
      <c r="AV185" s="54">
        <f t="shared" si="60"/>
        <v>0.9999977946108759</v>
      </c>
      <c r="AW185" s="54">
        <f t="shared" si="61"/>
        <v>-0.12033177537286359</v>
      </c>
      <c r="AX185" s="54">
        <f t="shared" si="62"/>
        <v>33.011198947795755</v>
      </c>
      <c r="AY185" s="54">
        <f t="shared" si="63"/>
        <v>85.327479988039073</v>
      </c>
      <c r="AZ185" s="16" t="e">
        <f t="shared" si="64"/>
        <v>#VALUE!</v>
      </c>
      <c r="BA185" s="16" t="e">
        <f t="shared" si="65"/>
        <v>#VALUE!</v>
      </c>
      <c r="BB185" s="16" t="e">
        <f t="shared" si="66"/>
        <v>#VALUE!</v>
      </c>
      <c r="BC185" s="16" t="e">
        <f t="shared" si="67"/>
        <v>#VALUE!</v>
      </c>
      <c r="BD185" s="16">
        <f t="shared" si="68"/>
        <v>0.99999959369963454</v>
      </c>
      <c r="BE185" s="16">
        <f t="shared" si="69"/>
        <v>-5.1648920797487799E-2</v>
      </c>
      <c r="BF185" s="16">
        <f t="shared" si="70"/>
        <v>0.99999926714343323</v>
      </c>
      <c r="BG185" s="16">
        <f t="shared" si="71"/>
        <v>-6.9366079384935511E-2</v>
      </c>
    </row>
    <row r="186" spans="35:59" ht="15" x14ac:dyDescent="0.25">
      <c r="AI186" s="16">
        <v>184</v>
      </c>
      <c r="AJ186" s="16">
        <f t="shared" si="72"/>
        <v>2.84</v>
      </c>
      <c r="AK186" s="16">
        <f t="shared" si="73"/>
        <v>691.83097091893671</v>
      </c>
      <c r="AL186" s="54">
        <f t="shared" si="50"/>
        <v>1.0165480164808514</v>
      </c>
      <c r="AM186" s="54">
        <f t="shared" si="51"/>
        <v>10.352317037061086</v>
      </c>
      <c r="AN186" s="54">
        <f t="shared" si="52"/>
        <v>1.0000145703215388</v>
      </c>
      <c r="AO186" s="54">
        <f t="shared" si="53"/>
        <v>-0.30929262296240817</v>
      </c>
      <c r="AP186" s="54">
        <f t="shared" si="54"/>
        <v>0.96763037238770122</v>
      </c>
      <c r="AQ186" s="54">
        <f t="shared" si="55"/>
        <v>-14.617900202003785</v>
      </c>
      <c r="AR186" s="54">
        <f t="shared" si="56"/>
        <v>1.000000012244322</v>
      </c>
      <c r="AS186" s="54">
        <f t="shared" si="57"/>
        <v>8.9661293099199714E-3</v>
      </c>
      <c r="AT186" s="54">
        <f t="shared" si="58"/>
        <v>6.7661421116721606E-4</v>
      </c>
      <c r="AU186" s="54">
        <f t="shared" si="59"/>
        <v>-89.961232858383568</v>
      </c>
      <c r="AV186" s="54">
        <f t="shared" si="60"/>
        <v>0.99999769067444844</v>
      </c>
      <c r="AW186" s="54">
        <f t="shared" si="61"/>
        <v>-0.1231346539556111</v>
      </c>
      <c r="AX186" s="54">
        <f t="shared" si="62"/>
        <v>32.805052654377604</v>
      </c>
      <c r="AY186" s="54">
        <f t="shared" si="63"/>
        <v>85.225889029727185</v>
      </c>
      <c r="AZ186" s="16" t="e">
        <f t="shared" si="64"/>
        <v>#VALUE!</v>
      </c>
      <c r="BA186" s="16" t="e">
        <f t="shared" si="65"/>
        <v>#VALUE!</v>
      </c>
      <c r="BB186" s="16" t="e">
        <f t="shared" si="66"/>
        <v>#VALUE!</v>
      </c>
      <c r="BC186" s="16" t="e">
        <f t="shared" si="67"/>
        <v>#VALUE!</v>
      </c>
      <c r="BD186" s="16">
        <f t="shared" si="68"/>
        <v>0.99999957455130062</v>
      </c>
      <c r="BE186" s="16">
        <f t="shared" si="69"/>
        <v>-5.2851978036247707E-2</v>
      </c>
      <c r="BF186" s="16">
        <f t="shared" si="70"/>
        <v>0.99999923260500712</v>
      </c>
      <c r="BG186" s="16">
        <f t="shared" si="71"/>
        <v>-7.0981821302193132E-2</v>
      </c>
    </row>
    <row r="187" spans="35:59" ht="15" x14ac:dyDescent="0.25">
      <c r="AI187" s="16">
        <v>185</v>
      </c>
      <c r="AJ187" s="16">
        <f t="shared" si="72"/>
        <v>2.85</v>
      </c>
      <c r="AK187" s="16">
        <f t="shared" si="73"/>
        <v>707.94578438413873</v>
      </c>
      <c r="AL187" s="54">
        <f t="shared" si="50"/>
        <v>1.0173212586611962</v>
      </c>
      <c r="AM187" s="54">
        <f t="shared" si="51"/>
        <v>10.588060891215948</v>
      </c>
      <c r="AN187" s="54">
        <f t="shared" si="52"/>
        <v>1.0000152569943994</v>
      </c>
      <c r="AO187" s="54">
        <f t="shared" si="53"/>
        <v>-0.31649682875659557</v>
      </c>
      <c r="AP187" s="54">
        <f t="shared" si="54"/>
        <v>0.96618137231308932</v>
      </c>
      <c r="AQ187" s="54">
        <f t="shared" si="55"/>
        <v>-14.943324158413398</v>
      </c>
      <c r="AR187" s="54">
        <f t="shared" si="56"/>
        <v>1.0000000128213791</v>
      </c>
      <c r="AS187" s="54">
        <f t="shared" si="57"/>
        <v>9.1749772871945311E-3</v>
      </c>
      <c r="AT187" s="54">
        <f t="shared" si="58"/>
        <v>6.6121259819230125E-4</v>
      </c>
      <c r="AU187" s="54">
        <f t="shared" si="59"/>
        <v>-89.962115306002161</v>
      </c>
      <c r="AV187" s="54">
        <f t="shared" si="60"/>
        <v>0.99999758183968313</v>
      </c>
      <c r="AW187" s="54">
        <f t="shared" si="61"/>
        <v>-0.12600281935734001</v>
      </c>
      <c r="AX187" s="54">
        <f t="shared" si="62"/>
        <v>32.598645100940821</v>
      </c>
      <c r="AY187" s="54">
        <f t="shared" si="63"/>
        <v>85.122578499377354</v>
      </c>
      <c r="AZ187" s="16" t="e">
        <f t="shared" si="64"/>
        <v>#VALUE!</v>
      </c>
      <c r="BA187" s="16" t="e">
        <f t="shared" si="65"/>
        <v>#VALUE!</v>
      </c>
      <c r="BB187" s="16" t="e">
        <f t="shared" si="66"/>
        <v>#VALUE!</v>
      </c>
      <c r="BC187" s="16" t="e">
        <f t="shared" si="67"/>
        <v>#VALUE!</v>
      </c>
      <c r="BD187" s="16">
        <f t="shared" si="68"/>
        <v>0.99999955450053446</v>
      </c>
      <c r="BE187" s="16">
        <f t="shared" si="69"/>
        <v>-5.4083058029730423E-2</v>
      </c>
      <c r="BF187" s="16">
        <f t="shared" si="70"/>
        <v>0.99999919643883906</v>
      </c>
      <c r="BG187" s="16">
        <f t="shared" si="71"/>
        <v>-7.2635198566566084E-2</v>
      </c>
    </row>
    <row r="188" spans="35:59" ht="15" x14ac:dyDescent="0.25">
      <c r="AI188" s="16">
        <v>186</v>
      </c>
      <c r="AJ188" s="16">
        <f t="shared" si="72"/>
        <v>2.8600000000000003</v>
      </c>
      <c r="AK188" s="16">
        <f t="shared" si="73"/>
        <v>724.43596007499082</v>
      </c>
      <c r="AL188" s="54">
        <f t="shared" si="50"/>
        <v>1.018130313199674</v>
      </c>
      <c r="AM188" s="54">
        <f t="shared" si="51"/>
        <v>10.828921046764579</v>
      </c>
      <c r="AN188" s="54">
        <f t="shared" si="52"/>
        <v>1.0000159760286496</v>
      </c>
      <c r="AO188" s="54">
        <f t="shared" si="53"/>
        <v>-0.32386883169892505</v>
      </c>
      <c r="AP188" s="54">
        <f t="shared" si="54"/>
        <v>0.96467103824224354</v>
      </c>
      <c r="AQ188" s="54">
        <f t="shared" si="55"/>
        <v>-15.275309848550858</v>
      </c>
      <c r="AR188" s="54">
        <f t="shared" si="56"/>
        <v>1.0000000134256322</v>
      </c>
      <c r="AS188" s="54">
        <f t="shared" si="57"/>
        <v>9.3886899585391512E-3</v>
      </c>
      <c r="AT188" s="54">
        <f t="shared" si="58"/>
        <v>6.4616156827578485E-4</v>
      </c>
      <c r="AU188" s="54">
        <f t="shared" si="59"/>
        <v>-89.962977666677958</v>
      </c>
      <c r="AV188" s="54">
        <f t="shared" si="60"/>
        <v>0.99999746787573118</v>
      </c>
      <c r="AW188" s="54">
        <f t="shared" si="61"/>
        <v>-0.12893779225977914</v>
      </c>
      <c r="AX188" s="54">
        <f t="shared" si="62"/>
        <v>32.391966498427962</v>
      </c>
      <c r="AY188" s="54">
        <f t="shared" si="63"/>
        <v>85.01754569621778</v>
      </c>
      <c r="AZ188" s="16" t="e">
        <f t="shared" si="64"/>
        <v>#VALUE!</v>
      </c>
      <c r="BA188" s="16" t="e">
        <f t="shared" si="65"/>
        <v>#VALUE!</v>
      </c>
      <c r="BB188" s="16" t="e">
        <f t="shared" si="66"/>
        <v>#VALUE!</v>
      </c>
      <c r="BC188" s="16" t="e">
        <f t="shared" si="67"/>
        <v>#VALUE!</v>
      </c>
      <c r="BD188" s="16">
        <f t="shared" si="68"/>
        <v>0.99999953350480619</v>
      </c>
      <c r="BE188" s="16">
        <f t="shared" si="69"/>
        <v>-5.5342813508294272E-2</v>
      </c>
      <c r="BF188" s="16">
        <f t="shared" si="70"/>
        <v>0.99999915856821586</v>
      </c>
      <c r="BG188" s="16">
        <f t="shared" si="71"/>
        <v>-7.4327087809544085E-2</v>
      </c>
    </row>
    <row r="189" spans="35:59" ht="15" x14ac:dyDescent="0.25">
      <c r="AI189" s="16">
        <v>187</v>
      </c>
      <c r="AJ189" s="16">
        <f t="shared" si="72"/>
        <v>2.87</v>
      </c>
      <c r="AK189" s="16">
        <f t="shared" si="73"/>
        <v>741.31024130091828</v>
      </c>
      <c r="AL189" s="54">
        <f t="shared" si="50"/>
        <v>1.0189768088001587</v>
      </c>
      <c r="AM189" s="54">
        <f t="shared" si="51"/>
        <v>11.074991142634556</v>
      </c>
      <c r="AN189" s="54">
        <f t="shared" si="52"/>
        <v>1.0000167289493855</v>
      </c>
      <c r="AO189" s="54">
        <f t="shared" si="53"/>
        <v>-0.33141253954603594</v>
      </c>
      <c r="AP189" s="54">
        <f t="shared" si="54"/>
        <v>0.96309709116972941</v>
      </c>
      <c r="AQ189" s="54">
        <f t="shared" si="55"/>
        <v>-15.613944092651412</v>
      </c>
      <c r="AR189" s="54">
        <f t="shared" si="56"/>
        <v>1.0000000140583627</v>
      </c>
      <c r="AS189" s="54">
        <f t="shared" si="57"/>
        <v>9.6073806372172083E-3</v>
      </c>
      <c r="AT189" s="54">
        <f t="shared" si="58"/>
        <v>6.3145314120331849E-4</v>
      </c>
      <c r="AU189" s="54">
        <f t="shared" si="59"/>
        <v>-89.96382039764444</v>
      </c>
      <c r="AV189" s="54">
        <f t="shared" si="60"/>
        <v>0.99999734854086564</v>
      </c>
      <c r="AW189" s="54">
        <f t="shared" si="61"/>
        <v>-0.1319411287627642</v>
      </c>
      <c r="AX189" s="54">
        <f t="shared" si="62"/>
        <v>32.185006810029485</v>
      </c>
      <c r="AY189" s="54">
        <f t="shared" si="63"/>
        <v>84.910790066179658</v>
      </c>
      <c r="AZ189" s="16" t="e">
        <f t="shared" si="64"/>
        <v>#VALUE!</v>
      </c>
      <c r="BA189" s="16" t="e">
        <f t="shared" si="65"/>
        <v>#VALUE!</v>
      </c>
      <c r="BB189" s="16" t="e">
        <f t="shared" si="66"/>
        <v>#VALUE!</v>
      </c>
      <c r="BC189" s="16" t="e">
        <f t="shared" si="67"/>
        <v>#VALUE!</v>
      </c>
      <c r="BD189" s="16">
        <f t="shared" si="68"/>
        <v>0.99999951151958111</v>
      </c>
      <c r="BE189" s="16">
        <f t="shared" si="69"/>
        <v>-5.6631912406094123E-2</v>
      </c>
      <c r="BF189" s="16">
        <f t="shared" si="70"/>
        <v>0.99999911891281013</v>
      </c>
      <c r="BG189" s="16">
        <f t="shared" si="71"/>
        <v>-7.605838608138972E-2</v>
      </c>
    </row>
    <row r="190" spans="35:59" ht="15" x14ac:dyDescent="0.25">
      <c r="AI190" s="16">
        <v>188</v>
      </c>
      <c r="AJ190" s="16">
        <f t="shared" si="72"/>
        <v>2.88</v>
      </c>
      <c r="AK190" s="16">
        <f t="shared" si="73"/>
        <v>758.57757502918378</v>
      </c>
      <c r="AL190" s="54">
        <f t="shared" si="50"/>
        <v>1.0198624454610352</v>
      </c>
      <c r="AM190" s="54">
        <f t="shared" si="51"/>
        <v>11.326365321358271</v>
      </c>
      <c r="AN190" s="54">
        <f t="shared" si="52"/>
        <v>1.0000175173535752</v>
      </c>
      <c r="AO190" s="54">
        <f t="shared" si="53"/>
        <v>-0.33913195102491722</v>
      </c>
      <c r="AP190" s="54">
        <f t="shared" si="54"/>
        <v>0.96145719563949317</v>
      </c>
      <c r="AQ190" s="54">
        <f t="shared" si="55"/>
        <v>-15.959311769395049</v>
      </c>
      <c r="AR190" s="54">
        <f t="shared" si="56"/>
        <v>1.0000000147209129</v>
      </c>
      <c r="AS190" s="54">
        <f t="shared" si="57"/>
        <v>9.8311652758957379E-3</v>
      </c>
      <c r="AT190" s="54">
        <f t="shared" si="58"/>
        <v>6.170795184103861E-4</v>
      </c>
      <c r="AU190" s="54">
        <f t="shared" si="59"/>
        <v>-89.964643945727261</v>
      </c>
      <c r="AV190" s="54">
        <f t="shared" si="60"/>
        <v>0.99999722358196674</v>
      </c>
      <c r="AW190" s="54">
        <f t="shared" si="61"/>
        <v>-0.1350144212090077</v>
      </c>
      <c r="AX190" s="54">
        <f t="shared" si="62"/>
        <v>31.97775575615573</v>
      </c>
      <c r="AY190" s="54">
        <f t="shared" si="63"/>
        <v>84.802313349736039</v>
      </c>
      <c r="AZ190" s="16" t="e">
        <f t="shared" si="64"/>
        <v>#VALUE!</v>
      </c>
      <c r="BA190" s="16" t="e">
        <f t="shared" si="65"/>
        <v>#VALUE!</v>
      </c>
      <c r="BB190" s="16" t="e">
        <f t="shared" si="66"/>
        <v>#VALUE!</v>
      </c>
      <c r="BC190" s="16" t="e">
        <f t="shared" si="67"/>
        <v>#VALUE!</v>
      </c>
      <c r="BD190" s="16">
        <f t="shared" si="68"/>
        <v>0.99999948849822606</v>
      </c>
      <c r="BE190" s="16">
        <f t="shared" si="69"/>
        <v>-5.7951038215205364E-2</v>
      </c>
      <c r="BF190" s="16">
        <f t="shared" si="70"/>
        <v>0.99999907738850757</v>
      </c>
      <c r="BG190" s="16">
        <f t="shared" si="71"/>
        <v>-7.7830011326709636E-2</v>
      </c>
    </row>
    <row r="191" spans="35:59" ht="15" x14ac:dyDescent="0.25">
      <c r="AI191" s="16">
        <v>189</v>
      </c>
      <c r="AJ191" s="16">
        <f t="shared" si="72"/>
        <v>2.8899999999999997</v>
      </c>
      <c r="AK191" s="16">
        <f t="shared" si="73"/>
        <v>776.24711662869163</v>
      </c>
      <c r="AL191" s="54">
        <f t="shared" si="50"/>
        <v>1.0207889973415287</v>
      </c>
      <c r="AM191" s="54">
        <f t="shared" si="51"/>
        <v>11.583138137809659</v>
      </c>
      <c r="AN191" s="54">
        <f t="shared" si="52"/>
        <v>1.0000183429134435</v>
      </c>
      <c r="AO191" s="54">
        <f t="shared" si="53"/>
        <v>-0.34703115794809175</v>
      </c>
      <c r="AP191" s="54">
        <f t="shared" si="54"/>
        <v>0.95974896094858098</v>
      </c>
      <c r="AQ191" s="54">
        <f t="shared" si="55"/>
        <v>-16.311495568026377</v>
      </c>
      <c r="AR191" s="54">
        <f t="shared" si="56"/>
        <v>1.000000015414688</v>
      </c>
      <c r="AS191" s="54">
        <f t="shared" si="57"/>
        <v>1.0060162528125E-2</v>
      </c>
      <c r="AT191" s="54">
        <f t="shared" si="58"/>
        <v>6.0303307884757994E-4</v>
      </c>
      <c r="AU191" s="54">
        <f t="shared" si="59"/>
        <v>-89.965448747581164</v>
      </c>
      <c r="AV191" s="54">
        <f t="shared" si="60"/>
        <v>0.99999709273398685</v>
      </c>
      <c r="AW191" s="54">
        <f t="shared" si="61"/>
        <v>-0.13815929902806554</v>
      </c>
      <c r="AX191" s="54">
        <f t="shared" si="62"/>
        <v>31.770202820746217</v>
      </c>
      <c r="AY191" s="54">
        <f t="shared" si="63"/>
        <v>84.692119734535012</v>
      </c>
      <c r="AZ191" s="16" t="e">
        <f t="shared" si="64"/>
        <v>#VALUE!</v>
      </c>
      <c r="BA191" s="16" t="e">
        <f t="shared" si="65"/>
        <v>#VALUE!</v>
      </c>
      <c r="BB191" s="16" t="e">
        <f t="shared" si="66"/>
        <v>#VALUE!</v>
      </c>
      <c r="BC191" s="16" t="e">
        <f t="shared" si="67"/>
        <v>#VALUE!</v>
      </c>
      <c r="BD191" s="16">
        <f t="shared" si="68"/>
        <v>0.99999946439190923</v>
      </c>
      <c r="BE191" s="16">
        <f t="shared" si="69"/>
        <v>-5.9300890347995815E-2</v>
      </c>
      <c r="BF191" s="16">
        <f t="shared" si="70"/>
        <v>0.99999903390723055</v>
      </c>
      <c r="BG191" s="16">
        <f t="shared" si="71"/>
        <v>-7.964290287110079E-2</v>
      </c>
    </row>
    <row r="192" spans="35:59" ht="15" x14ac:dyDescent="0.25">
      <c r="AI192" s="16">
        <v>190</v>
      </c>
      <c r="AJ192" s="16">
        <f t="shared" si="72"/>
        <v>2.9</v>
      </c>
      <c r="AK192" s="16">
        <f t="shared" si="73"/>
        <v>794.32823472428208</v>
      </c>
      <c r="AL192" s="54">
        <f t="shared" si="50"/>
        <v>1.0217583157201622</v>
      </c>
      <c r="AM192" s="54">
        <f t="shared" si="51"/>
        <v>11.845404460329206</v>
      </c>
      <c r="AN192" s="54">
        <f t="shared" si="52"/>
        <v>1.0000192073800191</v>
      </c>
      <c r="AO192" s="54">
        <f t="shared" si="53"/>
        <v>-0.35511434737779435</v>
      </c>
      <c r="AP192" s="54">
        <f t="shared" si="54"/>
        <v>0.95796994264980029</v>
      </c>
      <c r="AQ192" s="54">
        <f t="shared" si="55"/>
        <v>-16.670575728266094</v>
      </c>
      <c r="AR192" s="54">
        <f t="shared" si="56"/>
        <v>1.0000000161411597</v>
      </c>
      <c r="AS192" s="54">
        <f t="shared" si="57"/>
        <v>1.0294493811249984E-2</v>
      </c>
      <c r="AT192" s="54">
        <f t="shared" si="58"/>
        <v>5.8930637493999284E-4</v>
      </c>
      <c r="AU192" s="54">
        <f t="shared" si="59"/>
        <v>-89.966235229921466</v>
      </c>
      <c r="AV192" s="54">
        <f t="shared" si="60"/>
        <v>0.9999969557193864</v>
      </c>
      <c r="AW192" s="54">
        <f t="shared" si="61"/>
        <v>-0.14137742959994351</v>
      </c>
      <c r="AX192" s="54">
        <f t="shared" si="62"/>
        <v>31.562337259026187</v>
      </c>
      <c r="AY192" s="54">
        <f t="shared" si="63"/>
        <v>84.580216012548078</v>
      </c>
      <c r="AZ192" s="16" t="e">
        <f t="shared" si="64"/>
        <v>#VALUE!</v>
      </c>
      <c r="BA192" s="16" t="e">
        <f t="shared" si="65"/>
        <v>#VALUE!</v>
      </c>
      <c r="BB192" s="16" t="e">
        <f t="shared" si="66"/>
        <v>#VALUE!</v>
      </c>
      <c r="BC192" s="16" t="e">
        <f t="shared" si="67"/>
        <v>#VALUE!</v>
      </c>
      <c r="BD192" s="16">
        <f t="shared" si="68"/>
        <v>0.99999943914949896</v>
      </c>
      <c r="BE192" s="16">
        <f t="shared" si="69"/>
        <v>-6.0682184507936464E-2</v>
      </c>
      <c r="BF192" s="16">
        <f t="shared" si="70"/>
        <v>0.99999898837675016</v>
      </c>
      <c r="BG192" s="16">
        <f t="shared" si="71"/>
        <v>-8.1498021919128402E-2</v>
      </c>
    </row>
    <row r="193" spans="35:59" ht="15" x14ac:dyDescent="0.25">
      <c r="AI193" s="16">
        <v>191</v>
      </c>
      <c r="AJ193" s="16">
        <f t="shared" si="72"/>
        <v>2.91</v>
      </c>
      <c r="AK193" s="16">
        <f t="shared" si="73"/>
        <v>812.83051616409978</v>
      </c>
      <c r="AL193" s="54">
        <f t="shared" si="50"/>
        <v>1.0227723320461708</v>
      </c>
      <c r="AM193" s="54">
        <f t="shared" si="51"/>
        <v>12.113259363866261</v>
      </c>
      <c r="AN193" s="54">
        <f t="shared" si="52"/>
        <v>1.0000201125868484</v>
      </c>
      <c r="AO193" s="54">
        <f t="shared" si="53"/>
        <v>-0.36338580384027153</v>
      </c>
      <c r="AP193" s="54">
        <f t="shared" si="54"/>
        <v>0.95611764437580427</v>
      </c>
      <c r="AQ193" s="54">
        <f t="shared" si="55"/>
        <v>-17.036629767985559</v>
      </c>
      <c r="AR193" s="54">
        <f t="shared" si="56"/>
        <v>1.0000000169018692</v>
      </c>
      <c r="AS193" s="54">
        <f t="shared" si="57"/>
        <v>1.0534283370787347E-2</v>
      </c>
      <c r="AT193" s="54">
        <f t="shared" si="58"/>
        <v>5.7589212863857499E-4</v>
      </c>
      <c r="AU193" s="54">
        <f t="shared" si="59"/>
        <v>-89.967003809750338</v>
      </c>
      <c r="AV193" s="54">
        <f t="shared" si="60"/>
        <v>0.99999681224754722</v>
      </c>
      <c r="AW193" s="54">
        <f t="shared" si="61"/>
        <v>-0.14467051913880227</v>
      </c>
      <c r="AX193" s="54">
        <f t="shared" si="62"/>
        <v>31.354148106823342</v>
      </c>
      <c r="AY193" s="54">
        <f t="shared" si="63"/>
        <v>84.46661174138913</v>
      </c>
      <c r="AZ193" s="16" t="e">
        <f t="shared" si="64"/>
        <v>#VALUE!</v>
      </c>
      <c r="BA193" s="16" t="e">
        <f t="shared" si="65"/>
        <v>#VALUE!</v>
      </c>
      <c r="BB193" s="16" t="e">
        <f t="shared" si="66"/>
        <v>#VALUE!</v>
      </c>
      <c r="BC193" s="16" t="e">
        <f t="shared" si="67"/>
        <v>#VALUE!</v>
      </c>
      <c r="BD193" s="16">
        <f t="shared" si="68"/>
        <v>0.99999941271745263</v>
      </c>
      <c r="BE193" s="16">
        <f t="shared" si="69"/>
        <v>-6.2095653069048184E-2</v>
      </c>
      <c r="BF193" s="16">
        <f t="shared" si="70"/>
        <v>0.99999894070049089</v>
      </c>
      <c r="BG193" s="16">
        <f t="shared" si="71"/>
        <v>-8.3396352063899809E-2</v>
      </c>
    </row>
    <row r="194" spans="35:59" ht="15" x14ac:dyDescent="0.25">
      <c r="AI194" s="16">
        <v>192</v>
      </c>
      <c r="AJ194" s="16">
        <f t="shared" si="72"/>
        <v>2.92</v>
      </c>
      <c r="AK194" s="16">
        <f t="shared" si="73"/>
        <v>831.7637711026714</v>
      </c>
      <c r="AL194" s="54">
        <f t="shared" ref="AL194:AL257" si="74">SQRT((AK194/fz_comps)^2+1)</f>
        <v>1.0238330610844988</v>
      </c>
      <c r="AM194" s="54">
        <f t="shared" ref="AM194:AM257" si="75">180/PI()*ATAN(AK194/fz_comps)</f>
        <v>12.386798014764301</v>
      </c>
      <c r="AN194" s="54">
        <f t="shared" ref="AN194:AN257" si="76">SQRT((AK194/frhps)^2+1)</f>
        <v>1.0000210604538828</v>
      </c>
      <c r="AO194" s="54">
        <f t="shared" ref="AO194:AO257" si="77">-180/PI()*ATAN(AK194/frhps)</f>
        <v>-0.37184991159134961</v>
      </c>
      <c r="AP194" s="54">
        <f t="shared" ref="AP194:AP257" si="78">1/SQRT((AK194/fps)^2+1)</f>
        <v>0.95418952000746426</v>
      </c>
      <c r="AQ194" s="54">
        <f t="shared" ref="AQ194:AQ257" si="79">-180/PI()*ATAN(AK194/fps)</f>
        <v>-17.409732198683304</v>
      </c>
      <c r="AR194" s="54">
        <f t="shared" ref="AR194:AR257" si="80">SQRT((AK194/fesrs)^2+1)</f>
        <v>1.0000000176984298</v>
      </c>
      <c r="AS194" s="54">
        <f t="shared" ref="AS194:AS257" si="81">180/PI()*ATAN(AK194/fesrs)</f>
        <v>1.0779658346301938E-2</v>
      </c>
      <c r="AT194" s="54">
        <f t="shared" ref="AT194:AT257" si="82">1/SQRT((AK194/fp_comp1s)^2+1)</f>
        <v>5.6278322756136013E-4</v>
      </c>
      <c r="AU194" s="54">
        <f t="shared" ref="AU194:AU257" si="83">-180/PI()*ATAN(AK194/fp_comp1s)</f>
        <v>-89.967754894577851</v>
      </c>
      <c r="AV194" s="54">
        <f t="shared" ref="AV194:AV257" si="84">1/SQRT((AK194/fp_comp2s)^2+1)</f>
        <v>0.99999666201415494</v>
      </c>
      <c r="AW194" s="54">
        <f t="shared" ref="AW194:AW257" si="85">-180/PI()*ATAN(AK194/fp_comp2s)</f>
        <v>-0.14804031359722733</v>
      </c>
      <c r="AX194" s="54">
        <f t="shared" ref="AX194:AX257" si="86">IF(Cff=0,20*LOG(Gain_dcs*AL194*AN194*AP194*AR194*AT194*AV194*BD194*BF194),20*LOG(Gain_dcs*AL194*AN194*AP194*AR194*AT194*AV194*AZ194*BB194*BD194*BF194))</f>
        <v>31.145624191560639</v>
      </c>
      <c r="AY194" s="54">
        <f t="shared" ref="AY194:AY257" si="87">IF(Cff=0, 180+AM194+AO194+AQ194+AS194+AU194+AW194+BE194+BG194, 180+AM194+AO194+AQ194+AS194+AU194+AW194+BA194+BC194+BE194+BG194)</f>
        <v>84.351319409388196</v>
      </c>
      <c r="AZ194" s="16" t="e">
        <f t="shared" ref="AZ194:AZ257" si="88">SQRT((AK194/(fzcff*1000))^2+1)</f>
        <v>#VALUE!</v>
      </c>
      <c r="BA194" s="16" t="e">
        <f t="shared" ref="BA194:BA257" si="89">180/PI()*ATAN(AK194/(fzcff*1000))</f>
        <v>#VALUE!</v>
      </c>
      <c r="BB194" s="16" t="e">
        <f t="shared" ref="BB194:BB257" si="90">1/SQRT((AK194/(fpcff*1000))^2+1)</f>
        <v>#VALUE!</v>
      </c>
      <c r="BC194" s="16" t="e">
        <f t="shared" ref="BC194:BC257" si="91">-180/PI()*ATAN(AK194/(fpcff*1000))</f>
        <v>#VALUE!</v>
      </c>
      <c r="BD194" s="16">
        <f t="shared" ref="BD194:BD257" si="92">1/SQRT((AK194/fL)^2+1)</f>
        <v>0.9999993850397042</v>
      </c>
      <c r="BE194" s="16">
        <f t="shared" ref="BE194:BE257" si="93">-180/PI()*ATAN(AK194/fL)</f>
        <v>-6.3542045464185834E-2</v>
      </c>
      <c r="BF194" s="16">
        <f t="shared" ref="BF194:BF257" si="94">1/SQRT((AK194/ffb)^2+1)</f>
        <v>0.99999889077732629</v>
      </c>
      <c r="BG194" s="16">
        <f t="shared" ref="BG194:BG257" si="95">-180/PI()*ATAN(AK194/ffb)</f>
        <v>-8.5338899808504676E-2</v>
      </c>
    </row>
    <row r="195" spans="35:59" ht="15" x14ac:dyDescent="0.25">
      <c r="AI195" s="16">
        <v>193</v>
      </c>
      <c r="AJ195" s="16">
        <f t="shared" ref="AJ195:AJ258" si="96">1+AI195*(LOG(1000000)-1)/500</f>
        <v>2.9299999999999997</v>
      </c>
      <c r="AK195" s="16">
        <f t="shared" ref="AK195:AK258" si="97">10^AJ195</f>
        <v>851.13803820237604</v>
      </c>
      <c r="AL195" s="54">
        <f t="shared" si="74"/>
        <v>1.0249426041547511</v>
      </c>
      <c r="AM195" s="54">
        <f t="shared" si="75"/>
        <v>12.666115546813527</v>
      </c>
      <c r="AN195" s="54">
        <f t="shared" si="76"/>
        <v>1.0000220529915516</v>
      </c>
      <c r="AO195" s="54">
        <f t="shared" si="77"/>
        <v>-0.3805111569344381</v>
      </c>
      <c r="AP195" s="54">
        <f t="shared" si="78"/>
        <v>0.95218297620961179</v>
      </c>
      <c r="AQ195" s="54">
        <f t="shared" si="79"/>
        <v>-17.78995422887774</v>
      </c>
      <c r="AR195" s="54">
        <f t="shared" si="80"/>
        <v>1.0000000185325311</v>
      </c>
      <c r="AS195" s="54">
        <f t="shared" si="81"/>
        <v>1.1030748838817663E-2</v>
      </c>
      <c r="AT195" s="54">
        <f t="shared" si="82"/>
        <v>5.4997272122252845E-4</v>
      </c>
      <c r="AU195" s="54">
        <f t="shared" si="83"/>
        <v>-89.968488882638098</v>
      </c>
      <c r="AV195" s="54">
        <f t="shared" si="84"/>
        <v>0.99999650470055323</v>
      </c>
      <c r="AW195" s="54">
        <f t="shared" si="85"/>
        <v>-0.15148859959154012</v>
      </c>
      <c r="AX195" s="54">
        <f t="shared" si="86"/>
        <v>30.936754145043487</v>
      </c>
      <c r="AY195" s="54">
        <f t="shared" si="87"/>
        <v>84.234354603928551</v>
      </c>
      <c r="AZ195" s="16" t="e">
        <f t="shared" si="88"/>
        <v>#VALUE!</v>
      </c>
      <c r="BA195" s="16" t="e">
        <f t="shared" si="89"/>
        <v>#VALUE!</v>
      </c>
      <c r="BB195" s="16" t="e">
        <f t="shared" si="90"/>
        <v>#VALUE!</v>
      </c>
      <c r="BC195" s="16" t="e">
        <f t="shared" si="91"/>
        <v>#VALUE!</v>
      </c>
      <c r="BD195" s="16">
        <f t="shared" si="92"/>
        <v>0.99999935605754631</v>
      </c>
      <c r="BE195" s="16">
        <f t="shared" si="93"/>
        <v>-6.5022128582364322E-2</v>
      </c>
      <c r="BF195" s="16">
        <f t="shared" si="94"/>
        <v>0.99999883850136306</v>
      </c>
      <c r="BG195" s="16">
        <f t="shared" si="95"/>
        <v>-8.7326695099596327E-2</v>
      </c>
    </row>
    <row r="196" spans="35:59" ht="15" x14ac:dyDescent="0.25">
      <c r="AI196" s="16">
        <v>194</v>
      </c>
      <c r="AJ196" s="16">
        <f t="shared" si="96"/>
        <v>2.94</v>
      </c>
      <c r="AK196" s="16">
        <f t="shared" si="97"/>
        <v>870.96358995608091</v>
      </c>
      <c r="AL196" s="54">
        <f t="shared" si="74"/>
        <v>1.0261031524642199</v>
      </c>
      <c r="AM196" s="54">
        <f t="shared" si="75"/>
        <v>12.951306928196438</v>
      </c>
      <c r="AN196" s="54">
        <f t="shared" si="76"/>
        <v>1.0000230923050237</v>
      </c>
      <c r="AO196" s="54">
        <f t="shared" si="77"/>
        <v>-0.38937413059217241</v>
      </c>
      <c r="AP196" s="54">
        <f t="shared" si="78"/>
        <v>0.95009537535725341</v>
      </c>
      <c r="AQ196" s="54">
        <f t="shared" si="79"/>
        <v>-18.177363455614231</v>
      </c>
      <c r="AR196" s="54">
        <f t="shared" si="80"/>
        <v>1.0000000194059424</v>
      </c>
      <c r="AS196" s="54">
        <f t="shared" si="81"/>
        <v>1.128768797979866E-2</v>
      </c>
      <c r="AT196" s="54">
        <f t="shared" si="82"/>
        <v>5.3745381734729284E-4</v>
      </c>
      <c r="AU196" s="54">
        <f t="shared" si="83"/>
        <v>-89.96920616310031</v>
      </c>
      <c r="AV196" s="54">
        <f t="shared" si="84"/>
        <v>0.99999633997306969</v>
      </c>
      <c r="AW196" s="54">
        <f t="shared" si="85"/>
        <v>-0.15501720534864072</v>
      </c>
      <c r="AX196" s="54">
        <f t="shared" si="86"/>
        <v>30.727526418160323</v>
      </c>
      <c r="AY196" s="54">
        <f t="shared" si="87"/>
        <v>84.115736182472148</v>
      </c>
      <c r="AZ196" s="16" t="e">
        <f t="shared" si="88"/>
        <v>#VALUE!</v>
      </c>
      <c r="BA196" s="16" t="e">
        <f t="shared" si="89"/>
        <v>#VALUE!</v>
      </c>
      <c r="BB196" s="16" t="e">
        <f t="shared" si="90"/>
        <v>#VALUE!</v>
      </c>
      <c r="BC196" s="16" t="e">
        <f t="shared" si="91"/>
        <v>#VALUE!</v>
      </c>
      <c r="BD196" s="16">
        <f t="shared" si="92"/>
        <v>0.99999932570950423</v>
      </c>
      <c r="BE196" s="16">
        <f t="shared" si="93"/>
        <v>-6.6536687175338324E-2</v>
      </c>
      <c r="BF196" s="16">
        <f t="shared" si="94"/>
        <v>0.9999987837617188</v>
      </c>
      <c r="BG196" s="16">
        <f t="shared" si="95"/>
        <v>-8.9360791873398099E-2</v>
      </c>
    </row>
    <row r="197" spans="35:59" ht="15" x14ac:dyDescent="0.25">
      <c r="AI197" s="16">
        <v>195</v>
      </c>
      <c r="AJ197" s="16">
        <f t="shared" si="96"/>
        <v>2.95</v>
      </c>
      <c r="AK197" s="16">
        <f t="shared" si="97"/>
        <v>891.25093813374656</v>
      </c>
      <c r="AL197" s="54">
        <f t="shared" si="74"/>
        <v>1.0273169905348036</v>
      </c>
      <c r="AM197" s="54">
        <f t="shared" si="75"/>
        <v>13.242466818955247</v>
      </c>
      <c r="AN197" s="54">
        <f t="shared" si="76"/>
        <v>1.0000241805986729</v>
      </c>
      <c r="AO197" s="54">
        <f t="shared" si="77"/>
        <v>-0.39844353013291178</v>
      </c>
      <c r="AP197" s="54">
        <f t="shared" si="78"/>
        <v>0.94792403887519761</v>
      </c>
      <c r="AQ197" s="54">
        <f t="shared" si="79"/>
        <v>-18.572023544376396</v>
      </c>
      <c r="AR197" s="54">
        <f t="shared" si="80"/>
        <v>1.0000000203205164</v>
      </c>
      <c r="AS197" s="54">
        <f t="shared" si="81"/>
        <v>1.155061200173709E-2</v>
      </c>
      <c r="AT197" s="54">
        <f t="shared" si="82"/>
        <v>5.2521987827067011E-4</v>
      </c>
      <c r="AU197" s="54">
        <f t="shared" si="83"/>
        <v>-89.969907116275166</v>
      </c>
      <c r="AV197" s="54">
        <f t="shared" si="84"/>
        <v>0.99999616748230635</v>
      </c>
      <c r="AW197" s="54">
        <f t="shared" si="85"/>
        <v>-0.15862800167487984</v>
      </c>
      <c r="AX197" s="54">
        <f t="shared" si="86"/>
        <v>30.517929297616639</v>
      </c>
      <c r="AY197" s="54">
        <f t="shared" si="87"/>
        <v>83.995486445609544</v>
      </c>
      <c r="AZ197" s="16" t="e">
        <f t="shared" si="88"/>
        <v>#VALUE!</v>
      </c>
      <c r="BA197" s="16" t="e">
        <f t="shared" si="89"/>
        <v>#VALUE!</v>
      </c>
      <c r="BB197" s="16" t="e">
        <f t="shared" si="90"/>
        <v>#VALUE!</v>
      </c>
      <c r="BC197" s="16" t="e">
        <f t="shared" si="91"/>
        <v>#VALUE!</v>
      </c>
      <c r="BD197" s="16">
        <f t="shared" si="92"/>
        <v>0.9999992939312059</v>
      </c>
      <c r="BE197" s="16">
        <f t="shared" si="93"/>
        <v>-6.8086524273649959E-2</v>
      </c>
      <c r="BF197" s="16">
        <f t="shared" si="94"/>
        <v>0.99999872644228394</v>
      </c>
      <c r="BG197" s="16">
        <f t="shared" si="95"/>
        <v>-9.1442268614422312E-2</v>
      </c>
    </row>
    <row r="198" spans="35:59" ht="15" x14ac:dyDescent="0.25">
      <c r="AI198" s="16">
        <v>196</v>
      </c>
      <c r="AJ198" s="16">
        <f t="shared" si="96"/>
        <v>2.96</v>
      </c>
      <c r="AK198" s="16">
        <f t="shared" si="97"/>
        <v>912.01083935590987</v>
      </c>
      <c r="AL198" s="54">
        <f t="shared" si="74"/>
        <v>1.0285864997233245</v>
      </c>
      <c r="AM198" s="54">
        <f t="shared" si="75"/>
        <v>13.539689418616945</v>
      </c>
      <c r="AN198" s="54">
        <f t="shared" si="76"/>
        <v>1.0000253201807523</v>
      </c>
      <c r="AO198" s="54">
        <f t="shared" si="77"/>
        <v>-0.40772416245335213</v>
      </c>
      <c r="AP198" s="54">
        <f t="shared" si="78"/>
        <v>0.94566625101359136</v>
      </c>
      <c r="AQ198" s="54">
        <f t="shared" si="79"/>
        <v>-18.973993897792578</v>
      </c>
      <c r="AR198" s="54">
        <f t="shared" si="80"/>
        <v>1.0000000212781928</v>
      </c>
      <c r="AS198" s="54">
        <f t="shared" si="81"/>
        <v>1.1819660310385253E-2</v>
      </c>
      <c r="AT198" s="54">
        <f t="shared" si="82"/>
        <v>5.1326441741821223E-4</v>
      </c>
      <c r="AU198" s="54">
        <f t="shared" si="83"/>
        <v>-89.970592113816494</v>
      </c>
      <c r="AV198" s="54">
        <f t="shared" si="84"/>
        <v>0.99999598686239932</v>
      </c>
      <c r="AW198" s="54">
        <f t="shared" si="85"/>
        <v>-0.16232290294747403</v>
      </c>
      <c r="AX198" s="54">
        <f t="shared" si="86"/>
        <v>30.307950924821334</v>
      </c>
      <c r="AY198" s="54">
        <f t="shared" si="87"/>
        <v>83.873631311377849</v>
      </c>
      <c r="AZ198" s="16" t="e">
        <f t="shared" si="88"/>
        <v>#VALUE!</v>
      </c>
      <c r="BA198" s="16" t="e">
        <f t="shared" si="89"/>
        <v>#VALUE!</v>
      </c>
      <c r="BB198" s="16" t="e">
        <f t="shared" si="90"/>
        <v>#VALUE!</v>
      </c>
      <c r="BC198" s="16" t="e">
        <f t="shared" si="91"/>
        <v>#VALUE!</v>
      </c>
      <c r="BD198" s="16">
        <f t="shared" si="92"/>
        <v>0.99999926065524569</v>
      </c>
      <c r="BE198" s="16">
        <f t="shared" si="93"/>
        <v>-6.9672461612365913E-2</v>
      </c>
      <c r="BF198" s="16">
        <f t="shared" si="94"/>
        <v>0.99999866642147806</v>
      </c>
      <c r="BG198" s="16">
        <f t="shared" si="95"/>
        <v>-9.3572228927199283E-2</v>
      </c>
    </row>
    <row r="199" spans="35:59" ht="15" x14ac:dyDescent="0.25">
      <c r="AI199" s="16">
        <v>197</v>
      </c>
      <c r="AJ199" s="16">
        <f t="shared" si="96"/>
        <v>2.9699999999999998</v>
      </c>
      <c r="AK199" s="16">
        <f t="shared" si="97"/>
        <v>933.25430079699106</v>
      </c>
      <c r="AL199" s="54">
        <f t="shared" si="74"/>
        <v>1.0299141618344021</v>
      </c>
      <c r="AM199" s="54">
        <f t="shared" si="75"/>
        <v>13.843068303621004</v>
      </c>
      <c r="AN199" s="54">
        <f t="shared" si="76"/>
        <v>1.0000265134682886</v>
      </c>
      <c r="AO199" s="54">
        <f t="shared" si="77"/>
        <v>-0.41722094631852757</v>
      </c>
      <c r="AP199" s="54">
        <f t="shared" si="78"/>
        <v>0.94331926308119374</v>
      </c>
      <c r="AQ199" s="54">
        <f t="shared" si="79"/>
        <v>-19.383329313637205</v>
      </c>
      <c r="AR199" s="54">
        <f t="shared" si="80"/>
        <v>1.000000022281003</v>
      </c>
      <c r="AS199" s="54">
        <f t="shared" si="81"/>
        <v>1.2094975558670213E-2</v>
      </c>
      <c r="AT199" s="54">
        <f t="shared" si="82"/>
        <v>5.0158109586684275E-4</v>
      </c>
      <c r="AU199" s="54">
        <f t="shared" si="83"/>
        <v>-89.971261518918254</v>
      </c>
      <c r="AV199" s="54">
        <f t="shared" si="84"/>
        <v>0.99999579773024327</v>
      </c>
      <c r="AW199" s="54">
        <f t="shared" si="85"/>
        <v>-0.166103868128987</v>
      </c>
      <c r="AX199" s="54">
        <f t="shared" si="86"/>
        <v>30.097579317042683</v>
      </c>
      <c r="AY199" s="54">
        <f t="shared" si="87"/>
        <v>83.750200489988671</v>
      </c>
      <c r="AZ199" s="16" t="e">
        <f t="shared" si="88"/>
        <v>#VALUE!</v>
      </c>
      <c r="BA199" s="16" t="e">
        <f t="shared" si="89"/>
        <v>#VALUE!</v>
      </c>
      <c r="BB199" s="16" t="e">
        <f t="shared" si="90"/>
        <v>#VALUE!</v>
      </c>
      <c r="BC199" s="16" t="e">
        <f t="shared" si="91"/>
        <v>#VALUE!</v>
      </c>
      <c r="BD199" s="16">
        <f t="shared" si="92"/>
        <v>0.99999922581104139</v>
      </c>
      <c r="BE199" s="16">
        <f t="shared" si="93"/>
        <v>-7.1295340066729343E-2</v>
      </c>
      <c r="BF199" s="16">
        <f t="shared" si="94"/>
        <v>0.99999860357199033</v>
      </c>
      <c r="BG199" s="16">
        <f t="shared" si="95"/>
        <v>-9.5751802121318647E-2</v>
      </c>
    </row>
    <row r="200" spans="35:59" ht="15" x14ac:dyDescent="0.25">
      <c r="AI200" s="16">
        <v>198</v>
      </c>
      <c r="AJ200" s="16">
        <f t="shared" si="96"/>
        <v>2.98</v>
      </c>
      <c r="AK200" s="16">
        <f t="shared" si="97"/>
        <v>954.99258602143675</v>
      </c>
      <c r="AL200" s="54">
        <f t="shared" si="74"/>
        <v>1.0313025628246544</v>
      </c>
      <c r="AM200" s="54">
        <f t="shared" si="75"/>
        <v>14.152696254207971</v>
      </c>
      <c r="AN200" s="54">
        <f t="shared" si="76"/>
        <v>1.0000277629922079</v>
      </c>
      <c r="AO200" s="54">
        <f t="shared" si="77"/>
        <v>-0.42693891496049968</v>
      </c>
      <c r="AP200" s="54">
        <f t="shared" si="78"/>
        <v>0.94088029815720442</v>
      </c>
      <c r="AQ200" s="54">
        <f t="shared" si="79"/>
        <v>-19.800079632744495</v>
      </c>
      <c r="AR200" s="54">
        <f t="shared" si="80"/>
        <v>1.0000000233310744</v>
      </c>
      <c r="AS200" s="54">
        <f t="shared" si="81"/>
        <v>1.2376703722329959E-2</v>
      </c>
      <c r="AT200" s="54">
        <f t="shared" si="82"/>
        <v>4.9016371898397615E-4</v>
      </c>
      <c r="AU200" s="54">
        <f t="shared" si="83"/>
        <v>-89.971915686507202</v>
      </c>
      <c r="AV200" s="54">
        <f t="shared" si="84"/>
        <v>0.99999559968467822</v>
      </c>
      <c r="AW200" s="54">
        <f t="shared" si="85"/>
        <v>-0.16997290180540908</v>
      </c>
      <c r="AX200" s="54">
        <f t="shared" si="86"/>
        <v>29.886802390947711</v>
      </c>
      <c r="AY200" s="54">
        <f t="shared" si="87"/>
        <v>83.625227658004675</v>
      </c>
      <c r="AZ200" s="16" t="e">
        <f t="shared" si="88"/>
        <v>#VALUE!</v>
      </c>
      <c r="BA200" s="16" t="e">
        <f t="shared" si="89"/>
        <v>#VALUE!</v>
      </c>
      <c r="BB200" s="16" t="e">
        <f t="shared" si="90"/>
        <v>#VALUE!</v>
      </c>
      <c r="BC200" s="16" t="e">
        <f t="shared" si="91"/>
        <v>#VALUE!</v>
      </c>
      <c r="BD200" s="16">
        <f t="shared" si="92"/>
        <v>0.99999918932468412</v>
      </c>
      <c r="BE200" s="16">
        <f t="shared" si="93"/>
        <v>-7.295602009795607E-2</v>
      </c>
      <c r="BF200" s="16">
        <f t="shared" si="94"/>
        <v>0.99999853776050995</v>
      </c>
      <c r="BG200" s="16">
        <f t="shared" si="95"/>
        <v>-9.7982143810091071E-2</v>
      </c>
    </row>
    <row r="201" spans="35:59" ht="15" x14ac:dyDescent="0.25">
      <c r="AI201" s="16">
        <v>199</v>
      </c>
      <c r="AJ201" s="16">
        <f t="shared" si="96"/>
        <v>2.99</v>
      </c>
      <c r="AK201" s="16">
        <f t="shared" si="97"/>
        <v>977.23722095581138</v>
      </c>
      <c r="AL201" s="54">
        <f t="shared" si="74"/>
        <v>1.0327543965966022</v>
      </c>
      <c r="AM201" s="54">
        <f t="shared" si="75"/>
        <v>14.468665070444816</v>
      </c>
      <c r="AN201" s="54">
        <f t="shared" si="76"/>
        <v>1.0000290714027018</v>
      </c>
      <c r="AO201" s="54">
        <f t="shared" si="77"/>
        <v>-0.43688321873707786</v>
      </c>
      <c r="AP201" s="54">
        <f t="shared" si="78"/>
        <v>0.93834655630115849</v>
      </c>
      <c r="AQ201" s="54">
        <f t="shared" si="79"/>
        <v>-20.224289377578764</v>
      </c>
      <c r="AR201" s="54">
        <f t="shared" si="80"/>
        <v>1.000000024430634</v>
      </c>
      <c r="AS201" s="54">
        <f t="shared" si="81"/>
        <v>1.2664994177311425E-2</v>
      </c>
      <c r="AT201" s="54">
        <f t="shared" si="82"/>
        <v>4.7900623314313341E-4</v>
      </c>
      <c r="AU201" s="54">
        <f t="shared" si="83"/>
        <v>-89.972554963430909</v>
      </c>
      <c r="AV201" s="54">
        <f t="shared" si="84"/>
        <v>0.99999539230563961</v>
      </c>
      <c r="AW201" s="54">
        <f t="shared" si="85"/>
        <v>-0.17393205524838601</v>
      </c>
      <c r="AX201" s="54">
        <f t="shared" si="86"/>
        <v>29.675607988634095</v>
      </c>
      <c r="AY201" s="54">
        <f t="shared" si="87"/>
        <v>83.498750630894406</v>
      </c>
      <c r="AZ201" s="16" t="e">
        <f t="shared" si="88"/>
        <v>#VALUE!</v>
      </c>
      <c r="BA201" s="16" t="e">
        <f t="shared" si="89"/>
        <v>#VALUE!</v>
      </c>
      <c r="BB201" s="16" t="e">
        <f t="shared" si="90"/>
        <v>#VALUE!</v>
      </c>
      <c r="BC201" s="16" t="e">
        <f t="shared" si="91"/>
        <v>#VALUE!</v>
      </c>
      <c r="BD201" s="16">
        <f t="shared" si="92"/>
        <v>0.99999915111878235</v>
      </c>
      <c r="BE201" s="16">
        <f t="shared" si="93"/>
        <v>-7.4655382209412799E-2</v>
      </c>
      <c r="BF201" s="16">
        <f t="shared" si="94"/>
        <v>0.99999846884744426</v>
      </c>
      <c r="BG201" s="16">
        <f t="shared" si="95"/>
        <v>-0.10026443652314929</v>
      </c>
    </row>
    <row r="202" spans="35:59" ht="15" x14ac:dyDescent="0.25">
      <c r="AI202" s="16">
        <v>200</v>
      </c>
      <c r="AJ202" s="16">
        <f t="shared" si="96"/>
        <v>3</v>
      </c>
      <c r="AK202" s="16">
        <f t="shared" si="97"/>
        <v>1000</v>
      </c>
      <c r="AL202" s="54">
        <f t="shared" si="74"/>
        <v>1.0342724688802005</v>
      </c>
      <c r="AM202" s="54">
        <f t="shared" si="75"/>
        <v>14.791065377084101</v>
      </c>
      <c r="AN202" s="54">
        <f t="shared" si="76"/>
        <v>1.0000304414748478</v>
      </c>
      <c r="AO202" s="54">
        <f t="shared" si="77"/>
        <v>-0.44705912785192936</v>
      </c>
      <c r="AP202" s="54">
        <f t="shared" si="78"/>
        <v>0.93571522027870513</v>
      </c>
      <c r="AQ202" s="54">
        <f t="shared" si="79"/>
        <v>-20.655997382339656</v>
      </c>
      <c r="AR202" s="54">
        <f t="shared" si="80"/>
        <v>1.0000000255820143</v>
      </c>
      <c r="AS202" s="54">
        <f t="shared" si="81"/>
        <v>1.2959999778971403E-2</v>
      </c>
      <c r="AT202" s="54">
        <f t="shared" si="82"/>
        <v>4.6810272251431213E-4</v>
      </c>
      <c r="AU202" s="54">
        <f t="shared" si="83"/>
        <v>-89.973179688641864</v>
      </c>
      <c r="AV202" s="54">
        <f t="shared" si="84"/>
        <v>0.99999517515326597</v>
      </c>
      <c r="AW202" s="54">
        <f t="shared" si="85"/>
        <v>-0.17798342750215732</v>
      </c>
      <c r="AX202" s="54">
        <f t="shared" si="86"/>
        <v>29.4639839062568</v>
      </c>
      <c r="AY202" s="54">
        <f t="shared" si="87"/>
        <v>83.370811532780749</v>
      </c>
      <c r="AZ202" s="16" t="e">
        <f t="shared" si="88"/>
        <v>#VALUE!</v>
      </c>
      <c r="BA202" s="16" t="e">
        <f t="shared" si="89"/>
        <v>#VALUE!</v>
      </c>
      <c r="BB202" s="16" t="e">
        <f t="shared" si="90"/>
        <v>#VALUE!</v>
      </c>
      <c r="BC202" s="16" t="e">
        <f t="shared" si="91"/>
        <v>#VALUE!</v>
      </c>
      <c r="BD202" s="16">
        <f t="shared" si="92"/>
        <v>0.99999911111229622</v>
      </c>
      <c r="BE202" s="16">
        <f t="shared" si="93"/>
        <v>-7.6394327413418672E-2</v>
      </c>
      <c r="BF202" s="16">
        <f t="shared" si="94"/>
        <v>0.99999839668662105</v>
      </c>
      <c r="BG202" s="16">
        <f t="shared" si="95"/>
        <v>-0.10259989033331213</v>
      </c>
    </row>
    <row r="203" spans="35:59" ht="15" x14ac:dyDescent="0.25">
      <c r="AI203" s="16">
        <v>201</v>
      </c>
      <c r="AJ203" s="16">
        <f t="shared" si="96"/>
        <v>3.01</v>
      </c>
      <c r="AK203" s="16">
        <f t="shared" si="97"/>
        <v>1023.2929922807547</v>
      </c>
      <c r="AL203" s="54">
        <f t="shared" si="74"/>
        <v>1.0358597011994597</v>
      </c>
      <c r="AM203" s="54">
        <f t="shared" si="75"/>
        <v>15.119986416980483</v>
      </c>
      <c r="AN203" s="54">
        <f t="shared" si="76"/>
        <v>1.0000318761144928</v>
      </c>
      <c r="AO203" s="54">
        <f t="shared" si="77"/>
        <v>-0.45747203513746804</v>
      </c>
      <c r="AP203" s="54">
        <f t="shared" si="78"/>
        <v>0.93298346181902381</v>
      </c>
      <c r="AQ203" s="54">
        <f t="shared" si="79"/>
        <v>-21.095236415622633</v>
      </c>
      <c r="AR203" s="54">
        <f t="shared" si="80"/>
        <v>1.0000000267876574</v>
      </c>
      <c r="AS203" s="54">
        <f t="shared" si="81"/>
        <v>1.3261876943122171E-2</v>
      </c>
      <c r="AT203" s="54">
        <f t="shared" si="82"/>
        <v>4.5744740592741569E-4</v>
      </c>
      <c r="AU203" s="54">
        <f t="shared" si="83"/>
        <v>-89.973790193377056</v>
      </c>
      <c r="AV203" s="54">
        <f t="shared" si="84"/>
        <v>0.99999494776696807</v>
      </c>
      <c r="AW203" s="54">
        <f t="shared" si="85"/>
        <v>-0.18212916649577457</v>
      </c>
      <c r="AX203" s="54">
        <f t="shared" si="86"/>
        <v>29.251917925343577</v>
      </c>
      <c r="AY203" s="54">
        <f t="shared" si="87"/>
        <v>83.241456962083731</v>
      </c>
      <c r="AZ203" s="16" t="e">
        <f t="shared" si="88"/>
        <v>#VALUE!</v>
      </c>
      <c r="BA203" s="16" t="e">
        <f t="shared" si="89"/>
        <v>#VALUE!</v>
      </c>
      <c r="BB203" s="16" t="e">
        <f t="shared" si="90"/>
        <v>#VALUE!</v>
      </c>
      <c r="BC203" s="16" t="e">
        <f t="shared" si="91"/>
        <v>#VALUE!</v>
      </c>
      <c r="BD203" s="16">
        <f t="shared" si="92"/>
        <v>0.99999906922036785</v>
      </c>
      <c r="BE203" s="16">
        <f t="shared" si="93"/>
        <v>-7.81737777089168E-2</v>
      </c>
      <c r="BF203" s="16">
        <f t="shared" si="94"/>
        <v>0.99999832112497966</v>
      </c>
      <c r="BG203" s="16">
        <f t="shared" si="95"/>
        <v>-0.1049897434980429</v>
      </c>
    </row>
    <row r="204" spans="35:59" ht="15" x14ac:dyDescent="0.25">
      <c r="AI204" s="16">
        <v>202</v>
      </c>
      <c r="AJ204" s="16">
        <f t="shared" si="96"/>
        <v>3.02</v>
      </c>
      <c r="AK204" s="16">
        <f t="shared" si="97"/>
        <v>1047.1285480509</v>
      </c>
      <c r="AL204" s="54">
        <f t="shared" si="74"/>
        <v>1.0375191349211073</v>
      </c>
      <c r="AM204" s="54">
        <f t="shared" si="75"/>
        <v>15.455515832819595</v>
      </c>
      <c r="AN204" s="54">
        <f t="shared" si="76"/>
        <v>1.0000333783644155</v>
      </c>
      <c r="AO204" s="54">
        <f t="shared" si="77"/>
        <v>-0.46812745890194241</v>
      </c>
      <c r="AP204" s="54">
        <f t="shared" si="78"/>
        <v>0.93014844841714672</v>
      </c>
      <c r="AQ204" s="54">
        <f t="shared" si="79"/>
        <v>-21.542032796804374</v>
      </c>
      <c r="AR204" s="54">
        <f t="shared" si="80"/>
        <v>1.0000000280501209</v>
      </c>
      <c r="AS204" s="54">
        <f t="shared" si="81"/>
        <v>1.357078572896488E-2</v>
      </c>
      <c r="AT204" s="54">
        <f t="shared" si="82"/>
        <v>4.470346338070758E-4</v>
      </c>
      <c r="AU204" s="54">
        <f t="shared" si="83"/>
        <v>-89.974386801333594</v>
      </c>
      <c r="AV204" s="54">
        <f t="shared" si="84"/>
        <v>0.99999470966445059</v>
      </c>
      <c r="AW204" s="54">
        <f t="shared" si="85"/>
        <v>-0.18637147018118716</v>
      </c>
      <c r="AX204" s="54">
        <f t="shared" si="86"/>
        <v>29.039397846882594</v>
      </c>
      <c r="AY204" s="54">
        <f t="shared" si="87"/>
        <v>83.110738151641385</v>
      </c>
      <c r="AZ204" s="16" t="e">
        <f t="shared" si="88"/>
        <v>#VALUE!</v>
      </c>
      <c r="BA204" s="16" t="e">
        <f t="shared" si="89"/>
        <v>#VALUE!</v>
      </c>
      <c r="BB204" s="16" t="e">
        <f t="shared" si="90"/>
        <v>#VALUE!</v>
      </c>
      <c r="BC204" s="16" t="e">
        <f t="shared" si="91"/>
        <v>#VALUE!</v>
      </c>
      <c r="BD204" s="16">
        <f t="shared" si="92"/>
        <v>0.99999902535413954</v>
      </c>
      <c r="BE204" s="16">
        <f t="shared" si="93"/>
        <v>-7.9994676570268625E-2</v>
      </c>
      <c r="BF204" s="16">
        <f t="shared" si="94"/>
        <v>0.99999824200224607</v>
      </c>
      <c r="BG204" s="16">
        <f t="shared" si="95"/>
        <v>-0.10743526311584088</v>
      </c>
    </row>
    <row r="205" spans="35:59" ht="15" x14ac:dyDescent="0.25">
      <c r="AI205" s="16">
        <v>203</v>
      </c>
      <c r="AJ205" s="16">
        <f t="shared" si="96"/>
        <v>3.03</v>
      </c>
      <c r="AK205" s="16">
        <f t="shared" si="97"/>
        <v>1071.5193052376069</v>
      </c>
      <c r="AL205" s="54">
        <f t="shared" si="74"/>
        <v>1.0392539353817185</v>
      </c>
      <c r="AM205" s="54">
        <f t="shared" si="75"/>
        <v>15.797739436951955</v>
      </c>
      <c r="AN205" s="54">
        <f t="shared" si="76"/>
        <v>1.0000349514107769</v>
      </c>
      <c r="AO205" s="54">
        <f t="shared" si="77"/>
        <v>-0.47903104584218104</v>
      </c>
      <c r="AP205" s="54">
        <f t="shared" si="78"/>
        <v>0.9272073506915175</v>
      </c>
      <c r="AQ205" s="54">
        <f t="shared" si="79"/>
        <v>-21.996406007478672</v>
      </c>
      <c r="AR205" s="54">
        <f t="shared" si="80"/>
        <v>1.0000000293720823</v>
      </c>
      <c r="AS205" s="54">
        <f t="shared" si="81"/>
        <v>1.3886889923954805E-2</v>
      </c>
      <c r="AT205" s="54">
        <f t="shared" si="82"/>
        <v>4.3685888517724084E-4</v>
      </c>
      <c r="AU205" s="54">
        <f t="shared" si="83"/>
        <v>-89.974969828840401</v>
      </c>
      <c r="AV205" s="54">
        <f t="shared" si="84"/>
        <v>0.99999446034068906</v>
      </c>
      <c r="AW205" s="54">
        <f t="shared" si="85"/>
        <v>-0.19071258769779714</v>
      </c>
      <c r="AX205" s="54">
        <f t="shared" si="86"/>
        <v>28.826411528252773</v>
      </c>
      <c r="AY205" s="54">
        <f t="shared" si="87"/>
        <v>82.978711121771497</v>
      </c>
      <c r="AZ205" s="16" t="e">
        <f t="shared" si="88"/>
        <v>#VALUE!</v>
      </c>
      <c r="BA205" s="16" t="e">
        <f t="shared" si="89"/>
        <v>#VALUE!</v>
      </c>
      <c r="BB205" s="16" t="e">
        <f t="shared" si="90"/>
        <v>#VALUE!</v>
      </c>
      <c r="BC205" s="16" t="e">
        <f t="shared" si="91"/>
        <v>#VALUE!</v>
      </c>
      <c r="BD205" s="16">
        <f t="shared" si="92"/>
        <v>0.99999897942056548</v>
      </c>
      <c r="BE205" s="16">
        <f t="shared" si="93"/>
        <v>-8.1857989447431445E-2</v>
      </c>
      <c r="BF205" s="16">
        <f t="shared" si="94"/>
        <v>0.99999815915059342</v>
      </c>
      <c r="BG205" s="16">
        <f t="shared" si="95"/>
        <v>-0.10993774579791564</v>
      </c>
    </row>
    <row r="206" spans="35:59" ht="15" x14ac:dyDescent="0.25">
      <c r="AI206" s="16">
        <v>204</v>
      </c>
      <c r="AJ206" s="16">
        <f t="shared" si="96"/>
        <v>3.04</v>
      </c>
      <c r="AK206" s="16">
        <f t="shared" si="97"/>
        <v>1096.4781961431863</v>
      </c>
      <c r="AL206" s="54">
        <f t="shared" si="74"/>
        <v>1.0410673960891663</v>
      </c>
      <c r="AM206" s="54">
        <f t="shared" si="75"/>
        <v>16.146740969167343</v>
      </c>
      <c r="AN206" s="54">
        <f t="shared" si="76"/>
        <v>1.0000365985898776</v>
      </c>
      <c r="AO206" s="54">
        <f t="shared" si="77"/>
        <v>-0.49018857402346794</v>
      </c>
      <c r="AP206" s="54">
        <f t="shared" si="78"/>
        <v>0.92415735030374258</v>
      </c>
      <c r="AQ206" s="54">
        <f t="shared" si="79"/>
        <v>-22.458368299428379</v>
      </c>
      <c r="AR206" s="54">
        <f t="shared" si="80"/>
        <v>1.0000000307563459</v>
      </c>
      <c r="AS206" s="54">
        <f t="shared" si="81"/>
        <v>1.4210357130643256E-2</v>
      </c>
      <c r="AT206" s="54">
        <f t="shared" si="82"/>
        <v>4.2691476473394612E-4</v>
      </c>
      <c r="AU206" s="54">
        <f t="shared" si="83"/>
        <v>-89.975539585025913</v>
      </c>
      <c r="AV206" s="54">
        <f t="shared" si="84"/>
        <v>0.99999419926686073</v>
      </c>
      <c r="AW206" s="54">
        <f t="shared" si="85"/>
        <v>-0.19515482056409372</v>
      </c>
      <c r="AX206" s="54">
        <f t="shared" si="86"/>
        <v>28.612946923052291</v>
      </c>
      <c r="AY206" s="54">
        <f t="shared" si="87"/>
        <v>82.845436824622865</v>
      </c>
      <c r="AZ206" s="16" t="e">
        <f t="shared" si="88"/>
        <v>#VALUE!</v>
      </c>
      <c r="BA206" s="16" t="e">
        <f t="shared" si="89"/>
        <v>#VALUE!</v>
      </c>
      <c r="BB206" s="16" t="e">
        <f t="shared" si="90"/>
        <v>#VALUE!</v>
      </c>
      <c r="BC206" s="16" t="e">
        <f t="shared" si="91"/>
        <v>#VALUE!</v>
      </c>
      <c r="BD206" s="16">
        <f t="shared" si="92"/>
        <v>0.99999893132221562</v>
      </c>
      <c r="BE206" s="16">
        <f t="shared" si="93"/>
        <v>-8.3764704277782279E-2</v>
      </c>
      <c r="BF206" s="16">
        <f t="shared" si="94"/>
        <v>0.99999807239428451</v>
      </c>
      <c r="BG206" s="16">
        <f t="shared" si="95"/>
        <v>-0.11249851835549687</v>
      </c>
    </row>
    <row r="207" spans="35:59" ht="15" x14ac:dyDescent="0.25">
      <c r="AI207" s="16">
        <v>205</v>
      </c>
      <c r="AJ207" s="16">
        <f t="shared" si="96"/>
        <v>3.05</v>
      </c>
      <c r="AK207" s="16">
        <f t="shared" si="97"/>
        <v>1122.0184543019636</v>
      </c>
      <c r="AL207" s="54">
        <f t="shared" si="74"/>
        <v>1.042962942993658</v>
      </c>
      <c r="AM207" s="54">
        <f t="shared" si="75"/>
        <v>16.502601842295213</v>
      </c>
      <c r="AN207" s="54">
        <f t="shared" si="76"/>
        <v>1.0000383233952297</v>
      </c>
      <c r="AO207" s="54">
        <f t="shared" si="77"/>
        <v>-0.50160595592806456</v>
      </c>
      <c r="AP207" s="54">
        <f t="shared" si="78"/>
        <v>0.92099564844361148</v>
      </c>
      <c r="AQ207" s="54">
        <f t="shared" si="79"/>
        <v>-22.927924300784195</v>
      </c>
      <c r="AR207" s="54">
        <f t="shared" si="80"/>
        <v>1.0000000322058478</v>
      </c>
      <c r="AS207" s="54">
        <f t="shared" si="81"/>
        <v>1.4541358855542256E-2</v>
      </c>
      <c r="AT207" s="54">
        <f t="shared" si="82"/>
        <v>4.1719699998471428E-4</v>
      </c>
      <c r="AU207" s="54">
        <f t="shared" si="83"/>
        <v>-89.976096371981953</v>
      </c>
      <c r="AV207" s="54">
        <f t="shared" si="84"/>
        <v>0.99999392588922109</v>
      </c>
      <c r="AW207" s="54">
        <f t="shared" si="85"/>
        <v>-0.19970052389699597</v>
      </c>
      <c r="AX207" s="54">
        <f t="shared" si="86"/>
        <v>28.398992123863028</v>
      </c>
      <c r="AY207" s="54">
        <f t="shared" si="87"/>
        <v>82.710981278046575</v>
      </c>
      <c r="AZ207" s="16" t="e">
        <f t="shared" si="88"/>
        <v>#VALUE!</v>
      </c>
      <c r="BA207" s="16" t="e">
        <f t="shared" si="89"/>
        <v>#VALUE!</v>
      </c>
      <c r="BB207" s="16" t="e">
        <f t="shared" si="90"/>
        <v>#VALUE!</v>
      </c>
      <c r="BC207" s="16" t="e">
        <f t="shared" si="91"/>
        <v>#VALUE!</v>
      </c>
      <c r="BD207" s="16">
        <f t="shared" si="92"/>
        <v>0.99999888095706779</v>
      </c>
      <c r="BE207" s="16">
        <f t="shared" si="93"/>
        <v>-8.5715832009859827E-2</v>
      </c>
      <c r="BF207" s="16">
        <f t="shared" si="94"/>
        <v>0.99999798154930108</v>
      </c>
      <c r="BG207" s="16">
        <f t="shared" si="95"/>
        <v>-0.11511893850314464</v>
      </c>
    </row>
    <row r="208" spans="35:59" ht="15" x14ac:dyDescent="0.25">
      <c r="AI208" s="16">
        <v>206</v>
      </c>
      <c r="AJ208" s="16">
        <f t="shared" si="96"/>
        <v>3.06</v>
      </c>
      <c r="AK208" s="16">
        <f t="shared" si="97"/>
        <v>1148.1536214968839</v>
      </c>
      <c r="AL208" s="54">
        <f t="shared" si="74"/>
        <v>1.0449441388229976</v>
      </c>
      <c r="AM208" s="54">
        <f t="shared" si="75"/>
        <v>16.865400875573819</v>
      </c>
      <c r="AN208" s="54">
        <f t="shared" si="76"/>
        <v>1.0000401294849652</v>
      </c>
      <c r="AO208" s="54">
        <f t="shared" si="77"/>
        <v>-0.51328924157392974</v>
      </c>
      <c r="AP208" s="54">
        <f t="shared" si="78"/>
        <v>0.91771947487811134</v>
      </c>
      <c r="AQ208" s="54">
        <f t="shared" si="79"/>
        <v>-23.405070622188667</v>
      </c>
      <c r="AR208" s="54">
        <f t="shared" si="80"/>
        <v>1.0000000337236625</v>
      </c>
      <c r="AS208" s="54">
        <f t="shared" si="81"/>
        <v>1.4880070600059298E-2</v>
      </c>
      <c r="AT208" s="54">
        <f t="shared" si="82"/>
        <v>4.0770043845306285E-4</v>
      </c>
      <c r="AU208" s="54">
        <f t="shared" si="83"/>
        <v>-89.976640484923877</v>
      </c>
      <c r="AV208" s="54">
        <f t="shared" si="84"/>
        <v>0.99999363962793042</v>
      </c>
      <c r="AW208" s="54">
        <f t="shared" si="85"/>
        <v>-0.20435210765954853</v>
      </c>
      <c r="AX208" s="54">
        <f t="shared" si="86"/>
        <v>28.184535407968127</v>
      </c>
      <c r="AY208" s="54">
        <f t="shared" si="87"/>
        <v>82.575415687110109</v>
      </c>
      <c r="AZ208" s="16" t="e">
        <f t="shared" si="88"/>
        <v>#VALUE!</v>
      </c>
      <c r="BA208" s="16" t="e">
        <f t="shared" si="89"/>
        <v>#VALUE!</v>
      </c>
      <c r="BB208" s="16" t="e">
        <f t="shared" si="90"/>
        <v>#VALUE!</v>
      </c>
      <c r="BC208" s="16" t="e">
        <f t="shared" si="91"/>
        <v>#VALUE!</v>
      </c>
      <c r="BD208" s="16">
        <f t="shared" si="92"/>
        <v>0.99999882821829211</v>
      </c>
      <c r="BE208" s="16">
        <f t="shared" si="93"/>
        <v>-8.7712407139302812E-2</v>
      </c>
      <c r="BF208" s="16">
        <f t="shared" si="94"/>
        <v>0.99999788642295184</v>
      </c>
      <c r="BG208" s="16">
        <f t="shared" si="95"/>
        <v>-0.11780039557843294</v>
      </c>
    </row>
    <row r="209" spans="35:59" ht="15" x14ac:dyDescent="0.25">
      <c r="AI209" s="16">
        <v>207</v>
      </c>
      <c r="AJ209" s="16">
        <f t="shared" si="96"/>
        <v>3.07</v>
      </c>
      <c r="AK209" s="16">
        <f t="shared" si="97"/>
        <v>1174.8975549395295</v>
      </c>
      <c r="AL209" s="54">
        <f t="shared" si="74"/>
        <v>1.0470146874760637</v>
      </c>
      <c r="AM209" s="54">
        <f t="shared" si="75"/>
        <v>17.235214015793812</v>
      </c>
      <c r="AN209" s="54">
        <f t="shared" si="76"/>
        <v>1.0000420206895915</v>
      </c>
      <c r="AO209" s="54">
        <f t="shared" si="77"/>
        <v>-0.52524462170519526</v>
      </c>
      <c r="AP209" s="54">
        <f t="shared" si="78"/>
        <v>0.91432609755831384</v>
      </c>
      <c r="AQ209" s="54">
        <f t="shared" si="79"/>
        <v>-23.889795464950804</v>
      </c>
      <c r="AR209" s="54">
        <f t="shared" si="80"/>
        <v>1.0000000353130098</v>
      </c>
      <c r="AS209" s="54">
        <f t="shared" si="81"/>
        <v>1.5226671953549894E-2</v>
      </c>
      <c r="AT209" s="54">
        <f t="shared" si="82"/>
        <v>3.9842004494665043E-4</v>
      </c>
      <c r="AU209" s="54">
        <f t="shared" si="83"/>
        <v>-89.977172212347199</v>
      </c>
      <c r="AV209" s="54">
        <f t="shared" si="84"/>
        <v>0.99999333987582417</v>
      </c>
      <c r="AW209" s="54">
        <f t="shared" si="85"/>
        <v>-0.20911203793762004</v>
      </c>
      <c r="AX209" s="54">
        <f t="shared" si="86"/>
        <v>27.969565286017456</v>
      </c>
      <c r="AY209" s="54">
        <f t="shared" si="87"/>
        <v>82.438816551270918</v>
      </c>
      <c r="AZ209" s="16" t="e">
        <f t="shared" si="88"/>
        <v>#VALUE!</v>
      </c>
      <c r="BA209" s="16" t="e">
        <f t="shared" si="89"/>
        <v>#VALUE!</v>
      </c>
      <c r="BB209" s="16" t="e">
        <f t="shared" si="90"/>
        <v>#VALUE!</v>
      </c>
      <c r="BC209" s="16" t="e">
        <f t="shared" si="91"/>
        <v>#VALUE!</v>
      </c>
      <c r="BD209" s="16">
        <f t="shared" si="92"/>
        <v>0.99999877299402307</v>
      </c>
      <c r="BE209" s="16">
        <f t="shared" si="93"/>
        <v>-8.9755488257265634E-2</v>
      </c>
      <c r="BF209" s="16">
        <f t="shared" si="94"/>
        <v>0.99999778681346496</v>
      </c>
      <c r="BG209" s="16">
        <f t="shared" si="95"/>
        <v>-0.12054431127838416</v>
      </c>
    </row>
    <row r="210" spans="35:59" ht="15" x14ac:dyDescent="0.25">
      <c r="AI210" s="16">
        <v>208</v>
      </c>
      <c r="AJ210" s="16">
        <f t="shared" si="96"/>
        <v>3.08</v>
      </c>
      <c r="AK210" s="16">
        <f t="shared" si="97"/>
        <v>1202.2644346174138</v>
      </c>
      <c r="AL210" s="54">
        <f t="shared" si="74"/>
        <v>1.0491784384678249</v>
      </c>
      <c r="AM210" s="54">
        <f t="shared" si="75"/>
        <v>17.61211404629546</v>
      </c>
      <c r="AN210" s="54">
        <f t="shared" si="76"/>
        <v>1.0000440010201126</v>
      </c>
      <c r="AO210" s="54">
        <f t="shared" si="77"/>
        <v>-0.53747843105603366</v>
      </c>
      <c r="AP210" s="54">
        <f t="shared" si="78"/>
        <v>0.910812832772664</v>
      </c>
      <c r="AQ210" s="54">
        <f t="shared" si="79"/>
        <v>-24.382078233345371</v>
      </c>
      <c r="AR210" s="54">
        <f t="shared" si="80"/>
        <v>1.0000000369772606</v>
      </c>
      <c r="AS210" s="54">
        <f t="shared" si="81"/>
        <v>1.5581346688538007E-2</v>
      </c>
      <c r="AT210" s="54">
        <f t="shared" si="82"/>
        <v>3.8935089888759495E-4</v>
      </c>
      <c r="AU210" s="54">
        <f t="shared" si="83"/>
        <v>-89.977691836180483</v>
      </c>
      <c r="AV210" s="54">
        <f t="shared" si="84"/>
        <v>0.9999930259971257</v>
      </c>
      <c r="AW210" s="54">
        <f t="shared" si="85"/>
        <v>-0.21398283824628611</v>
      </c>
      <c r="AX210" s="54">
        <f t="shared" si="86"/>
        <v>27.754070553608937</v>
      </c>
      <c r="AY210" s="54">
        <f t="shared" si="87"/>
        <v>82.301265755131197</v>
      </c>
      <c r="AZ210" s="16" t="e">
        <f t="shared" si="88"/>
        <v>#VALUE!</v>
      </c>
      <c r="BA210" s="16" t="e">
        <f t="shared" si="89"/>
        <v>#VALUE!</v>
      </c>
      <c r="BB210" s="16" t="e">
        <f t="shared" si="90"/>
        <v>#VALUE!</v>
      </c>
      <c r="BC210" s="16" t="e">
        <f t="shared" si="91"/>
        <v>#VALUE!</v>
      </c>
      <c r="BD210" s="16">
        <f t="shared" si="92"/>
        <v>0.99999871516712446</v>
      </c>
      <c r="BE210" s="16">
        <f t="shared" si="93"/>
        <v>-9.1846158611606138E-2</v>
      </c>
      <c r="BF210" s="16">
        <f t="shared" si="94"/>
        <v>0.99999768250955956</v>
      </c>
      <c r="BG210" s="16">
        <f t="shared" si="95"/>
        <v>-0.12335214041304893</v>
      </c>
    </row>
    <row r="211" spans="35:59" ht="15" x14ac:dyDescent="0.25">
      <c r="AI211" s="16">
        <v>209</v>
      </c>
      <c r="AJ211" s="16">
        <f t="shared" si="96"/>
        <v>3.09</v>
      </c>
      <c r="AK211" s="16">
        <f t="shared" si="97"/>
        <v>1230.2687708123824</v>
      </c>
      <c r="AL211" s="54">
        <f t="shared" si="74"/>
        <v>1.0514393914185149</v>
      </c>
      <c r="AM211" s="54">
        <f t="shared" si="75"/>
        <v>17.996170283976621</v>
      </c>
      <c r="AN211" s="54">
        <f t="shared" si="76"/>
        <v>1.0000460746765329</v>
      </c>
      <c r="AO211" s="54">
        <f t="shared" si="77"/>
        <v>-0.54999715168952967</v>
      </c>
      <c r="AP211" s="54">
        <f t="shared" si="78"/>
        <v>0.9071770558293959</v>
      </c>
      <c r="AQ211" s="54">
        <f t="shared" si="79"/>
        <v>-24.881889153372541</v>
      </c>
      <c r="AR211" s="54">
        <f t="shared" si="80"/>
        <v>1.0000000387199453</v>
      </c>
      <c r="AS211" s="54">
        <f t="shared" si="81"/>
        <v>1.5944282858153972E-2</v>
      </c>
      <c r="AT211" s="54">
        <f t="shared" si="82"/>
        <v>3.8048819170356888E-4</v>
      </c>
      <c r="AU211" s="54">
        <f t="shared" si="83"/>
        <v>-89.978199631934814</v>
      </c>
      <c r="AV211" s="54">
        <f t="shared" si="84"/>
        <v>0.9999926973260963</v>
      </c>
      <c r="AW211" s="54">
        <f t="shared" si="85"/>
        <v>-0.21896709086657218</v>
      </c>
      <c r="AX211" s="54">
        <f t="shared" si="86"/>
        <v>27.538040345725996</v>
      </c>
      <c r="AY211" s="54">
        <f t="shared" si="87"/>
        <v>82.162850640613556</v>
      </c>
      <c r="AZ211" s="16" t="e">
        <f t="shared" si="88"/>
        <v>#VALUE!</v>
      </c>
      <c r="BA211" s="16" t="e">
        <f t="shared" si="89"/>
        <v>#VALUE!</v>
      </c>
      <c r="BB211" s="16" t="e">
        <f t="shared" si="90"/>
        <v>#VALUE!</v>
      </c>
      <c r="BC211" s="16" t="e">
        <f t="shared" si="91"/>
        <v>#VALUE!</v>
      </c>
      <c r="BD211" s="16">
        <f t="shared" si="92"/>
        <v>0.99999865461493864</v>
      </c>
      <c r="BE211" s="16">
        <f t="shared" si="93"/>
        <v>-9.3985526681137424E-2</v>
      </c>
      <c r="BF211" s="16">
        <f t="shared" si="94"/>
        <v>0.99999757328999761</v>
      </c>
      <c r="BG211" s="16">
        <f t="shared" si="95"/>
        <v>-0.12622537167662343</v>
      </c>
    </row>
    <row r="212" spans="35:59" ht="15" x14ac:dyDescent="0.25">
      <c r="AI212" s="16">
        <v>210</v>
      </c>
      <c r="AJ212" s="16">
        <f t="shared" si="96"/>
        <v>3.1</v>
      </c>
      <c r="AK212" s="16">
        <f t="shared" si="97"/>
        <v>1258.925411794168</v>
      </c>
      <c r="AL212" s="54">
        <f t="shared" si="74"/>
        <v>1.053801700578886</v>
      </c>
      <c r="AM212" s="54">
        <f t="shared" si="75"/>
        <v>18.387448264558461</v>
      </c>
      <c r="AN212" s="54">
        <f t="shared" si="76"/>
        <v>1.0000482460567608</v>
      </c>
      <c r="AO212" s="54">
        <f t="shared" si="77"/>
        <v>-0.5628074164132586</v>
      </c>
      <c r="AP212" s="54">
        <f t="shared" si="78"/>
        <v>0.90341621224451607</v>
      </c>
      <c r="AQ212" s="54">
        <f t="shared" si="79"/>
        <v>-25.389188900453451</v>
      </c>
      <c r="AR212" s="54">
        <f t="shared" si="80"/>
        <v>1.00000004054476</v>
      </c>
      <c r="AS212" s="54">
        <f t="shared" si="81"/>
        <v>1.631567289584239E-2</v>
      </c>
      <c r="AT212" s="54">
        <f t="shared" si="82"/>
        <v>3.718272242782696E-4</v>
      </c>
      <c r="AU212" s="54">
        <f t="shared" si="83"/>
        <v>-89.978695868849883</v>
      </c>
      <c r="AV212" s="54">
        <f t="shared" si="84"/>
        <v>0.99999235316562607</v>
      </c>
      <c r="AW212" s="54">
        <f t="shared" si="85"/>
        <v>-0.22406743821327046</v>
      </c>
      <c r="AX212" s="54">
        <f t="shared" si="86"/>
        <v>27.321464193939139</v>
      </c>
      <c r="AY212" s="54">
        <f t="shared" si="87"/>
        <v>82.02366405832467</v>
      </c>
      <c r="AZ212" s="16" t="e">
        <f t="shared" si="88"/>
        <v>#VALUE!</v>
      </c>
      <c r="BA212" s="16" t="e">
        <f t="shared" si="89"/>
        <v>#VALUE!</v>
      </c>
      <c r="BB212" s="16" t="e">
        <f t="shared" si="90"/>
        <v>#VALUE!</v>
      </c>
      <c r="BC212" s="16" t="e">
        <f t="shared" si="91"/>
        <v>#VALUE!</v>
      </c>
      <c r="BD212" s="16">
        <f t="shared" si="92"/>
        <v>0.99999859120902823</v>
      </c>
      <c r="BE212" s="16">
        <f t="shared" si="93"/>
        <v>-9.6174726763252505E-2</v>
      </c>
      <c r="BF212" s="16">
        <f t="shared" si="94"/>
        <v>0.99999745892311465</v>
      </c>
      <c r="BG212" s="16">
        <f t="shared" si="95"/>
        <v>-0.12916552843651835</v>
      </c>
    </row>
    <row r="213" spans="35:59" ht="15" x14ac:dyDescent="0.25">
      <c r="AI213" s="16">
        <v>211</v>
      </c>
      <c r="AJ213" s="16">
        <f t="shared" si="96"/>
        <v>3.11</v>
      </c>
      <c r="AK213" s="16">
        <f t="shared" si="97"/>
        <v>1288.2495516931347</v>
      </c>
      <c r="AL213" s="54">
        <f t="shared" si="74"/>
        <v>1.0562696793827335</v>
      </c>
      <c r="AM213" s="54">
        <f t="shared" si="75"/>
        <v>18.786009416451094</v>
      </c>
      <c r="AN213" s="54">
        <f t="shared" si="76"/>
        <v>1.0000505197659328</v>
      </c>
      <c r="AO213" s="54">
        <f t="shared" si="77"/>
        <v>-0.57591601227326217</v>
      </c>
      <c r="AP213" s="54">
        <f t="shared" si="78"/>
        <v>0.89952782940511511</v>
      </c>
      <c r="AQ213" s="54">
        <f t="shared" si="79"/>
        <v>-25.903928238684877</v>
      </c>
      <c r="AR213" s="54">
        <f t="shared" si="80"/>
        <v>1.0000000424555755</v>
      </c>
      <c r="AS213" s="54">
        <f t="shared" si="81"/>
        <v>1.6695713717392268E-2</v>
      </c>
      <c r="AT213" s="54">
        <f t="shared" si="82"/>
        <v>3.6336340445992758E-4</v>
      </c>
      <c r="AU213" s="54">
        <f t="shared" si="83"/>
        <v>-89.979180810036809</v>
      </c>
      <c r="AV213" s="54">
        <f t="shared" si="84"/>
        <v>0.99999199278575346</v>
      </c>
      <c r="AW213" s="54">
        <f t="shared" si="85"/>
        <v>-0.2292865842345411</v>
      </c>
      <c r="AX213" s="54">
        <f t="shared" si="86"/>
        <v>27.104332086245972</v>
      </c>
      <c r="AY213" s="54">
        <f t="shared" si="87"/>
        <v>81.883804395822963</v>
      </c>
      <c r="AZ213" s="16" t="e">
        <f t="shared" si="88"/>
        <v>#VALUE!</v>
      </c>
      <c r="BA213" s="16" t="e">
        <f t="shared" si="89"/>
        <v>#VALUE!</v>
      </c>
      <c r="BB213" s="16" t="e">
        <f t="shared" si="90"/>
        <v>#VALUE!</v>
      </c>
      <c r="BC213" s="16" t="e">
        <f t="shared" si="91"/>
        <v>#VALUE!</v>
      </c>
      <c r="BD213" s="16">
        <f t="shared" si="92"/>
        <v>0.99999852481490203</v>
      </c>
      <c r="BE213" s="16">
        <f t="shared" si="93"/>
        <v>-9.8414919575229465E-2</v>
      </c>
      <c r="BF213" s="16">
        <f t="shared" si="94"/>
        <v>0.99999733916632849</v>
      </c>
      <c r="BG213" s="16">
        <f t="shared" si="95"/>
        <v>-0.13217416954079203</v>
      </c>
    </row>
    <row r="214" spans="35:59" ht="15" x14ac:dyDescent="0.25">
      <c r="AI214" s="16">
        <v>212</v>
      </c>
      <c r="AJ214" s="16">
        <f t="shared" si="96"/>
        <v>3.12</v>
      </c>
      <c r="AK214" s="16">
        <f t="shared" si="97"/>
        <v>1318.2567385564089</v>
      </c>
      <c r="AL214" s="54">
        <f t="shared" si="74"/>
        <v>1.0588478050171566</v>
      </c>
      <c r="AM214" s="54">
        <f t="shared" si="75"/>
        <v>19.191910723667416</v>
      </c>
      <c r="AN214" s="54">
        <f t="shared" si="76"/>
        <v>1.0000529006261762</v>
      </c>
      <c r="AO214" s="54">
        <f t="shared" si="77"/>
        <v>-0.58932988412817322</v>
      </c>
      <c r="AP214" s="54">
        <f t="shared" si="78"/>
        <v>0.89550952867069433</v>
      </c>
      <c r="AQ214" s="54">
        <f t="shared" si="79"/>
        <v>-26.426047674415329</v>
      </c>
      <c r="AR214" s="54">
        <f t="shared" si="80"/>
        <v>1.0000000444564452</v>
      </c>
      <c r="AS214" s="54">
        <f t="shared" si="81"/>
        <v>1.7084606825343806E-2</v>
      </c>
      <c r="AT214" s="54">
        <f t="shared" si="82"/>
        <v>3.5509224462652265E-4</v>
      </c>
      <c r="AU214" s="54">
        <f t="shared" si="83"/>
        <v>-89.979654712617517</v>
      </c>
      <c r="AV214" s="54">
        <f t="shared" si="84"/>
        <v>0.99999161542211801</v>
      </c>
      <c r="AW214" s="54">
        <f t="shared" si="85"/>
        <v>-0.23462729584403719</v>
      </c>
      <c r="AX214" s="54">
        <f t="shared" si="86"/>
        <v>26.88663452938691</v>
      </c>
      <c r="AY214" s="54">
        <f t="shared" si="87"/>
        <v>81.743375580473753</v>
      </c>
      <c r="AZ214" s="16" t="e">
        <f t="shared" si="88"/>
        <v>#VALUE!</v>
      </c>
      <c r="BA214" s="16" t="e">
        <f t="shared" si="89"/>
        <v>#VALUE!</v>
      </c>
      <c r="BB214" s="16" t="e">
        <f t="shared" si="90"/>
        <v>#VALUE!</v>
      </c>
      <c r="BC214" s="16" t="e">
        <f t="shared" si="91"/>
        <v>#VALUE!</v>
      </c>
      <c r="BD214" s="16">
        <f t="shared" si="92"/>
        <v>0.99999845529173137</v>
      </c>
      <c r="BE214" s="16">
        <f t="shared" si="93"/>
        <v>-0.10070729286953715</v>
      </c>
      <c r="BF214" s="16">
        <f t="shared" si="94"/>
        <v>0.999997213765625</v>
      </c>
      <c r="BG214" s="16">
        <f t="shared" si="95"/>
        <v>-0.13525289014437633</v>
      </c>
    </row>
    <row r="215" spans="35:59" ht="15" x14ac:dyDescent="0.25">
      <c r="AI215" s="16">
        <v>213</v>
      </c>
      <c r="AJ215" s="16">
        <f t="shared" si="96"/>
        <v>3.13</v>
      </c>
      <c r="AK215" s="16">
        <f t="shared" si="97"/>
        <v>1348.9628825916541</v>
      </c>
      <c r="AL215" s="54">
        <f t="shared" si="74"/>
        <v>1.0615407230002909</v>
      </c>
      <c r="AM215" s="54">
        <f t="shared" si="75"/>
        <v>19.605204378346773</v>
      </c>
      <c r="AN215" s="54">
        <f t="shared" si="76"/>
        <v>1.0000553936868308</v>
      </c>
      <c r="AO215" s="54">
        <f t="shared" si="77"/>
        <v>-0.6030561383052655</v>
      </c>
      <c r="AP215" s="54">
        <f t="shared" si="78"/>
        <v>0.89135903786781545</v>
      </c>
      <c r="AQ215" s="54">
        <f t="shared" si="79"/>
        <v>-26.955477127027901</v>
      </c>
      <c r="AR215" s="54">
        <f t="shared" si="80"/>
        <v>1.0000000465516128</v>
      </c>
      <c r="AS215" s="54">
        <f t="shared" si="81"/>
        <v>1.7482558415826979E-2</v>
      </c>
      <c r="AT215" s="54">
        <f t="shared" si="82"/>
        <v>3.4700935930642458E-4</v>
      </c>
      <c r="AU215" s="54">
        <f t="shared" si="83"/>
        <v>-89.980117827861193</v>
      </c>
      <c r="AV215" s="54">
        <f t="shared" si="84"/>
        <v>0.99999122027434029</v>
      </c>
      <c r="AW215" s="54">
        <f t="shared" si="85"/>
        <v>-0.24009240438630372</v>
      </c>
      <c r="AX215" s="54">
        <f t="shared" si="86"/>
        <v>26.668362613434645</v>
      </c>
      <c r="AY215" s="54">
        <f t="shared" si="87"/>
        <v>81.602487054563909</v>
      </c>
      <c r="AZ215" s="16" t="e">
        <f t="shared" si="88"/>
        <v>#VALUE!</v>
      </c>
      <c r="BA215" s="16" t="e">
        <f t="shared" si="89"/>
        <v>#VALUE!</v>
      </c>
      <c r="BB215" s="16" t="e">
        <f t="shared" si="90"/>
        <v>#VALUE!</v>
      </c>
      <c r="BC215" s="16" t="e">
        <f t="shared" si="91"/>
        <v>#VALUE!</v>
      </c>
      <c r="BD215" s="16">
        <f t="shared" si="92"/>
        <v>0.9999983824920502</v>
      </c>
      <c r="BE215" s="16">
        <f t="shared" si="93"/>
        <v>-0.10305306206346598</v>
      </c>
      <c r="BF215" s="16">
        <f t="shared" si="94"/>
        <v>0.99999708245501906</v>
      </c>
      <c r="BG215" s="16">
        <f t="shared" si="95"/>
        <v>-0.13840332255453178</v>
      </c>
    </row>
    <row r="216" spans="35:59" ht="15" x14ac:dyDescent="0.25">
      <c r="AI216" s="16">
        <v>214</v>
      </c>
      <c r="AJ216" s="16">
        <f t="shared" si="96"/>
        <v>3.14</v>
      </c>
      <c r="AK216" s="16">
        <f t="shared" si="97"/>
        <v>1380.3842646028863</v>
      </c>
      <c r="AL216" s="54">
        <f t="shared" si="74"/>
        <v>1.0643532517555288</v>
      </c>
      <c r="AM216" s="54">
        <f t="shared" si="75"/>
        <v>20.025937423572827</v>
      </c>
      <c r="AN216" s="54">
        <f t="shared" si="76"/>
        <v>1.000058004235153</v>
      </c>
      <c r="AO216" s="54">
        <f t="shared" si="77"/>
        <v>-0.61710204634024957</v>
      </c>
      <c r="AP216" s="54">
        <f t="shared" si="78"/>
        <v>0.88707420412575622</v>
      </c>
      <c r="AQ216" s="54">
        <f t="shared" si="79"/>
        <v>-27.492135619921907</v>
      </c>
      <c r="AR216" s="54">
        <f t="shared" si="80"/>
        <v>1.0000000487455227</v>
      </c>
      <c r="AS216" s="54">
        <f t="shared" si="81"/>
        <v>1.7889779487888974E-2</v>
      </c>
      <c r="AT216" s="54">
        <f t="shared" si="82"/>
        <v>3.3911046285318639E-4</v>
      </c>
      <c r="AU216" s="54">
        <f t="shared" si="83"/>
        <v>-89.980570401317408</v>
      </c>
      <c r="AV216" s="54">
        <f t="shared" si="84"/>
        <v>0.99999080650432381</v>
      </c>
      <c r="AW216" s="54">
        <f t="shared" si="85"/>
        <v>-0.24568480713622315</v>
      </c>
      <c r="AX216" s="54">
        <f t="shared" si="86"/>
        <v>26.449508078413988</v>
      </c>
      <c r="AY216" s="54">
        <f t="shared" si="87"/>
        <v>81.461253720365534</v>
      </c>
      <c r="AZ216" s="16" t="e">
        <f t="shared" si="88"/>
        <v>#VALUE!</v>
      </c>
      <c r="BA216" s="16" t="e">
        <f t="shared" si="89"/>
        <v>#VALUE!</v>
      </c>
      <c r="BB216" s="16" t="e">
        <f t="shared" si="90"/>
        <v>#VALUE!</v>
      </c>
      <c r="BC216" s="16" t="e">
        <f t="shared" si="91"/>
        <v>#VALUE!</v>
      </c>
      <c r="BD216" s="16">
        <f t="shared" si="92"/>
        <v>0.9999983062614427</v>
      </c>
      <c r="BE216" s="16">
        <f t="shared" si="93"/>
        <v>-0.10545347088341897</v>
      </c>
      <c r="BF216" s="16">
        <f t="shared" si="94"/>
        <v>0.99999694495599034</v>
      </c>
      <c r="BG216" s="16">
        <f t="shared" si="95"/>
        <v>-0.14162713709597974</v>
      </c>
    </row>
    <row r="217" spans="35:59" ht="15" x14ac:dyDescent="0.25">
      <c r="AI217" s="16">
        <v>215</v>
      </c>
      <c r="AJ217" s="16">
        <f t="shared" si="96"/>
        <v>3.15</v>
      </c>
      <c r="AK217" s="16">
        <f t="shared" si="97"/>
        <v>1412.5375446227545</v>
      </c>
      <c r="AL217" s="54">
        <f t="shared" si="74"/>
        <v>1.0672903871705244</v>
      </c>
      <c r="AM217" s="54">
        <f t="shared" si="75"/>
        <v>20.45415138729993</v>
      </c>
      <c r="AN217" s="54">
        <f t="shared" si="76"/>
        <v>1.0000607378075232</v>
      </c>
      <c r="AO217" s="54">
        <f t="shared" si="77"/>
        <v>-0.6314750488026456</v>
      </c>
      <c r="AP217" s="54">
        <f t="shared" si="78"/>
        <v>0.88265300699307991</v>
      </c>
      <c r="AQ217" s="54">
        <f t="shared" si="79"/>
        <v>-28.035930994769128</v>
      </c>
      <c r="AR217" s="54">
        <f t="shared" si="80"/>
        <v>1.0000000510428284</v>
      </c>
      <c r="AS217" s="54">
        <f t="shared" si="81"/>
        <v>1.8306485955367685E-2</v>
      </c>
      <c r="AT217" s="54">
        <f t="shared" si="82"/>
        <v>3.3139136717327269E-4</v>
      </c>
      <c r="AU217" s="54">
        <f t="shared" si="83"/>
        <v>-89.981012672946378</v>
      </c>
      <c r="AV217" s="54">
        <f t="shared" si="84"/>
        <v>0.99999037323447759</v>
      </c>
      <c r="AW217" s="54">
        <f t="shared" si="85"/>
        <v>-0.25140746883328591</v>
      </c>
      <c r="AX217" s="54">
        <f t="shared" si="86"/>
        <v>26.230063382665993</v>
      </c>
      <c r="AY217" s="54">
        <f t="shared" si="87"/>
        <v>81.319795852883487</v>
      </c>
      <c r="AZ217" s="16" t="e">
        <f t="shared" si="88"/>
        <v>#VALUE!</v>
      </c>
      <c r="BA217" s="16" t="e">
        <f t="shared" si="89"/>
        <v>#VALUE!</v>
      </c>
      <c r="BB217" s="16" t="e">
        <f t="shared" si="90"/>
        <v>#VALUE!</v>
      </c>
      <c r="BC217" s="16" t="e">
        <f t="shared" si="91"/>
        <v>#VALUE!</v>
      </c>
      <c r="BD217" s="16">
        <f t="shared" si="92"/>
        <v>0.99999822643821612</v>
      </c>
      <c r="BE217" s="16">
        <f t="shared" si="93"/>
        <v>-0.10790979202420045</v>
      </c>
      <c r="BF217" s="16">
        <f t="shared" si="94"/>
        <v>0.99999680097689292</v>
      </c>
      <c r="BG217" s="16">
        <f t="shared" si="95"/>
        <v>-0.14492604299616524</v>
      </c>
    </row>
    <row r="218" spans="35:59" ht="15" x14ac:dyDescent="0.25">
      <c r="AI218" s="16">
        <v>216</v>
      </c>
      <c r="AJ218" s="16">
        <f t="shared" si="96"/>
        <v>3.16</v>
      </c>
      <c r="AK218" s="16">
        <f t="shared" si="97"/>
        <v>1445.4397707459289</v>
      </c>
      <c r="AL218" s="54">
        <f t="shared" si="74"/>
        <v>1.0703573071286128</v>
      </c>
      <c r="AM218" s="54">
        <f t="shared" si="75"/>
        <v>20.889881908342211</v>
      </c>
      <c r="AN218" s="54">
        <f t="shared" si="76"/>
        <v>1.000063600201182</v>
      </c>
      <c r="AO218" s="54">
        <f t="shared" si="77"/>
        <v>-0.64618275920864465</v>
      </c>
      <c r="AP218" s="54">
        <f t="shared" si="78"/>
        <v>0.87809357176718017</v>
      </c>
      <c r="AQ218" s="54">
        <f t="shared" si="79"/>
        <v>-28.586759652183471</v>
      </c>
      <c r="AR218" s="54">
        <f t="shared" si="80"/>
        <v>1.0000000534484028</v>
      </c>
      <c r="AS218" s="54">
        <f t="shared" si="81"/>
        <v>1.8732898761371561E-2</v>
      </c>
      <c r="AT218" s="54">
        <f t="shared" si="82"/>
        <v>3.2384797950550117E-4</v>
      </c>
      <c r="AU218" s="54">
        <f t="shared" si="83"/>
        <v>-89.981444877246162</v>
      </c>
      <c r="AV218" s="54">
        <f t="shared" si="84"/>
        <v>0.99998991954585625</v>
      </c>
      <c r="AW218" s="54">
        <f t="shared" si="85"/>
        <v>-0.25726342325150225</v>
      </c>
      <c r="AX218" s="54">
        <f t="shared" si="86"/>
        <v>26.01002177262491</v>
      </c>
      <c r="AY218" s="54">
        <f t="shared" si="87"/>
        <v>81.178238978099031</v>
      </c>
      <c r="AZ218" s="16" t="e">
        <f t="shared" si="88"/>
        <v>#VALUE!</v>
      </c>
      <c r="BA218" s="16" t="e">
        <f t="shared" si="89"/>
        <v>#VALUE!</v>
      </c>
      <c r="BB218" s="16" t="e">
        <f t="shared" si="90"/>
        <v>#VALUE!</v>
      </c>
      <c r="BC218" s="16" t="e">
        <f t="shared" si="91"/>
        <v>#VALUE!</v>
      </c>
      <c r="BD218" s="16">
        <f t="shared" si="92"/>
        <v>0.9999981428530571</v>
      </c>
      <c r="BE218" s="16">
        <f t="shared" si="93"/>
        <v>-0.1104233278236561</v>
      </c>
      <c r="BF218" s="16">
        <f t="shared" si="94"/>
        <v>0.99999665021233619</v>
      </c>
      <c r="BG218" s="16">
        <f t="shared" si="95"/>
        <v>-0.1483017892911237</v>
      </c>
    </row>
    <row r="219" spans="35:59" ht="15" x14ac:dyDescent="0.25">
      <c r="AI219" s="16">
        <v>217</v>
      </c>
      <c r="AJ219" s="16">
        <f t="shared" si="96"/>
        <v>3.17</v>
      </c>
      <c r="AK219" s="16">
        <f t="shared" si="97"/>
        <v>1479.1083881682086</v>
      </c>
      <c r="AL219" s="54">
        <f t="shared" si="74"/>
        <v>1.0735593759995956</v>
      </c>
      <c r="AM219" s="54">
        <f t="shared" si="75"/>
        <v>21.333158355523853</v>
      </c>
      <c r="AN219" s="54">
        <f t="shared" si="76"/>
        <v>1.0000665974865168</v>
      </c>
      <c r="AO219" s="54">
        <f t="shared" si="77"/>
        <v>-0.66123296802334919</v>
      </c>
      <c r="AP219" s="54">
        <f t="shared" si="78"/>
        <v>0.87339418296110027</v>
      </c>
      <c r="AQ219" s="54">
        <f t="shared" si="79"/>
        <v>-29.144506321973719</v>
      </c>
      <c r="AR219" s="54">
        <f t="shared" si="80"/>
        <v>1.0000000559673483</v>
      </c>
      <c r="AS219" s="54">
        <f t="shared" si="81"/>
        <v>1.9169243995425484E-2</v>
      </c>
      <c r="AT219" s="54">
        <f t="shared" si="82"/>
        <v>3.1647630025103643E-4</v>
      </c>
      <c r="AU219" s="54">
        <f t="shared" si="83"/>
        <v>-89.98186724337701</v>
      </c>
      <c r="AV219" s="54">
        <f t="shared" si="84"/>
        <v>0.99998944447621074</v>
      </c>
      <c r="AW219" s="54">
        <f t="shared" si="85"/>
        <v>-0.26325577480576523</v>
      </c>
      <c r="AX219" s="54">
        <f t="shared" si="86"/>
        <v>25.789377353631949</v>
      </c>
      <c r="AY219" s="54">
        <f t="shared" si="87"/>
        <v>81.036713714634018</v>
      </c>
      <c r="AZ219" s="16" t="e">
        <f t="shared" si="88"/>
        <v>#VALUE!</v>
      </c>
      <c r="BA219" s="16" t="e">
        <f t="shared" si="89"/>
        <v>#VALUE!</v>
      </c>
      <c r="BB219" s="16" t="e">
        <f t="shared" si="90"/>
        <v>#VALUE!</v>
      </c>
      <c r="BC219" s="16" t="e">
        <f t="shared" si="91"/>
        <v>#VALUE!</v>
      </c>
      <c r="BD219" s="16">
        <f t="shared" si="92"/>
        <v>0.99999805532867347</v>
      </c>
      <c r="BE219" s="16">
        <f t="shared" si="93"/>
        <v>-0.11299541095301584</v>
      </c>
      <c r="BF219" s="16">
        <f t="shared" si="94"/>
        <v>0.99999649234253796</v>
      </c>
      <c r="BG219" s="16">
        <f t="shared" si="95"/>
        <v>-0.15175616575242346</v>
      </c>
    </row>
    <row r="220" spans="35:59" ht="15" x14ac:dyDescent="0.25">
      <c r="AI220" s="16">
        <v>218</v>
      </c>
      <c r="AJ220" s="16">
        <f t="shared" si="96"/>
        <v>3.18</v>
      </c>
      <c r="AK220" s="16">
        <f t="shared" si="97"/>
        <v>1513.5612484362093</v>
      </c>
      <c r="AL220" s="54">
        <f t="shared" si="74"/>
        <v>1.0769021490762598</v>
      </c>
      <c r="AM220" s="54">
        <f t="shared" si="75"/>
        <v>21.784003441243627</v>
      </c>
      <c r="AN220" s="54">
        <f t="shared" si="76"/>
        <v>1.0000697360199293</v>
      </c>
      <c r="AO220" s="54">
        <f t="shared" si="77"/>
        <v>-0.67663364675437887</v>
      </c>
      <c r="AP220" s="54">
        <f t="shared" si="78"/>
        <v>0.86855329782431456</v>
      </c>
      <c r="AQ220" s="54">
        <f t="shared" si="79"/>
        <v>-29.709043866154193</v>
      </c>
      <c r="AR220" s="54">
        <f t="shared" si="80"/>
        <v>1.000000058605008</v>
      </c>
      <c r="AS220" s="54">
        <f t="shared" si="81"/>
        <v>1.9615753013345699E-2</v>
      </c>
      <c r="AT220" s="54">
        <f t="shared" si="82"/>
        <v>3.0927242085277161E-4</v>
      </c>
      <c r="AU220" s="54">
        <f t="shared" si="83"/>
        <v>-89.982279995282866</v>
      </c>
      <c r="AV220" s="54">
        <f t="shared" si="84"/>
        <v>0.99998894701794827</v>
      </c>
      <c r="AW220" s="54">
        <f t="shared" si="85"/>
        <v>-0.26938770019551755</v>
      </c>
      <c r="AX220" s="54">
        <f t="shared" si="86"/>
        <v>25.568125161363454</v>
      </c>
      <c r="AY220" s="54">
        <f t="shared" si="87"/>
        <v>80.895355576911015</v>
      </c>
      <c r="AZ220" s="16" t="e">
        <f t="shared" si="88"/>
        <v>#VALUE!</v>
      </c>
      <c r="BA220" s="16" t="e">
        <f t="shared" si="89"/>
        <v>#VALUE!</v>
      </c>
      <c r="BB220" s="16" t="e">
        <f t="shared" si="90"/>
        <v>#VALUE!</v>
      </c>
      <c r="BC220" s="16" t="e">
        <f t="shared" si="91"/>
        <v>#VALUE!</v>
      </c>
      <c r="BD220" s="16">
        <f t="shared" si="92"/>
        <v>0.99999796367941729</v>
      </c>
      <c r="BE220" s="16">
        <f t="shared" si="93"/>
        <v>-0.11562740512330993</v>
      </c>
      <c r="BF220" s="16">
        <f t="shared" si="94"/>
        <v>0.99999632703264552</v>
      </c>
      <c r="BG220" s="16">
        <f t="shared" si="95"/>
        <v>-0.15529100383567995</v>
      </c>
    </row>
    <row r="221" spans="35:59" ht="15" x14ac:dyDescent="0.25">
      <c r="AI221" s="16">
        <v>219</v>
      </c>
      <c r="AJ221" s="16">
        <f t="shared" si="96"/>
        <v>3.19</v>
      </c>
      <c r="AK221" s="16">
        <f t="shared" si="97"/>
        <v>1548.8166189124822</v>
      </c>
      <c r="AL221" s="54">
        <f t="shared" si="74"/>
        <v>1.0803913769424214</v>
      </c>
      <c r="AM221" s="54">
        <f t="shared" si="75"/>
        <v>22.242432830863518</v>
      </c>
      <c r="AN221" s="54">
        <f t="shared" si="76"/>
        <v>1.000073022457308</v>
      </c>
      <c r="AO221" s="54">
        <f t="shared" si="77"/>
        <v>-0.69239295213881569</v>
      </c>
      <c r="AP221" s="54">
        <f t="shared" si="78"/>
        <v>0.86356955982690764</v>
      </c>
      <c r="AQ221" s="54">
        <f t="shared" si="79"/>
        <v>-30.280233117854817</v>
      </c>
      <c r="AR221" s="54">
        <f t="shared" si="80"/>
        <v>1.0000000613669768</v>
      </c>
      <c r="AS221" s="54">
        <f t="shared" si="81"/>
        <v>2.0072662559906692E-2</v>
      </c>
      <c r="AT221" s="54">
        <f t="shared" si="82"/>
        <v>3.0223252172298398E-4</v>
      </c>
      <c r="AU221" s="54">
        <f t="shared" si="83"/>
        <v>-89.982683351810039</v>
      </c>
      <c r="AV221" s="54">
        <f t="shared" si="84"/>
        <v>0.99998842611599603</v>
      </c>
      <c r="AW221" s="54">
        <f t="shared" si="85"/>
        <v>-0.27566245008657436</v>
      </c>
      <c r="AX221" s="54">
        <f t="shared" si="86"/>
        <v>25.346261233406207</v>
      </c>
      <c r="AY221" s="54">
        <f t="shared" si="87"/>
        <v>80.754304738073813</v>
      </c>
      <c r="AZ221" s="16" t="e">
        <f t="shared" si="88"/>
        <v>#VALUE!</v>
      </c>
      <c r="BA221" s="16" t="e">
        <f t="shared" si="89"/>
        <v>#VALUE!</v>
      </c>
      <c r="BB221" s="16" t="e">
        <f t="shared" si="90"/>
        <v>#VALUE!</v>
      </c>
      <c r="BC221" s="16" t="e">
        <f t="shared" si="91"/>
        <v>#VALUE!</v>
      </c>
      <c r="BD221" s="16">
        <f t="shared" si="92"/>
        <v>0.99999786771089194</v>
      </c>
      <c r="BE221" s="16">
        <f t="shared" si="93"/>
        <v>-0.11832070580822812</v>
      </c>
      <c r="BF221" s="16">
        <f t="shared" si="94"/>
        <v>0.99999615393202557</v>
      </c>
      <c r="BG221" s="16">
        <f t="shared" si="95"/>
        <v>-0.15890817765113721</v>
      </c>
    </row>
    <row r="222" spans="35:59" ht="15" x14ac:dyDescent="0.25">
      <c r="AI222" s="16">
        <v>220</v>
      </c>
      <c r="AJ222" s="16">
        <f t="shared" si="96"/>
        <v>3.2</v>
      </c>
      <c r="AK222" s="16">
        <f t="shared" si="97"/>
        <v>1584.8931924611156</v>
      </c>
      <c r="AL222" s="54">
        <f t="shared" si="74"/>
        <v>1.0840330097578068</v>
      </c>
      <c r="AM222" s="54">
        <f t="shared" si="75"/>
        <v>22.708454749495484</v>
      </c>
      <c r="AN222" s="54">
        <f t="shared" si="76"/>
        <v>1.000076463768133</v>
      </c>
      <c r="AO222" s="54">
        <f t="shared" si="77"/>
        <v>-0.70851923042552867</v>
      </c>
      <c r="AP222" s="54">
        <f t="shared" si="78"/>
        <v>0.85844181200977343</v>
      </c>
      <c r="AQ222" s="54">
        <f t="shared" si="79"/>
        <v>-30.85792275920592</v>
      </c>
      <c r="AR222" s="54">
        <f t="shared" si="80"/>
        <v>1.0000000642591134</v>
      </c>
      <c r="AS222" s="54">
        <f t="shared" si="81"/>
        <v>2.0540214894365395E-2</v>
      </c>
      <c r="AT222" s="54">
        <f t="shared" si="82"/>
        <v>2.9535287021815966E-4</v>
      </c>
      <c r="AU222" s="54">
        <f t="shared" si="83"/>
        <v>-89.983077526823394</v>
      </c>
      <c r="AV222" s="54">
        <f t="shared" si="84"/>
        <v>0.99998788066556354</v>
      </c>
      <c r="AW222" s="54">
        <f t="shared" si="85"/>
        <v>-0.2820833508319866</v>
      </c>
      <c r="AX222" s="54">
        <f t="shared" si="86"/>
        <v>25.123782680467937</v>
      </c>
      <c r="AY222" s="54">
        <f t="shared" si="87"/>
        <v>80.613705751162385</v>
      </c>
      <c r="AZ222" s="16" t="e">
        <f t="shared" si="88"/>
        <v>#VALUE!</v>
      </c>
      <c r="BA222" s="16" t="e">
        <f t="shared" si="89"/>
        <v>#VALUE!</v>
      </c>
      <c r="BB222" s="16" t="e">
        <f t="shared" si="90"/>
        <v>#VALUE!</v>
      </c>
      <c r="BC222" s="16" t="e">
        <f t="shared" si="91"/>
        <v>#VALUE!</v>
      </c>
      <c r="BD222" s="16">
        <f t="shared" si="92"/>
        <v>0.99999776721953881</v>
      </c>
      <c r="BE222" s="16">
        <f t="shared" si="93"/>
        <v>-0.12107674098380625</v>
      </c>
      <c r="BF222" s="16">
        <f t="shared" si="94"/>
        <v>0.99999597267352147</v>
      </c>
      <c r="BG222" s="16">
        <f t="shared" si="95"/>
        <v>-0.16260960495683227</v>
      </c>
    </row>
    <row r="223" spans="35:59" ht="15" x14ac:dyDescent="0.25">
      <c r="AI223" s="16">
        <v>221</v>
      </c>
      <c r="AJ223" s="16">
        <f t="shared" si="96"/>
        <v>3.21</v>
      </c>
      <c r="AK223" s="16">
        <f t="shared" si="97"/>
        <v>1621.8100973589308</v>
      </c>
      <c r="AL223" s="54">
        <f t="shared" si="74"/>
        <v>1.0878332014446714</v>
      </c>
      <c r="AM223" s="54">
        <f t="shared" si="75"/>
        <v>23.182069587926005</v>
      </c>
      <c r="AN223" s="54">
        <f t="shared" si="76"/>
        <v>1.0000800672502486</v>
      </c>
      <c r="AO223" s="54">
        <f t="shared" si="77"/>
        <v>-0.72502102175494021</v>
      </c>
      <c r="AP223" s="54">
        <f t="shared" si="78"/>
        <v>0.85316911009728424</v>
      </c>
      <c r="AQ223" s="54">
        <f t="shared" si="79"/>
        <v>-31.441949241165336</v>
      </c>
      <c r="AR223" s="54">
        <f t="shared" si="80"/>
        <v>1.000000067287552</v>
      </c>
      <c r="AS223" s="54">
        <f t="shared" si="81"/>
        <v>2.1018657918909053E-2</v>
      </c>
      <c r="AT223" s="54">
        <f t="shared" si="82"/>
        <v>2.8862981865991828E-4</v>
      </c>
      <c r="AU223" s="54">
        <f t="shared" si="83"/>
        <v>-89.983462729319541</v>
      </c>
      <c r="AV223" s="54">
        <f t="shared" si="84"/>
        <v>0.99998730950980075</v>
      </c>
      <c r="AW223" s="54">
        <f t="shared" si="85"/>
        <v>-0.28865380623284048</v>
      </c>
      <c r="AX223" s="54">
        <f t="shared" si="86"/>
        <v>24.900687756669363</v>
      </c>
      <c r="AY223" s="54">
        <f t="shared" si="87"/>
        <v>80.473707227312076</v>
      </c>
      <c r="AZ223" s="16" t="e">
        <f t="shared" si="88"/>
        <v>#VALUE!</v>
      </c>
      <c r="BA223" s="16" t="e">
        <f t="shared" si="89"/>
        <v>#VALUE!</v>
      </c>
      <c r="BB223" s="16" t="e">
        <f t="shared" si="90"/>
        <v>#VALUE!</v>
      </c>
      <c r="BC223" s="16" t="e">
        <f t="shared" si="91"/>
        <v>#VALUE!</v>
      </c>
      <c r="BD223" s="16">
        <f t="shared" si="92"/>
        <v>0.99999766199220663</v>
      </c>
      <c r="BE223" s="16">
        <f t="shared" si="93"/>
        <v>-0.12389697188533015</v>
      </c>
      <c r="BF223" s="16">
        <f t="shared" si="94"/>
        <v>0.99999578287267243</v>
      </c>
      <c r="BG223" s="16">
        <f t="shared" si="95"/>
        <v>-0.16639724817486423</v>
      </c>
    </row>
    <row r="224" spans="35:59" ht="15" x14ac:dyDescent="0.25">
      <c r="AI224" s="16">
        <v>222</v>
      </c>
      <c r="AJ224" s="16">
        <f t="shared" si="96"/>
        <v>3.22</v>
      </c>
      <c r="AK224" s="16">
        <f t="shared" si="97"/>
        <v>1659.5869074375626</v>
      </c>
      <c r="AL224" s="54">
        <f t="shared" si="74"/>
        <v>1.0917983137607381</v>
      </c>
      <c r="AM224" s="54">
        <f t="shared" si="75"/>
        <v>23.663269509586772</v>
      </c>
      <c r="AN224" s="54">
        <f t="shared" si="76"/>
        <v>1.0000838405453281</v>
      </c>
      <c r="AO224" s="54">
        <f t="shared" si="77"/>
        <v>-0.7419070646383541</v>
      </c>
      <c r="AP224" s="54">
        <f t="shared" si="78"/>
        <v>0.84775073526348588</v>
      </c>
      <c r="AQ224" s="54">
        <f t="shared" si="79"/>
        <v>-32.032136748108755</v>
      </c>
      <c r="AR224" s="54">
        <f t="shared" si="80"/>
        <v>1.0000000704587164</v>
      </c>
      <c r="AS224" s="54">
        <f t="shared" si="81"/>
        <v>2.150824531009524E-2</v>
      </c>
      <c r="AT224" s="54">
        <f t="shared" si="82"/>
        <v>2.8205980240098109E-4</v>
      </c>
      <c r="AU224" s="54">
        <f t="shared" si="83"/>
        <v>-89.983839163537851</v>
      </c>
      <c r="AV224" s="54">
        <f t="shared" si="84"/>
        <v>0.99998671143734508</v>
      </c>
      <c r="AW224" s="54">
        <f t="shared" si="85"/>
        <v>-0.29537729933992007</v>
      </c>
      <c r="AX224" s="54">
        <f t="shared" si="86"/>
        <v>24.676975928323884</v>
      </c>
      <c r="AY224" s="54">
        <f t="shared" si="87"/>
        <v>80.334461470058812</v>
      </c>
      <c r="AZ224" s="16" t="e">
        <f t="shared" si="88"/>
        <v>#VALUE!</v>
      </c>
      <c r="BA224" s="16" t="e">
        <f t="shared" si="89"/>
        <v>#VALUE!</v>
      </c>
      <c r="BB224" s="16" t="e">
        <f t="shared" si="90"/>
        <v>#VALUE!</v>
      </c>
      <c r="BC224" s="16" t="e">
        <f t="shared" si="91"/>
        <v>#VALUE!</v>
      </c>
      <c r="BD224" s="16">
        <f t="shared" si="92"/>
        <v>0.99999755180569871</v>
      </c>
      <c r="BE224" s="16">
        <f t="shared" si="93"/>
        <v>-0.12678289378185922</v>
      </c>
      <c r="BF224" s="16">
        <f t="shared" si="94"/>
        <v>0.99999558412690093</v>
      </c>
      <c r="BG224" s="16">
        <f t="shared" si="95"/>
        <v>-0.17027311543130755</v>
      </c>
    </row>
    <row r="225" spans="35:59" ht="15" x14ac:dyDescent="0.25">
      <c r="AI225" s="16">
        <v>223</v>
      </c>
      <c r="AJ225" s="16">
        <f t="shared" si="96"/>
        <v>3.23</v>
      </c>
      <c r="AK225" s="16">
        <f t="shared" si="97"/>
        <v>1698.2436524617447</v>
      </c>
      <c r="AL225" s="54">
        <f t="shared" si="74"/>
        <v>1.0959349202428204</v>
      </c>
      <c r="AM225" s="54">
        <f t="shared" si="75"/>
        <v>24.152038060646472</v>
      </c>
      <c r="AN225" s="54">
        <f t="shared" si="76"/>
        <v>1.0000877916550672</v>
      </c>
      <c r="AO225" s="54">
        <f t="shared" si="77"/>
        <v>-0.75918630053896019</v>
      </c>
      <c r="AP225" s="54">
        <f t="shared" si="78"/>
        <v>0.84218620643843167</v>
      </c>
      <c r="AQ225" s="54">
        <f t="shared" si="79"/>
        <v>-32.628297209812438</v>
      </c>
      <c r="AR225" s="54">
        <f t="shared" si="80"/>
        <v>1.0000000737793333</v>
      </c>
      <c r="AS225" s="54">
        <f t="shared" si="81"/>
        <v>2.2009236653353012E-2</v>
      </c>
      <c r="AT225" s="54">
        <f t="shared" si="82"/>
        <v>2.7563933793516932E-4</v>
      </c>
      <c r="AU225" s="54">
        <f t="shared" si="83"/>
        <v>-89.984207029068557</v>
      </c>
      <c r="AV225" s="54">
        <f t="shared" si="84"/>
        <v>0.99998608517975307</v>
      </c>
      <c r="AW225" s="54">
        <f t="shared" si="85"/>
        <v>-0.30225739429716209</v>
      </c>
      <c r="AX225" s="54">
        <f t="shared" si="86"/>
        <v>24.452647940576206</v>
      </c>
      <c r="AY225" s="54">
        <f t="shared" si="87"/>
        <v>80.196124065193615</v>
      </c>
      <c r="AZ225" s="16" t="e">
        <f t="shared" si="88"/>
        <v>#VALUE!</v>
      </c>
      <c r="BA225" s="16" t="e">
        <f t="shared" si="89"/>
        <v>#VALUE!</v>
      </c>
      <c r="BB225" s="16" t="e">
        <f t="shared" si="90"/>
        <v>#VALUE!</v>
      </c>
      <c r="BC225" s="16" t="e">
        <f t="shared" si="91"/>
        <v>#VALUE!</v>
      </c>
      <c r="BD225" s="16">
        <f t="shared" si="92"/>
        <v>0.99999743642629968</v>
      </c>
      <c r="BE225" s="16">
        <f t="shared" si="93"/>
        <v>-0.1297360367687756</v>
      </c>
      <c r="BF225" s="16">
        <f t="shared" si="94"/>
        <v>0.99999537601465693</v>
      </c>
      <c r="BG225" s="16">
        <f t="shared" si="95"/>
        <v>-0.17423926162031286</v>
      </c>
    </row>
    <row r="226" spans="35:59" ht="15" x14ac:dyDescent="0.25">
      <c r="AI226" s="16">
        <v>224</v>
      </c>
      <c r="AJ226" s="16">
        <f t="shared" si="96"/>
        <v>3.24</v>
      </c>
      <c r="AK226" s="16">
        <f t="shared" si="97"/>
        <v>1737.8008287493772</v>
      </c>
      <c r="AL226" s="54">
        <f t="shared" si="74"/>
        <v>1.1002498100054143</v>
      </c>
      <c r="AM226" s="54">
        <f t="shared" si="75"/>
        <v>24.648349785465722</v>
      </c>
      <c r="AN226" s="54">
        <f t="shared" si="76"/>
        <v>1.0000919289581407</v>
      </c>
      <c r="AO226" s="54">
        <f t="shared" si="77"/>
        <v>-0.77686787855673223</v>
      </c>
      <c r="AP226" s="54">
        <f t="shared" si="78"/>
        <v>0.8364752920379076</v>
      </c>
      <c r="AQ226" s="54">
        <f t="shared" si="79"/>
        <v>-33.230230363226454</v>
      </c>
      <c r="AR226" s="54">
        <f t="shared" si="80"/>
        <v>1.0000000772564461</v>
      </c>
      <c r="AS226" s="54">
        <f t="shared" si="81"/>
        <v>2.2521897580617421E-2</v>
      </c>
      <c r="AT226" s="54">
        <f t="shared" si="82"/>
        <v>2.6936502105041513E-4</v>
      </c>
      <c r="AU226" s="54">
        <f t="shared" si="83"/>
        <v>-89.984566520958722</v>
      </c>
      <c r="AV226" s="54">
        <f t="shared" si="84"/>
        <v>0.99998542940881119</v>
      </c>
      <c r="AW226" s="54">
        <f t="shared" si="85"/>
        <v>-0.30929773822787854</v>
      </c>
      <c r="AX226" s="54">
        <f t="shared" si="86"/>
        <v>24.227705881239253</v>
      </c>
      <c r="AY226" s="54">
        <f t="shared" si="87"/>
        <v>80.058853426004802</v>
      </c>
      <c r="AZ226" s="16" t="e">
        <f t="shared" si="88"/>
        <v>#VALUE!</v>
      </c>
      <c r="BA226" s="16" t="e">
        <f t="shared" si="89"/>
        <v>#VALUE!</v>
      </c>
      <c r="BB226" s="16" t="e">
        <f t="shared" si="90"/>
        <v>#VALUE!</v>
      </c>
      <c r="BC226" s="16" t="e">
        <f t="shared" si="91"/>
        <v>#VALUE!</v>
      </c>
      <c r="BD226" s="16">
        <f t="shared" si="92"/>
        <v>0.99999731560927962</v>
      </c>
      <c r="BE226" s="16">
        <f t="shared" si="93"/>
        <v>-0.13275796657878253</v>
      </c>
      <c r="BF226" s="16">
        <f t="shared" si="94"/>
        <v>0.99999515809452411</v>
      </c>
      <c r="BG226" s="16">
        <f t="shared" si="95"/>
        <v>-0.17829778949296346</v>
      </c>
    </row>
    <row r="227" spans="35:59" ht="15" x14ac:dyDescent="0.25">
      <c r="AI227" s="16">
        <v>225</v>
      </c>
      <c r="AJ227" s="16">
        <f t="shared" si="96"/>
        <v>3.25</v>
      </c>
      <c r="AK227" s="16">
        <f t="shared" si="97"/>
        <v>1778.2794100389244</v>
      </c>
      <c r="AL227" s="54">
        <f t="shared" si="74"/>
        <v>1.1047499913785719</v>
      </c>
      <c r="AM227" s="54">
        <f t="shared" si="75"/>
        <v>25.1521698498162</v>
      </c>
      <c r="AN227" s="54">
        <f t="shared" si="76"/>
        <v>1.0000962612279567</v>
      </c>
      <c r="AO227" s="54">
        <f t="shared" si="77"/>
        <v>-0.79496116021939722</v>
      </c>
      <c r="AP227" s="54">
        <f t="shared" si="78"/>
        <v>0.83061802099772364</v>
      </c>
      <c r="AQ227" s="54">
        <f t="shared" si="79"/>
        <v>-33.837723866157013</v>
      </c>
      <c r="AR227" s="54">
        <f t="shared" si="80"/>
        <v>1.0000000808974301</v>
      </c>
      <c r="AS227" s="54">
        <f t="shared" si="81"/>
        <v>2.3046499911169388E-2</v>
      </c>
      <c r="AT227" s="54">
        <f t="shared" si="82"/>
        <v>2.632335250238223E-4</v>
      </c>
      <c r="AU227" s="54">
        <f t="shared" si="83"/>
        <v>-89.984917829815615</v>
      </c>
      <c r="AV227" s="54">
        <f t="shared" si="84"/>
        <v>0.99998474273371951</v>
      </c>
      <c r="AW227" s="54">
        <f t="shared" si="85"/>
        <v>-0.31650206316471607</v>
      </c>
      <c r="AX227" s="54">
        <f t="shared" si="86"/>
        <v>24.002153241144502</v>
      </c>
      <c r="AY227" s="54">
        <f t="shared" si="87"/>
        <v>79.9228102941874</v>
      </c>
      <c r="AZ227" s="16" t="e">
        <f t="shared" si="88"/>
        <v>#VALUE!</v>
      </c>
      <c r="BA227" s="16" t="e">
        <f t="shared" si="89"/>
        <v>#VALUE!</v>
      </c>
      <c r="BB227" s="16" t="e">
        <f t="shared" si="90"/>
        <v>#VALUE!</v>
      </c>
      <c r="BC227" s="16" t="e">
        <f t="shared" si="91"/>
        <v>#VALUE!</v>
      </c>
      <c r="BD227" s="16">
        <f t="shared" si="92"/>
        <v>0.99999718909837609</v>
      </c>
      <c r="BE227" s="16">
        <f t="shared" si="93"/>
        <v>-0.13585028541177546</v>
      </c>
      <c r="BF227" s="16">
        <f t="shared" si="94"/>
        <v>0.99999492990428485</v>
      </c>
      <c r="BG227" s="16">
        <f t="shared" si="95"/>
        <v>-0.18245085077145334</v>
      </c>
    </row>
    <row r="228" spans="35:59" ht="15" x14ac:dyDescent="0.25">
      <c r="AI228" s="16">
        <v>226</v>
      </c>
      <c r="AJ228" s="16">
        <f t="shared" si="96"/>
        <v>3.26</v>
      </c>
      <c r="AK228" s="16">
        <f t="shared" si="97"/>
        <v>1819.7008586099832</v>
      </c>
      <c r="AL228" s="54">
        <f t="shared" si="74"/>
        <v>1.1094426953695653</v>
      </c>
      <c r="AM228" s="54">
        <f t="shared" si="75"/>
        <v>25.663453674420463</v>
      </c>
      <c r="AN228" s="54">
        <f t="shared" si="76"/>
        <v>1.0001007976512444</v>
      </c>
      <c r="AO228" s="54">
        <f t="shared" si="77"/>
        <v>-0.81347572438176596</v>
      </c>
      <c r="AP228" s="54">
        <f t="shared" si="78"/>
        <v>0.82461469299302093</v>
      </c>
      <c r="AQ228" s="54">
        <f t="shared" si="79"/>
        <v>-34.450553464659642</v>
      </c>
      <c r="AR228" s="54">
        <f t="shared" si="80"/>
        <v>1.0000000847100083</v>
      </c>
      <c r="AS228" s="54">
        <f t="shared" si="81"/>
        <v>2.3583321795756465E-2</v>
      </c>
      <c r="AT228" s="54">
        <f t="shared" si="82"/>
        <v>2.5724159885780532E-4</v>
      </c>
      <c r="AU228" s="54">
        <f t="shared" si="83"/>
        <v>-89.985261141907699</v>
      </c>
      <c r="AV228" s="54">
        <f t="shared" si="84"/>
        <v>0.9999840236981441</v>
      </c>
      <c r="AW228" s="54">
        <f t="shared" si="85"/>
        <v>-0.32387418802437046</v>
      </c>
      <c r="AX228" s="54">
        <f t="shared" si="86"/>
        <v>23.775994970301081</v>
      </c>
      <c r="AY228" s="54">
        <f t="shared" si="87"/>
        <v>79.788157197169539</v>
      </c>
      <c r="AZ228" s="16" t="e">
        <f t="shared" si="88"/>
        <v>#VALUE!</v>
      </c>
      <c r="BA228" s="16" t="e">
        <f t="shared" si="89"/>
        <v>#VALUE!</v>
      </c>
      <c r="BB228" s="16" t="e">
        <f t="shared" si="90"/>
        <v>#VALUE!</v>
      </c>
      <c r="BC228" s="16" t="e">
        <f t="shared" si="91"/>
        <v>#VALUE!</v>
      </c>
      <c r="BD228" s="16">
        <f t="shared" si="92"/>
        <v>0.99999705662524874</v>
      </c>
      <c r="BE228" s="16">
        <f t="shared" si="93"/>
        <v>-0.13901463278402931</v>
      </c>
      <c r="BF228" s="16">
        <f t="shared" si="94"/>
        <v>0.99999469095993809</v>
      </c>
      <c r="BG228" s="16">
        <f t="shared" si="95"/>
        <v>-0.18670064728918231</v>
      </c>
    </row>
    <row r="229" spans="35:59" ht="15" x14ac:dyDescent="0.25">
      <c r="AI229" s="16">
        <v>227</v>
      </c>
      <c r="AJ229" s="16">
        <f t="shared" si="96"/>
        <v>3.27</v>
      </c>
      <c r="AK229" s="16">
        <f t="shared" si="97"/>
        <v>1862.0871366628687</v>
      </c>
      <c r="AL229" s="54">
        <f t="shared" si="74"/>
        <v>1.1143353789332018</v>
      </c>
      <c r="AM229" s="54">
        <f t="shared" si="75"/>
        <v>26.182146581511262</v>
      </c>
      <c r="AN229" s="54">
        <f t="shared" si="76"/>
        <v>1.0001055478475207</v>
      </c>
      <c r="AO229" s="54">
        <f t="shared" si="77"/>
        <v>-0.83242137223569512</v>
      </c>
      <c r="AP229" s="54">
        <f t="shared" si="78"/>
        <v>0.81846588772387974</v>
      </c>
      <c r="AQ229" s="54">
        <f t="shared" si="79"/>
        <v>-35.068483215582262</v>
      </c>
      <c r="AR229" s="54">
        <f t="shared" si="80"/>
        <v>1.0000000887022678</v>
      </c>
      <c r="AS229" s="54">
        <f t="shared" si="81"/>
        <v>2.4132647864070388E-2</v>
      </c>
      <c r="AT229" s="54">
        <f t="shared" si="82"/>
        <v>2.5138606555638078E-4</v>
      </c>
      <c r="AU229" s="54">
        <f t="shared" si="83"/>
        <v>-89.98559663926352</v>
      </c>
      <c r="AV229" s="54">
        <f t="shared" si="84"/>
        <v>0.99998327077712867</v>
      </c>
      <c r="AW229" s="54">
        <f t="shared" si="85"/>
        <v>-0.33141802062807513</v>
      </c>
      <c r="AX229" s="54">
        <f t="shared" si="86"/>
        <v>23.549237529149206</v>
      </c>
      <c r="AY229" s="54">
        <f t="shared" si="87"/>
        <v>79.655057863111267</v>
      </c>
      <c r="AZ229" s="16" t="e">
        <f t="shared" si="88"/>
        <v>#VALUE!</v>
      </c>
      <c r="BA229" s="16" t="e">
        <f t="shared" si="89"/>
        <v>#VALUE!</v>
      </c>
      <c r="BB229" s="16" t="e">
        <f t="shared" si="90"/>
        <v>#VALUE!</v>
      </c>
      <c r="BC229" s="16" t="e">
        <f t="shared" si="91"/>
        <v>#VALUE!</v>
      </c>
      <c r="BD229" s="16">
        <f t="shared" si="92"/>
        <v>0.99999691790891165</v>
      </c>
      <c r="BE229" s="16">
        <f t="shared" si="93"/>
        <v>-0.14225268639714783</v>
      </c>
      <c r="BF229" s="16">
        <f t="shared" si="94"/>
        <v>0.99999444075467492</v>
      </c>
      <c r="BG229" s="16">
        <f t="shared" si="95"/>
        <v>-0.19104943215736353</v>
      </c>
    </row>
    <row r="230" spans="35:59" ht="15" x14ac:dyDescent="0.25">
      <c r="AI230" s="16">
        <v>228</v>
      </c>
      <c r="AJ230" s="16">
        <f t="shared" si="96"/>
        <v>3.28</v>
      </c>
      <c r="AK230" s="16">
        <f t="shared" si="97"/>
        <v>1905.4607179632485</v>
      </c>
      <c r="AL230" s="54">
        <f t="shared" si="74"/>
        <v>1.1194357280361575</v>
      </c>
      <c r="AM230" s="54">
        <f t="shared" si="75"/>
        <v>26.708183457240317</v>
      </c>
      <c r="AN230" s="54">
        <f t="shared" si="76"/>
        <v>1.0001105218894684</v>
      </c>
      <c r="AO230" s="54">
        <f t="shared" si="77"/>
        <v>-0.85180813243300801</v>
      </c>
      <c r="AP230" s="54">
        <f t="shared" si="78"/>
        <v>0.81217247315092955</v>
      </c>
      <c r="AQ230" s="54">
        <f t="shared" si="79"/>
        <v>-35.691265765298375</v>
      </c>
      <c r="AR230" s="54">
        <f t="shared" si="80"/>
        <v>1.0000000928826767</v>
      </c>
      <c r="AS230" s="54">
        <f t="shared" si="81"/>
        <v>2.4694769375659519E-2</v>
      </c>
      <c r="AT230" s="54">
        <f t="shared" si="82"/>
        <v>2.4566382044069636E-4</v>
      </c>
      <c r="AU230" s="54">
        <f t="shared" si="83"/>
        <v>-89.985924499768117</v>
      </c>
      <c r="AV230" s="54">
        <f t="shared" si="84"/>
        <v>0.99998248237386156</v>
      </c>
      <c r="AW230" s="54">
        <f t="shared" si="85"/>
        <v>-0.33913755976891452</v>
      </c>
      <c r="AX230" s="54">
        <f t="shared" si="86"/>
        <v>23.321888934190337</v>
      </c>
      <c r="AY230" s="54">
        <f t="shared" si="87"/>
        <v>79.523676595361593</v>
      </c>
      <c r="AZ230" s="16" t="e">
        <f t="shared" si="88"/>
        <v>#VALUE!</v>
      </c>
      <c r="BA230" s="16" t="e">
        <f t="shared" si="89"/>
        <v>#VALUE!</v>
      </c>
      <c r="BB230" s="16" t="e">
        <f t="shared" si="90"/>
        <v>#VALUE!</v>
      </c>
      <c r="BC230" s="16" t="e">
        <f t="shared" si="91"/>
        <v>#VALUE!</v>
      </c>
      <c r="BD230" s="16">
        <f t="shared" si="92"/>
        <v>0.99999677265513676</v>
      </c>
      <c r="BE230" s="16">
        <f t="shared" si="93"/>
        <v>-0.14556616302723302</v>
      </c>
      <c r="BF230" s="16">
        <f t="shared" si="94"/>
        <v>0.99999417875780205</v>
      </c>
      <c r="BG230" s="16">
        <f t="shared" si="95"/>
        <v>-0.19549951095875803</v>
      </c>
    </row>
    <row r="231" spans="35:59" ht="15" x14ac:dyDescent="0.25">
      <c r="AI231" s="16">
        <v>229</v>
      </c>
      <c r="AJ231" s="16">
        <f t="shared" si="96"/>
        <v>3.29</v>
      </c>
      <c r="AK231" s="16">
        <f t="shared" si="97"/>
        <v>1949.8445997580463</v>
      </c>
      <c r="AL231" s="54">
        <f t="shared" si="74"/>
        <v>1.1247516605014303</v>
      </c>
      <c r="AM231" s="54">
        <f t="shared" si="75"/>
        <v>27.241488432881699</v>
      </c>
      <c r="AN231" s="54">
        <f t="shared" si="76"/>
        <v>1.0001157303242767</v>
      </c>
      <c r="AO231" s="54">
        <f t="shared" si="77"/>
        <v>-0.87164626632375919</v>
      </c>
      <c r="AP231" s="54">
        <f t="shared" si="78"/>
        <v>0.80573561256879744</v>
      </c>
      <c r="AQ231" s="54">
        <f t="shared" si="79"/>
        <v>-36.318642685235979</v>
      </c>
      <c r="AR231" s="54">
        <f t="shared" si="80"/>
        <v>1.0000000972601022</v>
      </c>
      <c r="AS231" s="54">
        <f t="shared" si="81"/>
        <v>2.526998437435678E-2</v>
      </c>
      <c r="AT231" s="54">
        <f t="shared" si="82"/>
        <v>2.4007182950289854E-4</v>
      </c>
      <c r="AU231" s="54">
        <f t="shared" si="83"/>
        <v>-89.986244897257365</v>
      </c>
      <c r="AV231" s="54">
        <f t="shared" si="84"/>
        <v>0.9999816568162917</v>
      </c>
      <c r="AW231" s="54">
        <f t="shared" si="85"/>
        <v>-0.34703689732704335</v>
      </c>
      <c r="AX231" s="54">
        <f t="shared" si="86"/>
        <v>23.093958797283886</v>
      </c>
      <c r="AY231" s="54">
        <f t="shared" si="87"/>
        <v>79.394177608708006</v>
      </c>
      <c r="AZ231" s="16" t="e">
        <f t="shared" si="88"/>
        <v>#VALUE!</v>
      </c>
      <c r="BA231" s="16" t="e">
        <f t="shared" si="89"/>
        <v>#VALUE!</v>
      </c>
      <c r="BB231" s="16" t="e">
        <f t="shared" si="90"/>
        <v>#VALUE!</v>
      </c>
      <c r="BC231" s="16" t="e">
        <f t="shared" si="91"/>
        <v>#VALUE!</v>
      </c>
      <c r="BD231" s="16">
        <f t="shared" si="92"/>
        <v>0.99999662055583038</v>
      </c>
      <c r="BE231" s="16">
        <f t="shared" si="93"/>
        <v>-0.14895681943474876</v>
      </c>
      <c r="BF231" s="16">
        <f t="shared" si="94"/>
        <v>0.99999390441361802</v>
      </c>
      <c r="BG231" s="16">
        <f t="shared" si="95"/>
        <v>-0.20005324296916957</v>
      </c>
    </row>
    <row r="232" spans="35:59" ht="15" x14ac:dyDescent="0.25">
      <c r="AI232" s="16">
        <v>230</v>
      </c>
      <c r="AJ232" s="16">
        <f t="shared" si="96"/>
        <v>3.3</v>
      </c>
      <c r="AK232" s="16">
        <f t="shared" si="97"/>
        <v>1995.2623149688804</v>
      </c>
      <c r="AL232" s="54">
        <f t="shared" si="74"/>
        <v>1.1302913286198828</v>
      </c>
      <c r="AM232" s="54">
        <f t="shared" si="75"/>
        <v>27.781974587869193</v>
      </c>
      <c r="AN232" s="54">
        <f t="shared" si="76"/>
        <v>1.0001211841959827</v>
      </c>
      <c r="AO232" s="54">
        <f t="shared" si="77"/>
        <v>-0.89194627331222143</v>
      </c>
      <c r="AP232" s="54">
        <f t="shared" si="78"/>
        <v>0.79915677041111188</v>
      </c>
      <c r="AQ232" s="54">
        <f t="shared" si="79"/>
        <v>-36.950344864340188</v>
      </c>
      <c r="AR232" s="54">
        <f t="shared" si="80"/>
        <v>1.0000001018438294</v>
      </c>
      <c r="AS232" s="54">
        <f t="shared" si="81"/>
        <v>2.5858597846304281E-2</v>
      </c>
      <c r="AT232" s="54">
        <f t="shared" si="82"/>
        <v>2.3460712779747281E-4</v>
      </c>
      <c r="AU232" s="54">
        <f t="shared" si="83"/>
        <v>-89.98655800161022</v>
      </c>
      <c r="AV232" s="54">
        <f t="shared" si="84"/>
        <v>0.99998079235358406</v>
      </c>
      <c r="AW232" s="54">
        <f t="shared" si="85"/>
        <v>-0.35512022043390107</v>
      </c>
      <c r="AX232" s="54">
        <f t="shared" si="86"/>
        <v>22.865458357917031</v>
      </c>
      <c r="AY232" s="54">
        <f t="shared" si="87"/>
        <v>79.26672433031608</v>
      </c>
      <c r="AZ232" s="16" t="e">
        <f t="shared" si="88"/>
        <v>#VALUE!</v>
      </c>
      <c r="BA232" s="16" t="e">
        <f t="shared" si="89"/>
        <v>#VALUE!</v>
      </c>
      <c r="BB232" s="16" t="e">
        <f t="shared" si="90"/>
        <v>#VALUE!</v>
      </c>
      <c r="BC232" s="16" t="e">
        <f t="shared" si="91"/>
        <v>#VALUE!</v>
      </c>
      <c r="BD232" s="16">
        <f t="shared" si="92"/>
        <v>0.99999646128837882</v>
      </c>
      <c r="BE232" s="16">
        <f t="shared" si="93"/>
        <v>-0.15242645329555438</v>
      </c>
      <c r="BF232" s="16">
        <f t="shared" si="94"/>
        <v>0.99999361714023283</v>
      </c>
      <c r="BG232" s="16">
        <f t="shared" si="95"/>
        <v>-0.20471304240733754</v>
      </c>
    </row>
    <row r="233" spans="35:59" ht="15" x14ac:dyDescent="0.25">
      <c r="AI233" s="16">
        <v>231</v>
      </c>
      <c r="AJ233" s="16">
        <f t="shared" si="96"/>
        <v>3.31</v>
      </c>
      <c r="AK233" s="16">
        <f t="shared" si="97"/>
        <v>2041.7379446695318</v>
      </c>
      <c r="AL233" s="54">
        <f t="shared" si="74"/>
        <v>1.1360631215169741</v>
      </c>
      <c r="AM233" s="54">
        <f t="shared" si="75"/>
        <v>28.329543677780347</v>
      </c>
      <c r="AN233" s="54">
        <f t="shared" si="76"/>
        <v>1.0001268950688673</v>
      </c>
      <c r="AO233" s="54">
        <f t="shared" si="77"/>
        <v>-0.91271889633304459</v>
      </c>
      <c r="AP233" s="54">
        <f t="shared" si="78"/>
        <v>0.79243771668842289</v>
      </c>
      <c r="AQ233" s="54">
        <f t="shared" si="79"/>
        <v>-37.586092958115778</v>
      </c>
      <c r="AR233" s="54">
        <f t="shared" si="80"/>
        <v>1.0000001066435809</v>
      </c>
      <c r="AS233" s="54">
        <f t="shared" si="81"/>
        <v>2.6460921881658831E-2</v>
      </c>
      <c r="AT233" s="54">
        <f t="shared" si="82"/>
        <v>2.2926681786920026E-4</v>
      </c>
      <c r="AU233" s="54">
        <f t="shared" si="83"/>
        <v>-89.986863978838628</v>
      </c>
      <c r="AV233" s="54">
        <f t="shared" si="84"/>
        <v>0.99997988715240693</v>
      </c>
      <c r="AW233" s="54">
        <f t="shared" si="85"/>
        <v>-0.36339181368654888</v>
      </c>
      <c r="AX233" s="54">
        <f t="shared" si="86"/>
        <v>22.636400507782504</v>
      </c>
      <c r="AY233" s="54">
        <f t="shared" si="87"/>
        <v>79.141478668820511</v>
      </c>
      <c r="AZ233" s="16" t="e">
        <f t="shared" si="88"/>
        <v>#VALUE!</v>
      </c>
      <c r="BA233" s="16" t="e">
        <f t="shared" si="89"/>
        <v>#VALUE!</v>
      </c>
      <c r="BB233" s="16" t="e">
        <f t="shared" si="90"/>
        <v>#VALUE!</v>
      </c>
      <c r="BC233" s="16" t="e">
        <f t="shared" si="91"/>
        <v>#VALUE!</v>
      </c>
      <c r="BD233" s="16">
        <f t="shared" si="92"/>
        <v>0.99999629451496508</v>
      </c>
      <c r="BE233" s="16">
        <f t="shared" si="93"/>
        <v>-0.15597690415360291</v>
      </c>
      <c r="BF233" s="16">
        <f t="shared" si="94"/>
        <v>0.99999331632833532</v>
      </c>
      <c r="BG233" s="16">
        <f t="shared" si="95"/>
        <v>-0.20948137971388875</v>
      </c>
    </row>
    <row r="234" spans="35:59" ht="15" x14ac:dyDescent="0.25">
      <c r="AI234" s="16">
        <v>232</v>
      </c>
      <c r="AJ234" s="16">
        <f t="shared" si="96"/>
        <v>3.32</v>
      </c>
      <c r="AK234" s="16">
        <f t="shared" si="97"/>
        <v>2089.2961308540398</v>
      </c>
      <c r="AL234" s="54">
        <f t="shared" si="74"/>
        <v>1.1420756672640708</v>
      </c>
      <c r="AM234" s="54">
        <f t="shared" si="75"/>
        <v>28.884085890426199</v>
      </c>
      <c r="AN234" s="54">
        <f t="shared" si="76"/>
        <v>1.0001328750519478</v>
      </c>
      <c r="AO234" s="54">
        <f t="shared" si="77"/>
        <v>-0.93397512745005085</v>
      </c>
      <c r="AP234" s="54">
        <f t="shared" si="78"/>
        <v>0.78558052996978445</v>
      </c>
      <c r="AQ234" s="54">
        <f t="shared" si="79"/>
        <v>-38.225597893381824</v>
      </c>
      <c r="AR234" s="54">
        <f t="shared" si="80"/>
        <v>1.0000001116695376</v>
      </c>
      <c r="AS234" s="54">
        <f t="shared" si="81"/>
        <v>2.707727584006378E-2</v>
      </c>
      <c r="AT234" s="54">
        <f t="shared" si="82"/>
        <v>2.2404806821689892E-4</v>
      </c>
      <c r="AU234" s="54">
        <f t="shared" si="83"/>
        <v>-89.987162991175722</v>
      </c>
      <c r="AV234" s="54">
        <f t="shared" si="84"/>
        <v>0.99997893929304715</v>
      </c>
      <c r="AW234" s="54">
        <f t="shared" si="85"/>
        <v>-0.37185606141327121</v>
      </c>
      <c r="AX234" s="54">
        <f t="shared" si="86"/>
        <v>22.406799807037526</v>
      </c>
      <c r="AY234" s="54">
        <f t="shared" si="87"/>
        <v>79.01860025558959</v>
      </c>
      <c r="AZ234" s="16" t="e">
        <f t="shared" si="88"/>
        <v>#VALUE!</v>
      </c>
      <c r="BA234" s="16" t="e">
        <f t="shared" si="89"/>
        <v>#VALUE!</v>
      </c>
      <c r="BB234" s="16" t="e">
        <f t="shared" si="90"/>
        <v>#VALUE!</v>
      </c>
      <c r="BC234" s="16" t="e">
        <f t="shared" si="91"/>
        <v>#VALUE!</v>
      </c>
      <c r="BD234" s="16">
        <f t="shared" si="92"/>
        <v>0.999996119881852</v>
      </c>
      <c r="BE234" s="16">
        <f t="shared" si="93"/>
        <v>-0.15961005439580439</v>
      </c>
      <c r="BF234" s="16">
        <f t="shared" si="94"/>
        <v>0.99999300133990088</v>
      </c>
      <c r="BG234" s="16">
        <f t="shared" si="95"/>
        <v>-0.21436078286001947</v>
      </c>
    </row>
    <row r="235" spans="35:59" ht="15" x14ac:dyDescent="0.25">
      <c r="AI235" s="16">
        <v>233</v>
      </c>
      <c r="AJ235" s="16">
        <f t="shared" si="96"/>
        <v>3.33</v>
      </c>
      <c r="AK235" s="16">
        <f t="shared" si="97"/>
        <v>2137.9620895022344</v>
      </c>
      <c r="AL235" s="54">
        <f t="shared" si="74"/>
        <v>1.1483378347252688</v>
      </c>
      <c r="AM235" s="54">
        <f t="shared" si="75"/>
        <v>29.445479633223457</v>
      </c>
      <c r="AN235" s="54">
        <f t="shared" si="76"/>
        <v>1.0001391368246255</v>
      </c>
      <c r="AO235" s="54">
        <f t="shared" si="77"/>
        <v>-0.95572621358018794</v>
      </c>
      <c r="AP235" s="54">
        <f t="shared" si="78"/>
        <v>0.77858759882982409</v>
      </c>
      <c r="AQ235" s="54">
        <f t="shared" si="79"/>
        <v>-38.868561427345028</v>
      </c>
      <c r="AR235" s="54">
        <f t="shared" si="80"/>
        <v>1.0000001169323607</v>
      </c>
      <c r="AS235" s="54">
        <f t="shared" si="81"/>
        <v>2.7707986519975455E-2</v>
      </c>
      <c r="AT235" s="54">
        <f t="shared" si="82"/>
        <v>2.1894811179213046E-4</v>
      </c>
      <c r="AU235" s="54">
        <f t="shared" si="83"/>
        <v>-89.987455197161722</v>
      </c>
      <c r="AV235" s="54">
        <f t="shared" si="84"/>
        <v>0.99997794676534113</v>
      </c>
      <c r="AW235" s="54">
        <f t="shared" si="85"/>
        <v>-0.38051744999162279</v>
      </c>
      <c r="AX235" s="54">
        <f t="shared" si="86"/>
        <v>22.176672491667304</v>
      </c>
      <c r="AY235" s="54">
        <f t="shared" si="87"/>
        <v>78.898245662728684</v>
      </c>
      <c r="AZ235" s="16" t="e">
        <f t="shared" si="88"/>
        <v>#VALUE!</v>
      </c>
      <c r="BA235" s="16" t="e">
        <f t="shared" si="89"/>
        <v>#VALUE!</v>
      </c>
      <c r="BB235" s="16" t="e">
        <f t="shared" si="90"/>
        <v>#VALUE!</v>
      </c>
      <c r="BC235" s="16" t="e">
        <f t="shared" si="91"/>
        <v>#VALUE!</v>
      </c>
      <c r="BD235" s="16">
        <f t="shared" si="92"/>
        <v>0.99999593701863199</v>
      </c>
      <c r="BE235" s="16">
        <f t="shared" si="93"/>
        <v>-0.1633278302495734</v>
      </c>
      <c r="BF235" s="16">
        <f t="shared" si="94"/>
        <v>0.9999926715068379</v>
      </c>
      <c r="BG235" s="16">
        <f t="shared" si="95"/>
        <v>-0.21935383868659919</v>
      </c>
    </row>
    <row r="236" spans="35:59" ht="15" x14ac:dyDescent="0.25">
      <c r="AI236" s="16">
        <v>234</v>
      </c>
      <c r="AJ236" s="16">
        <f t="shared" si="96"/>
        <v>3.34</v>
      </c>
      <c r="AK236" s="16">
        <f t="shared" si="97"/>
        <v>2187.7616239495528</v>
      </c>
      <c r="AL236" s="54">
        <f t="shared" si="74"/>
        <v>1.1548587351323676</v>
      </c>
      <c r="AM236" s="54">
        <f t="shared" si="75"/>
        <v>30.013591355009606</v>
      </c>
      <c r="AN236" s="54">
        <f t="shared" si="76"/>
        <v>1.0001456936635389</v>
      </c>
      <c r="AO236" s="54">
        <f t="shared" si="77"/>
        <v>-0.97798366234514666</v>
      </c>
      <c r="AP236" s="54">
        <f t="shared" si="78"/>
        <v>0.77146162169580923</v>
      </c>
      <c r="AQ236" s="54">
        <f t="shared" si="79"/>
        <v>-39.514676759062915</v>
      </c>
      <c r="AR236" s="54">
        <f t="shared" si="80"/>
        <v>1.0000001224432127</v>
      </c>
      <c r="AS236" s="54">
        <f t="shared" si="81"/>
        <v>2.8353388331932908E-2</v>
      </c>
      <c r="AT236" s="54">
        <f t="shared" si="82"/>
        <v>2.139642445320862E-4</v>
      </c>
      <c r="AU236" s="54">
        <f t="shared" si="83"/>
        <v>-89.987740751728083</v>
      </c>
      <c r="AV236" s="54">
        <f t="shared" si="84"/>
        <v>0.99997690746441303</v>
      </c>
      <c r="AW236" s="54">
        <f t="shared" si="85"/>
        <v>-0.38938057022010331</v>
      </c>
      <c r="AX236" s="54">
        <f t="shared" si="86"/>
        <v>21.946036471438539</v>
      </c>
      <c r="AY236" s="54">
        <f t="shared" si="87"/>
        <v>78.780567602907311</v>
      </c>
      <c r="AZ236" s="16" t="e">
        <f t="shared" si="88"/>
        <v>#VALUE!</v>
      </c>
      <c r="BA236" s="16" t="e">
        <f t="shared" si="89"/>
        <v>#VALUE!</v>
      </c>
      <c r="BB236" s="16" t="e">
        <f t="shared" si="90"/>
        <v>#VALUE!</v>
      </c>
      <c r="BC236" s="16" t="e">
        <f t="shared" si="91"/>
        <v>#VALUE!</v>
      </c>
      <c r="BD236" s="16">
        <f t="shared" si="92"/>
        <v>0.99999574553744119</v>
      </c>
      <c r="BE236" s="16">
        <f t="shared" si="93"/>
        <v>-0.16713220280357965</v>
      </c>
      <c r="BF236" s="16">
        <f t="shared" si="94"/>
        <v>0.99999232612957145</v>
      </c>
      <c r="BG236" s="16">
        <f t="shared" si="95"/>
        <v>-0.22446319427439307</v>
      </c>
    </row>
    <row r="237" spans="35:59" ht="15" x14ac:dyDescent="0.25">
      <c r="AI237" s="16">
        <v>235</v>
      </c>
      <c r="AJ237" s="16">
        <f t="shared" si="96"/>
        <v>3.35</v>
      </c>
      <c r="AK237" s="16">
        <f t="shared" si="97"/>
        <v>2238.7211385683418</v>
      </c>
      <c r="AL237" s="54">
        <f t="shared" si="74"/>
        <v>1.1616477233826117</v>
      </c>
      <c r="AM237" s="54">
        <f t="shared" si="75"/>
        <v>30.588275405413171</v>
      </c>
      <c r="AN237" s="54">
        <f t="shared" si="76"/>
        <v>1.0001525594706779</v>
      </c>
      <c r="AO237" s="54">
        <f t="shared" si="77"/>
        <v>-1.0007592480532637</v>
      </c>
      <c r="AP237" s="54">
        <f t="shared" si="78"/>
        <v>0.76420560504331791</v>
      </c>
      <c r="AQ237" s="54">
        <f t="shared" si="79"/>
        <v>-40.163629190839124</v>
      </c>
      <c r="AR237" s="54">
        <f t="shared" si="80"/>
        <v>1.0000001282137831</v>
      </c>
      <c r="AS237" s="54">
        <f t="shared" si="81"/>
        <v>2.9013823475864342E-2</v>
      </c>
      <c r="AT237" s="54">
        <f t="shared" si="82"/>
        <v>2.0909382392586109E-4</v>
      </c>
      <c r="AU237" s="54">
        <f t="shared" si="83"/>
        <v>-89.98801980627951</v>
      </c>
      <c r="AV237" s="54">
        <f t="shared" si="84"/>
        <v>0.99997581918621414</v>
      </c>
      <c r="AW237" s="54">
        <f t="shared" si="85"/>
        <v>-0.39845011974470357</v>
      </c>
      <c r="AX237" s="54">
        <f t="shared" si="86"/>
        <v>21.714911317999771</v>
      </c>
      <c r="AY237" s="54">
        <f t="shared" si="87"/>
        <v>78.665714116574051</v>
      </c>
      <c r="AZ237" s="16" t="e">
        <f t="shared" si="88"/>
        <v>#VALUE!</v>
      </c>
      <c r="BA237" s="16" t="e">
        <f t="shared" si="89"/>
        <v>#VALUE!</v>
      </c>
      <c r="BB237" s="16" t="e">
        <f t="shared" si="90"/>
        <v>#VALUE!</v>
      </c>
      <c r="BC237" s="16" t="e">
        <f t="shared" si="91"/>
        <v>#VALUE!</v>
      </c>
      <c r="BD237" s="16">
        <f t="shared" si="92"/>
        <v>0.99999554503213806</v>
      </c>
      <c r="BE237" s="16">
        <f t="shared" si="93"/>
        <v>-0.17102518905224981</v>
      </c>
      <c r="BF237" s="16">
        <f t="shared" si="94"/>
        <v>0.99999196447555927</v>
      </c>
      <c r="BG237" s="16">
        <f t="shared" si="95"/>
        <v>-0.22969155834613336</v>
      </c>
    </row>
    <row r="238" spans="35:59" ht="15" x14ac:dyDescent="0.25">
      <c r="AI238" s="16">
        <v>236</v>
      </c>
      <c r="AJ238" s="16">
        <f t="shared" si="96"/>
        <v>3.36</v>
      </c>
      <c r="AK238" s="16">
        <f t="shared" si="97"/>
        <v>2290.8676527677749</v>
      </c>
      <c r="AL238" s="54">
        <f t="shared" si="74"/>
        <v>1.1687143990559294</v>
      </c>
      <c r="AM238" s="54">
        <f t="shared" si="75"/>
        <v>31.169373934800298</v>
      </c>
      <c r="AN238" s="54">
        <f t="shared" si="76"/>
        <v>1.0001597488028227</v>
      </c>
      <c r="AO238" s="54">
        <f t="shared" si="77"/>
        <v>-1.0240650178142539</v>
      </c>
      <c r="AP238" s="54">
        <f t="shared" si="78"/>
        <v>0.75682285990457221</v>
      </c>
      <c r="AQ238" s="54">
        <f t="shared" si="79"/>
        <v>-40.815096836567825</v>
      </c>
      <c r="AR238" s="54">
        <f t="shared" si="80"/>
        <v>1.0000001342563121</v>
      </c>
      <c r="AS238" s="54">
        <f t="shared" si="81"/>
        <v>2.9689642122522467E-2</v>
      </c>
      <c r="AT238" s="54">
        <f t="shared" si="82"/>
        <v>2.0433426761336991E-4</v>
      </c>
      <c r="AU238" s="54">
        <f t="shared" si="83"/>
        <v>-89.988292508774393</v>
      </c>
      <c r="AV238" s="54">
        <f t="shared" si="84"/>
        <v>0.99997467962285225</v>
      </c>
      <c r="AW238" s="54">
        <f t="shared" si="85"/>
        <v>-0.40773090554155239</v>
      </c>
      <c r="AX238" s="54">
        <f t="shared" si="86"/>
        <v>21.483318242769769</v>
      </c>
      <c r="AY238" s="54">
        <f t="shared" si="87"/>
        <v>78.553827752559059</v>
      </c>
      <c r="AZ238" s="16" t="e">
        <f t="shared" si="88"/>
        <v>#VALUE!</v>
      </c>
      <c r="BA238" s="16" t="e">
        <f t="shared" si="89"/>
        <v>#VALUE!</v>
      </c>
      <c r="BB238" s="16" t="e">
        <f t="shared" si="90"/>
        <v>#VALUE!</v>
      </c>
      <c r="BC238" s="16" t="e">
        <f t="shared" si="91"/>
        <v>#VALUE!</v>
      </c>
      <c r="BD238" s="16">
        <f t="shared" si="92"/>
        <v>0.99999533507744032</v>
      </c>
      <c r="BE238" s="16">
        <f t="shared" si="93"/>
        <v>-0.17500885296456126</v>
      </c>
      <c r="BF238" s="16">
        <f t="shared" si="94"/>
        <v>0.99999158577773939</v>
      </c>
      <c r="BG238" s="16">
        <f t="shared" si="95"/>
        <v>-0.2350417027011649</v>
      </c>
    </row>
    <row r="239" spans="35:59" ht="15" x14ac:dyDescent="0.25">
      <c r="AI239" s="16">
        <v>237</v>
      </c>
      <c r="AJ239" s="16">
        <f t="shared" si="96"/>
        <v>3.37</v>
      </c>
      <c r="AK239" s="16">
        <f t="shared" si="97"/>
        <v>2344.2288153199238</v>
      </c>
      <c r="AL239" s="54">
        <f t="shared" si="74"/>
        <v>1.1760686071507696</v>
      </c>
      <c r="AM239" s="54">
        <f t="shared" si="75"/>
        <v>31.756716837693379</v>
      </c>
      <c r="AN239" s="54">
        <f t="shared" si="76"/>
        <v>1.0001672769023642</v>
      </c>
      <c r="AO239" s="54">
        <f t="shared" si="77"/>
        <v>-1.0479132977894641</v>
      </c>
      <c r="AP239" s="54">
        <f t="shared" si="78"/>
        <v>0.74931699666993523</v>
      </c>
      <c r="AQ239" s="54">
        <f t="shared" si="79"/>
        <v>-41.46875137354278</v>
      </c>
      <c r="AR239" s="54">
        <f t="shared" si="80"/>
        <v>1.0000001405836167</v>
      </c>
      <c r="AS239" s="54">
        <f t="shared" si="81"/>
        <v>3.0381202599146666E-2</v>
      </c>
      <c r="AT239" s="54">
        <f t="shared" si="82"/>
        <v>1.9968305201614994E-4</v>
      </c>
      <c r="AU239" s="54">
        <f t="shared" si="83"/>
        <v>-89.988559003803161</v>
      </c>
      <c r="AV239" s="54">
        <f t="shared" si="84"/>
        <v>0.99997348635769945</v>
      </c>
      <c r="AW239" s="54">
        <f t="shared" si="85"/>
        <v>-0.4172278464569617</v>
      </c>
      <c r="AX239" s="54">
        <f t="shared" si="86"/>
        <v>21.251280064346968</v>
      </c>
      <c r="AY239" s="54">
        <f t="shared" si="87"/>
        <v>78.445044748439017</v>
      </c>
      <c r="AZ239" s="16" t="e">
        <f t="shared" si="88"/>
        <v>#VALUE!</v>
      </c>
      <c r="BA239" s="16" t="e">
        <f t="shared" si="89"/>
        <v>#VALUE!</v>
      </c>
      <c r="BB239" s="16" t="e">
        <f t="shared" si="90"/>
        <v>#VALUE!</v>
      </c>
      <c r="BC239" s="16" t="e">
        <f t="shared" si="91"/>
        <v>#VALUE!</v>
      </c>
      <c r="BD239" s="16">
        <f t="shared" si="92"/>
        <v>0.9999951152280242</v>
      </c>
      <c r="BE239" s="16">
        <f t="shared" si="93"/>
        <v>-0.17908530657770097</v>
      </c>
      <c r="BF239" s="16">
        <f t="shared" si="94"/>
        <v>0.99999118923290209</v>
      </c>
      <c r="BG239" s="16">
        <f t="shared" si="95"/>
        <v>-0.24051646368342841</v>
      </c>
    </row>
    <row r="240" spans="35:59" ht="15" x14ac:dyDescent="0.25">
      <c r="AI240" s="16">
        <v>238</v>
      </c>
      <c r="AJ240" s="16">
        <f t="shared" si="96"/>
        <v>3.38</v>
      </c>
      <c r="AK240" s="16">
        <f t="shared" si="97"/>
        <v>2398.8329190194918</v>
      </c>
      <c r="AL240" s="54">
        <f t="shared" si="74"/>
        <v>1.1837204385401259</v>
      </c>
      <c r="AM240" s="54">
        <f t="shared" si="75"/>
        <v>32.350121742384545</v>
      </c>
      <c r="AN240" s="54">
        <f t="shared" si="76"/>
        <v>1.0001751597295758</v>
      </c>
      <c r="AO240" s="54">
        <f t="shared" si="77"/>
        <v>-1.0723166995802642</v>
      </c>
      <c r="AP240" s="54">
        <f t="shared" si="78"/>
        <v>0.74169191818041591</v>
      </c>
      <c r="AQ240" s="54">
        <f t="shared" si="79"/>
        <v>-42.124258833767044</v>
      </c>
      <c r="AR240" s="54">
        <f t="shared" si="80"/>
        <v>1.000000147209118</v>
      </c>
      <c r="AS240" s="54">
        <f t="shared" si="81"/>
        <v>3.1088871579449052E-2</v>
      </c>
      <c r="AT240" s="54">
        <f t="shared" si="82"/>
        <v>1.9513771099933359E-4</v>
      </c>
      <c r="AU240" s="54">
        <f t="shared" si="83"/>
        <v>-89.98881943266494</v>
      </c>
      <c r="AV240" s="54">
        <f t="shared" si="84"/>
        <v>0.99997223686027092</v>
      </c>
      <c r="AW240" s="54">
        <f t="shared" si="85"/>
        <v>-0.42694597580615939</v>
      </c>
      <c r="AX240" s="54">
        <f t="shared" si="86"/>
        <v>21.018821165275586</v>
      </c>
      <c r="AY240" s="54">
        <f t="shared" si="87"/>
        <v>78.339494217345887</v>
      </c>
      <c r="AZ240" s="16" t="e">
        <f t="shared" si="88"/>
        <v>#VALUE!</v>
      </c>
      <c r="BA240" s="16" t="e">
        <f t="shared" si="89"/>
        <v>#VALUE!</v>
      </c>
      <c r="BB240" s="16" t="e">
        <f t="shared" si="90"/>
        <v>#VALUE!</v>
      </c>
      <c r="BC240" s="16" t="e">
        <f t="shared" si="91"/>
        <v>#VALUE!</v>
      </c>
      <c r="BD240" s="16">
        <f t="shared" si="92"/>
        <v>0.9999948850175796</v>
      </c>
      <c r="BE240" s="16">
        <f t="shared" si="93"/>
        <v>-0.18325671111615893</v>
      </c>
      <c r="BF240" s="16">
        <f t="shared" si="94"/>
        <v>0.99999077399998804</v>
      </c>
      <c r="BG240" s="16">
        <f t="shared" si="95"/>
        <v>-0.24611874368354425</v>
      </c>
    </row>
    <row r="241" spans="35:59" ht="15" x14ac:dyDescent="0.25">
      <c r="AI241" s="16">
        <v>239</v>
      </c>
      <c r="AJ241" s="16">
        <f t="shared" si="96"/>
        <v>3.39</v>
      </c>
      <c r="AK241" s="16">
        <f t="shared" si="97"/>
        <v>2454.7089156850338</v>
      </c>
      <c r="AL241" s="54">
        <f t="shared" si="74"/>
        <v>1.1916802301520484</v>
      </c>
      <c r="AM241" s="54">
        <f t="shared" si="75"/>
        <v>32.949394049255588</v>
      </c>
      <c r="AN241" s="54">
        <f t="shared" si="76"/>
        <v>1.0001834139964001</v>
      </c>
      <c r="AO241" s="54">
        <f t="shared" si="77"/>
        <v>-1.0972881267572863</v>
      </c>
      <c r="AP241" s="54">
        <f t="shared" si="78"/>
        <v>0.73395181112688035</v>
      </c>
      <c r="AQ241" s="54">
        <f t="shared" si="79"/>
        <v>-42.781280430357505</v>
      </c>
      <c r="AR241" s="54">
        <f t="shared" si="80"/>
        <v>1.0000001541468695</v>
      </c>
      <c r="AS241" s="54">
        <f t="shared" si="81"/>
        <v>3.1813024278025986E-2</v>
      </c>
      <c r="AT241" s="54">
        <f t="shared" si="82"/>
        <v>1.9069583456407632E-4</v>
      </c>
      <c r="AU241" s="54">
        <f t="shared" si="83"/>
        <v>-89.989073933442526</v>
      </c>
      <c r="AV241" s="54">
        <f t="shared" si="84"/>
        <v>0.99997092848086322</v>
      </c>
      <c r="AW241" s="54">
        <f t="shared" si="85"/>
        <v>-0.4368904440320544</v>
      </c>
      <c r="AX241" s="54">
        <f t="shared" si="86"/>
        <v>20.785967438113037</v>
      </c>
      <c r="AY241" s="54">
        <f t="shared" si="87"/>
        <v>78.237297348131619</v>
      </c>
      <c r="AZ241" s="16" t="e">
        <f t="shared" si="88"/>
        <v>#VALUE!</v>
      </c>
      <c r="BA241" s="16" t="e">
        <f t="shared" si="89"/>
        <v>#VALUE!</v>
      </c>
      <c r="BB241" s="16" t="e">
        <f t="shared" si="90"/>
        <v>#VALUE!</v>
      </c>
      <c r="BC241" s="16" t="e">
        <f t="shared" si="91"/>
        <v>#VALUE!</v>
      </c>
      <c r="BD241" s="16">
        <f t="shared" si="92"/>
        <v>0.99999464395782145</v>
      </c>
      <c r="BE241" s="16">
        <f t="shared" si="93"/>
        <v>-0.18752527813684977</v>
      </c>
      <c r="BF241" s="16">
        <f t="shared" si="94"/>
        <v>0.99999033919830405</v>
      </c>
      <c r="BG241" s="16">
        <f t="shared" si="95"/>
        <v>-0.25185151267578909</v>
      </c>
    </row>
    <row r="242" spans="35:59" ht="15" x14ac:dyDescent="0.25">
      <c r="AI242" s="16">
        <v>240</v>
      </c>
      <c r="AJ242" s="16">
        <f t="shared" si="96"/>
        <v>3.4</v>
      </c>
      <c r="AK242" s="16">
        <f t="shared" si="97"/>
        <v>2511.8864315095811</v>
      </c>
      <c r="AL242" s="54">
        <f t="shared" si="74"/>
        <v>1.1999585648817328</v>
      </c>
      <c r="AM242" s="54">
        <f t="shared" si="75"/>
        <v>33.55432702005799</v>
      </c>
      <c r="AN242" s="54">
        <f t="shared" si="76"/>
        <v>1.0001920572018237</v>
      </c>
      <c r="AO242" s="54">
        <f t="shared" si="77"/>
        <v>-1.1228407815332191</v>
      </c>
      <c r="AP242" s="54">
        <f t="shared" si="78"/>
        <v>0.72610113578981106</v>
      </c>
      <c r="AQ242" s="54">
        <f t="shared" si="79"/>
        <v>-43.439473414237071</v>
      </c>
      <c r="AR242" s="54">
        <f t="shared" si="80"/>
        <v>1.000000161411587</v>
      </c>
      <c r="AS242" s="54">
        <f t="shared" si="81"/>
        <v>3.2554044649297516E-2</v>
      </c>
      <c r="AT242" s="54">
        <f t="shared" si="82"/>
        <v>1.8635506756974993E-4</v>
      </c>
      <c r="AU242" s="54">
        <f t="shared" si="83"/>
        <v>-89.989322641075589</v>
      </c>
      <c r="AV242" s="54">
        <f t="shared" si="84"/>
        <v>0.99996955844493773</v>
      </c>
      <c r="AW242" s="54">
        <f t="shared" si="85"/>
        <v>-0.44706652142538661</v>
      </c>
      <c r="AX242" s="54">
        <f t="shared" si="86"/>
        <v>20.552746220858815</v>
      </c>
      <c r="AY242" s="54">
        <f t="shared" si="87"/>
        <v>78.138566625944406</v>
      </c>
      <c r="AZ242" s="16" t="e">
        <f t="shared" si="88"/>
        <v>#VALUE!</v>
      </c>
      <c r="BA242" s="16" t="e">
        <f t="shared" si="89"/>
        <v>#VALUE!</v>
      </c>
      <c r="BB242" s="16" t="e">
        <f t="shared" si="90"/>
        <v>#VALUE!</v>
      </c>
      <c r="BC242" s="16" t="e">
        <f t="shared" si="91"/>
        <v>#VALUE!</v>
      </c>
      <c r="BD242" s="16">
        <f t="shared" si="92"/>
        <v>0.99999439153745384</v>
      </c>
      <c r="BE242" s="16">
        <f t="shared" si="93"/>
        <v>-0.19189327070086393</v>
      </c>
      <c r="BF242" s="16">
        <f t="shared" si="94"/>
        <v>0.9999898839056558</v>
      </c>
      <c r="BG242" s="16">
        <f t="shared" si="95"/>
        <v>-0.2577178097907678</v>
      </c>
    </row>
    <row r="243" spans="35:59" ht="15" x14ac:dyDescent="0.25">
      <c r="AI243" s="16">
        <v>241</v>
      </c>
      <c r="AJ243" s="16">
        <f t="shared" si="96"/>
        <v>3.41</v>
      </c>
      <c r="AK243" s="16">
        <f t="shared" si="97"/>
        <v>2570.3957827688669</v>
      </c>
      <c r="AL243" s="54">
        <f t="shared" si="74"/>
        <v>1.2085662712452421</v>
      </c>
      <c r="AM243" s="54">
        <f t="shared" si="75"/>
        <v>34.164701920108136</v>
      </c>
      <c r="AN243" s="54">
        <f t="shared" si="76"/>
        <v>1.0002011076689166</v>
      </c>
      <c r="AO243" s="54">
        <f t="shared" si="77"/>
        <v>-1.1489881715819035</v>
      </c>
      <c r="AP243" s="54">
        <f t="shared" si="78"/>
        <v>0.71814461417154507</v>
      </c>
      <c r="AQ243" s="54">
        <f t="shared" si="79"/>
        <v>-44.098491955957812</v>
      </c>
      <c r="AR243" s="54">
        <f t="shared" si="80"/>
        <v>1.0000001690186802</v>
      </c>
      <c r="AS243" s="54">
        <f t="shared" si="81"/>
        <v>3.3312325591081E-2</v>
      </c>
      <c r="AT243" s="54">
        <f t="shared" si="82"/>
        <v>1.8211310848521844E-4</v>
      </c>
      <c r="AU243" s="54">
        <f t="shared" si="83"/>
        <v>-89.989565687432105</v>
      </c>
      <c r="AV243" s="54">
        <f t="shared" si="84"/>
        <v>0.99996812384724409</v>
      </c>
      <c r="AW243" s="54">
        <f t="shared" si="85"/>
        <v>-0.45747960090766687</v>
      </c>
      <c r="AX243" s="54">
        <f t="shared" si="86"/>
        <v>20.319186221925026</v>
      </c>
      <c r="AY243" s="54">
        <f t="shared" si="87"/>
        <v>78.043405080322685</v>
      </c>
      <c r="AZ243" s="16" t="e">
        <f t="shared" si="88"/>
        <v>#VALUE!</v>
      </c>
      <c r="BA243" s="16" t="e">
        <f t="shared" si="89"/>
        <v>#VALUE!</v>
      </c>
      <c r="BB243" s="16" t="e">
        <f t="shared" si="90"/>
        <v>#VALUE!</v>
      </c>
      <c r="BC243" s="16" t="e">
        <f t="shared" si="91"/>
        <v>#VALUE!</v>
      </c>
      <c r="BD243" s="16">
        <f t="shared" si="92"/>
        <v>0.99999412722108572</v>
      </c>
      <c r="BE243" s="16">
        <f t="shared" si="93"/>
        <v>-0.19636300457246916</v>
      </c>
      <c r="BF243" s="16">
        <f t="shared" si="94"/>
        <v>0.99998940715639284</v>
      </c>
      <c r="BG243" s="16">
        <f t="shared" si="95"/>
        <v>-0.26372074492461073</v>
      </c>
    </row>
    <row r="244" spans="35:59" ht="15" x14ac:dyDescent="0.25">
      <c r="AI244" s="16">
        <v>242</v>
      </c>
      <c r="AJ244" s="16">
        <f t="shared" si="96"/>
        <v>3.42</v>
      </c>
      <c r="AK244" s="16">
        <f t="shared" si="97"/>
        <v>2630.2679918953822</v>
      </c>
      <c r="AL244" s="54">
        <f t="shared" si="74"/>
        <v>1.2175144227878976</v>
      </c>
      <c r="AM244" s="54">
        <f t="shared" si="75"/>
        <v>34.780288215009413</v>
      </c>
      <c r="AN244" s="54">
        <f t="shared" si="76"/>
        <v>1.0002105845836089</v>
      </c>
      <c r="AO244" s="54">
        <f t="shared" si="77"/>
        <v>-1.1757441170064573</v>
      </c>
      <c r="AP244" s="54">
        <f t="shared" si="78"/>
        <v>0.71008721659067664</v>
      </c>
      <c r="AQ244" s="54">
        <f t="shared" si="79"/>
        <v>-44.757988047201941</v>
      </c>
      <c r="AR244" s="54">
        <f t="shared" si="80"/>
        <v>1.0000001769842843</v>
      </c>
      <c r="AS244" s="54">
        <f t="shared" si="81"/>
        <v>3.4088269152905568E-2</v>
      </c>
      <c r="AT244" s="54">
        <f t="shared" si="82"/>
        <v>1.7796770816854349E-4</v>
      </c>
      <c r="AU244" s="54">
        <f t="shared" si="83"/>
        <v>-89.989803201378507</v>
      </c>
      <c r="AV244" s="54">
        <f t="shared" si="84"/>
        <v>0.99996662164566164</v>
      </c>
      <c r="AW244" s="54">
        <f t="shared" si="85"/>
        <v>-0.46813520087830718</v>
      </c>
      <c r="AX244" s="54">
        <f t="shared" si="86"/>
        <v>20.085317434951477</v>
      </c>
      <c r="AY244" s="54">
        <f t="shared" si="87"/>
        <v>77.951905567865623</v>
      </c>
      <c r="AZ244" s="16" t="e">
        <f t="shared" si="88"/>
        <v>#VALUE!</v>
      </c>
      <c r="BA244" s="16" t="e">
        <f t="shared" si="89"/>
        <v>#VALUE!</v>
      </c>
      <c r="BB244" s="16" t="e">
        <f t="shared" si="90"/>
        <v>#VALUE!</v>
      </c>
      <c r="BC244" s="16" t="e">
        <f t="shared" si="91"/>
        <v>#VALUE!</v>
      </c>
      <c r="BD244" s="16">
        <f t="shared" si="92"/>
        <v>0.99999385044809552</v>
      </c>
      <c r="BE244" s="16">
        <f t="shared" si="93"/>
        <v>-0.200936849445987</v>
      </c>
      <c r="BF244" s="16">
        <f t="shared" si="94"/>
        <v>0.99998890793936002</v>
      </c>
      <c r="BG244" s="16">
        <f t="shared" si="95"/>
        <v>-0.26986350038552837</v>
      </c>
    </row>
    <row r="245" spans="35:59" ht="15" x14ac:dyDescent="0.25">
      <c r="AI245" s="16">
        <v>243</v>
      </c>
      <c r="AJ245" s="16">
        <f t="shared" si="96"/>
        <v>3.43</v>
      </c>
      <c r="AK245" s="16">
        <f t="shared" si="97"/>
        <v>2691.5348039269184</v>
      </c>
      <c r="AL245" s="54">
        <f t="shared" si="74"/>
        <v>1.2268143372634788</v>
      </c>
      <c r="AM245" s="54">
        <f t="shared" si="75"/>
        <v>35.400843823133251</v>
      </c>
      <c r="AN245" s="54">
        <f t="shared" si="76"/>
        <v>1.0002205080352911</v>
      </c>
      <c r="AO245" s="54">
        <f t="shared" si="77"/>
        <v>-1.2031227574592511</v>
      </c>
      <c r="AP245" s="54">
        <f t="shared" si="78"/>
        <v>0.70193414682534661</v>
      </c>
      <c r="AQ245" s="54">
        <f t="shared" si="79"/>
        <v>-45.41761241627713</v>
      </c>
      <c r="AR245" s="54">
        <f t="shared" si="80"/>
        <v>1.000000185325296</v>
      </c>
      <c r="AS245" s="54">
        <f t="shared" si="81"/>
        <v>3.4882286749179474E-2</v>
      </c>
      <c r="AT245" s="54">
        <f t="shared" si="82"/>
        <v>1.7391666867446091E-4</v>
      </c>
      <c r="AU245" s="54">
        <f t="shared" si="83"/>
        <v>-89.990035308847752</v>
      </c>
      <c r="AV245" s="54">
        <f t="shared" si="84"/>
        <v>0.99996504865475599</v>
      </c>
      <c r="AW245" s="54">
        <f t="shared" si="85"/>
        <v>-0.47903896812741814</v>
      </c>
      <c r="AX245" s="54">
        <f t="shared" si="86"/>
        <v>19.85117104389052</v>
      </c>
      <c r="AY245" s="54">
        <f t="shared" si="87"/>
        <v>77.864150096391057</v>
      </c>
      <c r="AZ245" s="16" t="e">
        <f t="shared" si="88"/>
        <v>#VALUE!</v>
      </c>
      <c r="BA245" s="16" t="e">
        <f t="shared" si="89"/>
        <v>#VALUE!</v>
      </c>
      <c r="BB245" s="16" t="e">
        <f t="shared" si="90"/>
        <v>#VALUE!</v>
      </c>
      <c r="BC245" s="16" t="e">
        <f t="shared" si="91"/>
        <v>#VALUE!</v>
      </c>
      <c r="BD245" s="16">
        <f t="shared" si="92"/>
        <v>0.99999356063144251</v>
      </c>
      <c r="BE245" s="16">
        <f t="shared" si="93"/>
        <v>-0.20561723020119937</v>
      </c>
      <c r="BF245" s="16">
        <f t="shared" si="94"/>
        <v>0.9999883851957545</v>
      </c>
      <c r="BG245" s="16">
        <f t="shared" si="95"/>
        <v>-0.27614933257860008</v>
      </c>
    </row>
    <row r="246" spans="35:59" ht="15" x14ac:dyDescent="0.25">
      <c r="AI246" s="16">
        <v>244</v>
      </c>
      <c r="AJ246" s="16">
        <f t="shared" si="96"/>
        <v>3.44</v>
      </c>
      <c r="AK246" s="16">
        <f t="shared" si="97"/>
        <v>2754.228703338169</v>
      </c>
      <c r="AL246" s="54">
        <f t="shared" si="74"/>
        <v>1.2364775756034172</v>
      </c>
      <c r="AM246" s="54">
        <f t="shared" si="75"/>
        <v>36.02611542466942</v>
      </c>
      <c r="AN246" s="54">
        <f t="shared" si="76"/>
        <v>1.0002308990593212</v>
      </c>
      <c r="AO246" s="54">
        <f t="shared" si="77"/>
        <v>-1.231138559416467</v>
      </c>
      <c r="AP246" s="54">
        <f t="shared" si="78"/>
        <v>0.69369082590826503</v>
      </c>
      <c r="AQ246" s="54">
        <f t="shared" si="79"/>
        <v>-46.077015451753169</v>
      </c>
      <c r="AR246" s="54">
        <f t="shared" si="80"/>
        <v>1.0000001940594072</v>
      </c>
      <c r="AS246" s="54">
        <f t="shared" si="81"/>
        <v>3.5694799377321625E-2</v>
      </c>
      <c r="AT246" s="54">
        <f t="shared" si="82"/>
        <v>1.6995784208900786E-4</v>
      </c>
      <c r="AU246" s="54">
        <f t="shared" si="83"/>
        <v>-89.990262132906281</v>
      </c>
      <c r="AV246" s="54">
        <f t="shared" si="84"/>
        <v>0.99996340153902896</v>
      </c>
      <c r="AW246" s="54">
        <f t="shared" si="85"/>
        <v>-0.4901966808157272</v>
      </c>
      <c r="AX246" s="54">
        <f t="shared" si="86"/>
        <v>19.61677931890922</v>
      </c>
      <c r="AY246" s="54">
        <f t="shared" si="87"/>
        <v>77.780209197237497</v>
      </c>
      <c r="AZ246" s="16" t="e">
        <f t="shared" si="88"/>
        <v>#VALUE!</v>
      </c>
      <c r="BA246" s="16" t="e">
        <f t="shared" si="89"/>
        <v>#VALUE!</v>
      </c>
      <c r="BB246" s="16" t="e">
        <f t="shared" si="90"/>
        <v>#VALUE!</v>
      </c>
      <c r="BC246" s="16" t="e">
        <f t="shared" si="91"/>
        <v>#VALUE!</v>
      </c>
      <c r="BD246" s="16">
        <f t="shared" si="92"/>
        <v>0.99999325715642162</v>
      </c>
      <c r="BE246" s="16">
        <f t="shared" si="93"/>
        <v>-0.21040662818793562</v>
      </c>
      <c r="BF246" s="16">
        <f t="shared" si="94"/>
        <v>0.99998783781688061</v>
      </c>
      <c r="BG246" s="16">
        <f t="shared" si="95"/>
        <v>-0.28258157372966142</v>
      </c>
    </row>
    <row r="247" spans="35:59" ht="15" x14ac:dyDescent="0.25">
      <c r="AI247" s="16">
        <v>245</v>
      </c>
      <c r="AJ247" s="16">
        <f t="shared" si="96"/>
        <v>3.45</v>
      </c>
      <c r="AK247" s="16">
        <f t="shared" si="97"/>
        <v>2818.3829312644561</v>
      </c>
      <c r="AL247" s="54">
        <f t="shared" si="74"/>
        <v>1.2465159406982562</v>
      </c>
      <c r="AM247" s="54">
        <f t="shared" si="75"/>
        <v>36.655838827606352</v>
      </c>
      <c r="AN247" s="54">
        <f t="shared" si="76"/>
        <v>1.0002417796815286</v>
      </c>
      <c r="AO247" s="54">
        <f t="shared" si="77"/>
        <v>-1.2598063236100996</v>
      </c>
      <c r="AP247" s="54">
        <f t="shared" si="78"/>
        <v>0.68536287469109136</v>
      </c>
      <c r="AQ247" s="54">
        <f t="shared" si="79"/>
        <v>-46.735848128292268</v>
      </c>
      <c r="AR247" s="54">
        <f t="shared" si="80"/>
        <v>1.0000002032051445</v>
      </c>
      <c r="AS247" s="54">
        <f t="shared" si="81"/>
        <v>3.6526237840974432E-2</v>
      </c>
      <c r="AT247" s="54">
        <f t="shared" si="82"/>
        <v>1.6608912939067226E-4</v>
      </c>
      <c r="AU247" s="54">
        <f t="shared" si="83"/>
        <v>-89.990483793819166</v>
      </c>
      <c r="AV247" s="54">
        <f t="shared" si="84"/>
        <v>0.99996167680585291</v>
      </c>
      <c r="AW247" s="54">
        <f t="shared" si="85"/>
        <v>-0.50161425152315786</v>
      </c>
      <c r="AX247" s="54">
        <f t="shared" si="86"/>
        <v>19.382175503772924</v>
      </c>
      <c r="AY247" s="54">
        <f t="shared" si="87"/>
        <v>77.700141352012892</v>
      </c>
      <c r="AZ247" s="16" t="e">
        <f t="shared" si="88"/>
        <v>#VALUE!</v>
      </c>
      <c r="BA247" s="16" t="e">
        <f t="shared" si="89"/>
        <v>#VALUE!</v>
      </c>
      <c r="BB247" s="16" t="e">
        <f t="shared" si="90"/>
        <v>#VALUE!</v>
      </c>
      <c r="BC247" s="16" t="e">
        <f t="shared" si="91"/>
        <v>#VALUE!</v>
      </c>
      <c r="BD247" s="16">
        <f t="shared" si="92"/>
        <v>0.99999293937935951</v>
      </c>
      <c r="BE247" s="16">
        <f t="shared" si="93"/>
        <v>-0.21530758254052576</v>
      </c>
      <c r="BF247" s="16">
        <f t="shared" si="94"/>
        <v>0.99998726464179866</v>
      </c>
      <c r="BG247" s="16">
        <f t="shared" si="95"/>
        <v>-0.28916363364920666</v>
      </c>
    </row>
    <row r="248" spans="35:59" ht="15" x14ac:dyDescent="0.25">
      <c r="AI248" s="16">
        <v>246</v>
      </c>
      <c r="AJ248" s="16">
        <f t="shared" si="96"/>
        <v>3.46</v>
      </c>
      <c r="AK248" s="16">
        <f t="shared" si="97"/>
        <v>2884.0315031266077</v>
      </c>
      <c r="AL248" s="54">
        <f t="shared" si="74"/>
        <v>1.2569414760166078</v>
      </c>
      <c r="AM248" s="54">
        <f t="shared" si="75"/>
        <v>37.289739390518299</v>
      </c>
      <c r="AN248" s="54">
        <f t="shared" si="76"/>
        <v>1.0002531729648059</v>
      </c>
      <c r="AO248" s="54">
        <f t="shared" si="77"/>
        <v>-1.2891411926201648</v>
      </c>
      <c r="AP248" s="54">
        <f t="shared" si="78"/>
        <v>0.67695609530911172</v>
      </c>
      <c r="AQ248" s="54">
        <f t="shared" si="79"/>
        <v>-47.39376292869666</v>
      </c>
      <c r="AR248" s="54">
        <f t="shared" si="80"/>
        <v>1.0000002127819068</v>
      </c>
      <c r="AS248" s="54">
        <f t="shared" si="81"/>
        <v>3.7377042978415223E-2</v>
      </c>
      <c r="AT248" s="54">
        <f t="shared" si="82"/>
        <v>1.6230847933746821E-4</v>
      </c>
      <c r="AU248" s="54">
        <f t="shared" si="83"/>
        <v>-89.990700409113956</v>
      </c>
      <c r="AV248" s="54">
        <f t="shared" si="84"/>
        <v>0.99995987079807158</v>
      </c>
      <c r="AW248" s="54">
        <f t="shared" si="85"/>
        <v>-0.51329773036759252</v>
      </c>
      <c r="AX248" s="54">
        <f t="shared" si="86"/>
        <v>19.147393695486631</v>
      </c>
      <c r="AY248" s="54">
        <f t="shared" si="87"/>
        <v>77.623992479638275</v>
      </c>
      <c r="AZ248" s="16" t="e">
        <f t="shared" si="88"/>
        <v>#VALUE!</v>
      </c>
      <c r="BA248" s="16" t="e">
        <f t="shared" si="89"/>
        <v>#VALUE!</v>
      </c>
      <c r="BB248" s="16" t="e">
        <f t="shared" si="90"/>
        <v>#VALUE!</v>
      </c>
      <c r="BC248" s="16" t="e">
        <f t="shared" si="91"/>
        <v>#VALUE!</v>
      </c>
      <c r="BD248" s="16">
        <f t="shared" si="92"/>
        <v>0.99999260662625067</v>
      </c>
      <c r="BE248" s="16">
        <f t="shared" si="93"/>
        <v>-0.22032269152280348</v>
      </c>
      <c r="BF248" s="16">
        <f t="shared" si="94"/>
        <v>0.99998666445486373</v>
      </c>
      <c r="BG248" s="16">
        <f t="shared" si="95"/>
        <v>-0.29589900153721721</v>
      </c>
    </row>
    <row r="249" spans="35:59" ht="15" x14ac:dyDescent="0.25">
      <c r="AI249" s="16">
        <v>247</v>
      </c>
      <c r="AJ249" s="16">
        <f t="shared" si="96"/>
        <v>3.47</v>
      </c>
      <c r="AK249" s="16">
        <f t="shared" si="97"/>
        <v>2951.2092266663899</v>
      </c>
      <c r="AL249" s="54">
        <f t="shared" si="74"/>
        <v>1.2677664640897353</v>
      </c>
      <c r="AM249" s="54">
        <f t="shared" si="75"/>
        <v>37.927532501533683</v>
      </c>
      <c r="AN249" s="54">
        <f t="shared" si="76"/>
        <v>1.0002651030578911</v>
      </c>
      <c r="AO249" s="54">
        <f t="shared" si="77"/>
        <v>-1.3191586586299571</v>
      </c>
      <c r="AP249" s="54">
        <f t="shared" si="78"/>
        <v>0.66847645168864511</v>
      </c>
      <c r="AQ249" s="54">
        <f t="shared" si="79"/>
        <v>-48.050414756244059</v>
      </c>
      <c r="AR249" s="54">
        <f t="shared" si="80"/>
        <v>1.000000222810008</v>
      </c>
      <c r="AS249" s="54">
        <f t="shared" si="81"/>
        <v>3.8247665896287961E-2</v>
      </c>
      <c r="AT249" s="54">
        <f t="shared" si="82"/>
        <v>1.5861388737934337E-4</v>
      </c>
      <c r="AU249" s="54">
        <f t="shared" si="83"/>
        <v>-89.990912093642905</v>
      </c>
      <c r="AV249" s="54">
        <f t="shared" si="84"/>
        <v>0.99995797968625377</v>
      </c>
      <c r="AW249" s="54">
        <f t="shared" si="85"/>
        <v>-0.52525330819540927</v>
      </c>
      <c r="AX249" s="54">
        <f t="shared" si="86"/>
        <v>18.912468717073509</v>
      </c>
      <c r="AY249" s="54">
        <f t="shared" si="87"/>
        <v>77.551795488983387</v>
      </c>
      <c r="AZ249" s="16" t="e">
        <f t="shared" si="88"/>
        <v>#VALUE!</v>
      </c>
      <c r="BA249" s="16" t="e">
        <f t="shared" si="89"/>
        <v>#VALUE!</v>
      </c>
      <c r="BB249" s="16" t="e">
        <f t="shared" si="90"/>
        <v>#VALUE!</v>
      </c>
      <c r="BC249" s="16" t="e">
        <f t="shared" si="91"/>
        <v>#VALUE!</v>
      </c>
      <c r="BD249" s="16">
        <f t="shared" si="92"/>
        <v>0.99999225819132698</v>
      </c>
      <c r="BE249" s="16">
        <f t="shared" si="93"/>
        <v>-0.22545461390437035</v>
      </c>
      <c r="BF249" s="16">
        <f t="shared" si="94"/>
        <v>0.99998603598314806</v>
      </c>
      <c r="BG249" s="16">
        <f t="shared" si="95"/>
        <v>-0.30279124782986333</v>
      </c>
    </row>
    <row r="250" spans="35:59" ht="15" x14ac:dyDescent="0.25">
      <c r="AI250" s="16">
        <v>248</v>
      </c>
      <c r="AJ250" s="16">
        <f t="shared" si="96"/>
        <v>3.48</v>
      </c>
      <c r="AK250" s="16">
        <f t="shared" si="97"/>
        <v>3019.9517204020176</v>
      </c>
      <c r="AL250" s="54">
        <f t="shared" si="74"/>
        <v>1.2790034248926003</v>
      </c>
      <c r="AM250" s="54">
        <f t="shared" si="75"/>
        <v>38.568924112336347</v>
      </c>
      <c r="AN250" s="54">
        <f t="shared" si="76"/>
        <v>1.0002775952464371</v>
      </c>
      <c r="AO250" s="54">
        <f t="shared" si="77"/>
        <v>-1.3498745713471516</v>
      </c>
      <c r="AP250" s="54">
        <f t="shared" si="78"/>
        <v>0.65993004924916487</v>
      </c>
      <c r="AQ250" s="54">
        <f t="shared" si="79"/>
        <v>-48.705461831496784</v>
      </c>
      <c r="AR250" s="54">
        <f t="shared" si="80"/>
        <v>1.000000233310719</v>
      </c>
      <c r="AS250" s="54">
        <f t="shared" si="81"/>
        <v>3.9138568208778535E-2</v>
      </c>
      <c r="AT250" s="54">
        <f t="shared" si="82"/>
        <v>1.5500339459534378E-4</v>
      </c>
      <c r="AU250" s="54">
        <f t="shared" si="83"/>
        <v>-89.991118959643927</v>
      </c>
      <c r="AV250" s="54">
        <f t="shared" si="84"/>
        <v>0.99995599946058167</v>
      </c>
      <c r="AW250" s="54">
        <f t="shared" si="85"/>
        <v>-0.53748731984539144</v>
      </c>
      <c r="AX250" s="54">
        <f t="shared" si="86"/>
        <v>18.677435984463123</v>
      </c>
      <c r="AY250" s="54">
        <f t="shared" si="87"/>
        <v>77.483569901753967</v>
      </c>
      <c r="AZ250" s="16" t="e">
        <f t="shared" si="88"/>
        <v>#VALUE!</v>
      </c>
      <c r="BA250" s="16" t="e">
        <f t="shared" si="89"/>
        <v>#VALUE!</v>
      </c>
      <c r="BB250" s="16" t="e">
        <f t="shared" si="90"/>
        <v>#VALUE!</v>
      </c>
      <c r="BC250" s="16" t="e">
        <f t="shared" si="91"/>
        <v>#VALUE!</v>
      </c>
      <c r="BD250" s="16">
        <f t="shared" si="92"/>
        <v>0.9999918933355616</v>
      </c>
      <c r="BE250" s="16">
        <f t="shared" si="93"/>
        <v>-0.23070607036884172</v>
      </c>
      <c r="BF250" s="16">
        <f t="shared" si="94"/>
        <v>0.9999853778937432</v>
      </c>
      <c r="BG250" s="16">
        <f t="shared" si="95"/>
        <v>-0.30984402608903916</v>
      </c>
    </row>
    <row r="251" spans="35:59" ht="15" x14ac:dyDescent="0.25">
      <c r="AI251" s="16">
        <v>249</v>
      </c>
      <c r="AJ251" s="16">
        <f t="shared" si="96"/>
        <v>3.49</v>
      </c>
      <c r="AK251" s="16">
        <f t="shared" si="97"/>
        <v>3090.295432513592</v>
      </c>
      <c r="AL251" s="54">
        <f t="shared" si="74"/>
        <v>1.2906651141547592</v>
      </c>
      <c r="AM251" s="54">
        <f t="shared" si="75"/>
        <v>39.213611325521271</v>
      </c>
      <c r="AN251" s="54">
        <f t="shared" si="76"/>
        <v>1.0002906760064796</v>
      </c>
      <c r="AO251" s="54">
        <f t="shared" si="77"/>
        <v>-1.3813051460935928</v>
      </c>
      <c r="AP251" s="54">
        <f t="shared" si="78"/>
        <v>0.65132311395954157</v>
      </c>
      <c r="AQ251" s="54">
        <f t="shared" si="79"/>
        <v>-49.358566567955997</v>
      </c>
      <c r="AR251" s="54">
        <f t="shared" si="80"/>
        <v>1.000000244306313</v>
      </c>
      <c r="AS251" s="54">
        <f t="shared" si="81"/>
        <v>4.0050222282361443E-2</v>
      </c>
      <c r="AT251" s="54">
        <f t="shared" si="82"/>
        <v>1.5147508665496948E-4</v>
      </c>
      <c r="AU251" s="54">
        <f t="shared" si="83"/>
        <v>-89.991321116800108</v>
      </c>
      <c r="AV251" s="54">
        <f t="shared" si="84"/>
        <v>0.99995392592235766</v>
      </c>
      <c r="AW251" s="54">
        <f t="shared" si="85"/>
        <v>-0.55000624748766724</v>
      </c>
      <c r="AX251" s="54">
        <f t="shared" si="86"/>
        <v>18.442331368543094</v>
      </c>
      <c r="AY251" s="54">
        <f t="shared" si="87"/>
        <v>77.419321549575741</v>
      </c>
      <c r="AZ251" s="16" t="e">
        <f t="shared" si="88"/>
        <v>#VALUE!</v>
      </c>
      <c r="BA251" s="16" t="e">
        <f t="shared" si="89"/>
        <v>#VALUE!</v>
      </c>
      <c r="BB251" s="16" t="e">
        <f t="shared" si="90"/>
        <v>#VALUE!</v>
      </c>
      <c r="BC251" s="16" t="e">
        <f t="shared" si="91"/>
        <v>#VALUE!</v>
      </c>
      <c r="BD251" s="16">
        <f t="shared" si="92"/>
        <v>0.99999151128510178</v>
      </c>
      <c r="BE251" s="16">
        <f t="shared" si="93"/>
        <v>-0.23607984495481776</v>
      </c>
      <c r="BF251" s="16">
        <f t="shared" si="94"/>
        <v>0.99998468879093272</v>
      </c>
      <c r="BG251" s="16">
        <f t="shared" si="95"/>
        <v>-0.31706107493572222</v>
      </c>
    </row>
    <row r="252" spans="35:59" ht="15" x14ac:dyDescent="0.25">
      <c r="AI252" s="16">
        <v>250</v>
      </c>
      <c r="AJ252" s="16">
        <f t="shared" si="96"/>
        <v>3.5</v>
      </c>
      <c r="AK252" s="16">
        <f t="shared" si="97"/>
        <v>3162.2776601683804</v>
      </c>
      <c r="AL252" s="54">
        <f t="shared" si="74"/>
        <v>1.3027645216367594</v>
      </c>
      <c r="AM252" s="54">
        <f t="shared" si="75"/>
        <v>39.861283033091404</v>
      </c>
      <c r="AN252" s="54">
        <f t="shared" si="76"/>
        <v>1.0003043730604142</v>
      </c>
      <c r="AO252" s="54">
        <f t="shared" si="77"/>
        <v>-1.4134669720665269</v>
      </c>
      <c r="AP252" s="54">
        <f t="shared" si="78"/>
        <v>0.64266197091302002</v>
      </c>
      <c r="AQ252" s="54">
        <f t="shared" si="79"/>
        <v>-50.009396421180647</v>
      </c>
      <c r="AR252" s="54">
        <f t="shared" si="80"/>
        <v>1.0000002558201133</v>
      </c>
      <c r="AS252" s="54">
        <f t="shared" si="81"/>
        <v>4.0983111486246122E-2</v>
      </c>
      <c r="AT252" s="54">
        <f t="shared" si="82"/>
        <v>1.4802709280317545E-4</v>
      </c>
      <c r="AU252" s="54">
        <f t="shared" si="83"/>
        <v>-89.991518672297815</v>
      </c>
      <c r="AV252" s="54">
        <f t="shared" si="84"/>
        <v>0.99995175467511321</v>
      </c>
      <c r="AW252" s="54">
        <f t="shared" si="85"/>
        <v>-0.56281672403933258</v>
      </c>
      <c r="AX252" s="54">
        <f t="shared" si="86"/>
        <v>18.207191053495489</v>
      </c>
      <c r="AY252" s="54">
        <f t="shared" si="87"/>
        <v>77.359042348434869</v>
      </c>
      <c r="AZ252" s="16" t="e">
        <f t="shared" si="88"/>
        <v>#VALUE!</v>
      </c>
      <c r="BA252" s="16" t="e">
        <f t="shared" si="89"/>
        <v>#VALUE!</v>
      </c>
      <c r="BB252" s="16" t="e">
        <f t="shared" si="90"/>
        <v>#VALUE!</v>
      </c>
      <c r="BC252" s="16" t="e">
        <f t="shared" si="91"/>
        <v>#VALUE!</v>
      </c>
      <c r="BD252" s="16">
        <f t="shared" si="92"/>
        <v>0.99999111122962792</v>
      </c>
      <c r="BE252" s="16">
        <f t="shared" si="93"/>
        <v>-0.24157878653033024</v>
      </c>
      <c r="BF252" s="16">
        <f t="shared" si="94"/>
        <v>0.99998396721323402</v>
      </c>
      <c r="BG252" s="16">
        <f t="shared" si="95"/>
        <v>-0.32444622002815382</v>
      </c>
    </row>
    <row r="253" spans="35:59" ht="15" x14ac:dyDescent="0.25">
      <c r="AI253" s="16">
        <v>251</v>
      </c>
      <c r="AJ253" s="16">
        <f t="shared" si="96"/>
        <v>3.51</v>
      </c>
      <c r="AK253" s="16">
        <f t="shared" si="97"/>
        <v>3235.9365692962833</v>
      </c>
      <c r="AL253" s="54">
        <f t="shared" si="74"/>
        <v>1.3153148694097307</v>
      </c>
      <c r="AM253" s="54">
        <f t="shared" si="75"/>
        <v>40.511620603356228</v>
      </c>
      <c r="AN253" s="54">
        <f t="shared" si="76"/>
        <v>1.0003187154355968</v>
      </c>
      <c r="AO253" s="54">
        <f t="shared" si="77"/>
        <v>-1.4463770207741093</v>
      </c>
      <c r="AP253" s="54">
        <f t="shared" si="78"/>
        <v>0.63395302258843444</v>
      </c>
      <c r="AQ253" s="54">
        <f t="shared" si="79"/>
        <v>-50.657624706302911</v>
      </c>
      <c r="AR253" s="54">
        <f t="shared" si="80"/>
        <v>1.0000002678765423</v>
      </c>
      <c r="AS253" s="54">
        <f t="shared" si="81"/>
        <v>4.193773044865709E-2</v>
      </c>
      <c r="AT253" s="54">
        <f t="shared" si="82"/>
        <v>1.4465758486847399E-4</v>
      </c>
      <c r="AU253" s="54">
        <f t="shared" si="83"/>
        <v>-89.99171173088358</v>
      </c>
      <c r="AV253" s="54">
        <f t="shared" si="84"/>
        <v>0.9999494811152978</v>
      </c>
      <c r="AW253" s="54">
        <f t="shared" si="85"/>
        <v>-0.57592553665848811</v>
      </c>
      <c r="AX253" s="54">
        <f t="shared" si="86"/>
        <v>17.972051392590981</v>
      </c>
      <c r="AY253" s="54">
        <f t="shared" si="87"/>
        <v>77.30271015279834</v>
      </c>
      <c r="AZ253" s="16" t="e">
        <f t="shared" si="88"/>
        <v>#VALUE!</v>
      </c>
      <c r="BA253" s="16" t="e">
        <f t="shared" si="89"/>
        <v>#VALUE!</v>
      </c>
      <c r="BB253" s="16" t="e">
        <f t="shared" si="90"/>
        <v>#VALUE!</v>
      </c>
      <c r="BC253" s="16" t="e">
        <f t="shared" si="91"/>
        <v>#VALUE!</v>
      </c>
      <c r="BD253" s="16">
        <f t="shared" si="92"/>
        <v>0.99999069232063509</v>
      </c>
      <c r="BE253" s="16">
        <f t="shared" si="93"/>
        <v>-0.24720581030154523</v>
      </c>
      <c r="BF253" s="16">
        <f t="shared" si="94"/>
        <v>0.99998321163030046</v>
      </c>
      <c r="BG253" s="16">
        <f t="shared" si="95"/>
        <v>-0.33200337608588099</v>
      </c>
    </row>
    <row r="254" spans="35:59" ht="15" x14ac:dyDescent="0.25">
      <c r="AI254" s="16">
        <v>252</v>
      </c>
      <c r="AJ254" s="16">
        <f t="shared" si="96"/>
        <v>3.52</v>
      </c>
      <c r="AK254" s="16">
        <f t="shared" si="97"/>
        <v>3311.3112148259115</v>
      </c>
      <c r="AL254" s="54">
        <f t="shared" si="74"/>
        <v>1.3283296101775444</v>
      </c>
      <c r="AM254" s="54">
        <f t="shared" si="75"/>
        <v>41.16429861297766</v>
      </c>
      <c r="AN254" s="54">
        <f t="shared" si="76"/>
        <v>1.000333733525697</v>
      </c>
      <c r="AO254" s="54">
        <f t="shared" si="77"/>
        <v>-1.4800526546479273</v>
      </c>
      <c r="AP254" s="54">
        <f t="shared" si="78"/>
        <v>0.62520272696578916</v>
      </c>
      <c r="AQ254" s="54">
        <f t="shared" si="79"/>
        <v>-51.302931379234636</v>
      </c>
      <c r="AR254" s="54">
        <f t="shared" si="80"/>
        <v>1.000000280501173</v>
      </c>
      <c r="AS254" s="54">
        <f t="shared" si="81"/>
        <v>4.2914585319082883E-2</v>
      </c>
      <c r="AT254" s="54">
        <f t="shared" si="82"/>
        <v>1.4136477629361673E-4</v>
      </c>
      <c r="AU254" s="54">
        <f t="shared" si="83"/>
        <v>-89.991900394919597</v>
      </c>
      <c r="AV254" s="54">
        <f t="shared" si="84"/>
        <v>0.99994710042253099</v>
      </c>
      <c r="AW254" s="54">
        <f t="shared" si="85"/>
        <v>-0.58933963031842318</v>
      </c>
      <c r="AX254" s="54">
        <f t="shared" si="86"/>
        <v>17.736948762650627</v>
      </c>
      <c r="AY254" s="54">
        <f t="shared" si="87"/>
        <v>77.250288690858966</v>
      </c>
      <c r="AZ254" s="16" t="e">
        <f t="shared" si="88"/>
        <v>#VALUE!</v>
      </c>
      <c r="BA254" s="16" t="e">
        <f t="shared" si="89"/>
        <v>#VALUE!</v>
      </c>
      <c r="BB254" s="16" t="e">
        <f t="shared" si="90"/>
        <v>#VALUE!</v>
      </c>
      <c r="BC254" s="16" t="e">
        <f t="shared" si="91"/>
        <v>#VALUE!</v>
      </c>
      <c r="BD254" s="16">
        <f t="shared" si="92"/>
        <v>0.99999025366963379</v>
      </c>
      <c r="BE254" s="16">
        <f t="shared" si="93"/>
        <v>-0.25296389935650804</v>
      </c>
      <c r="BF254" s="16">
        <f t="shared" si="94"/>
        <v>0.99998242043967589</v>
      </c>
      <c r="BG254" s="16">
        <f t="shared" si="95"/>
        <v>-0.33973654896070438</v>
      </c>
    </row>
    <row r="255" spans="35:59" ht="15" x14ac:dyDescent="0.25">
      <c r="AI255" s="16">
        <v>253</v>
      </c>
      <c r="AJ255" s="16">
        <f t="shared" si="96"/>
        <v>3.53</v>
      </c>
      <c r="AK255" s="16">
        <f t="shared" si="97"/>
        <v>3388.4415613920255</v>
      </c>
      <c r="AL255" s="54">
        <f t="shared" si="74"/>
        <v>1.3418224256822846</v>
      </c>
      <c r="AM255" s="54">
        <f t="shared" si="75"/>
        <v>41.81898562041885</v>
      </c>
      <c r="AN255" s="54">
        <f t="shared" si="76"/>
        <v>1.0003494591549251</v>
      </c>
      <c r="AO255" s="54">
        <f t="shared" si="77"/>
        <v>-1.5145116358352879</v>
      </c>
      <c r="AP255" s="54">
        <f t="shared" si="78"/>
        <v>0.61641757566266864</v>
      </c>
      <c r="AQ255" s="54">
        <f t="shared" si="79"/>
        <v>-51.945003777273008</v>
      </c>
      <c r="AR255" s="54">
        <f t="shared" si="80"/>
        <v>1.0000002937207841</v>
      </c>
      <c r="AS255" s="54">
        <f t="shared" si="81"/>
        <v>4.3914194036633075E-2</v>
      </c>
      <c r="AT255" s="54">
        <f t="shared" si="82"/>
        <v>1.3814692118834052E-4</v>
      </c>
      <c r="AU255" s="54">
        <f t="shared" si="83"/>
        <v>-89.992084764438005</v>
      </c>
      <c r="AV255" s="54">
        <f t="shared" si="84"/>
        <v>0.99994460754939529</v>
      </c>
      <c r="AW255" s="54">
        <f t="shared" si="85"/>
        <v>-0.60306611146372446</v>
      </c>
      <c r="AX255" s="54">
        <f t="shared" si="86"/>
        <v>17.501919418403634</v>
      </c>
      <c r="AY255" s="54">
        <f t="shared" si="87"/>
        <v>77.201727581445127</v>
      </c>
      <c r="AZ255" s="16" t="e">
        <f t="shared" si="88"/>
        <v>#VALUE!</v>
      </c>
      <c r="BA255" s="16" t="e">
        <f t="shared" si="89"/>
        <v>#VALUE!</v>
      </c>
      <c r="BB255" s="16" t="e">
        <f t="shared" si="90"/>
        <v>#VALUE!</v>
      </c>
      <c r="BC255" s="16" t="e">
        <f t="shared" si="91"/>
        <v>#VALUE!</v>
      </c>
      <c r="BD255" s="16">
        <f t="shared" si="92"/>
        <v>0.99998979434626634</v>
      </c>
      <c r="BE255" s="16">
        <f t="shared" si="93"/>
        <v>-0.25885610624474253</v>
      </c>
      <c r="BF255" s="16">
        <f t="shared" si="94"/>
        <v>0.99998159196339897</v>
      </c>
      <c r="BG255" s="16">
        <f t="shared" si="95"/>
        <v>-0.34764983775561098</v>
      </c>
    </row>
    <row r="256" spans="35:59" ht="15" x14ac:dyDescent="0.25">
      <c r="AI256" s="16">
        <v>254</v>
      </c>
      <c r="AJ256" s="16">
        <f t="shared" si="96"/>
        <v>3.54</v>
      </c>
      <c r="AK256" s="16">
        <f t="shared" si="97"/>
        <v>3467.3685045253224</v>
      </c>
      <c r="AL256" s="54">
        <f t="shared" si="74"/>
        <v>1.3558072252347573</v>
      </c>
      <c r="AM256" s="54">
        <f t="shared" si="75"/>
        <v>42.475344976590776</v>
      </c>
      <c r="AN256" s="54">
        <f t="shared" si="76"/>
        <v>1.0003659256452704</v>
      </c>
      <c r="AO256" s="54">
        <f t="shared" si="77"/>
        <v>-1.5497721351739777</v>
      </c>
      <c r="AP256" s="54">
        <f t="shared" si="78"/>
        <v>0.60760407225411228</v>
      </c>
      <c r="AQ256" s="54">
        <f t="shared" si="79"/>
        <v>-52.58353731526627</v>
      </c>
      <c r="AR256" s="54">
        <f t="shared" si="80"/>
        <v>1.0000003075634158</v>
      </c>
      <c r="AS256" s="54">
        <f t="shared" si="81"/>
        <v>4.4937086604645696E-2</v>
      </c>
      <c r="AT256" s="54">
        <f t="shared" si="82"/>
        <v>1.3500231340367498E-4</v>
      </c>
      <c r="AU256" s="54">
        <f t="shared" si="83"/>
        <v>-89.992264937193966</v>
      </c>
      <c r="AV256" s="54">
        <f t="shared" si="84"/>
        <v>0.99994199721075105</v>
      </c>
      <c r="AW256" s="54">
        <f t="shared" si="85"/>
        <v>-0.61711225175013074</v>
      </c>
      <c r="AX256" s="54">
        <f t="shared" si="86"/>
        <v>17.266999347971527</v>
      </c>
      <c r="AY256" s="54">
        <f t="shared" si="87"/>
        <v>77.156962432224773</v>
      </c>
      <c r="AZ256" s="16" t="e">
        <f t="shared" si="88"/>
        <v>#VALUE!</v>
      </c>
      <c r="BA256" s="16" t="e">
        <f t="shared" si="89"/>
        <v>#VALUE!</v>
      </c>
      <c r="BB256" s="16" t="e">
        <f t="shared" si="90"/>
        <v>#VALUE!</v>
      </c>
      <c r="BC256" s="16" t="e">
        <f t="shared" si="91"/>
        <v>#VALUE!</v>
      </c>
      <c r="BD256" s="16">
        <f t="shared" si="92"/>
        <v>0.9999893133763339</v>
      </c>
      <c r="BE256" s="16">
        <f t="shared" si="93"/>
        <v>-0.26488555459353219</v>
      </c>
      <c r="BF256" s="16">
        <f t="shared" si="94"/>
        <v>0.99998072444444486</v>
      </c>
      <c r="BG256" s="16">
        <f t="shared" si="95"/>
        <v>-0.35574743699279227</v>
      </c>
    </row>
    <row r="257" spans="35:59" ht="15" x14ac:dyDescent="0.25">
      <c r="AI257" s="16">
        <v>255</v>
      </c>
      <c r="AJ257" s="16">
        <f t="shared" si="96"/>
        <v>3.55</v>
      </c>
      <c r="AK257" s="16">
        <f t="shared" si="97"/>
        <v>3548.1338923357539</v>
      </c>
      <c r="AL257" s="54">
        <f t="shared" si="74"/>
        <v>1.3702981444123474</v>
      </c>
      <c r="AM257" s="54">
        <f t="shared" si="75"/>
        <v>43.133035668070285</v>
      </c>
      <c r="AN257" s="54">
        <f t="shared" si="76"/>
        <v>1.0003831678868944</v>
      </c>
      <c r="AO257" s="54">
        <f t="shared" si="77"/>
        <v>-1.5858527413521426</v>
      </c>
      <c r="AP257" s="54">
        <f t="shared" si="78"/>
        <v>0.59876871093271267</v>
      </c>
      <c r="AQ257" s="54">
        <f t="shared" si="79"/>
        <v>-53.218236133985357</v>
      </c>
      <c r="AR257" s="54">
        <f t="shared" si="80"/>
        <v>1.0000003220584308</v>
      </c>
      <c r="AS257" s="54">
        <f t="shared" si="81"/>
        <v>4.5983805371690008E-2</v>
      </c>
      <c r="AT257" s="54">
        <f t="shared" si="82"/>
        <v>1.3192928562732299E-4</v>
      </c>
      <c r="AU257" s="54">
        <f t="shared" si="83"/>
        <v>-89.992441008717449</v>
      </c>
      <c r="AV257" s="54">
        <f t="shared" si="84"/>
        <v>0.99993926387254728</v>
      </c>
      <c r="AW257" s="54">
        <f t="shared" si="85"/>
        <v>-0.6314854918699685</v>
      </c>
      <c r="AX257" s="54">
        <f t="shared" si="86"/>
        <v>17.032224130693795</v>
      </c>
      <c r="AY257" s="54">
        <f t="shared" si="87"/>
        <v>77.115915017923456</v>
      </c>
      <c r="AZ257" s="16" t="e">
        <f t="shared" si="88"/>
        <v>#VALUE!</v>
      </c>
      <c r="BA257" s="16" t="e">
        <f t="shared" si="89"/>
        <v>#VALUE!</v>
      </c>
      <c r="BB257" s="16" t="e">
        <f t="shared" si="90"/>
        <v>#VALUE!</v>
      </c>
      <c r="BC257" s="16" t="e">
        <f t="shared" si="91"/>
        <v>#VALUE!</v>
      </c>
      <c r="BD257" s="16">
        <f t="shared" si="92"/>
        <v>0.99998880973973081</v>
      </c>
      <c r="BE257" s="16">
        <f t="shared" si="93"/>
        <v>-0.27105544076172489</v>
      </c>
      <c r="BF257" s="16">
        <f t="shared" si="94"/>
        <v>0.99997981604300201</v>
      </c>
      <c r="BG257" s="16">
        <f t="shared" si="95"/>
        <v>-0.36403363883186446</v>
      </c>
    </row>
    <row r="258" spans="35:59" ht="15" x14ac:dyDescent="0.25">
      <c r="AI258" s="16">
        <v>256</v>
      </c>
      <c r="AJ258" s="16">
        <f t="shared" si="96"/>
        <v>3.56</v>
      </c>
      <c r="AK258" s="16">
        <f t="shared" si="97"/>
        <v>3630.7805477010188</v>
      </c>
      <c r="AL258" s="54">
        <f t="shared" ref="AL258:AL321" si="98">SQRT((AK258/fz_comps)^2+1)</f>
        <v>1.3853095439667489</v>
      </c>
      <c r="AM258" s="54">
        <f t="shared" ref="AM258:AM321" si="99">180/PI()*ATAN(AK258/fz_comps)</f>
        <v>43.791713187889918</v>
      </c>
      <c r="AN258" s="54">
        <f t="shared" ref="AN258:AN321" si="100">SQRT((AK258/frhps)^2+1)</f>
        <v>1.0004012224118171</v>
      </c>
      <c r="AO258" s="54">
        <f t="shared" ref="AO258:AO321" si="101">-180/PI()*ATAN(AK258/frhps)</f>
        <v>-1.6227724702559569</v>
      </c>
      <c r="AP258" s="54">
        <f t="shared" ref="AP258:AP321" si="102">1/SQRT((AK258/fps)^2+1)</f>
        <v>0.58991795565790539</v>
      </c>
      <c r="AQ258" s="54">
        <f t="shared" ref="AQ258:AQ321" si="103">-180/PI()*ATAN(AK258/fps)</f>
        <v>-53.848813697858908</v>
      </c>
      <c r="AR258" s="54">
        <f t="shared" ref="AR258:AR321" si="104">SQRT((AK258/fesrs)^2+1)</f>
        <v>1.0000003372365744</v>
      </c>
      <c r="AS258" s="54">
        <f t="shared" ref="AS258:AS321" si="105">180/PI()*ATAN(AK258/fesrs)</f>
        <v>4.7054905319115263E-2</v>
      </c>
      <c r="AT258" s="54">
        <f t="shared" ref="AT258:AT321" si="106">1/SQRT((AK258/fp_comp1s)^2+1)</f>
        <v>1.2892620849962869E-4</v>
      </c>
      <c r="AU258" s="54">
        <f t="shared" ref="AU258:AU321" si="107">-180/PI()*ATAN(AK258/fp_comp1s)</f>
        <v>-89.992613072363895</v>
      </c>
      <c r="AV258" s="54">
        <f t="shared" ref="AV258:AV321" si="108">1/SQRT((AK258/fp_comp2s)^2+1)</f>
        <v>0.99993640174010645</v>
      </c>
      <c r="AW258" s="54">
        <f t="shared" ref="AW258:AW321" si="109">-180/PI()*ATAN(AK258/fp_comp2s)</f>
        <v>-0.64619344546508073</v>
      </c>
      <c r="AX258" s="54">
        <f t="shared" ref="AX258:AX321" si="110">IF(Cff=0,20*LOG(Gain_dcs*AL258*AN258*AP258*AR258*AT258*AV258*BD258*BF258),20*LOG(Gain_dcs*AL258*AN258*AP258*AR258*AT258*AV258*AZ258*BB258*BD258*BF258))</f>
        <v>16.797628798476307</v>
      </c>
      <c r="AY258" s="54">
        <f t="shared" ref="AY258:AY321" si="111">IF(Cff=0, 180+AM258+AO258+AQ258+AS258+AU258+AW258+BE258+BG258, 180+AM258+AO258+AQ258+AS258+AU258+AW258+BA258+BC258+BE258+BG258)</f>
        <v>77.078493536393793</v>
      </c>
      <c r="AZ258" s="16" t="e">
        <f t="shared" ref="AZ258:AZ321" si="112">SQRT((AK258/(fzcff*1000))^2+1)</f>
        <v>#VALUE!</v>
      </c>
      <c r="BA258" s="16" t="e">
        <f t="shared" ref="BA258:BA321" si="113">180/PI()*ATAN(AK258/(fzcff*1000))</f>
        <v>#VALUE!</v>
      </c>
      <c r="BB258" s="16" t="e">
        <f t="shared" ref="BB258:BB321" si="114">1/SQRT((AK258/(fpcff*1000))^2+1)</f>
        <v>#VALUE!</v>
      </c>
      <c r="BC258" s="16" t="e">
        <f t="shared" ref="BC258:BC321" si="115">-180/PI()*ATAN(AK258/(fpcff*1000))</f>
        <v>#VALUE!</v>
      </c>
      <c r="BD258" s="16">
        <f t="shared" ref="BD258:BD321" si="116">1/SQRT((AK258/fL)^2+1)</f>
        <v>0.99998828236828141</v>
      </c>
      <c r="BE258" s="16">
        <f t="shared" ref="BE258:BE321" si="117">-180/PI()*ATAN(AK258/fL)</f>
        <v>-0.27736903553193915</v>
      </c>
      <c r="BF258" s="16">
        <f t="shared" ref="BF258:BF321" si="118">1/SQRT((AK258/ffb)^2+1)</f>
        <v>0.99997886483257148</v>
      </c>
      <c r="BG258" s="16">
        <f t="shared" ref="BG258:BG321" si="119">-180/PI()*ATAN(AK258/ffb)</f>
        <v>-0.3725128353394575</v>
      </c>
    </row>
    <row r="259" spans="35:59" ht="15" x14ac:dyDescent="0.25">
      <c r="AI259" s="16">
        <v>257</v>
      </c>
      <c r="AJ259" s="16">
        <f t="shared" ref="AJ259:AJ322" si="120">1+AI259*(LOG(1000000)-1)/500</f>
        <v>3.57</v>
      </c>
      <c r="AK259" s="16">
        <f t="shared" ref="AK259:AK322" si="121">10^AJ259</f>
        <v>3715.352290971724</v>
      </c>
      <c r="AL259" s="54">
        <f t="shared" si="98"/>
        <v>1.40085600898379</v>
      </c>
      <c r="AM259" s="54">
        <f t="shared" si="99"/>
        <v>44.451030428574811</v>
      </c>
      <c r="AN259" s="54">
        <f t="shared" si="100"/>
        <v>1.0004201274710607</v>
      </c>
      <c r="AO259" s="54">
        <f t="shared" si="101"/>
        <v>-1.6605507745075281</v>
      </c>
      <c r="AP259" s="54">
        <f t="shared" si="102"/>
        <v>0.58105821993400586</v>
      </c>
      <c r="AQ259" s="54">
        <f t="shared" si="103"/>
        <v>-54.474993339750895</v>
      </c>
      <c r="AR259" s="54">
        <f t="shared" si="104"/>
        <v>1.0000003531300419</v>
      </c>
      <c r="AS259" s="54">
        <f t="shared" si="105"/>
        <v>4.8150954355294658E-2</v>
      </c>
      <c r="AT259" s="54">
        <f t="shared" si="106"/>
        <v>1.2599148974967465E-4</v>
      </c>
      <c r="AU259" s="54">
        <f t="shared" si="107"/>
        <v>-89.992781219363692</v>
      </c>
      <c r="AV259" s="54">
        <f t="shared" si="108"/>
        <v>0.99993340474586112</v>
      </c>
      <c r="AW259" s="54">
        <f t="shared" si="109"/>
        <v>-0.66124390312912418</v>
      </c>
      <c r="AX259" s="54">
        <f t="shared" si="110"/>
        <v>16.563247701796769</v>
      </c>
      <c r="AY259" s="54">
        <f t="shared" si="111"/>
        <v>77.044592939525515</v>
      </c>
      <c r="AZ259" s="16" t="e">
        <f t="shared" si="112"/>
        <v>#VALUE!</v>
      </c>
      <c r="BA259" s="16" t="e">
        <f t="shared" si="113"/>
        <v>#VALUE!</v>
      </c>
      <c r="BB259" s="16" t="e">
        <f t="shared" si="114"/>
        <v>#VALUE!</v>
      </c>
      <c r="BC259" s="16" t="e">
        <f t="shared" si="115"/>
        <v>#VALUE!</v>
      </c>
      <c r="BD259" s="16">
        <f t="shared" si="116"/>
        <v>0.99998773014347575</v>
      </c>
      <c r="BE259" s="16">
        <f t="shared" si="117"/>
        <v>-0.28382968584203544</v>
      </c>
      <c r="BF259" s="16">
        <f t="shared" si="118"/>
        <v>0.99997786879588402</v>
      </c>
      <c r="BG259" s="16">
        <f t="shared" si="119"/>
        <v>-0.3811895208113153</v>
      </c>
    </row>
    <row r="260" spans="35:59" ht="15" x14ac:dyDescent="0.25">
      <c r="AI260" s="16">
        <v>258</v>
      </c>
      <c r="AJ260" s="16">
        <f t="shared" si="120"/>
        <v>3.58</v>
      </c>
      <c r="AK260" s="16">
        <f t="shared" si="121"/>
        <v>3801.8939632056172</v>
      </c>
      <c r="AL260" s="54">
        <f t="shared" si="98"/>
        <v>1.4169523483370345</v>
      </c>
      <c r="AM260" s="54">
        <f t="shared" si="99"/>
        <v>45.110638591845522</v>
      </c>
      <c r="AN260" s="54">
        <f t="shared" si="100"/>
        <v>1.0004399231154018</v>
      </c>
      <c r="AO260" s="54">
        <f t="shared" si="101"/>
        <v>-1.699207553195675</v>
      </c>
      <c r="AP260" s="54">
        <f t="shared" si="102"/>
        <v>0.57219584734555651</v>
      </c>
      <c r="AQ260" s="54">
        <f t="shared" si="103"/>
        <v>-55.096508750998616</v>
      </c>
      <c r="AR260" s="54">
        <f t="shared" si="104"/>
        <v>1.000000369772545</v>
      </c>
      <c r="AS260" s="54">
        <f t="shared" si="105"/>
        <v>4.9272533616724852E-2</v>
      </c>
      <c r="AT260" s="54">
        <f t="shared" si="106"/>
        <v>1.2312357335103662E-4</v>
      </c>
      <c r="AU260" s="54">
        <f t="shared" si="107"/>
        <v>-89.9929455388706</v>
      </c>
      <c r="AV260" s="54">
        <f t="shared" si="108"/>
        <v>0.99993026653651063</v>
      </c>
      <c r="AW260" s="54">
        <f t="shared" si="109"/>
        <v>-0.67664483650125429</v>
      </c>
      <c r="AX260" s="54">
        <f t="shared" si="110"/>
        <v>16.329114381434316</v>
      </c>
      <c r="AY260" s="54">
        <f t="shared" si="111"/>
        <v>77.014095335191158</v>
      </c>
      <c r="AZ260" s="16" t="e">
        <f t="shared" si="112"/>
        <v>#VALUE!</v>
      </c>
      <c r="BA260" s="16" t="e">
        <f t="shared" si="113"/>
        <v>#VALUE!</v>
      </c>
      <c r="BB260" s="16" t="e">
        <f t="shared" si="114"/>
        <v>#VALUE!</v>
      </c>
      <c r="BC260" s="16" t="e">
        <f t="shared" si="115"/>
        <v>#VALUE!</v>
      </c>
      <c r="BD260" s="16">
        <f t="shared" si="116"/>
        <v>0.99998715189409726</v>
      </c>
      <c r="BE260" s="16">
        <f t="shared" si="117"/>
        <v>-0.29044081655678622</v>
      </c>
      <c r="BF260" s="16">
        <f t="shared" si="118"/>
        <v>0.99997682582062342</v>
      </c>
      <c r="BG260" s="16">
        <f t="shared" si="119"/>
        <v>-0.39006829414814775</v>
      </c>
    </row>
    <row r="261" spans="35:59" ht="15" x14ac:dyDescent="0.25">
      <c r="AI261" s="16">
        <v>259</v>
      </c>
      <c r="AJ261" s="16">
        <f t="shared" si="120"/>
        <v>3.59</v>
      </c>
      <c r="AK261" s="16">
        <f t="shared" si="121"/>
        <v>3890.451449942811</v>
      </c>
      <c r="AL261" s="54">
        <f t="shared" si="98"/>
        <v>1.4336135944756427</v>
      </c>
      <c r="AM261" s="54">
        <f t="shared" si="99"/>
        <v>45.770188109200802</v>
      </c>
      <c r="AN261" s="54">
        <f t="shared" si="100"/>
        <v>1.0004606512799068</v>
      </c>
      <c r="AO261" s="54">
        <f t="shared" si="101"/>
        <v>-1.7387631618018189</v>
      </c>
      <c r="AP261" s="54">
        <f t="shared" si="102"/>
        <v>0.56333709296647894</v>
      </c>
      <c r="AQ261" s="54">
        <f t="shared" si="103"/>
        <v>-55.713104415454808</v>
      </c>
      <c r="AR261" s="54">
        <f t="shared" si="104"/>
        <v>1.0000003871993848</v>
      </c>
      <c r="AS261" s="54">
        <f t="shared" si="105"/>
        <v>5.0420237776135642E-2</v>
      </c>
      <c r="AT261" s="54">
        <f t="shared" si="106"/>
        <v>1.2032093869676259E-4</v>
      </c>
      <c r="AU261" s="54">
        <f t="shared" si="107"/>
        <v>-89.993106118008996</v>
      </c>
      <c r="AV261" s="54">
        <f t="shared" si="108"/>
        <v>0.99992698045957829</v>
      </c>
      <c r="AW261" s="54">
        <f t="shared" si="109"/>
        <v>-0.69240440245312118</v>
      </c>
      <c r="AX261" s="54">
        <f t="shared" si="110"/>
        <v>16.095261446914957</v>
      </c>
      <c r="AY261" s="54">
        <f t="shared" si="111"/>
        <v>76.986870455691147</v>
      </c>
      <c r="AZ261" s="16" t="e">
        <f t="shared" si="112"/>
        <v>#VALUE!</v>
      </c>
      <c r="BA261" s="16" t="e">
        <f t="shared" si="113"/>
        <v>#VALUE!</v>
      </c>
      <c r="BB261" s="16" t="e">
        <f t="shared" si="114"/>
        <v>#VALUE!</v>
      </c>
      <c r="BC261" s="16" t="e">
        <f t="shared" si="115"/>
        <v>#VALUE!</v>
      </c>
      <c r="BD261" s="16">
        <f t="shared" si="116"/>
        <v>0.99998654639374041</v>
      </c>
      <c r="BE261" s="16">
        <f t="shared" si="117"/>
        <v>-0.29720593228063785</v>
      </c>
      <c r="BF261" s="16">
        <f t="shared" si="118"/>
        <v>0.99997573369495107</v>
      </c>
      <c r="BG261" s="16">
        <f t="shared" si="119"/>
        <v>-0.39915386128641689</v>
      </c>
    </row>
    <row r="262" spans="35:59" ht="15" x14ac:dyDescent="0.25">
      <c r="AI262" s="16">
        <v>260</v>
      </c>
      <c r="AJ262" s="16">
        <f t="shared" si="120"/>
        <v>3.6</v>
      </c>
      <c r="AK262" s="16">
        <f t="shared" si="121"/>
        <v>3981.0717055349769</v>
      </c>
      <c r="AL262" s="54">
        <f t="shared" si="98"/>
        <v>1.4508550035856529</v>
      </c>
      <c r="AM262" s="54">
        <f t="shared" si="99"/>
        <v>46.429329567471015</v>
      </c>
      <c r="AN262" s="54">
        <f t="shared" si="100"/>
        <v>1.0004823558724232</v>
      </c>
      <c r="AO262" s="54">
        <f t="shared" si="101"/>
        <v>-1.7792384223234663</v>
      </c>
      <c r="AP262" s="54">
        <f t="shared" si="102"/>
        <v>0.55448810574633034</v>
      </c>
      <c r="AQ262" s="54">
        <f t="shared" si="103"/>
        <v>-56.32453598680754</v>
      </c>
      <c r="AR262" s="54">
        <f t="shared" si="104"/>
        <v>1.0000004054475258</v>
      </c>
      <c r="AS262" s="54">
        <f t="shared" si="105"/>
        <v>5.1594675357777842E-2</v>
      </c>
      <c r="AT262" s="54">
        <f t="shared" si="106"/>
        <v>1.1758209979312574E-4</v>
      </c>
      <c r="AU262" s="54">
        <f t="shared" si="107"/>
        <v>-89.993263041920045</v>
      </c>
      <c r="AV262" s="54">
        <f t="shared" si="108"/>
        <v>0.99992353954933477</v>
      </c>
      <c r="AW262" s="54">
        <f t="shared" si="109"/>
        <v>-0.70853094737127731</v>
      </c>
      <c r="AX262" s="54">
        <f t="shared" si="110"/>
        <v>15.861720462570867</v>
      </c>
      <c r="AY262" s="54">
        <f t="shared" si="111"/>
        <v>76.962776187508595</v>
      </c>
      <c r="AZ262" s="16" t="e">
        <f t="shared" si="112"/>
        <v>#VALUE!</v>
      </c>
      <c r="BA262" s="16" t="e">
        <f t="shared" si="113"/>
        <v>#VALUE!</v>
      </c>
      <c r="BB262" s="16" t="e">
        <f t="shared" si="114"/>
        <v>#VALUE!</v>
      </c>
      <c r="BC262" s="16" t="e">
        <f t="shared" si="115"/>
        <v>#VALUE!</v>
      </c>
      <c r="BD262" s="16">
        <f t="shared" si="116"/>
        <v>0.99998591235820966</v>
      </c>
      <c r="BE262" s="16">
        <f t="shared" si="117"/>
        <v>-0.30412861921254186</v>
      </c>
      <c r="BF262" s="16">
        <f t="shared" si="118"/>
        <v>0.99997459010281675</v>
      </c>
      <c r="BG262" s="16">
        <f t="shared" si="119"/>
        <v>-0.40845103768534902</v>
      </c>
    </row>
    <row r="263" spans="35:59" ht="15" x14ac:dyDescent="0.25">
      <c r="AI263" s="16">
        <v>261</v>
      </c>
      <c r="AJ263" s="16">
        <f t="shared" si="120"/>
        <v>3.61</v>
      </c>
      <c r="AK263" s="16">
        <f t="shared" si="121"/>
        <v>4073.8027780411317</v>
      </c>
      <c r="AL263" s="54">
        <f t="shared" si="98"/>
        <v>1.4686920561618866</v>
      </c>
      <c r="AM263" s="54">
        <f t="shared" si="99"/>
        <v>47.08771463336798</v>
      </c>
      <c r="AN263" s="54">
        <f t="shared" si="100"/>
        <v>1.0005050828662108</v>
      </c>
      <c r="AO263" s="54">
        <f t="shared" si="101"/>
        <v>-1.8206546335973661</v>
      </c>
      <c r="AP263" s="54">
        <f t="shared" si="102"/>
        <v>0.5456549119632047</v>
      </c>
      <c r="AQ263" s="54">
        <f t="shared" si="103"/>
        <v>-56.930570608955236</v>
      </c>
      <c r="AR263" s="54">
        <f t="shared" si="104"/>
        <v>1.0000004245556751</v>
      </c>
      <c r="AS263" s="54">
        <f t="shared" si="105"/>
        <v>5.2796469060052906E-2</v>
      </c>
      <c r="AT263" s="54">
        <f t="shared" si="106"/>
        <v>1.1490560447173314E-4</v>
      </c>
      <c r="AU263" s="54">
        <f t="shared" si="107"/>
        <v>-89.993416393806882</v>
      </c>
      <c r="AV263" s="54">
        <f t="shared" si="108"/>
        <v>0.99991993651205968</v>
      </c>
      <c r="AW263" s="54">
        <f t="shared" si="109"/>
        <v>-0.72503301153701161</v>
      </c>
      <c r="AX263" s="54">
        <f t="shared" si="110"/>
        <v>15.628521842012425</v>
      </c>
      <c r="AY263" s="54">
        <f t="shared" si="111"/>
        <v>76.941659156616296</v>
      </c>
      <c r="AZ263" s="16" t="e">
        <f t="shared" si="112"/>
        <v>#VALUE!</v>
      </c>
      <c r="BA263" s="16" t="e">
        <f t="shared" si="113"/>
        <v>#VALUE!</v>
      </c>
      <c r="BB263" s="16" t="e">
        <f t="shared" si="114"/>
        <v>#VALUE!</v>
      </c>
      <c r="BC263" s="16" t="e">
        <f t="shared" si="115"/>
        <v>#VALUE!</v>
      </c>
      <c r="BD263" s="16">
        <f t="shared" si="116"/>
        <v>0.99998524844279746</v>
      </c>
      <c r="BE263" s="16">
        <f t="shared" si="117"/>
        <v>-0.31121254704379864</v>
      </c>
      <c r="BF263" s="16">
        <f t="shared" si="118"/>
        <v>0.99997339261905072</v>
      </c>
      <c r="BG263" s="16">
        <f t="shared" si="119"/>
        <v>-0.41796475087142454</v>
      </c>
    </row>
    <row r="264" spans="35:59" ht="15" x14ac:dyDescent="0.25">
      <c r="AI264" s="16">
        <v>262</v>
      </c>
      <c r="AJ264" s="16">
        <f t="shared" si="120"/>
        <v>3.62</v>
      </c>
      <c r="AK264" s="16">
        <f t="shared" si="121"/>
        <v>4168.6938347033583</v>
      </c>
      <c r="AL264" s="54">
        <f t="shared" si="98"/>
        <v>1.4871404580255712</v>
      </c>
      <c r="AM264" s="54">
        <f t="shared" si="99"/>
        <v>47.744996971072325</v>
      </c>
      <c r="AN264" s="54">
        <f t="shared" si="100"/>
        <v>1.0005288803969057</v>
      </c>
      <c r="AO264" s="54">
        <f t="shared" si="101"/>
        <v>-1.8630335818245163</v>
      </c>
      <c r="AP264" s="54">
        <f t="shared" si="102"/>
        <v>0.53684339981850226</v>
      </c>
      <c r="AQ264" s="54">
        <f t="shared" si="103"/>
        <v>-57.530987179703175</v>
      </c>
      <c r="AR264" s="54">
        <f t="shared" si="104"/>
        <v>1.0000004445643631</v>
      </c>
      <c r="AS264" s="54">
        <f t="shared" si="105"/>
        <v>5.4026256085657011E-2</v>
      </c>
      <c r="AT264" s="54">
        <f t="shared" si="106"/>
        <v>1.1229003361956804E-4</v>
      </c>
      <c r="AU264" s="54">
        <f t="shared" si="107"/>
        <v>-89.993566254978703</v>
      </c>
      <c r="AV264" s="54">
        <f t="shared" si="108"/>
        <v>0.99991616371061454</v>
      </c>
      <c r="AW264" s="54">
        <f t="shared" si="109"/>
        <v>-0.74191933360574303</v>
      </c>
      <c r="AX264" s="54">
        <f t="shared" si="110"/>
        <v>15.395694751700512</v>
      </c>
      <c r="AY264" s="54">
        <f t="shared" si="111"/>
        <v>76.923355363104278</v>
      </c>
      <c r="AZ264" s="16" t="e">
        <f t="shared" si="112"/>
        <v>#VALUE!</v>
      </c>
      <c r="BA264" s="16" t="e">
        <f t="shared" si="113"/>
        <v>#VALUE!</v>
      </c>
      <c r="BB264" s="16" t="e">
        <f t="shared" si="114"/>
        <v>#VALUE!</v>
      </c>
      <c r="BC264" s="16" t="e">
        <f t="shared" si="115"/>
        <v>#VALUE!</v>
      </c>
      <c r="BD264" s="16">
        <f t="shared" si="116"/>
        <v>0.99998455323943325</v>
      </c>
      <c r="BE264" s="16">
        <f t="shared" si="117"/>
        <v>-0.31846147089991589</v>
      </c>
      <c r="BF264" s="16">
        <f t="shared" si="118"/>
        <v>0.9999721387042243</v>
      </c>
      <c r="BG264" s="16">
        <f t="shared" si="119"/>
        <v>-0.42770004304166631</v>
      </c>
    </row>
    <row r="265" spans="35:59" ht="15" x14ac:dyDescent="0.25">
      <c r="AI265" s="16">
        <v>263</v>
      </c>
      <c r="AJ265" s="16">
        <f t="shared" si="120"/>
        <v>3.63</v>
      </c>
      <c r="AK265" s="16">
        <f t="shared" si="121"/>
        <v>4265.7951880159299</v>
      </c>
      <c r="AL265" s="54">
        <f t="shared" si="98"/>
        <v>1.506216141820226</v>
      </c>
      <c r="AM265" s="54">
        <f t="shared" si="99"/>
        <v>48.400833146981441</v>
      </c>
      <c r="AN265" s="54">
        <f t="shared" si="100"/>
        <v>1.0005537988640192</v>
      </c>
      <c r="AO265" s="54">
        <f t="shared" si="101"/>
        <v>-1.9063975512989548</v>
      </c>
      <c r="AP265" s="54">
        <f t="shared" si="102"/>
        <v>0.52805930523433986</v>
      </c>
      <c r="AQ265" s="54">
        <f t="shared" si="103"/>
        <v>-58.125576558505593</v>
      </c>
      <c r="AR265" s="54">
        <f t="shared" si="104"/>
        <v>1.0000004655160311</v>
      </c>
      <c r="AS265" s="54">
        <f t="shared" si="105"/>
        <v>5.5284688479414215E-2</v>
      </c>
      <c r="AT265" s="54">
        <f t="shared" si="106"/>
        <v>1.0973400042655831E-4</v>
      </c>
      <c r="AU265" s="54">
        <f t="shared" si="107"/>
        <v>-89.993712704893866</v>
      </c>
      <c r="AV265" s="54">
        <f t="shared" si="108"/>
        <v>0.9999122131482866</v>
      </c>
      <c r="AW265" s="54">
        <f t="shared" si="109"/>
        <v>-0.75919885518810915</v>
      </c>
      <c r="AX265" s="54">
        <f t="shared" si="110"/>
        <v>15.163267024190613</v>
      </c>
      <c r="AY265" s="54">
        <f t="shared" si="111"/>
        <v>76.907690858519771</v>
      </c>
      <c r="AZ265" s="16" t="e">
        <f t="shared" si="112"/>
        <v>#VALUE!</v>
      </c>
      <c r="BA265" s="16" t="e">
        <f t="shared" si="113"/>
        <v>#VALUE!</v>
      </c>
      <c r="BB265" s="16" t="e">
        <f t="shared" si="114"/>
        <v>#VALUE!</v>
      </c>
      <c r="BC265" s="16" t="e">
        <f t="shared" si="115"/>
        <v>#VALUE!</v>
      </c>
      <c r="BD265" s="16">
        <f t="shared" si="116"/>
        <v>0.99998382527369789</v>
      </c>
      <c r="BE265" s="16">
        <f t="shared" si="117"/>
        <v>-0.32587923332748897</v>
      </c>
      <c r="BF265" s="16">
        <f t="shared" si="118"/>
        <v>0.99997082569926876</v>
      </c>
      <c r="BG265" s="16">
        <f t="shared" si="119"/>
        <v>-0.43766207372705934</v>
      </c>
    </row>
    <row r="266" spans="35:59" ht="15" x14ac:dyDescent="0.25">
      <c r="AI266" s="16">
        <v>264</v>
      </c>
      <c r="AJ266" s="16">
        <f t="shared" si="120"/>
        <v>3.64</v>
      </c>
      <c r="AK266" s="16">
        <f t="shared" si="121"/>
        <v>4365.1583224016631</v>
      </c>
      <c r="AL266" s="54">
        <f t="shared" si="98"/>
        <v>1.5259352690155894</v>
      </c>
      <c r="AM266" s="54">
        <f t="shared" si="99"/>
        <v>49.05488351589473</v>
      </c>
      <c r="AN266" s="54">
        <f t="shared" si="100"/>
        <v>1.0005798910371781</v>
      </c>
      <c r="AO266" s="54">
        <f t="shared" si="101"/>
        <v>-1.9507693353421638</v>
      </c>
      <c r="AP266" s="54">
        <f t="shared" si="102"/>
        <v>0.51930819889994784</v>
      </c>
      <c r="AQ266" s="54">
        <f t="shared" si="103"/>
        <v>-58.714141719403479</v>
      </c>
      <c r="AR266" s="54">
        <f t="shared" si="104"/>
        <v>1.0000004874551203</v>
      </c>
      <c r="AS266" s="54">
        <f t="shared" si="105"/>
        <v>5.6572433473977606E-2</v>
      </c>
      <c r="AT266" s="54">
        <f t="shared" si="106"/>
        <v>1.0723614965027239E-4</v>
      </c>
      <c r="AU266" s="54">
        <f t="shared" si="107"/>
        <v>-89.993855821202033</v>
      </c>
      <c r="AV266" s="54">
        <f t="shared" si="108"/>
        <v>0.99990807645187874</v>
      </c>
      <c r="AW266" s="54">
        <f t="shared" si="109"/>
        <v>-0.77688072553492993</v>
      </c>
      <c r="AX266" s="54">
        <f t="shared" si="110"/>
        <v>14.93126508149966</v>
      </c>
      <c r="AY266" s="54">
        <f t="shared" si="111"/>
        <v>76.894482459041527</v>
      </c>
      <c r="AZ266" s="16" t="e">
        <f t="shared" si="112"/>
        <v>#VALUE!</v>
      </c>
      <c r="BA266" s="16" t="e">
        <f t="shared" si="113"/>
        <v>#VALUE!</v>
      </c>
      <c r="BB266" s="16" t="e">
        <f t="shared" si="114"/>
        <v>#VALUE!</v>
      </c>
      <c r="BC266" s="16" t="e">
        <f t="shared" si="115"/>
        <v>#VALUE!</v>
      </c>
      <c r="BD266" s="16">
        <f t="shared" si="116"/>
        <v>0.99998306300169837</v>
      </c>
      <c r="BE266" s="16">
        <f t="shared" si="117"/>
        <v>-0.33346976632713693</v>
      </c>
      <c r="BF266" s="16">
        <f t="shared" si="118"/>
        <v>0.99996945081983923</v>
      </c>
      <c r="BG266" s="16">
        <f t="shared" si="119"/>
        <v>-0.44785612251746676</v>
      </c>
    </row>
    <row r="267" spans="35:59" ht="15" x14ac:dyDescent="0.25">
      <c r="AI267" s="16">
        <v>265</v>
      </c>
      <c r="AJ267" s="16">
        <f t="shared" si="120"/>
        <v>3.65</v>
      </c>
      <c r="AK267" s="16">
        <f t="shared" si="121"/>
        <v>4466.8359215096343</v>
      </c>
      <c r="AL267" s="54">
        <f t="shared" si="98"/>
        <v>1.5463142324463295</v>
      </c>
      <c r="AM267" s="54">
        <f t="shared" si="99"/>
        <v>49.706813083132495</v>
      </c>
      <c r="AN267" s="54">
        <f t="shared" si="100"/>
        <v>1.0006072121673311</v>
      </c>
      <c r="AO267" s="54">
        <f t="shared" si="101"/>
        <v>-1.996172247444735</v>
      </c>
      <c r="AP267" s="54">
        <f t="shared" si="102"/>
        <v>0.51059547459923349</v>
      </c>
      <c r="AQ267" s="54">
        <f t="shared" si="103"/>
        <v>-59.296497850697826</v>
      </c>
      <c r="AR267" s="54">
        <f t="shared" si="104"/>
        <v>1.0000005104281666</v>
      </c>
      <c r="AS267" s="54">
        <f t="shared" si="105"/>
        <v>5.7890173843581659E-2</v>
      </c>
      <c r="AT267" s="54">
        <f t="shared" si="106"/>
        <v>1.047951568973529E-4</v>
      </c>
      <c r="AU267" s="54">
        <f t="shared" si="107"/>
        <v>-89.993995679785385</v>
      </c>
      <c r="AV267" s="54">
        <f t="shared" si="108"/>
        <v>0.99990374485400257</v>
      </c>
      <c r="AW267" s="54">
        <f t="shared" si="109"/>
        <v>-0.79497430632826227</v>
      </c>
      <c r="AX267" s="54">
        <f t="shared" si="110"/>
        <v>14.699713868923592</v>
      </c>
      <c r="AY267" s="54">
        <f t="shared" si="111"/>
        <v>76.883538487436894</v>
      </c>
      <c r="AZ267" s="16" t="e">
        <f t="shared" si="112"/>
        <v>#VALUE!</v>
      </c>
      <c r="BA267" s="16" t="e">
        <f t="shared" si="113"/>
        <v>#VALUE!</v>
      </c>
      <c r="BB267" s="16" t="e">
        <f t="shared" si="114"/>
        <v>#VALUE!</v>
      </c>
      <c r="BC267" s="16" t="e">
        <f t="shared" si="115"/>
        <v>#VALUE!</v>
      </c>
      <c r="BD267" s="16">
        <f t="shared" si="116"/>
        <v>0.99998226480679486</v>
      </c>
      <c r="BE267" s="16">
        <f t="shared" si="117"/>
        <v>-0.34123709343355146</v>
      </c>
      <c r="BF267" s="16">
        <f t="shared" si="118"/>
        <v>0.99996801115041678</v>
      </c>
      <c r="BG267" s="16">
        <f t="shared" si="119"/>
        <v>-0.45828759184943285</v>
      </c>
    </row>
    <row r="268" spans="35:59" ht="15" x14ac:dyDescent="0.25">
      <c r="AI268" s="16">
        <v>266</v>
      </c>
      <c r="AJ268" s="16">
        <f t="shared" si="120"/>
        <v>3.66</v>
      </c>
      <c r="AK268" s="16">
        <f t="shared" si="121"/>
        <v>4570.8818961487532</v>
      </c>
      <c r="AL268" s="54">
        <f t="shared" si="98"/>
        <v>1.5673696594090862</v>
      </c>
      <c r="AM268" s="54">
        <f t="shared" si="99"/>
        <v>50.356292337367911</v>
      </c>
      <c r="AN268" s="54">
        <f t="shared" si="100"/>
        <v>1.0006358201031464</v>
      </c>
      <c r="AO268" s="54">
        <f t="shared" si="101"/>
        <v>-2.0426301326167864</v>
      </c>
      <c r="AP268" s="54">
        <f t="shared" si="102"/>
        <v>0.5019263388380053</v>
      </c>
      <c r="AQ268" s="54">
        <f t="shared" si="103"/>
        <v>-59.872472403248004</v>
      </c>
      <c r="AR268" s="54">
        <f t="shared" si="104"/>
        <v>1.0000005344838985</v>
      </c>
      <c r="AS268" s="54">
        <f t="shared" si="105"/>
        <v>5.9238608266033353E-2</v>
      </c>
      <c r="AT268" s="54">
        <f t="shared" si="106"/>
        <v>1.0240972792130644E-4</v>
      </c>
      <c r="AU268" s="54">
        <f t="shared" si="107"/>
        <v>-89.994132354798779</v>
      </c>
      <c r="AV268" s="54">
        <f t="shared" si="108"/>
        <v>0.99989920917454289</v>
      </c>
      <c r="AW268" s="54">
        <f t="shared" si="109"/>
        <v>-0.81348917658080377</v>
      </c>
      <c r="AX268" s="54">
        <f t="shared" si="110"/>
        <v>14.468636799511005</v>
      </c>
      <c r="AY268" s="54">
        <f t="shared" si="111"/>
        <v>76.874659536687545</v>
      </c>
      <c r="AZ268" s="16" t="e">
        <f t="shared" si="112"/>
        <v>#VALUE!</v>
      </c>
      <c r="BA268" s="16" t="e">
        <f t="shared" si="113"/>
        <v>#VALUE!</v>
      </c>
      <c r="BB268" s="16" t="e">
        <f t="shared" si="114"/>
        <v>#VALUE!</v>
      </c>
      <c r="BC268" s="16" t="e">
        <f t="shared" si="115"/>
        <v>#VALUE!</v>
      </c>
      <c r="BD268" s="16">
        <f t="shared" si="116"/>
        <v>0.99998142899617282</v>
      </c>
      <c r="BE268" s="16">
        <f t="shared" si="117"/>
        <v>-0.34918533184373829</v>
      </c>
      <c r="BF268" s="16">
        <f t="shared" si="118"/>
        <v>0.99996650363812933</v>
      </c>
      <c r="BG268" s="16">
        <f t="shared" si="119"/>
        <v>-0.46896200985830094</v>
      </c>
    </row>
    <row r="269" spans="35:59" ht="15" x14ac:dyDescent="0.25">
      <c r="AI269" s="16">
        <v>267</v>
      </c>
      <c r="AJ269" s="16">
        <f t="shared" si="120"/>
        <v>3.67</v>
      </c>
      <c r="AK269" s="16">
        <f t="shared" si="121"/>
        <v>4677.3514128719844</v>
      </c>
      <c r="AL269" s="54">
        <f t="shared" si="98"/>
        <v>1.5891184153380171</v>
      </c>
      <c r="AM269" s="54">
        <f t="shared" si="99"/>
        <v>51.002998049291158</v>
      </c>
      <c r="AN269" s="54">
        <f t="shared" si="100"/>
        <v>1.0006657754128441</v>
      </c>
      <c r="AO269" s="54">
        <f t="shared" si="101"/>
        <v>-2.0901673789483857</v>
      </c>
      <c r="AP269" s="54">
        <f t="shared" si="102"/>
        <v>0.49330580177630234</v>
      </c>
      <c r="AQ269" s="54">
        <f t="shared" si="103"/>
        <v>-60.441905089593192</v>
      </c>
      <c r="AR269" s="54">
        <f t="shared" si="104"/>
        <v>1.0000005596733417</v>
      </c>
      <c r="AS269" s="54">
        <f t="shared" si="105"/>
        <v>6.0618451693133735E-2</v>
      </c>
      <c r="AT269" s="54">
        <f t="shared" si="106"/>
        <v>1.0007859793627809E-4</v>
      </c>
      <c r="AU269" s="54">
        <f t="shared" si="107"/>
        <v>-89.99426591870909</v>
      </c>
      <c r="AV269" s="54">
        <f t="shared" si="108"/>
        <v>0.99989445980125002</v>
      </c>
      <c r="AW269" s="54">
        <f t="shared" si="109"/>
        <v>-0.83243513764593446</v>
      </c>
      <c r="AX269" s="54">
        <f t="shared" si="110"/>
        <v>14.238055709277841</v>
      </c>
      <c r="AY269" s="54">
        <f t="shared" si="111"/>
        <v>76.867639248197023</v>
      </c>
      <c r="AZ269" s="16" t="e">
        <f t="shared" si="112"/>
        <v>#VALUE!</v>
      </c>
      <c r="BA269" s="16" t="e">
        <f t="shared" si="113"/>
        <v>#VALUE!</v>
      </c>
      <c r="BB269" s="16" t="e">
        <f t="shared" si="114"/>
        <v>#VALUE!</v>
      </c>
      <c r="BC269" s="16" t="e">
        <f t="shared" si="115"/>
        <v>#VALUE!</v>
      </c>
      <c r="BD269" s="16">
        <f t="shared" si="116"/>
        <v>0.99998055379725637</v>
      </c>
      <c r="BE269" s="16">
        <f t="shared" si="117"/>
        <v>-0.35731869459455673</v>
      </c>
      <c r="BF269" s="16">
        <f t="shared" si="118"/>
        <v>0.9999649250862841</v>
      </c>
      <c r="BG269" s="16">
        <f t="shared" si="119"/>
        <v>-0.47988503329609544</v>
      </c>
    </row>
    <row r="270" spans="35:59" ht="15" x14ac:dyDescent="0.25">
      <c r="AI270" s="16">
        <v>268</v>
      </c>
      <c r="AJ270" s="16">
        <f t="shared" si="120"/>
        <v>3.68</v>
      </c>
      <c r="AK270" s="16">
        <f t="shared" si="121"/>
        <v>4786.3009232263848</v>
      </c>
      <c r="AL270" s="54">
        <f t="shared" si="98"/>
        <v>1.611577608075599</v>
      </c>
      <c r="AM270" s="54">
        <f t="shared" si="99"/>
        <v>51.646614031616174</v>
      </c>
      <c r="AN270" s="54">
        <f t="shared" si="100"/>
        <v>1.000697141511713</v>
      </c>
      <c r="AO270" s="54">
        <f t="shared" si="101"/>
        <v>-2.1388089293810508</v>
      </c>
      <c r="AP270" s="54">
        <f t="shared" si="102"/>
        <v>0.48473866945902422</v>
      </c>
      <c r="AQ270" s="54">
        <f t="shared" si="103"/>
        <v>-61.004647836360057</v>
      </c>
      <c r="AR270" s="54">
        <f t="shared" si="104"/>
        <v>1.0000005860499259</v>
      </c>
      <c r="AS270" s="54">
        <f t="shared" si="105"/>
        <v>6.2030435729726247E-2</v>
      </c>
      <c r="AT270" s="54">
        <f t="shared" si="106"/>
        <v>9.780053094644571E-5</v>
      </c>
      <c r="AU270" s="54">
        <f t="shared" si="107"/>
        <v>-89.994396442333695</v>
      </c>
      <c r="AV270" s="54">
        <f t="shared" si="108"/>
        <v>0.9998894866694249</v>
      </c>
      <c r="AW270" s="54">
        <f t="shared" si="109"/>
        <v>-0.85182221834072591</v>
      </c>
      <c r="AX270" s="54">
        <f t="shared" si="110"/>
        <v>14.007990823131349</v>
      </c>
      <c r="AY270" s="54">
        <f t="shared" si="111"/>
        <v>76.862265097623037</v>
      </c>
      <c r="AZ270" s="16" t="e">
        <f t="shared" si="112"/>
        <v>#VALUE!</v>
      </c>
      <c r="BA270" s="16" t="e">
        <f t="shared" si="113"/>
        <v>#VALUE!</v>
      </c>
      <c r="BB270" s="16" t="e">
        <f t="shared" si="114"/>
        <v>#VALUE!</v>
      </c>
      <c r="BC270" s="16" t="e">
        <f t="shared" si="115"/>
        <v>#VALUE!</v>
      </c>
      <c r="BD270" s="16">
        <f t="shared" si="116"/>
        <v>0.99997963735394835</v>
      </c>
      <c r="BE270" s="16">
        <f t="shared" si="117"/>
        <v>-0.36564149279068342</v>
      </c>
      <c r="BF270" s="16">
        <f t="shared" si="118"/>
        <v>0.99996327214759506</v>
      </c>
      <c r="BG270" s="16">
        <f t="shared" si="119"/>
        <v>-0.4910624505166547</v>
      </c>
    </row>
    <row r="271" spans="35:59" ht="15" x14ac:dyDescent="0.25">
      <c r="AI271" s="16">
        <v>269</v>
      </c>
      <c r="AJ271" s="16">
        <f t="shared" si="120"/>
        <v>3.69</v>
      </c>
      <c r="AK271" s="16">
        <f t="shared" si="121"/>
        <v>4897.7881936844633</v>
      </c>
      <c r="AL271" s="54">
        <f t="shared" si="98"/>
        <v>1.6347645927519383</v>
      </c>
      <c r="AM271" s="54">
        <f t="shared" si="99"/>
        <v>52.286831856375343</v>
      </c>
      <c r="AN271" s="54">
        <f t="shared" si="100"/>
        <v>1.0007299847955742</v>
      </c>
      <c r="AO271" s="54">
        <f t="shared" si="101"/>
        <v>-2.1885802936911269</v>
      </c>
      <c r="AP271" s="54">
        <f t="shared" si="102"/>
        <v>0.47622953732672835</v>
      </c>
      <c r="AQ271" s="54">
        <f t="shared" si="103"/>
        <v>-61.560564692641556</v>
      </c>
      <c r="AR271" s="54">
        <f t="shared" si="104"/>
        <v>1.0000006136695994</v>
      </c>
      <c r="AS271" s="54">
        <f t="shared" si="105"/>
        <v>6.3475309021572876E-2</v>
      </c>
      <c r="AT271" s="54">
        <f t="shared" si="106"/>
        <v>9.557431909067942E-5</v>
      </c>
      <c r="AU271" s="54">
        <f t="shared" si="107"/>
        <v>-89.994523994877937</v>
      </c>
      <c r="AV271" s="54">
        <f t="shared" si="108"/>
        <v>0.99988427924064882</v>
      </c>
      <c r="AW271" s="54">
        <f t="shared" si="109"/>
        <v>-0.87166068018428344</v>
      </c>
      <c r="AX271" s="54">
        <f t="shared" si="110"/>
        <v>13.77846073136123</v>
      </c>
      <c r="AY271" s="54">
        <f t="shared" si="111"/>
        <v>76.858319181588342</v>
      </c>
      <c r="AZ271" s="16" t="e">
        <f t="shared" si="112"/>
        <v>#VALUE!</v>
      </c>
      <c r="BA271" s="16" t="e">
        <f t="shared" si="113"/>
        <v>#VALUE!</v>
      </c>
      <c r="BB271" s="16" t="e">
        <f t="shared" si="114"/>
        <v>#VALUE!</v>
      </c>
      <c r="BC271" s="16" t="e">
        <f t="shared" si="115"/>
        <v>#VALUE!</v>
      </c>
      <c r="BD271" s="16">
        <f t="shared" si="116"/>
        <v>0.99997867772269844</v>
      </c>
      <c r="BE271" s="16">
        <f t="shared" si="117"/>
        <v>-0.37415813788415636</v>
      </c>
      <c r="BF271" s="16">
        <f t="shared" si="118"/>
        <v>0.9999615413170907</v>
      </c>
      <c r="BG271" s="16">
        <f t="shared" si="119"/>
        <v>-0.50250018452952949</v>
      </c>
    </row>
    <row r="272" spans="35:59" ht="15" x14ac:dyDescent="0.25">
      <c r="AI272" s="16">
        <v>270</v>
      </c>
      <c r="AJ272" s="16">
        <f t="shared" si="120"/>
        <v>3.7</v>
      </c>
      <c r="AK272" s="16">
        <f t="shared" si="121"/>
        <v>5011.8723362727324</v>
      </c>
      <c r="AL272" s="54">
        <f t="shared" si="98"/>
        <v>1.658696977282377</v>
      </c>
      <c r="AM272" s="54">
        <f t="shared" si="99"/>
        <v>52.923351525919351</v>
      </c>
      <c r="AN272" s="54">
        <f t="shared" si="100"/>
        <v>1.0007643747804658</v>
      </c>
      <c r="AO272" s="54">
        <f t="shared" si="101"/>
        <v>-2.2395075606855825</v>
      </c>
      <c r="AP272" s="54">
        <f t="shared" si="102"/>
        <v>0.46778278497814774</v>
      </c>
      <c r="AQ272" s="54">
        <f t="shared" si="103"/>
        <v>-62.10953169721072</v>
      </c>
      <c r="AR272" s="54">
        <f t="shared" si="104"/>
        <v>1.0000006425909473</v>
      </c>
      <c r="AS272" s="54">
        <f t="shared" si="105"/>
        <v>6.4953837652263161E-2</v>
      </c>
      <c r="AT272" s="54">
        <f t="shared" si="106"/>
        <v>9.3398782002118241E-5</v>
      </c>
      <c r="AU272" s="54">
        <f t="shared" si="107"/>
        <v>-89.994648643971843</v>
      </c>
      <c r="AV272" s="54">
        <f t="shared" si="108"/>
        <v>0.99987882648051774</v>
      </c>
      <c r="AW272" s="54">
        <f t="shared" si="109"/>
        <v>-0.8919610227538215</v>
      </c>
      <c r="AX272" s="54">
        <f t="shared" si="110"/>
        <v>13.549482376452238</v>
      </c>
      <c r="AY272" s="54">
        <f t="shared" si="111"/>
        <v>76.855578998818785</v>
      </c>
      <c r="AZ272" s="16" t="e">
        <f t="shared" si="112"/>
        <v>#VALUE!</v>
      </c>
      <c r="BA272" s="16" t="e">
        <f t="shared" si="113"/>
        <v>#VALUE!</v>
      </c>
      <c r="BB272" s="16" t="e">
        <f t="shared" si="114"/>
        <v>#VALUE!</v>
      </c>
      <c r="BC272" s="16" t="e">
        <f t="shared" si="115"/>
        <v>#VALUE!</v>
      </c>
      <c r="BD272" s="16">
        <f t="shared" si="116"/>
        <v>0.99997767286838224</v>
      </c>
      <c r="BE272" s="16">
        <f t="shared" si="117"/>
        <v>-0.38287314400667655</v>
      </c>
      <c r="BF272" s="16">
        <f t="shared" si="118"/>
        <v>0.99995972892469098</v>
      </c>
      <c r="BG272" s="16">
        <f t="shared" si="119"/>
        <v>-0.51420429612419294</v>
      </c>
    </row>
    <row r="273" spans="35:59" ht="15" x14ac:dyDescent="0.25">
      <c r="AI273" s="16">
        <v>271</v>
      </c>
      <c r="AJ273" s="16">
        <f t="shared" si="120"/>
        <v>3.71</v>
      </c>
      <c r="AK273" s="16">
        <f t="shared" si="121"/>
        <v>5128.6138399136489</v>
      </c>
      <c r="AL273" s="54">
        <f t="shared" si="98"/>
        <v>1.68339262848975</v>
      </c>
      <c r="AM273" s="54">
        <f t="shared" si="99"/>
        <v>53.555882094537878</v>
      </c>
      <c r="AN273" s="54">
        <f t="shared" si="100"/>
        <v>1.0008003842488356</v>
      </c>
      <c r="AO273" s="54">
        <f t="shared" si="101"/>
        <v>-2.2916174106104554</v>
      </c>
      <c r="AP273" s="54">
        <f t="shared" si="102"/>
        <v>0.459402572146766</v>
      </c>
      <c r="AQ273" s="54">
        <f t="shared" si="103"/>
        <v>-62.651436707569552</v>
      </c>
      <c r="AR273" s="54">
        <f t="shared" si="104"/>
        <v>1.0000006728753155</v>
      </c>
      <c r="AS273" s="54">
        <f t="shared" si="105"/>
        <v>6.646680554936639E-2</v>
      </c>
      <c r="AT273" s="54">
        <f t="shared" si="106"/>
        <v>9.1272766182325311E-5</v>
      </c>
      <c r="AU273" s="54">
        <f t="shared" si="107"/>
        <v>-89.994770455706018</v>
      </c>
      <c r="AV273" s="54">
        <f t="shared" si="108"/>
        <v>0.99987311683533076</v>
      </c>
      <c r="AW273" s="54">
        <f t="shared" si="109"/>
        <v>-0.91273398916090276</v>
      </c>
      <c r="AX273" s="54">
        <f t="shared" si="110"/>
        <v>13.321071049878013</v>
      </c>
      <c r="AY273" s="54">
        <f t="shared" si="111"/>
        <v>76.853818219618304</v>
      </c>
      <c r="AZ273" s="16" t="e">
        <f t="shared" si="112"/>
        <v>#VALUE!</v>
      </c>
      <c r="BA273" s="16" t="e">
        <f t="shared" si="113"/>
        <v>#VALUE!</v>
      </c>
      <c r="BB273" s="16" t="e">
        <f t="shared" si="114"/>
        <v>#VALUE!</v>
      </c>
      <c r="BC273" s="16" t="e">
        <f t="shared" si="115"/>
        <v>#VALUE!</v>
      </c>
      <c r="BD273" s="16">
        <f t="shared" si="116"/>
        <v>0.99997662065998782</v>
      </c>
      <c r="BE273" s="16">
        <f t="shared" si="117"/>
        <v>-0.39179113035586838</v>
      </c>
      <c r="BF273" s="16">
        <f t="shared" si="118"/>
        <v>0.99995783112743108</v>
      </c>
      <c r="BG273" s="16">
        <f t="shared" si="119"/>
        <v>-0.52618098706613825</v>
      </c>
    </row>
    <row r="274" spans="35:59" ht="15" x14ac:dyDescent="0.25">
      <c r="AI274" s="16">
        <v>272</v>
      </c>
      <c r="AJ274" s="16">
        <f t="shared" si="120"/>
        <v>3.72</v>
      </c>
      <c r="AK274" s="16">
        <f t="shared" si="121"/>
        <v>5248.0746024977352</v>
      </c>
      <c r="AL274" s="54">
        <f t="shared" si="98"/>
        <v>1.7088696788543927</v>
      </c>
      <c r="AM274" s="54">
        <f t="shared" si="99"/>
        <v>54.184142238138136</v>
      </c>
      <c r="AN274" s="54">
        <f t="shared" si="100"/>
        <v>1.0008380894025417</v>
      </c>
      <c r="AO274" s="54">
        <f t="shared" si="101"/>
        <v>-2.3449371277719462</v>
      </c>
      <c r="AP274" s="54">
        <f t="shared" si="102"/>
        <v>0.451092835845671</v>
      </c>
      <c r="AQ274" s="54">
        <f t="shared" si="103"/>
        <v>-63.18617919393018</v>
      </c>
      <c r="AR274" s="54">
        <f t="shared" si="104"/>
        <v>1.000000704586941</v>
      </c>
      <c r="AS274" s="54">
        <f t="shared" si="105"/>
        <v>6.8015014900043885E-2</v>
      </c>
      <c r="AT274" s="54">
        <f t="shared" si="106"/>
        <v>8.9195144389686516E-5</v>
      </c>
      <c r="AU274" s="54">
        <f t="shared" si="107"/>
        <v>-89.994889494666637</v>
      </c>
      <c r="AV274" s="54">
        <f t="shared" si="108"/>
        <v>0.99986713820769058</v>
      </c>
      <c r="AW274" s="54">
        <f t="shared" si="109"/>
        <v>-0.93399057165034183</v>
      </c>
      <c r="AX274" s="54">
        <f t="shared" si="110"/>
        <v>13.093240398450646</v>
      </c>
      <c r="AY274" s="54">
        <f t="shared" si="111"/>
        <v>76.852807438015844</v>
      </c>
      <c r="AZ274" s="16" t="e">
        <f t="shared" si="112"/>
        <v>#VALUE!</v>
      </c>
      <c r="BA274" s="16" t="e">
        <f t="shared" si="113"/>
        <v>#VALUE!</v>
      </c>
      <c r="BB274" s="16" t="e">
        <f t="shared" si="114"/>
        <v>#VALUE!</v>
      </c>
      <c r="BC274" s="16" t="e">
        <f t="shared" si="115"/>
        <v>#VALUE!</v>
      </c>
      <c r="BD274" s="16">
        <f t="shared" si="116"/>
        <v>0.9999755188660997</v>
      </c>
      <c r="BE274" s="16">
        <f t="shared" si="117"/>
        <v>-0.40091682363674419</v>
      </c>
      <c r="BF274" s="16">
        <f t="shared" si="118"/>
        <v>0.99995584390132297</v>
      </c>
      <c r="BG274" s="16">
        <f t="shared" si="119"/>
        <v>-0.53843660336649257</v>
      </c>
    </row>
    <row r="275" spans="35:59" ht="15" x14ac:dyDescent="0.25">
      <c r="AI275" s="16">
        <v>273</v>
      </c>
      <c r="AJ275" s="16">
        <f t="shared" si="120"/>
        <v>3.73</v>
      </c>
      <c r="AK275" s="16">
        <f t="shared" si="121"/>
        <v>5370.3179637025269</v>
      </c>
      <c r="AL275" s="54">
        <f t="shared" si="98"/>
        <v>1.7351465338916963</v>
      </c>
      <c r="AM275" s="54">
        <f t="shared" si="99"/>
        <v>54.807860769945272</v>
      </c>
      <c r="AN275" s="54">
        <f t="shared" si="100"/>
        <v>1.0008775700229722</v>
      </c>
      <c r="AO275" s="54">
        <f t="shared" si="101"/>
        <v>-2.399494613369574</v>
      </c>
      <c r="AP275" s="54">
        <f t="shared" si="102"/>
        <v>0.44285728862801155</v>
      </c>
      <c r="AQ275" s="54">
        <f t="shared" si="103"/>
        <v>-63.713670001281038</v>
      </c>
      <c r="AR275" s="54">
        <f t="shared" si="104"/>
        <v>1.0000007377930882</v>
      </c>
      <c r="AS275" s="54">
        <f t="shared" si="105"/>
        <v>6.959928657633721E-2</v>
      </c>
      <c r="AT275" s="54">
        <f t="shared" si="106"/>
        <v>8.7164815041735201E-5</v>
      </c>
      <c r="AU275" s="54">
        <f t="shared" si="107"/>
        <v>-89.995005823969748</v>
      </c>
      <c r="AV275" s="54">
        <f t="shared" si="108"/>
        <v>0.99986087793095491</v>
      </c>
      <c r="AW275" s="54">
        <f t="shared" si="109"/>
        <v>-0.95574201732421804</v>
      </c>
      <c r="AX275" s="54">
        <f t="shared" si="110"/>
        <v>12.866002439726508</v>
      </c>
      <c r="AY275" s="54">
        <f t="shared" si="111"/>
        <v>76.852314901390699</v>
      </c>
      <c r="AZ275" s="16" t="e">
        <f t="shared" si="112"/>
        <v>#VALUE!</v>
      </c>
      <c r="BA275" s="16" t="e">
        <f t="shared" si="113"/>
        <v>#VALUE!</v>
      </c>
      <c r="BB275" s="16" t="e">
        <f t="shared" si="114"/>
        <v>#VALUE!</v>
      </c>
      <c r="BC275" s="16" t="e">
        <f t="shared" si="115"/>
        <v>#VALUE!</v>
      </c>
      <c r="BD275" s="16">
        <f t="shared" si="116"/>
        <v>0.99997436515016869</v>
      </c>
      <c r="BE275" s="16">
        <f t="shared" si="117"/>
        <v>-0.41025506055960204</v>
      </c>
      <c r="BF275" s="16">
        <f t="shared" si="118"/>
        <v>0.99995376303283212</v>
      </c>
      <c r="BG275" s="16">
        <f t="shared" si="119"/>
        <v>-0.55097763862675442</v>
      </c>
    </row>
    <row r="276" spans="35:59" ht="15" x14ac:dyDescent="0.25">
      <c r="AI276" s="16">
        <v>274</v>
      </c>
      <c r="AJ276" s="16">
        <f t="shared" si="120"/>
        <v>3.74</v>
      </c>
      <c r="AK276" s="16">
        <f t="shared" si="121"/>
        <v>5495.4087385762541</v>
      </c>
      <c r="AL276" s="54">
        <f t="shared" si="98"/>
        <v>1.7622418801542272</v>
      </c>
      <c r="AM276" s="54">
        <f t="shared" si="99"/>
        <v>55.426777100727222</v>
      </c>
      <c r="AN276" s="54">
        <f t="shared" si="100"/>
        <v>1.0009189096386126</v>
      </c>
      <c r="AO276" s="54">
        <f t="shared" si="101"/>
        <v>-2.4553183985408094</v>
      </c>
      <c r="AP276" s="54">
        <f t="shared" si="102"/>
        <v>0.4346994179045186</v>
      </c>
      <c r="AQ276" s="54">
        <f t="shared" si="103"/>
        <v>-64.233831082716179</v>
      </c>
      <c r="AR276" s="54">
        <f t="shared" si="104"/>
        <v>1.000000772564192</v>
      </c>
      <c r="AS276" s="54">
        <f t="shared" si="105"/>
        <v>7.1220460570364172E-2</v>
      </c>
      <c r="AT276" s="54">
        <f t="shared" si="106"/>
        <v>8.5180701631076312E-5</v>
      </c>
      <c r="AU276" s="54">
        <f t="shared" si="107"/>
        <v>-89.995119505294667</v>
      </c>
      <c r="AV276" s="54">
        <f t="shared" si="108"/>
        <v>0.99985432274249697</v>
      </c>
      <c r="AW276" s="54">
        <f t="shared" si="109"/>
        <v>-0.97799983399362278</v>
      </c>
      <c r="AX276" s="54">
        <f t="shared" si="110"/>
        <v>12.639367585904083</v>
      </c>
      <c r="AY276" s="54">
        <f t="shared" si="111"/>
        <v>76.852107212896243</v>
      </c>
      <c r="AZ276" s="16" t="e">
        <f t="shared" si="112"/>
        <v>#VALUE!</v>
      </c>
      <c r="BA276" s="16" t="e">
        <f t="shared" si="113"/>
        <v>#VALUE!</v>
      </c>
      <c r="BB276" s="16" t="e">
        <f t="shared" si="114"/>
        <v>#VALUE!</v>
      </c>
      <c r="BC276" s="16" t="e">
        <f t="shared" si="115"/>
        <v>#VALUE!</v>
      </c>
      <c r="BD276" s="16">
        <f t="shared" si="116"/>
        <v>0.99997315706556078</v>
      </c>
      <c r="BE276" s="16">
        <f t="shared" si="117"/>
        <v>-0.41981079039568125</v>
      </c>
      <c r="BF276" s="16">
        <f t="shared" si="118"/>
        <v>0.99995158410995422</v>
      </c>
      <c r="BG276" s="16">
        <f t="shared" si="119"/>
        <v>-0.5638107374603859</v>
      </c>
    </row>
    <row r="277" spans="35:59" ht="15" x14ac:dyDescent="0.25">
      <c r="AI277" s="16">
        <v>275</v>
      </c>
      <c r="AJ277" s="16">
        <f t="shared" si="120"/>
        <v>3.75</v>
      </c>
      <c r="AK277" s="16">
        <f t="shared" si="121"/>
        <v>5623.4132519034993</v>
      </c>
      <c r="AL277" s="54">
        <f t="shared" si="98"/>
        <v>1.7901746938524032</v>
      </c>
      <c r="AM277" s="54">
        <f t="shared" si="99"/>
        <v>56.040641642569604</v>
      </c>
      <c r="AN277" s="54">
        <f t="shared" si="100"/>
        <v>1.0009621957004029</v>
      </c>
      <c r="AO277" s="54">
        <f t="shared" si="101"/>
        <v>-2.5124376576156995</v>
      </c>
      <c r="AP277" s="54">
        <f t="shared" si="102"/>
        <v>0.42662248625496674</v>
      </c>
      <c r="AQ277" s="54">
        <f t="shared" si="103"/>
        <v>-64.746595207190538</v>
      </c>
      <c r="AR277" s="54">
        <f t="shared" si="104"/>
        <v>1.0000008089740058</v>
      </c>
      <c r="AS277" s="54">
        <f t="shared" si="105"/>
        <v>7.2879396439645569E-2</v>
      </c>
      <c r="AT277" s="54">
        <f t="shared" si="106"/>
        <v>8.3241752154610931E-5</v>
      </c>
      <c r="AU277" s="54">
        <f t="shared" si="107"/>
        <v>-89.995230598916763</v>
      </c>
      <c r="AV277" s="54">
        <f t="shared" si="108"/>
        <v>0.99984745875570968</v>
      </c>
      <c r="AW277" s="54">
        <f t="shared" si="109"/>
        <v>-1.0007757961606181</v>
      </c>
      <c r="AX277" s="54">
        <f t="shared" si="110"/>
        <v>12.413344675599046</v>
      </c>
      <c r="AY277" s="54">
        <f t="shared" si="111"/>
        <v>76.851950002540889</v>
      </c>
      <c r="AZ277" s="16" t="e">
        <f t="shared" si="112"/>
        <v>#VALUE!</v>
      </c>
      <c r="BA277" s="16" t="e">
        <f t="shared" si="113"/>
        <v>#VALUE!</v>
      </c>
      <c r="BB277" s="16" t="e">
        <f t="shared" si="114"/>
        <v>#VALUE!</v>
      </c>
      <c r="BC277" s="16" t="e">
        <f t="shared" si="115"/>
        <v>#VALUE!</v>
      </c>
      <c r="BD277" s="16">
        <f t="shared" si="116"/>
        <v>0.99997189205037251</v>
      </c>
      <c r="BE277" s="16">
        <f t="shared" si="117"/>
        <v>-0.42958907759184484</v>
      </c>
      <c r="BF277" s="16">
        <f t="shared" si="118"/>
        <v>0.99994930251287073</v>
      </c>
      <c r="BG277" s="16">
        <f t="shared" si="119"/>
        <v>-0.57694269899291395</v>
      </c>
    </row>
    <row r="278" spans="35:59" ht="15" x14ac:dyDescent="0.25">
      <c r="AI278" s="16">
        <v>276</v>
      </c>
      <c r="AJ278" s="16">
        <f t="shared" si="120"/>
        <v>3.76</v>
      </c>
      <c r="AK278" s="16">
        <f t="shared" si="121"/>
        <v>5754.399373371567</v>
      </c>
      <c r="AL278" s="54">
        <f t="shared" si="98"/>
        <v>1.8189642500854328</v>
      </c>
      <c r="AM278" s="54">
        <f t="shared" si="99"/>
        <v>56.649216155748377</v>
      </c>
      <c r="AN278" s="54">
        <f t="shared" si="100"/>
        <v>1.0010075197652375</v>
      </c>
      <c r="AO278" s="54">
        <f t="shared" si="101"/>
        <v>-2.5708822215800371</v>
      </c>
      <c r="AP278" s="54">
        <f t="shared" si="102"/>
        <v>0.41862953266678637</v>
      </c>
      <c r="AQ278" s="54">
        <f t="shared" si="103"/>
        <v>-65.25190564482682</v>
      </c>
      <c r="AR278" s="54">
        <f t="shared" si="104"/>
        <v>1.0000008470997599</v>
      </c>
      <c r="AS278" s="54">
        <f t="shared" si="105"/>
        <v>7.4576973762805671E-2</v>
      </c>
      <c r="AT278" s="54">
        <f t="shared" si="106"/>
        <v>8.1346938555749128E-5</v>
      </c>
      <c r="AU278" s="54">
        <f t="shared" si="107"/>
        <v>-89.995339163739317</v>
      </c>
      <c r="AV278" s="54">
        <f t="shared" si="108"/>
        <v>0.9998402714307032</v>
      </c>
      <c r="AW278" s="54">
        <f t="shared" si="109"/>
        <v>-1.024081951133097</v>
      </c>
      <c r="AX278" s="54">
        <f t="shared" si="110"/>
        <v>12.187941012838785</v>
      </c>
      <c r="AY278" s="54">
        <f t="shared" si="111"/>
        <v>76.851608563343916</v>
      </c>
      <c r="AZ278" s="16" t="e">
        <f t="shared" si="112"/>
        <v>#VALUE!</v>
      </c>
      <c r="BA278" s="16" t="e">
        <f t="shared" si="113"/>
        <v>#VALUE!</v>
      </c>
      <c r="BB278" s="16" t="e">
        <f t="shared" si="114"/>
        <v>#VALUE!</v>
      </c>
      <c r="BC278" s="16" t="e">
        <f t="shared" si="115"/>
        <v>#VALUE!</v>
      </c>
      <c r="BD278" s="16">
        <f t="shared" si="116"/>
        <v>0.99997056742200074</v>
      </c>
      <c r="BE278" s="16">
        <f t="shared" si="117"/>
        <v>-0.43959510444567002</v>
      </c>
      <c r="BF278" s="16">
        <f t="shared" si="118"/>
        <v>0.99994691340416897</v>
      </c>
      <c r="BG278" s="16">
        <f t="shared" si="119"/>
        <v>-0.59038048044233693</v>
      </c>
    </row>
    <row r="279" spans="35:59" ht="15" x14ac:dyDescent="0.25">
      <c r="AI279" s="16">
        <v>277</v>
      </c>
      <c r="AJ279" s="16">
        <f t="shared" si="120"/>
        <v>3.77</v>
      </c>
      <c r="AK279" s="16">
        <f t="shared" si="121"/>
        <v>5888.4365535558973</v>
      </c>
      <c r="AL279" s="54">
        <f t="shared" si="98"/>
        <v>1.8486301326717645</v>
      </c>
      <c r="AM279" s="54">
        <f t="shared" si="99"/>
        <v>57.252274038740907</v>
      </c>
      <c r="AN279" s="54">
        <f t="shared" si="100"/>
        <v>1.0010549776879853</v>
      </c>
      <c r="AO279" s="54">
        <f t="shared" si="101"/>
        <v>-2.6306825917447423</v>
      </c>
      <c r="AP279" s="54">
        <f t="shared" si="102"/>
        <v>0.41072337463155095</v>
      </c>
      <c r="AQ279" s="54">
        <f t="shared" si="103"/>
        <v>-65.749715832829679</v>
      </c>
      <c r="AR279" s="54">
        <f t="shared" si="104"/>
        <v>1.0000008870223238</v>
      </c>
      <c r="AS279" s="54">
        <f t="shared" si="105"/>
        <v>7.631409260588326E-2</v>
      </c>
      <c r="AT279" s="54">
        <f t="shared" si="106"/>
        <v>7.9495256179321216E-5</v>
      </c>
      <c r="AU279" s="54">
        <f t="shared" si="107"/>
        <v>-89.995445257324818</v>
      </c>
      <c r="AV279" s="54">
        <f t="shared" si="108"/>
        <v>0.99983274554362811</v>
      </c>
      <c r="AW279" s="54">
        <f t="shared" si="109"/>
        <v>-1.0479306252751246</v>
      </c>
      <c r="AX279" s="54">
        <f t="shared" si="110"/>
        <v>11.963162412590393</v>
      </c>
      <c r="AY279" s="54">
        <f t="shared" si="111"/>
        <v>76.850848449548522</v>
      </c>
      <c r="AZ279" s="16" t="e">
        <f t="shared" si="112"/>
        <v>#VALUE!</v>
      </c>
      <c r="BA279" s="16" t="e">
        <f t="shared" si="113"/>
        <v>#VALUE!</v>
      </c>
      <c r="BB279" s="16" t="e">
        <f t="shared" si="114"/>
        <v>#VALUE!</v>
      </c>
      <c r="BC279" s="16" t="e">
        <f t="shared" si="115"/>
        <v>#VALUE!</v>
      </c>
      <c r="BD279" s="16">
        <f t="shared" si="116"/>
        <v>0.9999691803714591</v>
      </c>
      <c r="BE279" s="16">
        <f t="shared" si="117"/>
        <v>-0.44983417384229241</v>
      </c>
      <c r="BF279" s="16">
        <f t="shared" si="118"/>
        <v>0.9999444117185966</v>
      </c>
      <c r="BG279" s="16">
        <f t="shared" si="119"/>
        <v>-0.60413120078159077</v>
      </c>
    </row>
    <row r="280" spans="35:59" ht="15" x14ac:dyDescent="0.25">
      <c r="AI280" s="16">
        <v>278</v>
      </c>
      <c r="AJ280" s="16">
        <f t="shared" si="120"/>
        <v>3.78</v>
      </c>
      <c r="AK280" s="16">
        <f t="shared" si="121"/>
        <v>6025.595860743585</v>
      </c>
      <c r="AL280" s="54">
        <f t="shared" si="98"/>
        <v>1.879192244566378</v>
      </c>
      <c r="AM280" s="54">
        <f t="shared" si="99"/>
        <v>57.849600561890071</v>
      </c>
      <c r="AN280" s="54">
        <f t="shared" si="100"/>
        <v>1.0011046698224157</v>
      </c>
      <c r="AO280" s="54">
        <f t="shared" si="101"/>
        <v>-2.6918699536187405</v>
      </c>
      <c r="AP280" s="54">
        <f t="shared" si="102"/>
        <v>0.40290661102845393</v>
      </c>
      <c r="AQ280" s="54">
        <f t="shared" si="103"/>
        <v>-66.239989024971393</v>
      </c>
      <c r="AR280" s="54">
        <f t="shared" si="104"/>
        <v>1.0000009288263787</v>
      </c>
      <c r="AS280" s="54">
        <f t="shared" si="105"/>
        <v>7.809167399950051E-2</v>
      </c>
      <c r="AT280" s="54">
        <f t="shared" si="106"/>
        <v>7.7685723238897955E-5</v>
      </c>
      <c r="AU280" s="54">
        <f t="shared" si="107"/>
        <v>-89.995548935925527</v>
      </c>
      <c r="AV280" s="54">
        <f t="shared" si="108"/>
        <v>0.99982486515456614</v>
      </c>
      <c r="AW280" s="54">
        <f t="shared" si="109"/>
        <v>-1.0723344303954174</v>
      </c>
      <c r="AX280" s="54">
        <f t="shared" si="110"/>
        <v>11.739013252116436</v>
      </c>
      <c r="AY280" s="54">
        <f t="shared" si="111"/>
        <v>76.849436034439179</v>
      </c>
      <c r="AZ280" s="16" t="e">
        <f t="shared" si="112"/>
        <v>#VALUE!</v>
      </c>
      <c r="BA280" s="16" t="e">
        <f t="shared" si="113"/>
        <v>#VALUE!</v>
      </c>
      <c r="BB280" s="16" t="e">
        <f t="shared" si="114"/>
        <v>#VALUE!</v>
      </c>
      <c r="BC280" s="16" t="e">
        <f t="shared" si="115"/>
        <v>#VALUE!</v>
      </c>
      <c r="BD280" s="16">
        <f t="shared" si="116"/>
        <v>0.99996772795742583</v>
      </c>
      <c r="BE280" s="16">
        <f t="shared" si="117"/>
        <v>-0.46031171205440063</v>
      </c>
      <c r="BF280" s="16">
        <f t="shared" si="118"/>
        <v>0.99994179215233991</v>
      </c>
      <c r="BG280" s="16">
        <f t="shared" si="119"/>
        <v>-0.61820214448488453</v>
      </c>
    </row>
    <row r="281" spans="35:59" ht="15" x14ac:dyDescent="0.25">
      <c r="AI281" s="16">
        <v>279</v>
      </c>
      <c r="AJ281" s="16">
        <f t="shared" si="120"/>
        <v>3.79</v>
      </c>
      <c r="AK281" s="16">
        <f t="shared" si="121"/>
        <v>6165.9500186148289</v>
      </c>
      <c r="AL281" s="54">
        <f t="shared" si="98"/>
        <v>1.9106708188506067</v>
      </c>
      <c r="AM281" s="54">
        <f t="shared" si="99"/>
        <v>58.44099304567883</v>
      </c>
      <c r="AN281" s="54">
        <f t="shared" si="100"/>
        <v>1.0011567012314364</v>
      </c>
      <c r="AO281" s="54">
        <f t="shared" si="101"/>
        <v>-2.7544761909821682</v>
      </c>
      <c r="AP281" s="54">
        <f t="shared" si="102"/>
        <v>0.39518162572318266</v>
      </c>
      <c r="AQ281" s="54">
        <f t="shared" si="103"/>
        <v>-66.722697927505592</v>
      </c>
      <c r="AR281" s="54">
        <f t="shared" si="104"/>
        <v>1.0000009726005961</v>
      </c>
      <c r="AS281" s="54">
        <f t="shared" si="105"/>
        <v>7.9910660427145883E-2</v>
      </c>
      <c r="AT281" s="54">
        <f t="shared" si="106"/>
        <v>7.5917380296233332E-5</v>
      </c>
      <c r="AU281" s="54">
        <f t="shared" si="107"/>
        <v>-89.995650254513166</v>
      </c>
      <c r="AV281" s="54">
        <f t="shared" si="108"/>
        <v>0.99981661357391838</v>
      </c>
      <c r="AW281" s="54">
        <f t="shared" si="109"/>
        <v>-1.0973062702767027</v>
      </c>
      <c r="AX281" s="54">
        <f t="shared" si="110"/>
        <v>11.515496527443325</v>
      </c>
      <c r="AY281" s="54">
        <f t="shared" si="111"/>
        <v>76.847139025861736</v>
      </c>
      <c r="AZ281" s="16" t="e">
        <f t="shared" si="112"/>
        <v>#VALUE!</v>
      </c>
      <c r="BA281" s="16" t="e">
        <f t="shared" si="113"/>
        <v>#VALUE!</v>
      </c>
      <c r="BB281" s="16" t="e">
        <f t="shared" si="114"/>
        <v>#VALUE!</v>
      </c>
      <c r="BC281" s="16" t="e">
        <f t="shared" si="115"/>
        <v>#VALUE!</v>
      </c>
      <c r="BD281" s="16">
        <f t="shared" si="116"/>
        <v>0.99996620710001105</v>
      </c>
      <c r="BE281" s="16">
        <f t="shared" si="117"/>
        <v>-0.47103327160683645</v>
      </c>
      <c r="BF281" s="16">
        <f t="shared" si="118"/>
        <v>0.99993904915179477</v>
      </c>
      <c r="BG281" s="16">
        <f t="shared" si="119"/>
        <v>-0.63260076535978849</v>
      </c>
    </row>
    <row r="282" spans="35:59" ht="15" x14ac:dyDescent="0.25">
      <c r="AI282" s="16">
        <v>280</v>
      </c>
      <c r="AJ282" s="16">
        <f t="shared" si="120"/>
        <v>3.8</v>
      </c>
      <c r="AK282" s="16">
        <f t="shared" si="121"/>
        <v>6309.5734448019384</v>
      </c>
      <c r="AL282" s="54">
        <f t="shared" si="98"/>
        <v>1.9430864302786435</v>
      </c>
      <c r="AM282" s="54">
        <f t="shared" si="99"/>
        <v>59.026260984977149</v>
      </c>
      <c r="AN282" s="54">
        <f t="shared" si="100"/>
        <v>1.0012111819070688</v>
      </c>
      <c r="AO282" s="54">
        <f t="shared" si="101"/>
        <v>-2.8185339001558196</v>
      </c>
      <c r="AP282" s="54">
        <f t="shared" si="102"/>
        <v>0.38755059181075763</v>
      </c>
      <c r="AQ282" s="54">
        <f t="shared" si="103"/>
        <v>-67.197824324233125</v>
      </c>
      <c r="AR282" s="54">
        <f t="shared" si="104"/>
        <v>1.0000010184378265</v>
      </c>
      <c r="AS282" s="54">
        <f t="shared" si="105"/>
        <v>8.1772016324825281E-2</v>
      </c>
      <c r="AT282" s="54">
        <f t="shared" si="106"/>
        <v>7.418928975255877E-5</v>
      </c>
      <c r="AU282" s="54">
        <f t="shared" si="107"/>
        <v>-89.995749266808204</v>
      </c>
      <c r="AV282" s="54">
        <f t="shared" si="108"/>
        <v>0.99980797332722282</v>
      </c>
      <c r="AW282" s="54">
        <f t="shared" si="109"/>
        <v>-1.1228593473486099</v>
      </c>
      <c r="AX282" s="54">
        <f t="shared" si="110"/>
        <v>11.292613914229179</v>
      </c>
      <c r="AY282" s="54">
        <f t="shared" si="111"/>
        <v>76.843726938082057</v>
      </c>
      <c r="AZ282" s="16" t="e">
        <f t="shared" si="112"/>
        <v>#VALUE!</v>
      </c>
      <c r="BA282" s="16" t="e">
        <f t="shared" si="113"/>
        <v>#VALUE!</v>
      </c>
      <c r="BB282" s="16" t="e">
        <f t="shared" si="114"/>
        <v>#VALUE!</v>
      </c>
      <c r="BC282" s="16" t="e">
        <f t="shared" si="115"/>
        <v>#VALUE!</v>
      </c>
      <c r="BD282" s="16">
        <f t="shared" si="116"/>
        <v>0.99996461457423191</v>
      </c>
      <c r="BE282" s="16">
        <f t="shared" si="117"/>
        <v>-0.48200453420722872</v>
      </c>
      <c r="BF282" s="16">
        <f t="shared" si="118"/>
        <v>0.99993617690181091</v>
      </c>
      <c r="BG282" s="16">
        <f t="shared" si="119"/>
        <v>-0.64733469046693048</v>
      </c>
    </row>
    <row r="283" spans="35:59" ht="15" x14ac:dyDescent="0.25">
      <c r="AI283" s="16">
        <v>281</v>
      </c>
      <c r="AJ283" s="16">
        <f t="shared" si="120"/>
        <v>3.81</v>
      </c>
      <c r="AK283" s="16">
        <f t="shared" si="121"/>
        <v>6456.5422903465615</v>
      </c>
      <c r="AL283" s="54">
        <f t="shared" si="98"/>
        <v>1.9764600073639003</v>
      </c>
      <c r="AM283" s="54">
        <f t="shared" si="99"/>
        <v>59.605226120993869</v>
      </c>
      <c r="AN283" s="54">
        <f t="shared" si="100"/>
        <v>1.0012682270006033</v>
      </c>
      <c r="AO283" s="54">
        <f t="shared" si="101"/>
        <v>-2.8840764044623088</v>
      </c>
      <c r="AP283" s="54">
        <f t="shared" si="102"/>
        <v>0.38001547643171174</v>
      </c>
      <c r="AQ283" s="54">
        <f t="shared" si="103"/>
        <v>-67.6653586933067</v>
      </c>
      <c r="AR283" s="54">
        <f t="shared" si="104"/>
        <v>1.0000010664352972</v>
      </c>
      <c r="AS283" s="54">
        <f t="shared" si="105"/>
        <v>8.367672859234894E-2</v>
      </c>
      <c r="AT283" s="54">
        <f t="shared" si="106"/>
        <v>7.250053535145597E-5</v>
      </c>
      <c r="AU283" s="54">
        <f t="shared" si="107"/>
        <v>-89.995846025308282</v>
      </c>
      <c r="AV283" s="54">
        <f t="shared" si="108"/>
        <v>0.99979892611832832</v>
      </c>
      <c r="AW283" s="54">
        <f t="shared" si="109"/>
        <v>-1.1490071695068667</v>
      </c>
      <c r="AX283" s="54">
        <f t="shared" si="110"/>
        <v>11.070365832326122</v>
      </c>
      <c r="AY283" s="54">
        <f t="shared" si="111"/>
        <v>76.83897151912862</v>
      </c>
      <c r="AZ283" s="16" t="e">
        <f t="shared" si="112"/>
        <v>#VALUE!</v>
      </c>
      <c r="BA283" s="16" t="e">
        <f t="shared" si="113"/>
        <v>#VALUE!</v>
      </c>
      <c r="BB283" s="16" t="e">
        <f t="shared" si="114"/>
        <v>#VALUE!</v>
      </c>
      <c r="BC283" s="16" t="e">
        <f t="shared" si="115"/>
        <v>#VALUE!</v>
      </c>
      <c r="BD283" s="16">
        <f t="shared" si="116"/>
        <v>0.99996294700318</v>
      </c>
      <c r="BE283" s="16">
        <f t="shared" si="117"/>
        <v>-0.49323131374417034</v>
      </c>
      <c r="BF283" s="16">
        <f t="shared" si="118"/>
        <v>0.99993316931338361</v>
      </c>
      <c r="BG283" s="16">
        <f t="shared" si="119"/>
        <v>-0.66241172412924132</v>
      </c>
    </row>
    <row r="284" spans="35:59" ht="15" x14ac:dyDescent="0.25">
      <c r="AI284" s="16">
        <v>282</v>
      </c>
      <c r="AJ284" s="16">
        <f t="shared" si="120"/>
        <v>3.82</v>
      </c>
      <c r="AK284" s="16">
        <f t="shared" si="121"/>
        <v>6606.9344800759654</v>
      </c>
      <c r="AL284" s="54">
        <f t="shared" si="98"/>
        <v>2.0108128449875018</v>
      </c>
      <c r="AM284" s="54">
        <f t="shared" si="99"/>
        <v>60.177722462993088</v>
      </c>
      <c r="AN284" s="54">
        <f t="shared" si="100"/>
        <v>1.0013279570633939</v>
      </c>
      <c r="AO284" s="54">
        <f t="shared" si="101"/>
        <v>-2.951137768873576</v>
      </c>
      <c r="AP284" s="54">
        <f t="shared" si="102"/>
        <v>0.37257804609249545</v>
      </c>
      <c r="AQ284" s="54">
        <f t="shared" si="103"/>
        <v>-68.125299818206983</v>
      </c>
      <c r="AR284" s="54">
        <f t="shared" si="104"/>
        <v>1.0000011166948162</v>
      </c>
      <c r="AS284" s="54">
        <f t="shared" si="105"/>
        <v>8.5625807116523595E-2</v>
      </c>
      <c r="AT284" s="54">
        <f t="shared" si="106"/>
        <v>7.0850221693046002E-5</v>
      </c>
      <c r="AU284" s="54">
        <f t="shared" si="107"/>
        <v>-89.99594058131602</v>
      </c>
      <c r="AV284" s="54">
        <f t="shared" si="108"/>
        <v>0.99978945279084808</v>
      </c>
      <c r="AW284" s="54">
        <f t="shared" si="109"/>
        <v>-1.1757635570815432</v>
      </c>
      <c r="AX284" s="54">
        <f t="shared" si="110"/>
        <v>10.848751513350054</v>
      </c>
      <c r="AY284" s="54">
        <f t="shared" si="111"/>
        <v>76.832647133244336</v>
      </c>
      <c r="AZ284" s="16" t="e">
        <f t="shared" si="112"/>
        <v>#VALUE!</v>
      </c>
      <c r="BA284" s="16" t="e">
        <f t="shared" si="113"/>
        <v>#VALUE!</v>
      </c>
      <c r="BB284" s="16" t="e">
        <f t="shared" si="114"/>
        <v>#VALUE!</v>
      </c>
      <c r="BC284" s="16" t="e">
        <f t="shared" si="115"/>
        <v>#VALUE!</v>
      </c>
      <c r="BD284" s="16">
        <f t="shared" si="116"/>
        <v>0.99996120085086748</v>
      </c>
      <c r="BE284" s="16">
        <f t="shared" si="117"/>
        <v>-0.50471955935445367</v>
      </c>
      <c r="BF284" s="16">
        <f t="shared" si="118"/>
        <v>0.99993002001076758</v>
      </c>
      <c r="BG284" s="16">
        <f t="shared" si="119"/>
        <v>-0.67783985203270392</v>
      </c>
    </row>
    <row r="285" spans="35:59" ht="15" x14ac:dyDescent="0.25">
      <c r="AI285" s="16">
        <v>283</v>
      </c>
      <c r="AJ285" s="16">
        <f t="shared" si="120"/>
        <v>3.83</v>
      </c>
      <c r="AK285" s="16">
        <f t="shared" si="121"/>
        <v>6760.8297539198229</v>
      </c>
      <c r="AL285" s="54">
        <f t="shared" si="98"/>
        <v>2.0461666175107025</v>
      </c>
      <c r="AM285" s="54">
        <f t="shared" si="99"/>
        <v>60.743596262120256</v>
      </c>
      <c r="AN285" s="54">
        <f t="shared" si="100"/>
        <v>1.0013904982987767</v>
      </c>
      <c r="AO285" s="54">
        <f t="shared" si="101"/>
        <v>-3.0197528148385895</v>
      </c>
      <c r="AP285" s="54">
        <f t="shared" si="102"/>
        <v>0.36523987242301692</v>
      </c>
      <c r="AQ285" s="54">
        <f t="shared" si="103"/>
        <v>-68.577654395164004</v>
      </c>
      <c r="AR285" s="54">
        <f t="shared" si="104"/>
        <v>1.0000011693229907</v>
      </c>
      <c r="AS285" s="54">
        <f t="shared" si="105"/>
        <v>8.7620285306527532E-2</v>
      </c>
      <c r="AT285" s="54">
        <f t="shared" si="106"/>
        <v>6.9237473759236636E-5</v>
      </c>
      <c r="AU285" s="54">
        <f t="shared" si="107"/>
        <v>-89.996032984966277</v>
      </c>
      <c r="AV285" s="54">
        <f t="shared" si="108"/>
        <v>0.9997795332878141</v>
      </c>
      <c r="AW285" s="54">
        <f t="shared" si="109"/>
        <v>-1.2031426499571249</v>
      </c>
      <c r="AX285" s="54">
        <f t="shared" si="110"/>
        <v>10.627769070594589</v>
      </c>
      <c r="AY285" s="54">
        <f t="shared" si="111"/>
        <v>76.824531098519273</v>
      </c>
      <c r="AZ285" s="16" t="e">
        <f t="shared" si="112"/>
        <v>#VALUE!</v>
      </c>
      <c r="BA285" s="16" t="e">
        <f t="shared" si="113"/>
        <v>#VALUE!</v>
      </c>
      <c r="BB285" s="16" t="e">
        <f t="shared" si="114"/>
        <v>#VALUE!</v>
      </c>
      <c r="BC285" s="16" t="e">
        <f t="shared" si="115"/>
        <v>#VALUE!</v>
      </c>
      <c r="BD285" s="16">
        <f t="shared" si="116"/>
        <v>0.99995937241473609</v>
      </c>
      <c r="BE285" s="16">
        <f t="shared" si="117"/>
        <v>-0.51647535856091709</v>
      </c>
      <c r="BF285" s="16">
        <f t="shared" si="118"/>
        <v>0.99992672231798463</v>
      </c>
      <c r="BG285" s="16">
        <f t="shared" si="119"/>
        <v>-0.69362724542060572</v>
      </c>
    </row>
    <row r="286" spans="35:59" ht="15" x14ac:dyDescent="0.25">
      <c r="AI286" s="16">
        <v>284</v>
      </c>
      <c r="AJ286" s="16">
        <f t="shared" si="120"/>
        <v>3.84</v>
      </c>
      <c r="AK286" s="16">
        <f t="shared" si="121"/>
        <v>6918.3097091893687</v>
      </c>
      <c r="AL286" s="54">
        <f t="shared" si="98"/>
        <v>2.0825433923727315</v>
      </c>
      <c r="AM286" s="54">
        <f t="shared" si="99"/>
        <v>61.302705939924998</v>
      </c>
      <c r="AN286" s="54">
        <f t="shared" si="100"/>
        <v>1.0014559828256133</v>
      </c>
      <c r="AO286" s="54">
        <f t="shared" si="101"/>
        <v>-3.0899571352842217</v>
      </c>
      <c r="AP286" s="54">
        <f t="shared" si="102"/>
        <v>0.35800233830674172</v>
      </c>
      <c r="AQ286" s="54">
        <f t="shared" si="103"/>
        <v>-69.022436639132493</v>
      </c>
      <c r="AR286" s="54">
        <f t="shared" si="104"/>
        <v>1.0000012244314518</v>
      </c>
      <c r="AS286" s="54">
        <f t="shared" si="105"/>
        <v>8.9661220641751513E-2</v>
      </c>
      <c r="AT286" s="54">
        <f t="shared" si="106"/>
        <v>6.7661436449776536E-5</v>
      </c>
      <c r="AU286" s="54">
        <f t="shared" si="107"/>
        <v>-89.996123285252679</v>
      </c>
      <c r="AV286" s="54">
        <f t="shared" si="108"/>
        <v>0.99976914660945049</v>
      </c>
      <c r="AW286" s="54">
        <f t="shared" si="109"/>
        <v>-1.2311589148471969</v>
      </c>
      <c r="AX286" s="54">
        <f t="shared" si="110"/>
        <v>10.407415570656291</v>
      </c>
      <c r="AY286" s="54">
        <f t="shared" si="111"/>
        <v>76.814403980184366</v>
      </c>
      <c r="AZ286" s="16" t="e">
        <f t="shared" si="112"/>
        <v>#VALUE!</v>
      </c>
      <c r="BA286" s="16" t="e">
        <f t="shared" si="113"/>
        <v>#VALUE!</v>
      </c>
      <c r="BB286" s="16" t="e">
        <f t="shared" si="114"/>
        <v>#VALUE!</v>
      </c>
      <c r="BC286" s="16" t="e">
        <f t="shared" si="115"/>
        <v>#VALUE!</v>
      </c>
      <c r="BD286" s="16">
        <f t="shared" si="116"/>
        <v>0.99995745781781453</v>
      </c>
      <c r="BE286" s="16">
        <f t="shared" si="117"/>
        <v>-0.52850494048248942</v>
      </c>
      <c r="BF286" s="16">
        <f t="shared" si="118"/>
        <v>0.99992326924469788</v>
      </c>
      <c r="BG286" s="16">
        <f t="shared" si="119"/>
        <v>-0.709782265383327</v>
      </c>
    </row>
    <row r="287" spans="35:59" ht="15" x14ac:dyDescent="0.25">
      <c r="AI287" s="16">
        <v>285</v>
      </c>
      <c r="AJ287" s="16">
        <f t="shared" si="120"/>
        <v>3.85</v>
      </c>
      <c r="AK287" s="16">
        <f t="shared" si="121"/>
        <v>7079.4578438413828</v>
      </c>
      <c r="AL287" s="54">
        <f t="shared" si="98"/>
        <v>2.1199656441555943</v>
      </c>
      <c r="AM287" s="54">
        <f t="shared" si="99"/>
        <v>61.854921974366619</v>
      </c>
      <c r="AN287" s="54">
        <f t="shared" si="100"/>
        <v>1.0015245489539835</v>
      </c>
      <c r="AO287" s="54">
        <f t="shared" si="101"/>
        <v>-3.1617871097813897</v>
      </c>
      <c r="AP287" s="54">
        <f t="shared" si="102"/>
        <v>0.35086664432165782</v>
      </c>
      <c r="AQ287" s="54">
        <f t="shared" si="103"/>
        <v>-69.459667890262892</v>
      </c>
      <c r="AR287" s="54">
        <f t="shared" si="104"/>
        <v>1.0000012821370912</v>
      </c>
      <c r="AS287" s="54">
        <f t="shared" si="105"/>
        <v>9.1749695232396095E-2</v>
      </c>
      <c r="AT287" s="54">
        <f t="shared" si="106"/>
        <v>6.6121274128869872E-5</v>
      </c>
      <c r="AU287" s="54">
        <f t="shared" si="107"/>
        <v>-89.996211530053628</v>
      </c>
      <c r="AV287" s="54">
        <f t="shared" si="108"/>
        <v>0.99975827076897361</v>
      </c>
      <c r="AW287" s="54">
        <f t="shared" si="109"/>
        <v>-1.2598271527265477</v>
      </c>
      <c r="AX287" s="54">
        <f t="shared" si="110"/>
        <v>10.187687106172856</v>
      </c>
      <c r="AY287" s="54">
        <f t="shared" si="111"/>
        <v>76.802049840410803</v>
      </c>
      <c r="AZ287" s="16" t="e">
        <f t="shared" si="112"/>
        <v>#VALUE!</v>
      </c>
      <c r="BA287" s="16" t="e">
        <f t="shared" si="113"/>
        <v>#VALUE!</v>
      </c>
      <c r="BB287" s="16" t="e">
        <f t="shared" si="114"/>
        <v>#VALUE!</v>
      </c>
      <c r="BC287" s="16" t="e">
        <f t="shared" si="115"/>
        <v>#VALUE!</v>
      </c>
      <c r="BD287" s="16">
        <f t="shared" si="116"/>
        <v>0.99995545300050714</v>
      </c>
      <c r="BE287" s="16">
        <f t="shared" si="117"/>
        <v>-0.54081467911804937</v>
      </c>
      <c r="BF287" s="16">
        <f t="shared" si="118"/>
        <v>0.99991965347142286</v>
      </c>
      <c r="BG287" s="16">
        <f t="shared" si="119"/>
        <v>-0.7263134672457362</v>
      </c>
    </row>
    <row r="288" spans="35:59" ht="15" x14ac:dyDescent="0.25">
      <c r="AI288" s="16">
        <v>286</v>
      </c>
      <c r="AJ288" s="16">
        <f t="shared" si="120"/>
        <v>3.86</v>
      </c>
      <c r="AK288" s="16">
        <f t="shared" si="121"/>
        <v>7244.3596007499036</v>
      </c>
      <c r="AL288" s="54">
        <f t="shared" si="98"/>
        <v>2.1584562690975746</v>
      </c>
      <c r="AM288" s="54">
        <f t="shared" si="99"/>
        <v>62.400126746244219</v>
      </c>
      <c r="AN288" s="54">
        <f t="shared" si="100"/>
        <v>1.001596341473576</v>
      </c>
      <c r="AO288" s="54">
        <f t="shared" si="101"/>
        <v>-3.2352799198674895</v>
      </c>
      <c r="AP288" s="54">
        <f t="shared" si="102"/>
        <v>0.34383381543361424</v>
      </c>
      <c r="AQ288" s="54">
        <f t="shared" si="103"/>
        <v>-69.889376222640976</v>
      </c>
      <c r="AR288" s="54">
        <f t="shared" si="104"/>
        <v>1.0000013425623102</v>
      </c>
      <c r="AS288" s="54">
        <f t="shared" si="105"/>
        <v>9.3886816393121783E-2</v>
      </c>
      <c r="AT288" s="54">
        <f t="shared" si="106"/>
        <v>6.4616170182111519E-5</v>
      </c>
      <c r="AU288" s="54">
        <f t="shared" si="107"/>
        <v>-89.996297766157696</v>
      </c>
      <c r="AV288" s="54">
        <f t="shared" si="108"/>
        <v>0.99974688274633672</v>
      </c>
      <c r="AW288" s="54">
        <f t="shared" si="109"/>
        <v>-1.2891625064234999</v>
      </c>
      <c r="AX288" s="54">
        <f t="shared" si="110"/>
        <v>9.9685788691152464</v>
      </c>
      <c r="AY288" s="54">
        <f t="shared" si="111"/>
        <v>76.787256445787634</v>
      </c>
      <c r="AZ288" s="16" t="e">
        <f t="shared" si="112"/>
        <v>#VALUE!</v>
      </c>
      <c r="BA288" s="16" t="e">
        <f t="shared" si="113"/>
        <v>#VALUE!</v>
      </c>
      <c r="BB288" s="16" t="e">
        <f t="shared" si="114"/>
        <v>#VALUE!</v>
      </c>
      <c r="BC288" s="16" t="e">
        <f t="shared" si="115"/>
        <v>#VALUE!</v>
      </c>
      <c r="BD288" s="16">
        <f t="shared" si="116"/>
        <v>0.99995335371199523</v>
      </c>
      <c r="BE288" s="16">
        <f t="shared" si="117"/>
        <v>-0.55341109670574906</v>
      </c>
      <c r="BF288" s="16">
        <f t="shared" si="118"/>
        <v>0.99991586733404403</v>
      </c>
      <c r="BG288" s="16">
        <f t="shared" si="119"/>
        <v>-0.74322960505429947</v>
      </c>
    </row>
    <row r="289" spans="35:59" ht="15" x14ac:dyDescent="0.25">
      <c r="AI289" s="16">
        <v>287</v>
      </c>
      <c r="AJ289" s="16">
        <f t="shared" si="120"/>
        <v>3.87</v>
      </c>
      <c r="AK289" s="16">
        <f t="shared" si="121"/>
        <v>7413.1024130091773</v>
      </c>
      <c r="AL289" s="54">
        <f t="shared" si="98"/>
        <v>2.1980386000376577</v>
      </c>
      <c r="AM289" s="54">
        <f t="shared" si="99"/>
        <v>62.938214349108016</v>
      </c>
      <c r="AN289" s="54">
        <f t="shared" si="100"/>
        <v>1.0016715119553441</v>
      </c>
      <c r="AO289" s="54">
        <f t="shared" si="101"/>
        <v>-3.310473564515144</v>
      </c>
      <c r="AP289" s="54">
        <f t="shared" si="102"/>
        <v>0.33690470788696819</v>
      </c>
      <c r="AQ289" s="54">
        <f t="shared" si="103"/>
        <v>-70.311596056903099</v>
      </c>
      <c r="AR289" s="54">
        <f t="shared" si="104"/>
        <v>1.0000014058352782</v>
      </c>
      <c r="AS289" s="54">
        <f t="shared" si="105"/>
        <v>9.6073717230055838E-2</v>
      </c>
      <c r="AT289" s="54">
        <f t="shared" si="106"/>
        <v>6.3145326583507422E-5</v>
      </c>
      <c r="AU289" s="54">
        <f t="shared" si="107"/>
        <v>-89.996382039288392</v>
      </c>
      <c r="AV289" s="54">
        <f t="shared" si="108"/>
        <v>0.99973495843981586</v>
      </c>
      <c r="AW289" s="54">
        <f t="shared" si="109"/>
        <v>-1.3191804683752828</v>
      </c>
      <c r="AX289" s="54">
        <f t="shared" si="110"/>
        <v>9.7500852241162992</v>
      </c>
      <c r="AY289" s="54">
        <f t="shared" si="111"/>
        <v>76.769815433930631</v>
      </c>
      <c r="AZ289" s="16" t="e">
        <f t="shared" si="112"/>
        <v>#VALUE!</v>
      </c>
      <c r="BA289" s="16" t="e">
        <f t="shared" si="113"/>
        <v>#VALUE!</v>
      </c>
      <c r="BB289" s="16" t="e">
        <f t="shared" si="114"/>
        <v>#VALUE!</v>
      </c>
      <c r="BC289" s="16" t="e">
        <f t="shared" si="115"/>
        <v>#VALUE!</v>
      </c>
      <c r="BD289" s="16">
        <f t="shared" si="116"/>
        <v>0.99995115550123448</v>
      </c>
      <c r="BE289" s="16">
        <f t="shared" si="117"/>
        <v>-0.56630086715949202</v>
      </c>
      <c r="BF289" s="16">
        <f t="shared" si="118"/>
        <v>0.99991190280760367</v>
      </c>
      <c r="BG289" s="16">
        <f t="shared" si="119"/>
        <v>-0.76053963616605347</v>
      </c>
    </row>
    <row r="290" spans="35:59" ht="15" x14ac:dyDescent="0.25">
      <c r="AI290" s="16">
        <v>288</v>
      </c>
      <c r="AJ290" s="16">
        <f t="shared" si="120"/>
        <v>3.88</v>
      </c>
      <c r="AK290" s="16">
        <f t="shared" si="121"/>
        <v>7585.7757502918394</v>
      </c>
      <c r="AL290" s="54">
        <f t="shared" si="98"/>
        <v>2.238736421773738</v>
      </c>
      <c r="AM290" s="54">
        <f t="shared" si="99"/>
        <v>63.469090365783771</v>
      </c>
      <c r="AN290" s="54">
        <f t="shared" si="100"/>
        <v>1.001750219067022</v>
      </c>
      <c r="AO290" s="54">
        <f t="shared" si="101"/>
        <v>-3.3874068757360698</v>
      </c>
      <c r="AP290" s="54">
        <f t="shared" si="102"/>
        <v>0.33008001624107269</v>
      </c>
      <c r="AQ290" s="54">
        <f t="shared" si="103"/>
        <v>-70.726367778169191</v>
      </c>
      <c r="AR290" s="54">
        <f t="shared" si="104"/>
        <v>1.0000014720902048</v>
      </c>
      <c r="AS290" s="54">
        <f t="shared" si="105"/>
        <v>9.8311557241466688E-2</v>
      </c>
      <c r="AT290" s="54">
        <f t="shared" si="106"/>
        <v>6.1707963472350916E-5</v>
      </c>
      <c r="AU290" s="54">
        <f t="shared" si="107"/>
        <v>-89.996464394128452</v>
      </c>
      <c r="AV290" s="54">
        <f t="shared" si="108"/>
        <v>0.99972247261534286</v>
      </c>
      <c r="AW290" s="54">
        <f t="shared" si="109"/>
        <v>-1.3498968885492617</v>
      </c>
      <c r="AX290" s="54">
        <f t="shared" si="110"/>
        <v>9.5321997813626975</v>
      </c>
      <c r="AY290" s="54">
        <f t="shared" si="111"/>
        <v>76.749522440916337</v>
      </c>
      <c r="AZ290" s="16" t="e">
        <f t="shared" si="112"/>
        <v>#VALUE!</v>
      </c>
      <c r="BA290" s="16" t="e">
        <f t="shared" si="113"/>
        <v>#VALUE!</v>
      </c>
      <c r="BB290" s="16" t="e">
        <f t="shared" si="114"/>
        <v>#VALUE!</v>
      </c>
      <c r="BC290" s="16" t="e">
        <f t="shared" si="115"/>
        <v>#VALUE!</v>
      </c>
      <c r="BD290" s="16">
        <f t="shared" si="116"/>
        <v>0.99994885370753039</v>
      </c>
      <c r="BE290" s="16">
        <f t="shared" si="117"/>
        <v>-0.57949081958427662</v>
      </c>
      <c r="BF290" s="16">
        <f t="shared" si="118"/>
        <v>0.99990775148933031</v>
      </c>
      <c r="BG290" s="16">
        <f t="shared" si="119"/>
        <v>-0.77825272594161932</v>
      </c>
    </row>
    <row r="291" spans="35:59" ht="15" x14ac:dyDescent="0.25">
      <c r="AI291" s="16">
        <v>289</v>
      </c>
      <c r="AJ291" s="16">
        <f t="shared" si="120"/>
        <v>3.89</v>
      </c>
      <c r="AK291" s="16">
        <f t="shared" si="121"/>
        <v>7762.4711662869322</v>
      </c>
      <c r="AL291" s="54">
        <f t="shared" si="98"/>
        <v>2.2805739868183177</v>
      </c>
      <c r="AM291" s="54">
        <f t="shared" si="99"/>
        <v>63.992671614680845</v>
      </c>
      <c r="AN291" s="54">
        <f t="shared" si="100"/>
        <v>1.0018326289031225</v>
      </c>
      <c r="AO291" s="54">
        <f t="shared" si="101"/>
        <v>-3.4661195343076705</v>
      </c>
      <c r="AP291" s="54">
        <f t="shared" si="102"/>
        <v>0.32336028050483839</v>
      </c>
      <c r="AQ291" s="54">
        <f t="shared" si="103"/>
        <v>-71.133737360577285</v>
      </c>
      <c r="AR291" s="54">
        <f t="shared" si="104"/>
        <v>1.0000015414676251</v>
      </c>
      <c r="AS291" s="54">
        <f t="shared" si="105"/>
        <v>0.10060152293242353</v>
      </c>
      <c r="AT291" s="54">
        <f t="shared" si="106"/>
        <v>6.0303318739730263E-5</v>
      </c>
      <c r="AU291" s="54">
        <f t="shared" si="107"/>
        <v>-89.996544874343485</v>
      </c>
      <c r="AV291" s="54">
        <f t="shared" si="108"/>
        <v>0.99970939885348009</v>
      </c>
      <c r="AW291" s="54">
        <f t="shared" si="109"/>
        <v>-1.3813279825328377</v>
      </c>
      <c r="AX291" s="54">
        <f t="shared" si="110"/>
        <v>9.3149154686221571</v>
      </c>
      <c r="AY291" s="54">
        <f t="shared" si="111"/>
        <v>76.726177191435326</v>
      </c>
      <c r="AZ291" s="16" t="e">
        <f t="shared" si="112"/>
        <v>#VALUE!</v>
      </c>
      <c r="BA291" s="16" t="e">
        <f t="shared" si="113"/>
        <v>#VALUE!</v>
      </c>
      <c r="BB291" s="16" t="e">
        <f t="shared" si="114"/>
        <v>#VALUE!</v>
      </c>
      <c r="BC291" s="16" t="e">
        <f t="shared" si="115"/>
        <v>#VALUE!</v>
      </c>
      <c r="BD291" s="16">
        <f t="shared" si="116"/>
        <v>0.99994644345066763</v>
      </c>
      <c r="BE291" s="16">
        <f t="shared" si="117"/>
        <v>-0.59298794187216419</v>
      </c>
      <c r="BF291" s="16">
        <f t="shared" si="118"/>
        <v>0.99990340458087124</v>
      </c>
      <c r="BG291" s="16">
        <f t="shared" si="119"/>
        <v>-0.79637825254448402</v>
      </c>
    </row>
    <row r="292" spans="35:59" ht="15" x14ac:dyDescent="0.25">
      <c r="AI292" s="16">
        <v>290</v>
      </c>
      <c r="AJ292" s="16">
        <f t="shared" si="120"/>
        <v>3.9</v>
      </c>
      <c r="AK292" s="16">
        <f t="shared" si="121"/>
        <v>7943.2823472428154</v>
      </c>
      <c r="AL292" s="54">
        <f t="shared" si="98"/>
        <v>2.3235760315363629</v>
      </c>
      <c r="AM292" s="54">
        <f t="shared" si="99"/>
        <v>64.508885869057167</v>
      </c>
      <c r="AN292" s="54">
        <f t="shared" si="100"/>
        <v>1.0019189153300596</v>
      </c>
      <c r="AO292" s="54">
        <f t="shared" si="101"/>
        <v>-3.5466520856085499</v>
      </c>
      <c r="AP292" s="54">
        <f t="shared" si="102"/>
        <v>0.31674589332535363</v>
      </c>
      <c r="AQ292" s="54">
        <f t="shared" si="103"/>
        <v>-71.533755999548475</v>
      </c>
      <c r="AR292" s="54">
        <f t="shared" si="104"/>
        <v>1.0000016141146977</v>
      </c>
      <c r="AS292" s="54">
        <f t="shared" si="105"/>
        <v>0.10294482844376576</v>
      </c>
      <c r="AT292" s="54">
        <f t="shared" si="106"/>
        <v>5.8930647624449118E-5</v>
      </c>
      <c r="AU292" s="54">
        <f t="shared" si="107"/>
        <v>-89.996623522605191</v>
      </c>
      <c r="AV292" s="54">
        <f t="shared" si="108"/>
        <v>0.99969570949392905</v>
      </c>
      <c r="AW292" s="54">
        <f t="shared" si="109"/>
        <v>-1.4134903397948058</v>
      </c>
      <c r="AX292" s="54">
        <f t="shared" si="110"/>
        <v>9.0982246020239437</v>
      </c>
      <c r="AY292" s="54">
        <f t="shared" si="111"/>
        <v>76.699583553714461</v>
      </c>
      <c r="AZ292" s="16" t="e">
        <f t="shared" si="112"/>
        <v>#VALUE!</v>
      </c>
      <c r="BA292" s="16" t="e">
        <f t="shared" si="113"/>
        <v>#VALUE!</v>
      </c>
      <c r="BB292" s="16" t="e">
        <f t="shared" si="114"/>
        <v>#VALUE!</v>
      </c>
      <c r="BC292" s="16" t="e">
        <f t="shared" si="115"/>
        <v>#VALUE!</v>
      </c>
      <c r="BD292" s="16">
        <f t="shared" si="116"/>
        <v>0.99994391962057894</v>
      </c>
      <c r="BE292" s="16">
        <f t="shared" si="117"/>
        <v>-0.60679938438065273</v>
      </c>
      <c r="BF292" s="16">
        <f t="shared" si="118"/>
        <v>0.99989885286969005</v>
      </c>
      <c r="BG292" s="16">
        <f t="shared" si="119"/>
        <v>-0.81492581184879387</v>
      </c>
    </row>
    <row r="293" spans="35:59" ht="15" x14ac:dyDescent="0.25">
      <c r="AI293" s="16">
        <v>291</v>
      </c>
      <c r="AJ293" s="16">
        <f t="shared" si="120"/>
        <v>3.91</v>
      </c>
      <c r="AK293" s="16">
        <f t="shared" si="121"/>
        <v>8128.3051616410066</v>
      </c>
      <c r="AL293" s="54">
        <f t="shared" si="98"/>
        <v>2.3677677926511898</v>
      </c>
      <c r="AM293" s="54">
        <f t="shared" si="99"/>
        <v>65.017671552388975</v>
      </c>
      <c r="AN293" s="54">
        <f t="shared" si="100"/>
        <v>1.0020092603470681</v>
      </c>
      <c r="AO293" s="54">
        <f t="shared" si="101"/>
        <v>-3.629045955547904</v>
      </c>
      <c r="AP293" s="54">
        <f t="shared" si="102"/>
        <v>0.31023710719028791</v>
      </c>
      <c r="AQ293" s="54">
        <f t="shared" si="103"/>
        <v>-71.926479752764919</v>
      </c>
      <c r="AR293" s="54">
        <f t="shared" si="104"/>
        <v>1.0000016901855155</v>
      </c>
      <c r="AS293" s="54">
        <f t="shared" si="105"/>
        <v>0.10534271619571876</v>
      </c>
      <c r="AT293" s="54">
        <f t="shared" si="106"/>
        <v>5.7589222318143387E-5</v>
      </c>
      <c r="AU293" s="54">
        <f t="shared" si="107"/>
        <v>-89.996700380613902</v>
      </c>
      <c r="AV293" s="54">
        <f t="shared" si="108"/>
        <v>0.99968137557745984</v>
      </c>
      <c r="AW293" s="54">
        <f t="shared" si="109"/>
        <v>-1.4464009321210065</v>
      </c>
      <c r="AX293" s="54">
        <f t="shared" si="110"/>
        <v>8.8821189552557076</v>
      </c>
      <c r="AY293" s="54">
        <f t="shared" si="111"/>
        <v>76.669549561383675</v>
      </c>
      <c r="AZ293" s="16" t="e">
        <f t="shared" si="112"/>
        <v>#VALUE!</v>
      </c>
      <c r="BA293" s="16" t="e">
        <f t="shared" si="113"/>
        <v>#VALUE!</v>
      </c>
      <c r="BB293" s="16" t="e">
        <f t="shared" si="114"/>
        <v>#VALUE!</v>
      </c>
      <c r="BC293" s="16" t="e">
        <f t="shared" si="115"/>
        <v>#VALUE!</v>
      </c>
      <c r="BD293" s="16">
        <f t="shared" si="116"/>
        <v>0.99994127686652501</v>
      </c>
      <c r="BE293" s="16">
        <f t="shared" si="117"/>
        <v>-0.6209324636952972</v>
      </c>
      <c r="BF293" s="16">
        <f t="shared" si="118"/>
        <v>0.99989408670959279</v>
      </c>
      <c r="BG293" s="16">
        <f t="shared" si="119"/>
        <v>-0.83390522245798748</v>
      </c>
    </row>
    <row r="294" spans="35:59" ht="15" x14ac:dyDescent="0.25">
      <c r="AI294" s="16">
        <v>292</v>
      </c>
      <c r="AJ294" s="16">
        <f t="shared" si="120"/>
        <v>3.92</v>
      </c>
      <c r="AK294" s="16">
        <f t="shared" si="121"/>
        <v>8317.6377110267094</v>
      </c>
      <c r="AL294" s="54">
        <f t="shared" si="98"/>
        <v>2.4131750241052701</v>
      </c>
      <c r="AM294" s="54">
        <f t="shared" si="99"/>
        <v>65.518977412934376</v>
      </c>
      <c r="AN294" s="54">
        <f t="shared" si="100"/>
        <v>1.0021038544636209</v>
      </c>
      <c r="AO294" s="54">
        <f t="shared" si="101"/>
        <v>-3.7133434665717964</v>
      </c>
      <c r="AP294" s="54">
        <f t="shared" si="102"/>
        <v>0.30383404160754263</v>
      </c>
      <c r="AQ294" s="54">
        <f t="shared" si="103"/>
        <v>-72.311969190701404</v>
      </c>
      <c r="AR294" s="54">
        <f t="shared" si="104"/>
        <v>1.0000017698414343</v>
      </c>
      <c r="AS294" s="54">
        <f t="shared" si="105"/>
        <v>0.10779645754648896</v>
      </c>
      <c r="AT294" s="54">
        <f t="shared" si="106"/>
        <v>5.6278331579389175E-5</v>
      </c>
      <c r="AU294" s="54">
        <f t="shared" si="107"/>
        <v>-89.996775489120765</v>
      </c>
      <c r="AV294" s="54">
        <f t="shared" si="108"/>
        <v>0.99966636678514287</v>
      </c>
      <c r="AW294" s="54">
        <f t="shared" si="109"/>
        <v>-1.4800771222269444</v>
      </c>
      <c r="AX294" s="54">
        <f t="shared" si="110"/>
        <v>8.6665898268857848</v>
      </c>
      <c r="AY294" s="54">
        <f t="shared" si="111"/>
        <v>76.635887404545031</v>
      </c>
      <c r="AZ294" s="16" t="e">
        <f t="shared" si="112"/>
        <v>#VALUE!</v>
      </c>
      <c r="BA294" s="16" t="e">
        <f t="shared" si="113"/>
        <v>#VALUE!</v>
      </c>
      <c r="BB294" s="16" t="e">
        <f t="shared" si="114"/>
        <v>#VALUE!</v>
      </c>
      <c r="BC294" s="16" t="e">
        <f t="shared" si="115"/>
        <v>#VALUE!</v>
      </c>
      <c r="BD294" s="16">
        <f t="shared" si="116"/>
        <v>0.99993850958576769</v>
      </c>
      <c r="BE294" s="16">
        <f t="shared" si="117"/>
        <v>-0.63539466647839715</v>
      </c>
      <c r="BF294" s="16">
        <f t="shared" si="118"/>
        <v>0.99988909600033915</v>
      </c>
      <c r="BG294" s="16">
        <f t="shared" si="119"/>
        <v>-0.85332653083653698</v>
      </c>
    </row>
    <row r="295" spans="35:59" ht="15" x14ac:dyDescent="0.25">
      <c r="AI295" s="16">
        <v>293</v>
      </c>
      <c r="AJ295" s="16">
        <f t="shared" si="120"/>
        <v>3.93</v>
      </c>
      <c r="AK295" s="16">
        <f t="shared" si="121"/>
        <v>8511.3803820237772</v>
      </c>
      <c r="AL295" s="54">
        <f t="shared" si="98"/>
        <v>2.4598240142644947</v>
      </c>
      <c r="AM295" s="54">
        <f t="shared" si="99"/>
        <v>66.012762180503216</v>
      </c>
      <c r="AN295" s="54">
        <f t="shared" si="100"/>
        <v>1.0022028970940748</v>
      </c>
      <c r="AO295" s="54">
        <f t="shared" si="101"/>
        <v>-3.7995878537282972</v>
      </c>
      <c r="AP295" s="54">
        <f t="shared" si="102"/>
        <v>0.29753669022919443</v>
      </c>
      <c r="AQ295" s="54">
        <f t="shared" si="103"/>
        <v>-72.690289057421751</v>
      </c>
      <c r="AR295" s="54">
        <f t="shared" si="104"/>
        <v>1.0000018532514141</v>
      </c>
      <c r="AS295" s="54">
        <f t="shared" si="105"/>
        <v>0.11030735346619738</v>
      </c>
      <c r="AT295" s="54">
        <f t="shared" si="106"/>
        <v>5.4997280356591758E-5</v>
      </c>
      <c r="AU295" s="54">
        <f t="shared" si="107"/>
        <v>-89.996848887949284</v>
      </c>
      <c r="AV295" s="54">
        <f t="shared" si="108"/>
        <v>0.99965065137475995</v>
      </c>
      <c r="AW295" s="54">
        <f t="shared" si="109"/>
        <v>-1.5145366725502438</v>
      </c>
      <c r="AX295" s="54">
        <f t="shared" si="110"/>
        <v>8.4516281055619977</v>
      </c>
      <c r="AY295" s="54">
        <f t="shared" si="111"/>
        <v>76.598413392356875</v>
      </c>
      <c r="AZ295" s="16" t="e">
        <f t="shared" si="112"/>
        <v>#VALUE!</v>
      </c>
      <c r="BA295" s="16" t="e">
        <f t="shared" si="113"/>
        <v>#VALUE!</v>
      </c>
      <c r="BB295" s="16" t="e">
        <f t="shared" si="114"/>
        <v>#VALUE!</v>
      </c>
      <c r="BC295" s="16" t="e">
        <f t="shared" si="115"/>
        <v>#VALUE!</v>
      </c>
      <c r="BD295" s="16">
        <f t="shared" si="116"/>
        <v>0.99993561191171054</v>
      </c>
      <c r="BE295" s="16">
        <f t="shared" si="117"/>
        <v>-0.65019365340570234</v>
      </c>
      <c r="BF295" s="16">
        <f t="shared" si="118"/>
        <v>0.9998838701662992</v>
      </c>
      <c r="BG295" s="16">
        <f t="shared" si="119"/>
        <v>-0.8732000165572521</v>
      </c>
    </row>
    <row r="296" spans="35:59" ht="15" x14ac:dyDescent="0.25">
      <c r="AI296" s="16">
        <v>294</v>
      </c>
      <c r="AJ296" s="16">
        <f t="shared" si="120"/>
        <v>3.94</v>
      </c>
      <c r="AK296" s="16">
        <f t="shared" si="121"/>
        <v>8709.6358995608189</v>
      </c>
      <c r="AL296" s="54">
        <f t="shared" si="98"/>
        <v>2.5077416034553974</v>
      </c>
      <c r="AM296" s="54">
        <f t="shared" si="99"/>
        <v>66.498994208339084</v>
      </c>
      <c r="AN296" s="54">
        <f t="shared" si="100"/>
        <v>1.0023065969702989</v>
      </c>
      <c r="AO296" s="54">
        <f t="shared" si="101"/>
        <v>-3.8878232807709572</v>
      </c>
      <c r="AP296" s="54">
        <f t="shared" si="102"/>
        <v>0.29134492789036032</v>
      </c>
      <c r="AQ296" s="54">
        <f t="shared" si="103"/>
        <v>-73.061507942223642</v>
      </c>
      <c r="AR296" s="54">
        <f t="shared" si="104"/>
        <v>1.0000019405923775</v>
      </c>
      <c r="AS296" s="54">
        <f t="shared" si="105"/>
        <v>0.11287673522649634</v>
      </c>
      <c r="AT296" s="54">
        <f t="shared" si="106"/>
        <v>5.374538941946161E-5</v>
      </c>
      <c r="AU296" s="54">
        <f t="shared" si="107"/>
        <v>-89.996920616016496</v>
      </c>
      <c r="AV296" s="54">
        <f t="shared" si="108"/>
        <v>0.99963419611426574</v>
      </c>
      <c r="AW296" s="54">
        <f t="shared" si="109"/>
        <v>-1.5497977542255015</v>
      </c>
      <c r="AX296" s="54">
        <f t="shared" si="110"/>
        <v>8.2372243328817145</v>
      </c>
      <c r="AY296" s="54">
        <f t="shared" si="111"/>
        <v>76.556947889469527</v>
      </c>
      <c r="AZ296" s="16" t="e">
        <f t="shared" si="112"/>
        <v>#VALUE!</v>
      </c>
      <c r="BA296" s="16" t="e">
        <f t="shared" si="113"/>
        <v>#VALUE!</v>
      </c>
      <c r="BB296" s="16" t="e">
        <f t="shared" si="114"/>
        <v>#VALUE!</v>
      </c>
      <c r="BC296" s="16" t="e">
        <f t="shared" si="115"/>
        <v>#VALUE!</v>
      </c>
      <c r="BD296" s="16">
        <f t="shared" si="116"/>
        <v>0.99993257770148225</v>
      </c>
      <c r="BE296" s="16">
        <f t="shared" si="117"/>
        <v>-0.66533726319300301</v>
      </c>
      <c r="BF296" s="16">
        <f t="shared" si="118"/>
        <v>0.99987839813410795</v>
      </c>
      <c r="BG296" s="16">
        <f t="shared" si="119"/>
        <v>-0.89353619766645553</v>
      </c>
    </row>
    <row r="297" spans="35:59" ht="15" x14ac:dyDescent="0.25">
      <c r="AI297" s="16">
        <v>295</v>
      </c>
      <c r="AJ297" s="16">
        <f t="shared" si="120"/>
        <v>3.95</v>
      </c>
      <c r="AK297" s="16">
        <f t="shared" si="121"/>
        <v>8912.5093813374679</v>
      </c>
      <c r="AL297" s="54">
        <f t="shared" si="98"/>
        <v>2.5569552018266943</v>
      </c>
      <c r="AM297" s="54">
        <f t="shared" si="99"/>
        <v>66.977651102903451</v>
      </c>
      <c r="AN297" s="54">
        <f t="shared" si="100"/>
        <v>1.0024151725730786</v>
      </c>
      <c r="AO297" s="54">
        <f t="shared" si="101"/>
        <v>-3.9780948562789198</v>
      </c>
      <c r="AP297" s="54">
        <f t="shared" si="102"/>
        <v>0.2852585175369432</v>
      </c>
      <c r="AQ297" s="54">
        <f t="shared" si="103"/>
        <v>-73.425697962603479</v>
      </c>
      <c r="AR297" s="54">
        <f t="shared" si="104"/>
        <v>1.0000020320495857</v>
      </c>
      <c r="AS297" s="54">
        <f t="shared" si="105"/>
        <v>0.11550596510624515</v>
      </c>
      <c r="AT297" s="54">
        <f t="shared" si="106"/>
        <v>5.2521994998876613E-5</v>
      </c>
      <c r="AU297" s="54">
        <f t="shared" si="107"/>
        <v>-89.996990711353575</v>
      </c>
      <c r="AV297" s="54">
        <f t="shared" si="108"/>
        <v>0.999616966212166</v>
      </c>
      <c r="AW297" s="54">
        <f t="shared" si="109"/>
        <v>-1.5858789562443398</v>
      </c>
      <c r="AX297" s="54">
        <f t="shared" si="110"/>
        <v>8.0233687637659568</v>
      </c>
      <c r="AY297" s="54">
        <f t="shared" si="111"/>
        <v>76.511315228645216</v>
      </c>
      <c r="AZ297" s="16" t="e">
        <f t="shared" si="112"/>
        <v>#VALUE!</v>
      </c>
      <c r="BA297" s="16" t="e">
        <f t="shared" si="113"/>
        <v>#VALUE!</v>
      </c>
      <c r="BB297" s="16" t="e">
        <f t="shared" si="114"/>
        <v>#VALUE!</v>
      </c>
      <c r="BC297" s="16" t="e">
        <f t="shared" si="115"/>
        <v>#VALUE!</v>
      </c>
      <c r="BD297" s="16">
        <f t="shared" si="116"/>
        <v>0.99992940052293533</v>
      </c>
      <c r="BE297" s="16">
        <f t="shared" si="117"/>
        <v>-0.68083351671463155</v>
      </c>
      <c r="BF297" s="16">
        <f t="shared" si="118"/>
        <v>0.99987266830927413</v>
      </c>
      <c r="BG297" s="16">
        <f t="shared" si="119"/>
        <v>-0.91434583616955678</v>
      </c>
    </row>
    <row r="298" spans="35:59" ht="15" x14ac:dyDescent="0.25">
      <c r="AI298" s="16">
        <v>296</v>
      </c>
      <c r="AJ298" s="16">
        <f t="shared" si="120"/>
        <v>3.96</v>
      </c>
      <c r="AK298" s="16">
        <f t="shared" si="121"/>
        <v>9120.1083935591087</v>
      </c>
      <c r="AL298" s="54">
        <f t="shared" si="98"/>
        <v>2.6074928075275863</v>
      </c>
      <c r="AM298" s="54">
        <f t="shared" si="99"/>
        <v>67.44871934421279</v>
      </c>
      <c r="AN298" s="54">
        <f t="shared" si="100"/>
        <v>1.0025288525831157</v>
      </c>
      <c r="AO298" s="54">
        <f t="shared" si="101"/>
        <v>-4.0704486497693599</v>
      </c>
      <c r="AP298" s="54">
        <f t="shared" si="102"/>
        <v>0.27927711701950009</v>
      </c>
      <c r="AQ298" s="54">
        <f t="shared" si="103"/>
        <v>-73.782934458903284</v>
      </c>
      <c r="AR298" s="54">
        <f t="shared" si="104"/>
        <v>1.0000021278170304</v>
      </c>
      <c r="AS298" s="54">
        <f t="shared" si="105"/>
        <v>0.11819643711361007</v>
      </c>
      <c r="AT298" s="54">
        <f t="shared" si="106"/>
        <v>5.1326448434943404E-5</v>
      </c>
      <c r="AU298" s="54">
        <f t="shared" si="107"/>
        <v>-89.997059211126</v>
      </c>
      <c r="AV298" s="54">
        <f t="shared" si="108"/>
        <v>0.99959892524466931</v>
      </c>
      <c r="AW298" s="54">
        <f t="shared" si="109"/>
        <v>-1.6227992948031702</v>
      </c>
      <c r="AX298" s="54">
        <f t="shared" si="110"/>
        <v>7.8100514242091021</v>
      </c>
      <c r="AY298" s="54">
        <f t="shared" si="111"/>
        <v>76.461343601869331</v>
      </c>
      <c r="AZ298" s="16" t="e">
        <f t="shared" si="112"/>
        <v>#VALUE!</v>
      </c>
      <c r="BA298" s="16" t="e">
        <f t="shared" si="113"/>
        <v>#VALUE!</v>
      </c>
      <c r="BB298" s="16" t="e">
        <f t="shared" si="114"/>
        <v>#VALUE!</v>
      </c>
      <c r="BC298" s="16" t="e">
        <f t="shared" si="115"/>
        <v>#VALUE!</v>
      </c>
      <c r="BD298" s="16">
        <f t="shared" si="116"/>
        <v>0.99992607364103658</v>
      </c>
      <c r="BE298" s="16">
        <f t="shared" si="117"/>
        <v>-0.69669062121583702</v>
      </c>
      <c r="BF298" s="16">
        <f t="shared" si="118"/>
        <v>0.99986666855169182</v>
      </c>
      <c r="BG298" s="16">
        <f t="shared" si="119"/>
        <v>-0.9356399436394327</v>
      </c>
    </row>
    <row r="299" spans="35:59" ht="15" x14ac:dyDescent="0.25">
      <c r="AI299" s="16">
        <v>297</v>
      </c>
      <c r="AJ299" s="16">
        <f t="shared" si="120"/>
        <v>3.97</v>
      </c>
      <c r="AK299" s="16">
        <f t="shared" si="121"/>
        <v>9332.5430079699217</v>
      </c>
      <c r="AL299" s="54">
        <f t="shared" si="98"/>
        <v>2.6593830251969908</v>
      </c>
      <c r="AM299" s="54">
        <f t="shared" si="99"/>
        <v>67.912193899234509</v>
      </c>
      <c r="AN299" s="54">
        <f t="shared" si="100"/>
        <v>1.0026478763524773</v>
      </c>
      <c r="AO299" s="54">
        <f t="shared" si="101"/>
        <v>-4.1649317077761498</v>
      </c>
      <c r="AP299" s="54">
        <f t="shared" si="102"/>
        <v>0.27340028573351327</v>
      </c>
      <c r="AQ299" s="54">
        <f t="shared" si="103"/>
        <v>-74.133295700904497</v>
      </c>
      <c r="AR299" s="54">
        <f t="shared" si="104"/>
        <v>1.000002228097846</v>
      </c>
      <c r="AS299" s="54">
        <f t="shared" si="105"/>
        <v>0.12094957772497446</v>
      </c>
      <c r="AT299" s="54">
        <f t="shared" si="106"/>
        <v>5.0158115833069376E-5</v>
      </c>
      <c r="AU299" s="54">
        <f t="shared" si="107"/>
        <v>-89.997126151653234</v>
      </c>
      <c r="AV299" s="54">
        <f t="shared" si="108"/>
        <v>0.99958003507947135</v>
      </c>
      <c r="AW299" s="54">
        <f t="shared" si="109"/>
        <v>-1.6605782228412798</v>
      </c>
      <c r="AX299" s="54">
        <f t="shared" si="110"/>
        <v>7.5972621663098741</v>
      </c>
      <c r="AY299" s="54">
        <f t="shared" si="111"/>
        <v>76.406864932213097</v>
      </c>
      <c r="AZ299" s="16" t="e">
        <f t="shared" si="112"/>
        <v>#VALUE!</v>
      </c>
      <c r="BA299" s="16" t="e">
        <f t="shared" si="113"/>
        <v>#VALUE!</v>
      </c>
      <c r="BB299" s="16" t="e">
        <f t="shared" si="114"/>
        <v>#VALUE!</v>
      </c>
      <c r="BC299" s="16" t="e">
        <f t="shared" si="115"/>
        <v>#VALUE!</v>
      </c>
      <c r="BD299" s="16">
        <f t="shared" si="116"/>
        <v>0.99992259000361527</v>
      </c>
      <c r="BE299" s="16">
        <f t="shared" si="117"/>
        <v>-0.71291697462109538</v>
      </c>
      <c r="BF299" s="16">
        <f t="shared" si="118"/>
        <v>0.9998603861500045</v>
      </c>
      <c r="BG299" s="16">
        <f t="shared" si="119"/>
        <v>-0.95742978695016256</v>
      </c>
    </row>
    <row r="300" spans="35:59" ht="15" x14ac:dyDescent="0.25">
      <c r="AI300" s="16">
        <v>298</v>
      </c>
      <c r="AJ300" s="16">
        <f t="shared" si="120"/>
        <v>3.98</v>
      </c>
      <c r="AK300" s="16">
        <f t="shared" si="121"/>
        <v>9549.9258602143691</v>
      </c>
      <c r="AL300" s="54">
        <f t="shared" si="98"/>
        <v>2.7126550847592141</v>
      </c>
      <c r="AM300" s="54">
        <f t="shared" si="99"/>
        <v>68.36807783069014</v>
      </c>
      <c r="AN300" s="54">
        <f t="shared" si="100"/>
        <v>1.0027724943973821</v>
      </c>
      <c r="AO300" s="54">
        <f t="shared" si="101"/>
        <v>-4.2615920698661443</v>
      </c>
      <c r="AP300" s="54">
        <f t="shared" si="102"/>
        <v>0.267627491089245</v>
      </c>
      <c r="AQ300" s="54">
        <f t="shared" si="103"/>
        <v>-74.476862606544088</v>
      </c>
      <c r="AR300" s="54">
        <f t="shared" si="104"/>
        <v>1.0000023331047398</v>
      </c>
      <c r="AS300" s="54">
        <f t="shared" si="105"/>
        <v>0.12376684664104885</v>
      </c>
      <c r="AT300" s="54">
        <f t="shared" si="106"/>
        <v>4.9016377727863473E-5</v>
      </c>
      <c r="AU300" s="54">
        <f t="shared" si="107"/>
        <v>-89.997191568428065</v>
      </c>
      <c r="AV300" s="54">
        <f t="shared" si="108"/>
        <v>0.99956025579601204</v>
      </c>
      <c r="AW300" s="54">
        <f t="shared" si="109"/>
        <v>-1.6992356397717034</v>
      </c>
      <c r="AX300" s="54">
        <f t="shared" si="110"/>
        <v>7.3849907205215732</v>
      </c>
      <c r="AY300" s="54">
        <f t="shared" si="111"/>
        <v>76.347714728642117</v>
      </c>
      <c r="AZ300" s="16" t="e">
        <f t="shared" si="112"/>
        <v>#VALUE!</v>
      </c>
      <c r="BA300" s="16" t="e">
        <f t="shared" si="113"/>
        <v>#VALUE!</v>
      </c>
      <c r="BB300" s="16" t="e">
        <f t="shared" si="114"/>
        <v>#VALUE!</v>
      </c>
      <c r="BC300" s="16" t="e">
        <f t="shared" si="115"/>
        <v>#VALUE!</v>
      </c>
      <c r="BD300" s="16">
        <f t="shared" si="116"/>
        <v>0.99991894222644417</v>
      </c>
      <c r="BE300" s="16">
        <f t="shared" si="117"/>
        <v>-0.72952116994042449</v>
      </c>
      <c r="BF300" s="16">
        <f t="shared" si="118"/>
        <v>0.99985380779477073</v>
      </c>
      <c r="BG300" s="16">
        <f t="shared" si="119"/>
        <v>-0.979726894138641</v>
      </c>
    </row>
    <row r="301" spans="35:59" ht="15" x14ac:dyDescent="0.25">
      <c r="AI301" s="16">
        <v>299</v>
      </c>
      <c r="AJ301" s="16">
        <f t="shared" si="120"/>
        <v>3.99</v>
      </c>
      <c r="AK301" s="16">
        <f t="shared" si="121"/>
        <v>9772.3722095581161</v>
      </c>
      <c r="AL301" s="54">
        <f t="shared" si="98"/>
        <v>2.7673388605230804</v>
      </c>
      <c r="AM301" s="54">
        <f t="shared" si="99"/>
        <v>68.816381903452054</v>
      </c>
      <c r="AN301" s="54">
        <f t="shared" si="100"/>
        <v>1.0029029689132447</v>
      </c>
      <c r="AO301" s="54">
        <f t="shared" si="101"/>
        <v>-4.3604787845621047</v>
      </c>
      <c r="AP301" s="54">
        <f t="shared" si="102"/>
        <v>0.2619581147970525</v>
      </c>
      <c r="AQ301" s="54">
        <f t="shared" si="103"/>
        <v>-74.813718472846006</v>
      </c>
      <c r="AR301" s="54">
        <f t="shared" si="104"/>
        <v>1.0000024430604444</v>
      </c>
      <c r="AS301" s="54">
        <f t="shared" si="105"/>
        <v>0.12664973756058059</v>
      </c>
      <c r="AT301" s="54">
        <f t="shared" si="106"/>
        <v>4.7900628754687467E-5</v>
      </c>
      <c r="AU301" s="54">
        <f t="shared" si="107"/>
        <v>-89.997255496135281</v>
      </c>
      <c r="AV301" s="54">
        <f t="shared" si="108"/>
        <v>0.99953954560205138</v>
      </c>
      <c r="AW301" s="54">
        <f t="shared" si="109"/>
        <v>-1.7387919014072994</v>
      </c>
      <c r="AX301" s="54">
        <f t="shared" si="110"/>
        <v>7.1732267450889244</v>
      </c>
      <c r="AY301" s="54">
        <f t="shared" si="111"/>
        <v>76.283731925889469</v>
      </c>
      <c r="AZ301" s="16" t="e">
        <f t="shared" si="112"/>
        <v>#VALUE!</v>
      </c>
      <c r="BA301" s="16" t="e">
        <f t="shared" si="113"/>
        <v>#VALUE!</v>
      </c>
      <c r="BB301" s="16" t="e">
        <f t="shared" si="114"/>
        <v>#VALUE!</v>
      </c>
      <c r="BC301" s="16" t="e">
        <f t="shared" si="115"/>
        <v>#VALUE!</v>
      </c>
      <c r="BD301" s="16">
        <f t="shared" si="116"/>
        <v>0.99991512257761972</v>
      </c>
      <c r="BE301" s="16">
        <f t="shared" si="117"/>
        <v>-0.74651199977582516</v>
      </c>
      <c r="BF301" s="16">
        <f t="shared" si="118"/>
        <v>0.99984691955036953</v>
      </c>
      <c r="BG301" s="16">
        <f t="shared" si="119"/>
        <v>-1.0025430603966508</v>
      </c>
    </row>
    <row r="302" spans="35:59" ht="15" x14ac:dyDescent="0.25">
      <c r="AI302" s="16">
        <v>300</v>
      </c>
      <c r="AJ302" s="16">
        <f t="shared" si="120"/>
        <v>4</v>
      </c>
      <c r="AK302" s="16">
        <f t="shared" si="121"/>
        <v>10000</v>
      </c>
      <c r="AL302" s="54">
        <f t="shared" si="98"/>
        <v>2.8234648905829411</v>
      </c>
      <c r="AM302" s="54">
        <f t="shared" si="99"/>
        <v>69.25712419055283</v>
      </c>
      <c r="AN302" s="54">
        <f t="shared" si="100"/>
        <v>1.0030395743129386</v>
      </c>
      <c r="AO302" s="54">
        <f t="shared" si="101"/>
        <v>-4.4616419251385819</v>
      </c>
      <c r="AP302" s="54">
        <f t="shared" si="102"/>
        <v>0.2563914589565538</v>
      </c>
      <c r="AQ302" s="54">
        <f t="shared" si="103"/>
        <v>-75.143948719088201</v>
      </c>
      <c r="AR302" s="54">
        <f t="shared" si="104"/>
        <v>1.0000025581981886</v>
      </c>
      <c r="AS302" s="54">
        <f t="shared" si="105"/>
        <v>0.12959977897207231</v>
      </c>
      <c r="AT302" s="54">
        <f t="shared" si="106"/>
        <v>4.6810277328683829E-5</v>
      </c>
      <c r="AU302" s="54">
        <f t="shared" si="107"/>
        <v>-89.997317968670259</v>
      </c>
      <c r="AV302" s="54">
        <f t="shared" si="108"/>
        <v>0.99951786074639548</v>
      </c>
      <c r="AW302" s="54">
        <f t="shared" si="109"/>
        <v>-1.7792678300843399</v>
      </c>
      <c r="AX302" s="54">
        <f t="shared" si="110"/>
        <v>6.9619598726653926</v>
      </c>
      <c r="AY302" s="54">
        <f t="shared" si="111"/>
        <v>76.214758711417517</v>
      </c>
      <c r="AZ302" s="16" t="e">
        <f t="shared" si="112"/>
        <v>#VALUE!</v>
      </c>
      <c r="BA302" s="16" t="e">
        <f t="shared" si="113"/>
        <v>#VALUE!</v>
      </c>
      <c r="BB302" s="16" t="e">
        <f t="shared" si="114"/>
        <v>#VALUE!</v>
      </c>
      <c r="BC302" s="16" t="e">
        <f t="shared" si="115"/>
        <v>#VALUE!</v>
      </c>
      <c r="BD302" s="16">
        <f t="shared" si="116"/>
        <v>0.99991112296120743</v>
      </c>
      <c r="BE302" s="16">
        <f t="shared" si="117"/>
        <v>-0.76389846092999514</v>
      </c>
      <c r="BF302" s="16">
        <f t="shared" si="118"/>
        <v>0.99983970682559564</v>
      </c>
      <c r="BG302" s="16">
        <f t="shared" si="119"/>
        <v>-1.0258903541959969</v>
      </c>
    </row>
    <row r="303" spans="35:59" ht="15" x14ac:dyDescent="0.25">
      <c r="AI303" s="16">
        <v>301</v>
      </c>
      <c r="AJ303" s="16">
        <f t="shared" si="120"/>
        <v>4.01</v>
      </c>
      <c r="AK303" s="16">
        <f t="shared" si="121"/>
        <v>10232.929922807549</v>
      </c>
      <c r="AL303" s="54">
        <f t="shared" si="98"/>
        <v>2.8810643965214275</v>
      </c>
      <c r="AM303" s="54">
        <f t="shared" si="99"/>
        <v>69.690329680659389</v>
      </c>
      <c r="AN303" s="54">
        <f t="shared" si="100"/>
        <v>1.0031825977892683</v>
      </c>
      <c r="AO303" s="54">
        <f t="shared" si="101"/>
        <v>-4.5651326052543215</v>
      </c>
      <c r="AP303" s="54">
        <f t="shared" si="102"/>
        <v>0.25092675194034708</v>
      </c>
      <c r="AQ303" s="54">
        <f t="shared" si="103"/>
        <v>-75.467640642159978</v>
      </c>
      <c r="AR303" s="54">
        <f t="shared" si="104"/>
        <v>1.0000026787621934</v>
      </c>
      <c r="AS303" s="54">
        <f t="shared" si="105"/>
        <v>0.13261853496392859</v>
      </c>
      <c r="AT303" s="54">
        <f t="shared" si="106"/>
        <v>4.574474533110942E-5</v>
      </c>
      <c r="AU303" s="54">
        <f t="shared" si="107"/>
        <v>-89.99737901915671</v>
      </c>
      <c r="AV303" s="54">
        <f t="shared" si="108"/>
        <v>0.99949515542759781</v>
      </c>
      <c r="AW303" s="54">
        <f t="shared" si="109"/>
        <v>-1.820684724985836</v>
      </c>
      <c r="AX303" s="54">
        <f t="shared" si="110"/>
        <v>6.7511797541284269</v>
      </c>
      <c r="AY303" s="54">
        <f t="shared" si="111"/>
        <v>76.140640341397614</v>
      </c>
      <c r="AZ303" s="16" t="e">
        <f t="shared" si="112"/>
        <v>#VALUE!</v>
      </c>
      <c r="BA303" s="16" t="e">
        <f t="shared" si="113"/>
        <v>#VALUE!</v>
      </c>
      <c r="BB303" s="16" t="e">
        <f t="shared" si="114"/>
        <v>#VALUE!</v>
      </c>
      <c r="BC303" s="16" t="e">
        <f t="shared" si="115"/>
        <v>#VALUE!</v>
      </c>
      <c r="BD303" s="16">
        <f t="shared" si="116"/>
        <v>0.9999069349001215</v>
      </c>
      <c r="BE303" s="16">
        <f t="shared" si="117"/>
        <v>-0.78168975911951366</v>
      </c>
      <c r="BF303" s="16">
        <f t="shared" si="118"/>
        <v>0.99983215434287553</v>
      </c>
      <c r="BG303" s="16">
        <f t="shared" si="119"/>
        <v>-1.0497811235493444</v>
      </c>
    </row>
    <row r="304" spans="35:59" ht="15" x14ac:dyDescent="0.25">
      <c r="AI304" s="16">
        <v>302</v>
      </c>
      <c r="AJ304" s="16">
        <f t="shared" si="120"/>
        <v>4.0199999999999996</v>
      </c>
      <c r="AK304" s="16">
        <f t="shared" si="121"/>
        <v>10471.285480509003</v>
      </c>
      <c r="AL304" s="54">
        <f t="shared" si="98"/>
        <v>2.940169303415074</v>
      </c>
      <c r="AM304" s="54">
        <f t="shared" si="99"/>
        <v>70.116029888694968</v>
      </c>
      <c r="AN304" s="54">
        <f t="shared" si="100"/>
        <v>1.0033323399026883</v>
      </c>
      <c r="AO304" s="54">
        <f t="shared" si="101"/>
        <v>-4.671002994381654</v>
      </c>
      <c r="AP304" s="54">
        <f t="shared" si="102"/>
        <v>0.24556315406512308</v>
      </c>
      <c r="AQ304" s="54">
        <f t="shared" si="103"/>
        <v>-75.784883184005466</v>
      </c>
      <c r="AR304" s="54">
        <f t="shared" si="104"/>
        <v>1.0000028050081891</v>
      </c>
      <c r="AS304" s="54">
        <f t="shared" si="105"/>
        <v>0.13570760605345619</v>
      </c>
      <c r="AT304" s="54">
        <f t="shared" si="106"/>
        <v>4.4703467802809784E-5</v>
      </c>
      <c r="AU304" s="54">
        <f t="shared" si="107"/>
        <v>-89.997438679964446</v>
      </c>
      <c r="AV304" s="54">
        <f t="shared" si="108"/>
        <v>0.99947138169845873</v>
      </c>
      <c r="AW304" s="54">
        <f t="shared" si="109"/>
        <v>-1.8630643726666718</v>
      </c>
      <c r="AX304" s="54">
        <f t="shared" si="110"/>
        <v>6.5408760996312241</v>
      </c>
      <c r="AY304" s="54">
        <f t="shared" si="111"/>
        <v>76.061224947526085</v>
      </c>
      <c r="AZ304" s="16" t="e">
        <f t="shared" si="112"/>
        <v>#VALUE!</v>
      </c>
      <c r="BA304" s="16" t="e">
        <f t="shared" si="113"/>
        <v>#VALUE!</v>
      </c>
      <c r="BB304" s="16" t="e">
        <f t="shared" si="114"/>
        <v>#VALUE!</v>
      </c>
      <c r="BC304" s="16" t="e">
        <f t="shared" si="115"/>
        <v>#VALUE!</v>
      </c>
      <c r="BD304" s="16">
        <f t="shared" si="116"/>
        <v>0.99990254951819957</v>
      </c>
      <c r="BE304" s="16">
        <f t="shared" si="117"/>
        <v>-0.79989531379471057</v>
      </c>
      <c r="BF304" s="16">
        <f t="shared" si="118"/>
        <v>0.99982424610604403</v>
      </c>
      <c r="BG304" s="16">
        <f t="shared" si="119"/>
        <v>-1.0742280024094053</v>
      </c>
    </row>
    <row r="305" spans="35:59" ht="15" x14ac:dyDescent="0.25">
      <c r="AI305" s="16">
        <v>303</v>
      </c>
      <c r="AJ305" s="16">
        <f t="shared" si="120"/>
        <v>4.0299999999999994</v>
      </c>
      <c r="AK305" s="16">
        <f t="shared" si="121"/>
        <v>10715.193052376051</v>
      </c>
      <c r="AL305" s="54">
        <f t="shared" si="98"/>
        <v>3.0008122601453895</v>
      </c>
      <c r="AM305" s="54">
        <f t="shared" si="99"/>
        <v>70.534262471128216</v>
      </c>
      <c r="AN305" s="54">
        <f t="shared" si="100"/>
        <v>1.0034891151953316</v>
      </c>
      <c r="AO305" s="54">
        <f t="shared" si="101"/>
        <v>-4.7793063329903367</v>
      </c>
      <c r="AP305" s="54">
        <f t="shared" si="102"/>
        <v>0.24029976304493927</v>
      </c>
      <c r="AQ305" s="54">
        <f t="shared" si="103"/>
        <v>-76.095766710998973</v>
      </c>
      <c r="AR305" s="54">
        <f t="shared" si="104"/>
        <v>1.0000029372039581</v>
      </c>
      <c r="AS305" s="54">
        <f t="shared" si="105"/>
        <v>0.1388686300351604</v>
      </c>
      <c r="AT305" s="54">
        <f t="shared" si="106"/>
        <v>4.3685892644670094E-5</v>
      </c>
      <c r="AU305" s="54">
        <f t="shared" si="107"/>
        <v>-89.997496982726403</v>
      </c>
      <c r="AV305" s="54">
        <f t="shared" si="108"/>
        <v>0.99944648936612979</v>
      </c>
      <c r="AW305" s="54">
        <f t="shared" si="109"/>
        <v>-1.9064290577825538</v>
      </c>
      <c r="AX305" s="54">
        <f t="shared" si="110"/>
        <v>6.3310387169475479</v>
      </c>
      <c r="AY305" s="54">
        <f t="shared" si="111"/>
        <v>75.976363336387422</v>
      </c>
      <c r="AZ305" s="16" t="e">
        <f t="shared" si="112"/>
        <v>#VALUE!</v>
      </c>
      <c r="BA305" s="16" t="e">
        <f t="shared" si="113"/>
        <v>#VALUE!</v>
      </c>
      <c r="BB305" s="16" t="e">
        <f t="shared" si="114"/>
        <v>#VALUE!</v>
      </c>
      <c r="BC305" s="16" t="e">
        <f t="shared" si="115"/>
        <v>#VALUE!</v>
      </c>
      <c r="BD305" s="16">
        <f t="shared" si="116"/>
        <v>0.99989795752143795</v>
      </c>
      <c r="BE305" s="16">
        <f t="shared" si="117"/>
        <v>-0.81852476306850164</v>
      </c>
      <c r="BF305" s="16">
        <f t="shared" si="118"/>
        <v>0.99981596536661599</v>
      </c>
      <c r="BG305" s="16">
        <f t="shared" si="119"/>
        <v>-1.0992439172091921</v>
      </c>
    </row>
    <row r="306" spans="35:59" ht="15" x14ac:dyDescent="0.25">
      <c r="AI306" s="16">
        <v>304</v>
      </c>
      <c r="AJ306" s="16">
        <f t="shared" si="120"/>
        <v>4.04</v>
      </c>
      <c r="AK306" s="16">
        <f t="shared" si="121"/>
        <v>10964.781961431856</v>
      </c>
      <c r="AL306" s="54">
        <f t="shared" si="98"/>
        <v>3.0630266600190894</v>
      </c>
      <c r="AM306" s="54">
        <f t="shared" si="99"/>
        <v>70.945070847285905</v>
      </c>
      <c r="AN306" s="54">
        <f t="shared" si="100"/>
        <v>1.0036532528324653</v>
      </c>
      <c r="AO306" s="54">
        <f t="shared" si="101"/>
        <v>-4.8900969474397327</v>
      </c>
      <c r="AP306" s="54">
        <f t="shared" si="102"/>
        <v>0.23513561922319265</v>
      </c>
      <c r="AQ306" s="54">
        <f t="shared" si="103"/>
        <v>-76.400382805052061</v>
      </c>
      <c r="AR306" s="54">
        <f t="shared" si="104"/>
        <v>1.0000030756299032</v>
      </c>
      <c r="AS306" s="54">
        <f t="shared" si="105"/>
        <v>0.14210328284878268</v>
      </c>
      <c r="AT306" s="54">
        <f t="shared" si="106"/>
        <v>4.2691480324884706E-5</v>
      </c>
      <c r="AU306" s="54">
        <f t="shared" si="107"/>
        <v>-89.997553958355482</v>
      </c>
      <c r="AV306" s="54">
        <f t="shared" si="108"/>
        <v>0.99942042588763014</v>
      </c>
      <c r="AW306" s="54">
        <f t="shared" si="109"/>
        <v>-1.9508015740245721</v>
      </c>
      <c r="AX306" s="54">
        <f t="shared" si="110"/>
        <v>6.121657547182112</v>
      </c>
      <c r="AY306" s="54">
        <f t="shared" si="111"/>
        <v>75.885908782960328</v>
      </c>
      <c r="AZ306" s="16" t="e">
        <f t="shared" si="112"/>
        <v>#VALUE!</v>
      </c>
      <c r="BA306" s="16" t="e">
        <f t="shared" si="113"/>
        <v>#VALUE!</v>
      </c>
      <c r="BB306" s="16" t="e">
        <f t="shared" si="114"/>
        <v>#VALUE!</v>
      </c>
      <c r="BC306" s="16" t="e">
        <f t="shared" si="115"/>
        <v>#VALUE!</v>
      </c>
      <c r="BD306" s="16">
        <f t="shared" si="116"/>
        <v>0.99989314917834349</v>
      </c>
      <c r="BE306" s="16">
        <f t="shared" si="117"/>
        <v>-0.83758796875648645</v>
      </c>
      <c r="BF306" s="16">
        <f t="shared" si="118"/>
        <v>0.99980729458847939</v>
      </c>
      <c r="BG306" s="16">
        <f t="shared" si="119"/>
        <v>-1.1248420935460393</v>
      </c>
    </row>
    <row r="307" spans="35:59" ht="15" x14ac:dyDescent="0.25">
      <c r="AI307" s="16">
        <v>305</v>
      </c>
      <c r="AJ307" s="16">
        <f t="shared" si="120"/>
        <v>4.05</v>
      </c>
      <c r="AK307" s="16">
        <f t="shared" si="121"/>
        <v>11220.184543019639</v>
      </c>
      <c r="AL307" s="54">
        <f t="shared" si="98"/>
        <v>3.1268466617023662</v>
      </c>
      <c r="AM307" s="54">
        <f t="shared" si="99"/>
        <v>71.348503827889033</v>
      </c>
      <c r="AN307" s="54">
        <f t="shared" si="100"/>
        <v>1.0038250972725187</v>
      </c>
      <c r="AO307" s="54">
        <f t="shared" si="101"/>
        <v>-5.0034302645295572</v>
      </c>
      <c r="AP307" s="54">
        <f t="shared" si="102"/>
        <v>0.23006971058141534</v>
      </c>
      <c r="AQ307" s="54">
        <f t="shared" si="103"/>
        <v>-76.698824066214897</v>
      </c>
      <c r="AR307" s="54">
        <f t="shared" si="104"/>
        <v>1.0000032205796414</v>
      </c>
      <c r="AS307" s="54">
        <f t="shared" si="105"/>
        <v>0.1454132794675364</v>
      </c>
      <c r="AT307" s="54">
        <f t="shared" si="106"/>
        <v>4.1719703592891114E-5</v>
      </c>
      <c r="AU307" s="54">
        <f t="shared" si="107"/>
        <v>-89.997609637060904</v>
      </c>
      <c r="AV307" s="54">
        <f t="shared" si="108"/>
        <v>0.99939313626056669</v>
      </c>
      <c r="AW307" s="54">
        <f t="shared" si="109"/>
        <v>-1.9962052352609851</v>
      </c>
      <c r="AX307" s="54">
        <f t="shared" si="110"/>
        <v>5.9127226979324687</v>
      </c>
      <c r="AY307" s="54">
        <f t="shared" si="111"/>
        <v>75.789716819747511</v>
      </c>
      <c r="AZ307" s="16" t="e">
        <f t="shared" si="112"/>
        <v>#VALUE!</v>
      </c>
      <c r="BA307" s="16" t="e">
        <f t="shared" si="113"/>
        <v>#VALUE!</v>
      </c>
      <c r="BB307" s="16" t="e">
        <f t="shared" si="114"/>
        <v>#VALUE!</v>
      </c>
      <c r="BC307" s="16" t="e">
        <f t="shared" si="115"/>
        <v>#VALUE!</v>
      </c>
      <c r="BD307" s="16">
        <f t="shared" si="116"/>
        <v>0.9998881142993683</v>
      </c>
      <c r="BE307" s="16">
        <f t="shared" si="117"/>
        <v>-0.85709502153062278</v>
      </c>
      <c r="BF307" s="16">
        <f t="shared" si="118"/>
        <v>0.99979821541094127</v>
      </c>
      <c r="BG307" s="16">
        <f t="shared" si="119"/>
        <v>-1.1510360630121026</v>
      </c>
    </row>
    <row r="308" spans="35:59" ht="15" x14ac:dyDescent="0.25">
      <c r="AI308" s="16">
        <v>306</v>
      </c>
      <c r="AJ308" s="16">
        <f t="shared" si="120"/>
        <v>4.0600000000000005</v>
      </c>
      <c r="AK308" s="16">
        <f t="shared" si="121"/>
        <v>11481.536214968852</v>
      </c>
      <c r="AL308" s="54">
        <f t="shared" si="98"/>
        <v>3.1923072104754624</v>
      </c>
      <c r="AM308" s="54">
        <f t="shared" si="99"/>
        <v>71.744615251863038</v>
      </c>
      <c r="AN308" s="54">
        <f t="shared" si="100"/>
        <v>1.0040050089668775</v>
      </c>
      <c r="AO308" s="54">
        <f t="shared" si="101"/>
        <v>-5.1193628256560073</v>
      </c>
      <c r="AP308" s="54">
        <f t="shared" si="102"/>
        <v>0.22510097752441291</v>
      </c>
      <c r="AQ308" s="54">
        <f t="shared" si="103"/>
        <v>-76.991183926501051</v>
      </c>
      <c r="AR308" s="54">
        <f t="shared" si="104"/>
        <v>1.0000033723606279</v>
      </c>
      <c r="AS308" s="54">
        <f t="shared" si="105"/>
        <v>0.14880037480701699</v>
      </c>
      <c r="AT308" s="54">
        <f t="shared" si="106"/>
        <v>4.0770047199813899E-5</v>
      </c>
      <c r="AU308" s="54">
        <f t="shared" si="107"/>
        <v>-89.997664048364257</v>
      </c>
      <c r="AV308" s="54">
        <f t="shared" si="108"/>
        <v>0.99936456290884768</v>
      </c>
      <c r="AW308" s="54">
        <f t="shared" si="109"/>
        <v>-2.042663886887822</v>
      </c>
      <c r="AX308" s="54">
        <f t="shared" si="110"/>
        <v>5.704224473998563</v>
      </c>
      <c r="AY308" s="54">
        <f t="shared" si="111"/>
        <v>75.68764502289784</v>
      </c>
      <c r="AZ308" s="16" t="e">
        <f t="shared" si="112"/>
        <v>#VALUE!</v>
      </c>
      <c r="BA308" s="16" t="e">
        <f t="shared" si="113"/>
        <v>#VALUE!</v>
      </c>
      <c r="BB308" s="16" t="e">
        <f t="shared" si="114"/>
        <v>#VALUE!</v>
      </c>
      <c r="BC308" s="16" t="e">
        <f t="shared" si="115"/>
        <v>#VALUE!</v>
      </c>
      <c r="BD308" s="16">
        <f t="shared" si="116"/>
        <v>0.99988284221537571</v>
      </c>
      <c r="BE308" s="16">
        <f t="shared" si="117"/>
        <v>-0.87705624618890488</v>
      </c>
      <c r="BF308" s="16">
        <f t="shared" si="118"/>
        <v>0.99978870861004532</v>
      </c>
      <c r="BG308" s="16">
        <f t="shared" si="119"/>
        <v>-1.1778396701741647</v>
      </c>
    </row>
    <row r="309" spans="35:59" ht="15" x14ac:dyDescent="0.25">
      <c r="AI309" s="16">
        <v>307</v>
      </c>
      <c r="AJ309" s="16">
        <f t="shared" si="120"/>
        <v>4.07</v>
      </c>
      <c r="AK309" s="16">
        <f t="shared" si="121"/>
        <v>11748.975549395318</v>
      </c>
      <c r="AL309" s="54">
        <f t="shared" si="98"/>
        <v>3.2594440598144909</v>
      </c>
      <c r="AM309" s="54">
        <f t="shared" si="99"/>
        <v>72.133463632327022</v>
      </c>
      <c r="AN309" s="54">
        <f t="shared" si="100"/>
        <v>1.0041933650906749</v>
      </c>
      <c r="AO309" s="54">
        <f t="shared" si="101"/>
        <v>-5.2379523005153388</v>
      </c>
      <c r="AP309" s="54">
        <f t="shared" si="102"/>
        <v>0.22022831744255555</v>
      </c>
      <c r="AQ309" s="54">
        <f t="shared" si="103"/>
        <v>-77.277556474637862</v>
      </c>
      <c r="AR309" s="54">
        <f t="shared" si="104"/>
        <v>1.000003531294807</v>
      </c>
      <c r="AS309" s="54">
        <f t="shared" si="105"/>
        <v>0.15226636465525697</v>
      </c>
      <c r="AT309" s="54">
        <f t="shared" si="106"/>
        <v>3.9842007625273679E-5</v>
      </c>
      <c r="AU309" s="54">
        <f t="shared" si="107"/>
        <v>-89.997717221115138</v>
      </c>
      <c r="AV309" s="54">
        <f t="shared" si="108"/>
        <v>0.99933464556316509</v>
      </c>
      <c r="AW309" s="54">
        <f t="shared" si="109"/>
        <v>-2.0902019173894257</v>
      </c>
      <c r="AX309" s="54">
        <f t="shared" si="110"/>
        <v>5.49615340574619</v>
      </c>
      <c r="AY309" s="54">
        <f t="shared" si="111"/>
        <v>75.579552796575683</v>
      </c>
      <c r="AZ309" s="16" t="e">
        <f t="shared" si="112"/>
        <v>#VALUE!</v>
      </c>
      <c r="BA309" s="16" t="e">
        <f t="shared" si="113"/>
        <v>#VALUE!</v>
      </c>
      <c r="BB309" s="16" t="e">
        <f t="shared" si="114"/>
        <v>#VALUE!</v>
      </c>
      <c r="BC309" s="16" t="e">
        <f t="shared" si="115"/>
        <v>#VALUE!</v>
      </c>
      <c r="BD309" s="16">
        <f t="shared" si="116"/>
        <v>0.99987732175510047</v>
      </c>
      <c r="BE309" s="16">
        <f t="shared" si="117"/>
        <v>-0.89748220704339532</v>
      </c>
      <c r="BF309" s="16">
        <f t="shared" si="118"/>
        <v>0.99977875405808603</v>
      </c>
      <c r="BG309" s="16">
        <f t="shared" si="119"/>
        <v>-1.2052670797054381</v>
      </c>
    </row>
    <row r="310" spans="35:59" ht="15" x14ac:dyDescent="0.25">
      <c r="AI310" s="16">
        <v>308</v>
      </c>
      <c r="AJ310" s="16">
        <f t="shared" si="120"/>
        <v>4.08</v>
      </c>
      <c r="AK310" s="16">
        <f t="shared" si="121"/>
        <v>12022.644346174151</v>
      </c>
      <c r="AL310" s="54">
        <f t="shared" si="98"/>
        <v>3.3282937933088745</v>
      </c>
      <c r="AM310" s="54">
        <f t="shared" si="99"/>
        <v>72.515111812532965</v>
      </c>
      <c r="AN310" s="54">
        <f t="shared" si="100"/>
        <v>1.0043905603058556</v>
      </c>
      <c r="AO310" s="54">
        <f t="shared" si="101"/>
        <v>-5.3592575002933547</v>
      </c>
      <c r="AP310" s="54">
        <f t="shared" si="102"/>
        <v>0.21545058905310754</v>
      </c>
      <c r="AQ310" s="54">
        <f t="shared" si="103"/>
        <v>-77.558036291421899</v>
      </c>
      <c r="AR310" s="54">
        <f t="shared" si="104"/>
        <v>1.0000036977192963</v>
      </c>
      <c r="AS310" s="54">
        <f t="shared" si="105"/>
        <v>0.15581308662442631</v>
      </c>
      <c r="AT310" s="54">
        <f t="shared" si="106"/>
        <v>3.8935092810413522E-5</v>
      </c>
      <c r="AU310" s="54">
        <f t="shared" si="107"/>
        <v>-89.997769183506449</v>
      </c>
      <c r="AV310" s="54">
        <f t="shared" si="108"/>
        <v>0.99930332113601494</v>
      </c>
      <c r="AW310" s="54">
        <f t="shared" si="109"/>
        <v>-2.1388442701101344</v>
      </c>
      <c r="AX310" s="54">
        <f t="shared" si="110"/>
        <v>5.288500275236343</v>
      </c>
      <c r="AY310" s="54">
        <f t="shared" si="111"/>
        <v>75.465301156724195</v>
      </c>
      <c r="AZ310" s="16" t="e">
        <f t="shared" si="112"/>
        <v>#VALUE!</v>
      </c>
      <c r="BA310" s="16" t="e">
        <f t="shared" si="113"/>
        <v>#VALUE!</v>
      </c>
      <c r="BB310" s="16" t="e">
        <f t="shared" si="114"/>
        <v>#VALUE!</v>
      </c>
      <c r="BC310" s="16" t="e">
        <f t="shared" si="115"/>
        <v>#VALUE!</v>
      </c>
      <c r="BD310" s="16">
        <f t="shared" si="116"/>
        <v>0.99987154122154942</v>
      </c>
      <c r="BE310" s="16">
        <f t="shared" si="117"/>
        <v>-0.91838371342911007</v>
      </c>
      <c r="BF310" s="16">
        <f t="shared" si="118"/>
        <v>0.99976833068123194</v>
      </c>
      <c r="BG310" s="16">
        <f t="shared" si="119"/>
        <v>-1.2333327836722316</v>
      </c>
    </row>
    <row r="311" spans="35:59" ht="15" x14ac:dyDescent="0.25">
      <c r="AI311" s="16">
        <v>309</v>
      </c>
      <c r="AJ311" s="16">
        <f t="shared" si="120"/>
        <v>4.09</v>
      </c>
      <c r="AK311" s="16">
        <f t="shared" si="121"/>
        <v>12302.687708123816</v>
      </c>
      <c r="AL311" s="54">
        <f t="shared" si="98"/>
        <v>3.3988938469233929</v>
      </c>
      <c r="AM311" s="54">
        <f t="shared" si="99"/>
        <v>72.889626632396471</v>
      </c>
      <c r="AN311" s="54">
        <f t="shared" si="100"/>
        <v>1.0045970075578337</v>
      </c>
      <c r="AO311" s="54">
        <f t="shared" si="101"/>
        <v>-5.4833383902740884</v>
      </c>
      <c r="AP311" s="54">
        <f t="shared" si="102"/>
        <v>0.21076661652347264</v>
      </c>
      <c r="AQ311" s="54">
        <f t="shared" si="103"/>
        <v>-77.832718295340982</v>
      </c>
      <c r="AR311" s="54">
        <f t="shared" si="104"/>
        <v>1.0000038719871005</v>
      </c>
      <c r="AS311" s="54">
        <f t="shared" si="105"/>
        <v>0.15944242112467252</v>
      </c>
      <c r="AT311" s="54">
        <f t="shared" si="106"/>
        <v>3.8048821897003153E-5</v>
      </c>
      <c r="AU311" s="54">
        <f t="shared" si="107"/>
        <v>-89.997819963089341</v>
      </c>
      <c r="AV311" s="54">
        <f t="shared" si="108"/>
        <v>0.99927052359101365</v>
      </c>
      <c r="AW311" s="54">
        <f t="shared" si="109"/>
        <v>-2.1886164552377849</v>
      </c>
      <c r="AX311" s="54">
        <f t="shared" si="110"/>
        <v>5.0812561402384695</v>
      </c>
      <c r="AY311" s="54">
        <f t="shared" si="111"/>
        <v>75.344752515264517</v>
      </c>
      <c r="AZ311" s="16" t="e">
        <f t="shared" si="112"/>
        <v>#VALUE!</v>
      </c>
      <c r="BA311" s="16" t="e">
        <f t="shared" si="113"/>
        <v>#VALUE!</v>
      </c>
      <c r="BB311" s="16" t="e">
        <f t="shared" si="114"/>
        <v>#VALUE!</v>
      </c>
      <c r="BC311" s="16" t="e">
        <f t="shared" si="115"/>
        <v>#VALUE!</v>
      </c>
      <c r="BD311" s="16">
        <f t="shared" si="116"/>
        <v>0.99986548836729849</v>
      </c>
      <c r="BE311" s="16">
        <f t="shared" si="117"/>
        <v>-0.93977182533619674</v>
      </c>
      <c r="BF311" s="16">
        <f t="shared" si="118"/>
        <v>0.99975741641517446</v>
      </c>
      <c r="BG311" s="16">
        <f t="shared" si="119"/>
        <v>-1.2620516089782232</v>
      </c>
    </row>
    <row r="312" spans="35:59" ht="15" x14ac:dyDescent="0.25">
      <c r="AI312" s="16">
        <v>310</v>
      </c>
      <c r="AJ312" s="16">
        <f t="shared" si="120"/>
        <v>4.0999999999999996</v>
      </c>
      <c r="AK312" s="16">
        <f t="shared" si="121"/>
        <v>12589.254117941671</v>
      </c>
      <c r="AL312" s="54">
        <f t="shared" si="98"/>
        <v>3.4712825316149676</v>
      </c>
      <c r="AM312" s="54">
        <f t="shared" si="99"/>
        <v>73.257078606142215</v>
      </c>
      <c r="AN312" s="54">
        <f t="shared" si="100"/>
        <v>1.0048131389071011</v>
      </c>
      <c r="AO312" s="54">
        <f t="shared" si="101"/>
        <v>-5.6102561017966082</v>
      </c>
      <c r="AP312" s="54">
        <f t="shared" si="102"/>
        <v>0.20617519338005252</v>
      </c>
      <c r="AQ312" s="54">
        <f t="shared" si="103"/>
        <v>-78.101697598110192</v>
      </c>
      <c r="AR312" s="54">
        <f t="shared" si="104"/>
        <v>1.0000040544678608</v>
      </c>
      <c r="AS312" s="54">
        <f t="shared" si="105"/>
        <v>0.16315629236062124</v>
      </c>
      <c r="AT312" s="54">
        <f t="shared" si="106"/>
        <v>3.718272497248133E-5</v>
      </c>
      <c r="AU312" s="54">
        <f t="shared" si="107"/>
        <v>-89.9978695867878</v>
      </c>
      <c r="AV312" s="54">
        <f t="shared" si="108"/>
        <v>0.99923618380626056</v>
      </c>
      <c r="AW312" s="54">
        <f t="shared" si="109"/>
        <v>-2.2395445619996854</v>
      </c>
      <c r="AX312" s="54">
        <f t="shared" si="110"/>
        <v>4.8744123562486417</v>
      </c>
      <c r="AY312" s="54">
        <f t="shared" si="111"/>
        <v>75.217770465671379</v>
      </c>
      <c r="AZ312" s="16" t="e">
        <f t="shared" si="112"/>
        <v>#VALUE!</v>
      </c>
      <c r="BA312" s="16" t="e">
        <f t="shared" si="113"/>
        <v>#VALUE!</v>
      </c>
      <c r="BB312" s="16" t="e">
        <f t="shared" si="114"/>
        <v>#VALUE!</v>
      </c>
      <c r="BC312" s="16" t="e">
        <f t="shared" si="115"/>
        <v>#VALUE!</v>
      </c>
      <c r="BD312" s="16">
        <f t="shared" si="116"/>
        <v>0.99985915036863215</v>
      </c>
      <c r="BE312" s="16">
        <f t="shared" si="117"/>
        <v>-0.96165785916795021</v>
      </c>
      <c r="BF312" s="16">
        <f t="shared" si="118"/>
        <v>0.99974598815870852</v>
      </c>
      <c r="BG312" s="16">
        <f t="shared" si="119"/>
        <v>-1.2914387249691954</v>
      </c>
    </row>
    <row r="313" spans="35:59" ht="15" x14ac:dyDescent="0.25">
      <c r="AI313" s="16">
        <v>311</v>
      </c>
      <c r="AJ313" s="16">
        <f t="shared" si="120"/>
        <v>4.1099999999999994</v>
      </c>
      <c r="AK313" s="16">
        <f t="shared" si="121"/>
        <v>12882.495516931338</v>
      </c>
      <c r="AL313" s="54">
        <f t="shared" si="98"/>
        <v>3.5454990563149602</v>
      </c>
      <c r="AM313" s="54">
        <f t="shared" si="99"/>
        <v>73.61754161147509</v>
      </c>
      <c r="AN313" s="54">
        <f t="shared" si="100"/>
        <v>1.0050394063971977</v>
      </c>
      <c r="AO313" s="54">
        <f t="shared" si="101"/>
        <v>-5.740072943483332</v>
      </c>
      <c r="AP313" s="54">
        <f t="shared" si="102"/>
        <v>0.20167508620714292</v>
      </c>
      <c r="AQ313" s="54">
        <f t="shared" si="103"/>
        <v>-78.365069369759127</v>
      </c>
      <c r="AR313" s="54">
        <f t="shared" si="104"/>
        <v>1.0000042455486386</v>
      </c>
      <c r="AS313" s="54">
        <f t="shared" si="105"/>
        <v>0.16695666935105685</v>
      </c>
      <c r="AT313" s="54">
        <f t="shared" si="106"/>
        <v>3.6336342820802398E-5</v>
      </c>
      <c r="AU313" s="54">
        <f t="shared" si="107"/>
        <v>-89.997918080912967</v>
      </c>
      <c r="AV313" s="54">
        <f t="shared" si="108"/>
        <v>0.99920022943148745</v>
      </c>
      <c r="AW313" s="54">
        <f t="shared" si="109"/>
        <v>-2.2916552710712046</v>
      </c>
      <c r="AX313" s="54">
        <f t="shared" si="110"/>
        <v>4.6679605966361049</v>
      </c>
      <c r="AY313" s="54">
        <f t="shared" si="111"/>
        <v>75.084219570771282</v>
      </c>
      <c r="AZ313" s="16" t="e">
        <f t="shared" si="112"/>
        <v>#VALUE!</v>
      </c>
      <c r="BA313" s="16" t="e">
        <f t="shared" si="113"/>
        <v>#VALUE!</v>
      </c>
      <c r="BB313" s="16" t="e">
        <f t="shared" si="114"/>
        <v>#VALUE!</v>
      </c>
      <c r="BC313" s="16" t="e">
        <f t="shared" si="115"/>
        <v>#VALUE!</v>
      </c>
      <c r="BD313" s="16">
        <f t="shared" si="116"/>
        <v>0.99985251379847029</v>
      </c>
      <c r="BE313" s="16">
        <f t="shared" si="117"/>
        <v>-0.98405339362719157</v>
      </c>
      <c r="BF313" s="16">
        <f t="shared" si="118"/>
        <v>0.99973402172514914</v>
      </c>
      <c r="BG313" s="16">
        <f t="shared" si="119"/>
        <v>-1.3215096512010087</v>
      </c>
    </row>
    <row r="314" spans="35:59" ht="15" x14ac:dyDescent="0.25">
      <c r="AI314" s="16">
        <v>312</v>
      </c>
      <c r="AJ314" s="16">
        <f t="shared" si="120"/>
        <v>4.12</v>
      </c>
      <c r="AK314" s="16">
        <f t="shared" si="121"/>
        <v>13182.567385564091</v>
      </c>
      <c r="AL314" s="54">
        <f t="shared" si="98"/>
        <v>3.6215835512887273</v>
      </c>
      <c r="AM314" s="54">
        <f t="shared" si="99"/>
        <v>73.971092590587418</v>
      </c>
      <c r="AN314" s="54">
        <f t="shared" si="100"/>
        <v>1.0052762829604887</v>
      </c>
      <c r="AO314" s="54">
        <f t="shared" si="101"/>
        <v>-5.8728524116582372</v>
      </c>
      <c r="AP314" s="54">
        <f t="shared" si="102"/>
        <v>0.197265038140884</v>
      </c>
      <c r="AQ314" s="54">
        <f t="shared" si="103"/>
        <v>-78.622928712900659</v>
      </c>
      <c r="AR314" s="54">
        <f t="shared" si="104"/>
        <v>1.0000044456347368</v>
      </c>
      <c r="AS314" s="54">
        <f t="shared" si="105"/>
        <v>0.17084556697232756</v>
      </c>
      <c r="AT314" s="54">
        <f t="shared" si="106"/>
        <v>3.5509226678953563E-5</v>
      </c>
      <c r="AU314" s="54">
        <f t="shared" si="107"/>
        <v>-89.997965471177096</v>
      </c>
      <c r="AV314" s="54">
        <f t="shared" si="108"/>
        <v>0.99916258473871677</v>
      </c>
      <c r="AW314" s="54">
        <f t="shared" si="109"/>
        <v>-2.3449758671969958</v>
      </c>
      <c r="AX314" s="54">
        <f t="shared" si="110"/>
        <v>4.4618928710419956</v>
      </c>
      <c r="AY314" s="54">
        <f t="shared" si="111"/>
        <v>74.9439651535195</v>
      </c>
      <c r="AZ314" s="16" t="e">
        <f t="shared" si="112"/>
        <v>#VALUE!</v>
      </c>
      <c r="BA314" s="16" t="e">
        <f t="shared" si="113"/>
        <v>#VALUE!</v>
      </c>
      <c r="BB314" s="16" t="e">
        <f t="shared" si="114"/>
        <v>#VALUE!</v>
      </c>
      <c r="BC314" s="16" t="e">
        <f t="shared" si="115"/>
        <v>#VALUE!</v>
      </c>
      <c r="BD314" s="16">
        <f t="shared" si="116"/>
        <v>0.99984556459803042</v>
      </c>
      <c r="BE314" s="16">
        <f t="shared" si="117"/>
        <v>-1.0069702757336096</v>
      </c>
      <c r="BF314" s="16">
        <f t="shared" si="118"/>
        <v>0.99972149179148873</v>
      </c>
      <c r="BG314" s="16">
        <f t="shared" si="119"/>
        <v>-1.3522802653736692</v>
      </c>
    </row>
    <row r="315" spans="35:59" ht="15" x14ac:dyDescent="0.25">
      <c r="AI315" s="16">
        <v>313</v>
      </c>
      <c r="AJ315" s="16">
        <f t="shared" si="120"/>
        <v>4.13</v>
      </c>
      <c r="AK315" s="16">
        <f t="shared" si="121"/>
        <v>13489.628825916556</v>
      </c>
      <c r="AL315" s="54">
        <f t="shared" si="98"/>
        <v>3.6995770918847053</v>
      </c>
      <c r="AM315" s="54">
        <f t="shared" si="99"/>
        <v>74.317811263216825</v>
      </c>
      <c r="AN315" s="54">
        <f t="shared" si="100"/>
        <v>1.0055242633632477</v>
      </c>
      <c r="AO315" s="54">
        <f t="shared" si="101"/>
        <v>-6.0086591998672496</v>
      </c>
      <c r="AP315" s="54">
        <f t="shared" si="102"/>
        <v>0.19294377216379396</v>
      </c>
      <c r="AQ315" s="54">
        <f t="shared" si="103"/>
        <v>-78.875370545806732</v>
      </c>
      <c r="AR315" s="54">
        <f t="shared" si="104"/>
        <v>1.0000046551505595</v>
      </c>
      <c r="AS315" s="54">
        <f t="shared" si="105"/>
        <v>0.17482504702601911</v>
      </c>
      <c r="AT315" s="54">
        <f t="shared" si="106"/>
        <v>3.4700937999015147E-5</v>
      </c>
      <c r="AU315" s="54">
        <f t="shared" si="107"/>
        <v>-89.99801178270711</v>
      </c>
      <c r="AV315" s="54">
        <f t="shared" si="108"/>
        <v>0.99912317046615562</v>
      </c>
      <c r="AW315" s="54">
        <f t="shared" si="109"/>
        <v>-2.3995342520243468</v>
      </c>
      <c r="AX315" s="54">
        <f t="shared" si="110"/>
        <v>4.256201542154237</v>
      </c>
      <c r="AY315" s="54">
        <f t="shared" si="111"/>
        <v>74.796873091428466</v>
      </c>
      <c r="AZ315" s="16" t="e">
        <f t="shared" si="112"/>
        <v>#VALUE!</v>
      </c>
      <c r="BA315" s="16" t="e">
        <f t="shared" si="113"/>
        <v>#VALUE!</v>
      </c>
      <c r="BB315" s="16" t="e">
        <f t="shared" si="114"/>
        <v>#VALUE!</v>
      </c>
      <c r="BC315" s="16" t="e">
        <f t="shared" si="115"/>
        <v>#VALUE!</v>
      </c>
      <c r="BD315" s="16">
        <f t="shared" si="116"/>
        <v>0.99983828804716102</v>
      </c>
      <c r="BE315" s="16">
        <f t="shared" si="117"/>
        <v>-1.0304206269746587</v>
      </c>
      <c r="BF315" s="16">
        <f t="shared" si="118"/>
        <v>0.99970837184518579</v>
      </c>
      <c r="BG315" s="16">
        <f t="shared" si="119"/>
        <v>-1.3837668114342554</v>
      </c>
    </row>
    <row r="316" spans="35:59" ht="15" x14ac:dyDescent="0.25">
      <c r="AI316" s="16">
        <v>314</v>
      </c>
      <c r="AJ316" s="16">
        <f t="shared" si="120"/>
        <v>4.1400000000000006</v>
      </c>
      <c r="AK316" s="16">
        <f t="shared" si="121"/>
        <v>13803.84264602889</v>
      </c>
      <c r="AL316" s="54">
        <f t="shared" si="98"/>
        <v>3.7795217226861983</v>
      </c>
      <c r="AM316" s="54">
        <f t="shared" si="99"/>
        <v>74.657779851886346</v>
      </c>
      <c r="AN316" s="54">
        <f t="shared" si="100"/>
        <v>1.0057838651915803</v>
      </c>
      <c r="AO316" s="54">
        <f t="shared" si="101"/>
        <v>-6.1475592074074514</v>
      </c>
      <c r="AP316" s="54">
        <f t="shared" si="102"/>
        <v>0.18870999420581092</v>
      </c>
      <c r="AQ316" s="54">
        <f t="shared" si="103"/>
        <v>-79.122489493916291</v>
      </c>
      <c r="AR316" s="54">
        <f t="shared" si="104"/>
        <v>1.0000048745405115</v>
      </c>
      <c r="AS316" s="54">
        <f t="shared" si="105"/>
        <v>0.17889721933146688</v>
      </c>
      <c r="AT316" s="54">
        <f t="shared" si="106"/>
        <v>3.3911048215636325E-5</v>
      </c>
      <c r="AU316" s="54">
        <f t="shared" si="107"/>
        <v>-89.998057040058001</v>
      </c>
      <c r="AV316" s="54">
        <f t="shared" si="108"/>
        <v>0.9990819036550237</v>
      </c>
      <c r="AW316" s="54">
        <f t="shared" si="109"/>
        <v>-2.4553589571479231</v>
      </c>
      <c r="AX316" s="54">
        <f t="shared" si="110"/>
        <v>4.0508793409805657</v>
      </c>
      <c r="AY316" s="54">
        <f t="shared" si="111"/>
        <v>74.64280961524392</v>
      </c>
      <c r="AZ316" s="16" t="e">
        <f t="shared" si="112"/>
        <v>#VALUE!</v>
      </c>
      <c r="BA316" s="16" t="e">
        <f t="shared" si="113"/>
        <v>#VALUE!</v>
      </c>
      <c r="BB316" s="16" t="e">
        <f t="shared" si="114"/>
        <v>#VALUE!</v>
      </c>
      <c r="BC316" s="16" t="e">
        <f t="shared" si="115"/>
        <v>#VALUE!</v>
      </c>
      <c r="BD316" s="16">
        <f t="shared" si="116"/>
        <v>0.99983066873328819</v>
      </c>
      <c r="BE316" s="16">
        <f t="shared" si="117"/>
        <v>-1.0544168495926791</v>
      </c>
      <c r="BF316" s="16">
        <f t="shared" si="118"/>
        <v>0.99969463412848036</v>
      </c>
      <c r="BG316" s="16">
        <f t="shared" si="119"/>
        <v>-1.4159859078515626</v>
      </c>
    </row>
    <row r="317" spans="35:59" ht="15" x14ac:dyDescent="0.25">
      <c r="AI317" s="16">
        <v>315</v>
      </c>
      <c r="AJ317" s="16">
        <f t="shared" si="120"/>
        <v>4.1500000000000004</v>
      </c>
      <c r="AK317" s="16">
        <f t="shared" si="121"/>
        <v>14125.375446227561</v>
      </c>
      <c r="AL317" s="54">
        <f t="shared" si="98"/>
        <v>3.8614604820793939</v>
      </c>
      <c r="AM317" s="54">
        <f t="shared" si="99"/>
        <v>74.991082819378761</v>
      </c>
      <c r="AN317" s="54">
        <f t="shared" si="100"/>
        <v>1.0060556298797725</v>
      </c>
      <c r="AO317" s="54">
        <f t="shared" si="101"/>
        <v>-6.2896195467649774</v>
      </c>
      <c r="AP317" s="54">
        <f t="shared" si="102"/>
        <v>0.18456239605810495</v>
      </c>
      <c r="AQ317" s="54">
        <f t="shared" si="103"/>
        <v>-79.364379789400118</v>
      </c>
      <c r="AR317" s="54">
        <f t="shared" si="104"/>
        <v>1.000005104269942</v>
      </c>
      <c r="AS317" s="54">
        <f t="shared" si="105"/>
        <v>0.18306424284367373</v>
      </c>
      <c r="AT317" s="54">
        <f t="shared" si="106"/>
        <v>3.3139138518804583E-5</v>
      </c>
      <c r="AU317" s="54">
        <f t="shared" si="107"/>
        <v>-89.99810126722582</v>
      </c>
      <c r="AV317" s="54">
        <f t="shared" si="108"/>
        <v>0.99903869747901719</v>
      </c>
      <c r="AW317" s="54">
        <f t="shared" si="109"/>
        <v>-2.5124791573645715</v>
      </c>
      <c r="AX317" s="54">
        <f t="shared" si="110"/>
        <v>3.845919380740241</v>
      </c>
      <c r="AY317" s="54">
        <f t="shared" si="111"/>
        <v>74.481641112390903</v>
      </c>
      <c r="AZ317" s="16" t="e">
        <f t="shared" si="112"/>
        <v>#VALUE!</v>
      </c>
      <c r="BA317" s="16" t="e">
        <f t="shared" si="113"/>
        <v>#VALUE!</v>
      </c>
      <c r="BB317" s="16" t="e">
        <f t="shared" si="114"/>
        <v>#VALUE!</v>
      </c>
      <c r="BC317" s="16" t="e">
        <f t="shared" si="115"/>
        <v>#VALUE!</v>
      </c>
      <c r="BD317" s="16">
        <f t="shared" si="116"/>
        <v>0.99982269051890982</v>
      </c>
      <c r="BE317" s="16">
        <f t="shared" si="117"/>
        <v>-1.0789716330108632</v>
      </c>
      <c r="BF317" s="16">
        <f t="shared" si="118"/>
        <v>0.99968024958012036</v>
      </c>
      <c r="BG317" s="16">
        <f t="shared" si="119"/>
        <v>-1.4489545560651769</v>
      </c>
    </row>
    <row r="318" spans="35:59" ht="15" x14ac:dyDescent="0.25">
      <c r="AI318" s="16">
        <v>316</v>
      </c>
      <c r="AJ318" s="16">
        <f t="shared" si="120"/>
        <v>4.16</v>
      </c>
      <c r="AK318" s="16">
        <f t="shared" si="121"/>
        <v>14454.397707459291</v>
      </c>
      <c r="AL318" s="54">
        <f t="shared" si="98"/>
        <v>3.9454374272520862</v>
      </c>
      <c r="AM318" s="54">
        <f t="shared" si="99"/>
        <v>75.317806618430524</v>
      </c>
      <c r="AN318" s="54">
        <f t="shared" si="100"/>
        <v>1.0063401237826919</v>
      </c>
      <c r="AO318" s="54">
        <f t="shared" si="101"/>
        <v>-6.4349085498553764</v>
      </c>
      <c r="AP318" s="54">
        <f t="shared" si="102"/>
        <v>0.18049965810615151</v>
      </c>
      <c r="AQ318" s="54">
        <f t="shared" si="103"/>
        <v>-79.601135178411084</v>
      </c>
      <c r="AR318" s="54">
        <f t="shared" si="104"/>
        <v>1.0000053448261303</v>
      </c>
      <c r="AS318" s="54">
        <f t="shared" si="105"/>
        <v>0.18732832679723399</v>
      </c>
      <c r="AT318" s="54">
        <f t="shared" si="106"/>
        <v>3.2384799631786608E-5</v>
      </c>
      <c r="AU318" s="54">
        <f t="shared" si="107"/>
        <v>-89.998144487660412</v>
      </c>
      <c r="AV318" s="54">
        <f t="shared" si="108"/>
        <v>0.99899346106608722</v>
      </c>
      <c r="AW318" s="54">
        <f t="shared" si="109"/>
        <v>-2.5709246841366422</v>
      </c>
      <c r="AX318" s="54">
        <f t="shared" si="110"/>
        <v>3.6413151694910302</v>
      </c>
      <c r="AY318" s="54">
        <f t="shared" si="111"/>
        <v>74.313233935651567</v>
      </c>
      <c r="AZ318" s="16" t="e">
        <f t="shared" si="112"/>
        <v>#VALUE!</v>
      </c>
      <c r="BA318" s="16" t="e">
        <f t="shared" si="113"/>
        <v>#VALUE!</v>
      </c>
      <c r="BB318" s="16" t="e">
        <f t="shared" si="114"/>
        <v>#VALUE!</v>
      </c>
      <c r="BC318" s="16" t="e">
        <f t="shared" si="115"/>
        <v>#VALUE!</v>
      </c>
      <c r="BD318" s="16">
        <f t="shared" si="116"/>
        <v>0.99981433650757023</v>
      </c>
      <c r="BE318" s="16">
        <f t="shared" si="117"/>
        <v>-1.1040979604008323</v>
      </c>
      <c r="BF318" s="16">
        <f t="shared" si="118"/>
        <v>0.99966518777438274</v>
      </c>
      <c r="BG318" s="16">
        <f t="shared" si="119"/>
        <v>-1.4826901491118347</v>
      </c>
    </row>
    <row r="319" spans="35:59" ht="15" x14ac:dyDescent="0.25">
      <c r="AI319" s="16">
        <v>317</v>
      </c>
      <c r="AJ319" s="16">
        <f t="shared" si="120"/>
        <v>4.17</v>
      </c>
      <c r="AK319" s="16">
        <f t="shared" si="121"/>
        <v>14791.083881682089</v>
      </c>
      <c r="AL319" s="54">
        <f t="shared" si="98"/>
        <v>4.0314976596376839</v>
      </c>
      <c r="AM319" s="54">
        <f t="shared" si="99"/>
        <v>75.638039453566606</v>
      </c>
      <c r="AN319" s="54">
        <f t="shared" si="100"/>
        <v>1.0066379392939073</v>
      </c>
      <c r="AO319" s="54">
        <f t="shared" si="101"/>
        <v>-6.583495772952479</v>
      </c>
      <c r="AP319" s="54">
        <f t="shared" si="102"/>
        <v>0.17652045188875676</v>
      </c>
      <c r="AQ319" s="54">
        <f t="shared" si="103"/>
        <v>-79.832848835651873</v>
      </c>
      <c r="AR319" s="54">
        <f t="shared" si="104"/>
        <v>1.0000055967193207</v>
      </c>
      <c r="AS319" s="54">
        <f t="shared" si="105"/>
        <v>0.19169173187685373</v>
      </c>
      <c r="AT319" s="54">
        <f t="shared" si="106"/>
        <v>3.1647631594124837E-5</v>
      </c>
      <c r="AU319" s="54">
        <f t="shared" si="107"/>
        <v>-89.998186724277772</v>
      </c>
      <c r="AV319" s="54">
        <f t="shared" si="108"/>
        <v>0.99894609931220846</v>
      </c>
      <c r="AW319" s="54">
        <f t="shared" si="109"/>
        <v>-2.6307260392614729</v>
      </c>
      <c r="AX319" s="54">
        <f t="shared" si="110"/>
        <v>3.4370606216054727</v>
      </c>
      <c r="AY319" s="54">
        <f t="shared" si="111"/>
        <v>74.137454217473675</v>
      </c>
      <c r="AZ319" s="16" t="e">
        <f t="shared" si="112"/>
        <v>#VALUE!</v>
      </c>
      <c r="BA319" s="16" t="e">
        <f t="shared" si="113"/>
        <v>#VALUE!</v>
      </c>
      <c r="BB319" s="16" t="e">
        <f t="shared" si="114"/>
        <v>#VALUE!</v>
      </c>
      <c r="BC319" s="16" t="e">
        <f t="shared" si="115"/>
        <v>#VALUE!</v>
      </c>
      <c r="BD319" s="16">
        <f t="shared" si="116"/>
        <v>0.99980558900824346</v>
      </c>
      <c r="BE319" s="16">
        <f t="shared" si="117"/>
        <v>-1.1298091153944592</v>
      </c>
      <c r="BF319" s="16">
        <f t="shared" si="118"/>
        <v>0.9996494168572615</v>
      </c>
      <c r="BG319" s="16">
        <f t="shared" si="119"/>
        <v>-1.517210480431707</v>
      </c>
    </row>
    <row r="320" spans="35:59" ht="15" x14ac:dyDescent="0.25">
      <c r="AI320" s="16">
        <v>318</v>
      </c>
      <c r="AJ320" s="16">
        <f t="shared" si="120"/>
        <v>4.18</v>
      </c>
      <c r="AK320" s="16">
        <f t="shared" si="121"/>
        <v>15135.612484362096</v>
      </c>
      <c r="AL320" s="54">
        <f t="shared" si="98"/>
        <v>4.1196873508200484</v>
      </c>
      <c r="AM320" s="54">
        <f t="shared" si="99"/>
        <v>75.951871054945329</v>
      </c>
      <c r="AN320" s="54">
        <f t="shared" si="100"/>
        <v>1.0069496960112416</v>
      </c>
      <c r="AO320" s="54">
        <f t="shared" si="101"/>
        <v>-6.7354520001852203</v>
      </c>
      <c r="AP320" s="54">
        <f t="shared" si="102"/>
        <v>0.17262344248982181</v>
      </c>
      <c r="AQ320" s="54">
        <f t="shared" si="103"/>
        <v>-80.059613285899289</v>
      </c>
      <c r="AR320" s="54">
        <f t="shared" si="104"/>
        <v>1.0000058604838031</v>
      </c>
      <c r="AS320" s="54">
        <f t="shared" si="105"/>
        <v>0.19615677141509469</v>
      </c>
      <c r="AT320" s="54">
        <f t="shared" si="106"/>
        <v>3.0927243549572935E-5</v>
      </c>
      <c r="AU320" s="54">
        <f t="shared" si="107"/>
        <v>-89.998227999472363</v>
      </c>
      <c r="AV320" s="54">
        <f t="shared" si="108"/>
        <v>0.99889651268679314</v>
      </c>
      <c r="AW320" s="54">
        <f t="shared" si="109"/>
        <v>-2.6919144087444766</v>
      </c>
      <c r="AX320" s="54">
        <f t="shared" si="110"/>
        <v>3.2331500682054055</v>
      </c>
      <c r="AY320" s="54">
        <f t="shared" si="111"/>
        <v>73.954167690258913</v>
      </c>
      <c r="AZ320" s="16" t="e">
        <f t="shared" si="112"/>
        <v>#VALUE!</v>
      </c>
      <c r="BA320" s="16" t="e">
        <f t="shared" si="113"/>
        <v>#VALUE!</v>
      </c>
      <c r="BB320" s="16" t="e">
        <f t="shared" si="114"/>
        <v>#VALUE!</v>
      </c>
      <c r="BC320" s="16" t="e">
        <f t="shared" si="115"/>
        <v>#VALUE!</v>
      </c>
      <c r="BD320" s="16">
        <f t="shared" si="116"/>
        <v>0.99979642949805447</v>
      </c>
      <c r="BE320" s="16">
        <f t="shared" si="117"/>
        <v>-1.1561186889427535</v>
      </c>
      <c r="BF320" s="16">
        <f t="shared" si="118"/>
        <v>0.99963290347969913</v>
      </c>
      <c r="BG320" s="16">
        <f t="shared" si="119"/>
        <v>-1.552533752857395</v>
      </c>
    </row>
    <row r="321" spans="35:59" ht="15" x14ac:dyDescent="0.25">
      <c r="AI321" s="16">
        <v>319</v>
      </c>
      <c r="AJ321" s="16">
        <f t="shared" si="120"/>
        <v>4.1899999999999995</v>
      </c>
      <c r="AK321" s="16">
        <f t="shared" si="121"/>
        <v>15488.166189124799</v>
      </c>
      <c r="AL321" s="54">
        <f t="shared" si="98"/>
        <v>4.2100537689148414</v>
      </c>
      <c r="AM321" s="54">
        <f t="shared" si="99"/>
        <v>76.259392464032942</v>
      </c>
      <c r="AN321" s="54">
        <f t="shared" si="100"/>
        <v>1.0072760419515097</v>
      </c>
      <c r="AO321" s="54">
        <f t="shared" si="101"/>
        <v>-6.8908492454736097</v>
      </c>
      <c r="AP321" s="54">
        <f t="shared" si="102"/>
        <v>0.16880729076971174</v>
      </c>
      <c r="AQ321" s="54">
        <f t="shared" si="103"/>
        <v>-80.281520332130711</v>
      </c>
      <c r="AR321" s="54">
        <f t="shared" si="104"/>
        <v>1.000006136679048</v>
      </c>
      <c r="AS321" s="54">
        <f t="shared" si="105"/>
        <v>0.20072581261796621</v>
      </c>
      <c r="AT321" s="54">
        <f t="shared" si="106"/>
        <v>3.022325353885878E-5</v>
      </c>
      <c r="AU321" s="54">
        <f t="shared" si="107"/>
        <v>-89.998268335128813</v>
      </c>
      <c r="AV321" s="54">
        <f t="shared" si="108"/>
        <v>0.99884459702940187</v>
      </c>
      <c r="AW321" s="54">
        <f t="shared" si="109"/>
        <v>-2.7545216768724323</v>
      </c>
      <c r="AX321" s="54">
        <f t="shared" si="110"/>
        <v>3.0295782666597888</v>
      </c>
      <c r="AY321" s="54">
        <f t="shared" si="111"/>
        <v>73.763239512932557</v>
      </c>
      <c r="AZ321" s="16" t="e">
        <f t="shared" si="112"/>
        <v>#VALUE!</v>
      </c>
      <c r="BA321" s="16" t="e">
        <f t="shared" si="113"/>
        <v>#VALUE!</v>
      </c>
      <c r="BB321" s="16" t="e">
        <f t="shared" si="114"/>
        <v>#VALUE!</v>
      </c>
      <c r="BC321" s="16" t="e">
        <f t="shared" si="115"/>
        <v>#VALUE!</v>
      </c>
      <c r="BD321" s="16">
        <f t="shared" si="116"/>
        <v>0.99978683858325901</v>
      </c>
      <c r="BE321" s="16">
        <f t="shared" si="117"/>
        <v>-1.1830405863245246</v>
      </c>
      <c r="BF321" s="16">
        <f t="shared" si="118"/>
        <v>0.99961561272772181</v>
      </c>
      <c r="BG321" s="16">
        <f t="shared" si="119"/>
        <v>-1.5886785877882483</v>
      </c>
    </row>
    <row r="322" spans="35:59" ht="15" x14ac:dyDescent="0.25">
      <c r="AI322" s="16">
        <v>320</v>
      </c>
      <c r="AJ322" s="16">
        <f t="shared" si="120"/>
        <v>4.2</v>
      </c>
      <c r="AK322" s="16">
        <f t="shared" si="121"/>
        <v>15848.931924611146</v>
      </c>
      <c r="AL322" s="54">
        <f t="shared" ref="AL322:AL385" si="122">SQRT((AK322/fz_comps)^2+1)</f>
        <v>4.302645305443721</v>
      </c>
      <c r="AM322" s="54">
        <f t="shared" ref="AM322:AM385" si="123">180/PI()*ATAN(AK322/fz_comps)</f>
        <v>76.560695830887695</v>
      </c>
      <c r="AN322" s="54">
        <f t="shared" ref="AN322:AN385" si="124">SQRT((AK322/frhps)^2+1)</f>
        <v>1.0076176548162319</v>
      </c>
      <c r="AO322" s="54">
        <f t="shared" ref="AO322:AO385" si="125">-180/PI()*ATAN(AK322/frhps)</f>
        <v>-7.0497607527673498</v>
      </c>
      <c r="AP322" s="54">
        <f t="shared" ref="AP322:AP385" si="126">1/SQRT((AK322/fps)^2+1)</f>
        <v>0.16507065544310173</v>
      </c>
      <c r="AQ322" s="54">
        <f t="shared" ref="AQ322:AQ385" si="127">-180/PI()*ATAN(AK322/fps)</f>
        <v>-80.498660989907066</v>
      </c>
      <c r="AR322" s="54">
        <f t="shared" ref="AR322:AR385" si="128">SQRT((AK322/fesrs)^2+1)</f>
        <v>1.0000064258908923</v>
      </c>
      <c r="AS322" s="54">
        <f t="shared" ref="AS322:AS385" si="129">180/PI()*ATAN(AK322/fesrs)</f>
        <v>0.20540127781901535</v>
      </c>
      <c r="AT322" s="54">
        <f t="shared" ref="AT322:AT385" si="130">1/SQRT((AK322/fp_comp1s)^2+1)</f>
        <v>2.9535288297164303E-5</v>
      </c>
      <c r="AU322" s="54">
        <f t="shared" ref="AU322:AU385" si="131">-180/PI()*ATAN(AK322/fp_comp1s)</f>
        <v>-89.998307752633636</v>
      </c>
      <c r="AV322" s="54">
        <f t="shared" ref="AV322:AV385" si="132">1/SQRT((AK322/fp_comp2s)^2+1)</f>
        <v>0.99879024333738053</v>
      </c>
      <c r="AW322" s="54">
        <f t="shared" ref="AW322:AW385" si="133">-180/PI()*ATAN(AK322/fp_comp2s)</f>
        <v>-2.8185804404831205</v>
      </c>
      <c r="AX322" s="54">
        <f t="shared" ref="AX322:AX385" si="134">IF(Cff=0,20*LOG(Gain_dcs*AL322*AN322*AP322*AR322*AT322*AV322*BD322*BF322),20*LOG(Gain_dcs*AL322*AN322*AP322*AR322*AT322*AV322*AZ322*BB322*BD322*BF322))</f>
        <v>2.8263404092453888</v>
      </c>
      <c r="AY322" s="54">
        <f t="shared" ref="AY322:AY385" si="135">IF(Cff=0, 180+AM322+AO322+AQ322+AS322+AU322+AW322+BE322+BG322, 180+AM322+AO322+AQ322+AS322+AU322+AW322+BA322+BC322+BE322+BG322)</f>
        <v>73.564534104055284</v>
      </c>
      <c r="AZ322" s="16" t="e">
        <f t="shared" ref="AZ322:AZ385" si="136">SQRT((AK322/(fzcff*1000))^2+1)</f>
        <v>#VALUE!</v>
      </c>
      <c r="BA322" s="16" t="e">
        <f t="shared" ref="BA322:BA385" si="137">180/PI()*ATAN(AK322/(fzcff*1000))</f>
        <v>#VALUE!</v>
      </c>
      <c r="BB322" s="16" t="e">
        <f t="shared" ref="BB322:BB385" si="138">1/SQRT((AK322/(fpcff*1000))^2+1)</f>
        <v>#VALUE!</v>
      </c>
      <c r="BC322" s="16" t="e">
        <f t="shared" ref="BC322:BC385" si="139">-180/PI()*ATAN(AK322/(fpcff*1000))</f>
        <v>#VALUE!</v>
      </c>
      <c r="BD322" s="16">
        <f t="shared" ref="BD322:BD385" si="140">1/SQRT((AK322/fL)^2+1)</f>
        <v>0.99977679595840074</v>
      </c>
      <c r="BE322" s="16">
        <f t="shared" ref="BE322:BE385" si="141">-180/PI()*ATAN(AK322/fL)</f>
        <v>-1.2105890343076324</v>
      </c>
      <c r="BF322" s="16">
        <f t="shared" ref="BF322:BF385" si="142">1/SQRT((AK322/ffb)^2+1)</f>
        <v>0.999597508049339</v>
      </c>
      <c r="BG322" s="16">
        <f t="shared" ref="BG322:BG385" si="143">-180/PI()*ATAN(AK322/ffb)</f>
        <v>-1.6256640345526512</v>
      </c>
    </row>
    <row r="323" spans="35:59" ht="15" x14ac:dyDescent="0.25">
      <c r="AI323" s="16">
        <v>321</v>
      </c>
      <c r="AJ323" s="16">
        <f t="shared" ref="AJ323:AJ386" si="144">1+AI323*(LOG(1000000)-1)/500</f>
        <v>4.21</v>
      </c>
      <c r="AK323" s="16">
        <f t="shared" ref="AK323:AK386" si="145">10^AJ323</f>
        <v>16218.100973589309</v>
      </c>
      <c r="AL323" s="54">
        <f t="shared" si="122"/>
        <v>4.3975115027179088</v>
      </c>
      <c r="AM323" s="54">
        <f t="shared" si="123"/>
        <v>76.855874222796601</v>
      </c>
      <c r="AN323" s="54">
        <f t="shared" si="124"/>
        <v>1.0079752433101565</v>
      </c>
      <c r="AO323" s="54">
        <f t="shared" si="125"/>
        <v>-7.2122609944417988</v>
      </c>
      <c r="AP323" s="54">
        <f t="shared" si="126"/>
        <v>0.16141219501015669</v>
      </c>
      <c r="AQ323" s="54">
        <f t="shared" si="127"/>
        <v>-80.711125427675597</v>
      </c>
      <c r="AR323" s="54">
        <f t="shared" si="128"/>
        <v>1.0000067287327812</v>
      </c>
      <c r="AS323" s="54">
        <f t="shared" si="129"/>
        <v>0.21018564576256574</v>
      </c>
      <c r="AT323" s="54">
        <f t="shared" si="130"/>
        <v>2.8862983056216128E-5</v>
      </c>
      <c r="AU323" s="54">
        <f t="shared" si="131"/>
        <v>-89.998346272886494</v>
      </c>
      <c r="AV323" s="54">
        <f t="shared" si="132"/>
        <v>0.99873333754404836</v>
      </c>
      <c r="AW323" s="54">
        <f t="shared" si="133"/>
        <v>-2.8841240234265655</v>
      </c>
      <c r="AX323" s="54">
        <f t="shared" si="134"/>
        <v>2.6234321310654689</v>
      </c>
      <c r="AY323" s="54">
        <f t="shared" si="135"/>
        <v>73.357914981702393</v>
      </c>
      <c r="AZ323" s="16" t="e">
        <f t="shared" si="136"/>
        <v>#VALUE!</v>
      </c>
      <c r="BA323" s="16" t="e">
        <f t="shared" si="137"/>
        <v>#VALUE!</v>
      </c>
      <c r="BB323" s="16" t="e">
        <f t="shared" si="138"/>
        <v>#VALUE!</v>
      </c>
      <c r="BC323" s="16" t="e">
        <f t="shared" si="139"/>
        <v>#VALUE!</v>
      </c>
      <c r="BD323" s="16">
        <f t="shared" si="140"/>
        <v>0.99976628036356441</v>
      </c>
      <c r="BE323" s="16">
        <f t="shared" si="141"/>
        <v>-1.2387785884655715</v>
      </c>
      <c r="BF323" s="16">
        <f t="shared" si="142"/>
        <v>0.99957855117806171</v>
      </c>
      <c r="BG323" s="16">
        <f t="shared" si="143"/>
        <v>-1.6635095799607642</v>
      </c>
    </row>
    <row r="324" spans="35:59" ht="15" x14ac:dyDescent="0.25">
      <c r="AI324" s="16">
        <v>322</v>
      </c>
      <c r="AJ324" s="16">
        <f t="shared" si="144"/>
        <v>4.2200000000000006</v>
      </c>
      <c r="AK324" s="16">
        <f t="shared" si="145"/>
        <v>16595.869074375645</v>
      </c>
      <c r="AL324" s="54">
        <f t="shared" si="122"/>
        <v>4.4947030817484679</v>
      </c>
      <c r="AM324" s="54">
        <f t="shared" si="123"/>
        <v>77.145021443980141</v>
      </c>
      <c r="AN324" s="54">
        <f t="shared" si="124"/>
        <v>1.0083495485144527</v>
      </c>
      <c r="AO324" s="54">
        <f t="shared" si="125"/>
        <v>-7.3784256676979236</v>
      </c>
      <c r="AP324" s="54">
        <f t="shared" si="126"/>
        <v>0.15783056954782132</v>
      </c>
      <c r="AQ324" s="54">
        <f t="shared" si="127"/>
        <v>-80.919002912665889</v>
      </c>
      <c r="AR324" s="54">
        <f t="shared" si="128"/>
        <v>1.0000070458470702</v>
      </c>
      <c r="AS324" s="54">
        <f t="shared" si="129"/>
        <v>0.21508145291679573</v>
      </c>
      <c r="AT324" s="54">
        <f t="shared" si="130"/>
        <v>2.8205981350880036E-5</v>
      </c>
      <c r="AU324" s="54">
        <f t="shared" si="131"/>
        <v>-89.998383916311354</v>
      </c>
      <c r="AV324" s="54">
        <f t="shared" si="132"/>
        <v>0.99867376028704202</v>
      </c>
      <c r="AW324" s="54">
        <f t="shared" si="133"/>
        <v>-2.9511864912127312</v>
      </c>
      <c r="AX324" s="54">
        <f t="shared" si="134"/>
        <v>2.4208495173149918</v>
      </c>
      <c r="AY324" s="54">
        <f t="shared" si="135"/>
        <v>73.143244610306425</v>
      </c>
      <c r="AZ324" s="16" t="e">
        <f t="shared" si="136"/>
        <v>#VALUE!</v>
      </c>
      <c r="BA324" s="16" t="e">
        <f t="shared" si="137"/>
        <v>#VALUE!</v>
      </c>
      <c r="BB324" s="16" t="e">
        <f t="shared" si="138"/>
        <v>#VALUE!</v>
      </c>
      <c r="BC324" s="16" t="e">
        <f t="shared" si="139"/>
        <v>#VALUE!</v>
      </c>
      <c r="BD324" s="16">
        <f t="shared" si="140"/>
        <v>0.99975526953963612</v>
      </c>
      <c r="BE324" s="16">
        <f t="shared" si="141"/>
        <v>-1.2676241406522704</v>
      </c>
      <c r="BF324" s="16">
        <f t="shared" si="142"/>
        <v>0.99955870205288477</v>
      </c>
      <c r="BG324" s="16">
        <f t="shared" si="143"/>
        <v>-1.7022351580503079</v>
      </c>
    </row>
    <row r="325" spans="35:59" ht="15" x14ac:dyDescent="0.25">
      <c r="AI325" s="16">
        <v>323</v>
      </c>
      <c r="AJ325" s="16">
        <f t="shared" si="144"/>
        <v>4.2300000000000004</v>
      </c>
      <c r="AK325" s="16">
        <f t="shared" si="145"/>
        <v>16982.436524617482</v>
      </c>
      <c r="AL325" s="54">
        <f t="shared" si="122"/>
        <v>4.5942719707004471</v>
      </c>
      <c r="AM325" s="54">
        <f t="shared" si="123"/>
        <v>77.428231866053167</v>
      </c>
      <c r="AN325" s="54">
        <f t="shared" si="124"/>
        <v>1.0087413453164764</v>
      </c>
      <c r="AO325" s="54">
        <f t="shared" si="125"/>
        <v>-7.5483316888028433</v>
      </c>
      <c r="AP325" s="54">
        <f t="shared" si="126"/>
        <v>0.15432444236792922</v>
      </c>
      <c r="AQ325" s="54">
        <f t="shared" si="127"/>
        <v>-81.122381762062872</v>
      </c>
      <c r="AR325" s="54">
        <f t="shared" si="128"/>
        <v>1.0000073779063874</v>
      </c>
      <c r="AS325" s="54">
        <f t="shared" si="129"/>
        <v>0.22009129481732889</v>
      </c>
      <c r="AT325" s="54">
        <f t="shared" si="130"/>
        <v>2.7563934830158921E-5</v>
      </c>
      <c r="AU325" s="54">
        <f t="shared" si="131"/>
        <v>-89.998420702867264</v>
      </c>
      <c r="AV325" s="54">
        <f t="shared" si="132"/>
        <v>0.99861138666641014</v>
      </c>
      <c r="AW325" s="54">
        <f t="shared" si="133"/>
        <v>-3.0198026658393005</v>
      </c>
      <c r="AX325" s="54">
        <f t="shared" si="134"/>
        <v>2.2185891099766457</v>
      </c>
      <c r="AY325" s="54">
        <f t="shared" si="135"/>
        <v>72.920384254632737</v>
      </c>
      <c r="AZ325" s="16" t="e">
        <f t="shared" si="136"/>
        <v>#VALUE!</v>
      </c>
      <c r="BA325" s="16" t="e">
        <f t="shared" si="137"/>
        <v>#VALUE!</v>
      </c>
      <c r="BB325" s="16" t="e">
        <f t="shared" si="138"/>
        <v>#VALUE!</v>
      </c>
      <c r="BC325" s="16" t="e">
        <f t="shared" si="139"/>
        <v>#VALUE!</v>
      </c>
      <c r="BD325" s="16">
        <f t="shared" si="140"/>
        <v>0.99974374018147583</v>
      </c>
      <c r="BE325" s="16">
        <f t="shared" si="141"/>
        <v>-1.2971409266378249</v>
      </c>
      <c r="BF325" s="16">
        <f t="shared" si="142"/>
        <v>0.99953791873457198</v>
      </c>
      <c r="BG325" s="16">
        <f t="shared" si="143"/>
        <v>-1.7418611600276654</v>
      </c>
    </row>
    <row r="326" spans="35:59" ht="15" x14ac:dyDescent="0.25">
      <c r="AI326" s="16">
        <v>324</v>
      </c>
      <c r="AJ326" s="16">
        <f t="shared" si="144"/>
        <v>4.24</v>
      </c>
      <c r="AK326" s="16">
        <f t="shared" si="145"/>
        <v>17378.008287493791</v>
      </c>
      <c r="AL326" s="54">
        <f t="shared" si="122"/>
        <v>4.6962713339089639</v>
      </c>
      <c r="AM326" s="54">
        <f t="shared" si="123"/>
        <v>77.70560026891215</v>
      </c>
      <c r="AN326" s="54">
        <f t="shared" si="124"/>
        <v>1.0091514438980367</v>
      </c>
      <c r="AO326" s="54">
        <f t="shared" si="125"/>
        <v>-7.7220571849990804</v>
      </c>
      <c r="AP326" s="54">
        <f t="shared" si="126"/>
        <v>0.15089248154869445</v>
      </c>
      <c r="AQ326" s="54">
        <f t="shared" si="127"/>
        <v>-81.321349299151706</v>
      </c>
      <c r="AR326" s="54">
        <f t="shared" si="128"/>
        <v>1.0000077256150601</v>
      </c>
      <c r="AS326" s="54">
        <f t="shared" si="129"/>
        <v>0.22521782744205859</v>
      </c>
      <c r="AT326" s="54">
        <f t="shared" si="130"/>
        <v>2.6936503072492129E-5</v>
      </c>
      <c r="AU326" s="54">
        <f t="shared" si="131"/>
        <v>-89.99845665205892</v>
      </c>
      <c r="AV326" s="54">
        <f t="shared" si="132"/>
        <v>0.99854608599203998</v>
      </c>
      <c r="AW326" s="54">
        <f t="shared" si="133"/>
        <v>-3.0900081407927122</v>
      </c>
      <c r="AX326" s="54">
        <f t="shared" si="134"/>
        <v>2.0166479140249427</v>
      </c>
      <c r="AY326" s="54">
        <f t="shared" si="135"/>
        <v>72.689193841036968</v>
      </c>
      <c r="AZ326" s="16" t="e">
        <f t="shared" si="136"/>
        <v>#VALUE!</v>
      </c>
      <c r="BA326" s="16" t="e">
        <f t="shared" si="137"/>
        <v>#VALUE!</v>
      </c>
      <c r="BB326" s="16" t="e">
        <f t="shared" si="138"/>
        <v>#VALUE!</v>
      </c>
      <c r="BC326" s="16" t="e">
        <f t="shared" si="139"/>
        <v>#VALUE!</v>
      </c>
      <c r="BD326" s="16">
        <f t="shared" si="140"/>
        <v>0.9997316678889121</v>
      </c>
      <c r="BE326" s="16">
        <f t="shared" si="141"/>
        <v>-1.3273445339080687</v>
      </c>
      <c r="BF326" s="16">
        <f t="shared" si="142"/>
        <v>0.9995161573180813</v>
      </c>
      <c r="BG326" s="16">
        <f t="shared" si="143"/>
        <v>-1.7824084444067261</v>
      </c>
    </row>
    <row r="327" spans="35:59" ht="15" x14ac:dyDescent="0.25">
      <c r="AI327" s="16">
        <v>325</v>
      </c>
      <c r="AJ327" s="16">
        <f t="shared" si="144"/>
        <v>4.25</v>
      </c>
      <c r="AK327" s="16">
        <f t="shared" si="145"/>
        <v>17782.794100389234</v>
      </c>
      <c r="AL327" s="54">
        <f t="shared" si="122"/>
        <v>4.8007556014751893</v>
      </c>
      <c r="AM327" s="54">
        <f t="shared" si="123"/>
        <v>77.977221691701914</v>
      </c>
      <c r="AN327" s="54">
        <f t="shared" si="124"/>
        <v>1.009580691284117</v>
      </c>
      <c r="AO327" s="54">
        <f t="shared" si="125"/>
        <v>-7.8996814839000482</v>
      </c>
      <c r="AP327" s="54">
        <f t="shared" si="126"/>
        <v>0.1475333613460296</v>
      </c>
      <c r="AQ327" s="54">
        <f t="shared" si="127"/>
        <v>-81.515991814140065</v>
      </c>
      <c r="AR327" s="54">
        <f t="shared" si="128"/>
        <v>1.0000080897106078</v>
      </c>
      <c r="AS327" s="54">
        <f t="shared" si="129"/>
        <v>0.23046376861791715</v>
      </c>
      <c r="AT327" s="54">
        <f t="shared" si="130"/>
        <v>2.6323353405259726E-5</v>
      </c>
      <c r="AU327" s="54">
        <f t="shared" si="131"/>
        <v>-89.998491782947085</v>
      </c>
      <c r="AV327" s="54">
        <f t="shared" si="132"/>
        <v>0.99847772151998093</v>
      </c>
      <c r="AW327" s="54">
        <f t="shared" si="133"/>
        <v>-3.1618392962143886</v>
      </c>
      <c r="AX327" s="54">
        <f t="shared" si="134"/>
        <v>1.815023403210831</v>
      </c>
      <c r="AY327" s="54">
        <f t="shared" si="135"/>
        <v>72.449531826139918</v>
      </c>
      <c r="AZ327" s="16" t="e">
        <f t="shared" si="136"/>
        <v>#VALUE!</v>
      </c>
      <c r="BA327" s="16" t="e">
        <f t="shared" si="137"/>
        <v>#VALUE!</v>
      </c>
      <c r="BB327" s="16" t="e">
        <f t="shared" si="138"/>
        <v>#VALUE!</v>
      </c>
      <c r="BC327" s="16" t="e">
        <f t="shared" si="139"/>
        <v>#VALUE!</v>
      </c>
      <c r="BD327" s="16">
        <f t="shared" si="140"/>
        <v>0.99971902711545124</v>
      </c>
      <c r="BE327" s="16">
        <f t="shared" si="141"/>
        <v>-1.3582509096307274</v>
      </c>
      <c r="BF327" s="16">
        <f t="shared" si="142"/>
        <v>0.99949337184094988</v>
      </c>
      <c r="BG327" s="16">
        <f t="shared" si="143"/>
        <v>-1.8238983473475869</v>
      </c>
    </row>
    <row r="328" spans="35:59" ht="15" x14ac:dyDescent="0.25">
      <c r="AI328" s="16">
        <v>326</v>
      </c>
      <c r="AJ328" s="16">
        <f t="shared" si="144"/>
        <v>4.26</v>
      </c>
      <c r="AK328" s="16">
        <f t="shared" si="145"/>
        <v>18197.008586099837</v>
      </c>
      <c r="AL328" s="54">
        <f t="shared" si="122"/>
        <v>4.9077804994608956</v>
      </c>
      <c r="AM328" s="54">
        <f t="shared" si="123"/>
        <v>78.243191293503671</v>
      </c>
      <c r="AN328" s="54">
        <f t="shared" si="124"/>
        <v>1.0100299729540316</v>
      </c>
      <c r="AO328" s="54">
        <f t="shared" si="125"/>
        <v>-8.0812851001798229</v>
      </c>
      <c r="AP328" s="54">
        <f t="shared" si="126"/>
        <v>0.14424576349095786</v>
      </c>
      <c r="AQ328" s="54">
        <f t="shared" si="127"/>
        <v>-81.70639452937543</v>
      </c>
      <c r="AR328" s="54">
        <f t="shared" si="128"/>
        <v>1.0000084709653083</v>
      </c>
      <c r="AS328" s="54">
        <f t="shared" si="129"/>
        <v>0.23583189946033734</v>
      </c>
      <c r="AT328" s="54">
        <f t="shared" si="130"/>
        <v>2.572416072839482E-5</v>
      </c>
      <c r="AU328" s="54">
        <f t="shared" si="131"/>
        <v>-89.998526114158594</v>
      </c>
      <c r="AV328" s="54">
        <f t="shared" si="132"/>
        <v>0.99840615017722079</v>
      </c>
      <c r="AW328" s="54">
        <f t="shared" si="133"/>
        <v>-3.2353333142233085</v>
      </c>
      <c r="AX328" s="54">
        <f t="shared" si="134"/>
        <v>1.6137135254928359</v>
      </c>
      <c r="AY328" s="54">
        <f t="shared" si="135"/>
        <v>72.201255073038595</v>
      </c>
      <c r="AZ328" s="16" t="e">
        <f t="shared" si="136"/>
        <v>#VALUE!</v>
      </c>
      <c r="BA328" s="16" t="e">
        <f t="shared" si="137"/>
        <v>#VALUE!</v>
      </c>
      <c r="BB328" s="16" t="e">
        <f t="shared" si="138"/>
        <v>#VALUE!</v>
      </c>
      <c r="BC328" s="16" t="e">
        <f t="shared" si="139"/>
        <v>#VALUE!</v>
      </c>
      <c r="BD328" s="16">
        <f t="shared" si="140"/>
        <v>0.99970579111460256</v>
      </c>
      <c r="BE328" s="16">
        <f t="shared" si="141"/>
        <v>-1.3898763687910112</v>
      </c>
      <c r="BF328" s="16">
        <f t="shared" si="142"/>
        <v>0.99946951418746399</v>
      </c>
      <c r="BG328" s="16">
        <f t="shared" si="143"/>
        <v>-1.866352693197262</v>
      </c>
    </row>
    <row r="329" spans="35:59" ht="15" x14ac:dyDescent="0.25">
      <c r="AI329" s="16">
        <v>327</v>
      </c>
      <c r="AJ329" s="16">
        <f t="shared" si="144"/>
        <v>4.2699999999999996</v>
      </c>
      <c r="AK329" s="16">
        <f t="shared" si="145"/>
        <v>18620.871366628675</v>
      </c>
      <c r="AL329" s="54">
        <f t="shared" si="122"/>
        <v>5.0174030807002339</v>
      </c>
      <c r="AM329" s="54">
        <f t="shared" si="123"/>
        <v>78.503604223376968</v>
      </c>
      <c r="AN329" s="54">
        <f t="shared" si="124"/>
        <v>1.0105002145170128</v>
      </c>
      <c r="AO329" s="54">
        <f t="shared" si="125"/>
        <v>-8.2669497193543595</v>
      </c>
      <c r="AP329" s="54">
        <f t="shared" si="126"/>
        <v>0.14102837837922386</v>
      </c>
      <c r="AQ329" s="54">
        <f t="shared" si="127"/>
        <v>-81.892641568686088</v>
      </c>
      <c r="AR329" s="54">
        <f t="shared" si="128"/>
        <v>1.0000088701878331</v>
      </c>
      <c r="AS329" s="54">
        <f t="shared" si="129"/>
        <v>0.24132506584615435</v>
      </c>
      <c r="AT329" s="54">
        <f t="shared" si="130"/>
        <v>2.5138607342011507E-5</v>
      </c>
      <c r="AU329" s="54">
        <f t="shared" si="131"/>
        <v>-89.998559663896316</v>
      </c>
      <c r="AV329" s="54">
        <f t="shared" si="132"/>
        <v>0.99833122227444904</v>
      </c>
      <c r="AW329" s="54">
        <f t="shared" si="133"/>
        <v>-3.3105281943848204</v>
      </c>
      <c r="AX329" s="54">
        <f t="shared" si="134"/>
        <v>1.4127167081749925</v>
      </c>
      <c r="AY329" s="54">
        <f t="shared" si="135"/>
        <v>71.944218735167823</v>
      </c>
      <c r="AZ329" s="16" t="e">
        <f t="shared" si="136"/>
        <v>#VALUE!</v>
      </c>
      <c r="BA329" s="16" t="e">
        <f t="shared" si="137"/>
        <v>#VALUE!</v>
      </c>
      <c r="BB329" s="16" t="e">
        <f t="shared" si="138"/>
        <v>#VALUE!</v>
      </c>
      <c r="BC329" s="16" t="e">
        <f t="shared" si="139"/>
        <v>#VALUE!</v>
      </c>
      <c r="BD329" s="16">
        <f t="shared" si="140"/>
        <v>0.99969193188370853</v>
      </c>
      <c r="BE329" s="16">
        <f t="shared" si="141"/>
        <v>-1.4222376024994083</v>
      </c>
      <c r="BF329" s="16">
        <f t="shared" si="142"/>
        <v>0.9994445339884177</v>
      </c>
      <c r="BG329" s="16">
        <f t="shared" si="143"/>
        <v>-1.9097938052343029</v>
      </c>
    </row>
    <row r="330" spans="35:59" ht="15" x14ac:dyDescent="0.25">
      <c r="AI330" s="16">
        <v>328</v>
      </c>
      <c r="AJ330" s="16">
        <f t="shared" si="144"/>
        <v>4.2799999999999994</v>
      </c>
      <c r="AK330" s="16">
        <f t="shared" si="145"/>
        <v>19054.607179632472</v>
      </c>
      <c r="AL330" s="54">
        <f t="shared" si="122"/>
        <v>5.1296817562480577</v>
      </c>
      <c r="AM330" s="54">
        <f t="shared" si="123"/>
        <v>78.75855549938359</v>
      </c>
      <c r="AN330" s="54">
        <f t="shared" si="124"/>
        <v>1.0109923834542378</v>
      </c>
      <c r="AO330" s="54">
        <f t="shared" si="125"/>
        <v>-8.4567581784410724</v>
      </c>
      <c r="AP330" s="54">
        <f t="shared" si="126"/>
        <v>0.13787990615901091</v>
      </c>
      <c r="AQ330" s="54">
        <f t="shared" si="127"/>
        <v>-82.074815930585814</v>
      </c>
      <c r="AR330" s="54">
        <f t="shared" si="128"/>
        <v>1.0000092882249654</v>
      </c>
      <c r="AS330" s="54">
        <f t="shared" si="129"/>
        <v>0.24694617992072801</v>
      </c>
      <c r="AT330" s="54">
        <f t="shared" si="130"/>
        <v>2.4566382777956025E-5</v>
      </c>
      <c r="AU330" s="54">
        <f t="shared" si="131"/>
        <v>-89.998592449948788</v>
      </c>
      <c r="AV330" s="54">
        <f t="shared" si="132"/>
        <v>0.99825278120633432</v>
      </c>
      <c r="AW330" s="54">
        <f t="shared" si="133"/>
        <v>-3.3874627693146273</v>
      </c>
      <c r="AX330" s="54">
        <f t="shared" si="134"/>
        <v>1.2120318628058426</v>
      </c>
      <c r="AY330" s="54">
        <f t="shared" si="135"/>
        <v>71.678276147920329</v>
      </c>
      <c r="AZ330" s="16" t="e">
        <f t="shared" si="136"/>
        <v>#VALUE!</v>
      </c>
      <c r="BA330" s="16" t="e">
        <f t="shared" si="137"/>
        <v>#VALUE!</v>
      </c>
      <c r="BB330" s="16" t="e">
        <f t="shared" si="138"/>
        <v>#VALUE!</v>
      </c>
      <c r="BC330" s="16" t="e">
        <f t="shared" si="139"/>
        <v>#VALUE!</v>
      </c>
      <c r="BD330" s="16">
        <f t="shared" si="140"/>
        <v>0.99967742010515936</v>
      </c>
      <c r="BE330" s="16">
        <f t="shared" si="141"/>
        <v>-1.4553516864744998</v>
      </c>
      <c r="BF330" s="16">
        <f t="shared" si="142"/>
        <v>0.99941837851627013</v>
      </c>
      <c r="BG330" s="16">
        <f t="shared" si="143"/>
        <v>-1.9542445166191875</v>
      </c>
    </row>
    <row r="331" spans="35:59" ht="15" x14ac:dyDescent="0.25">
      <c r="AI331" s="16">
        <v>329</v>
      </c>
      <c r="AJ331" s="16">
        <f t="shared" si="144"/>
        <v>4.29</v>
      </c>
      <c r="AK331" s="16">
        <f t="shared" si="145"/>
        <v>19498.445997580486</v>
      </c>
      <c r="AL331" s="54">
        <f t="shared" si="122"/>
        <v>5.2446763274841377</v>
      </c>
      <c r="AM331" s="54">
        <f t="shared" si="123"/>
        <v>79.008139896218097</v>
      </c>
      <c r="AN331" s="54">
        <f t="shared" si="124"/>
        <v>1.0115074909293131</v>
      </c>
      <c r="AO331" s="54">
        <f t="shared" si="125"/>
        <v>-8.6507944432724191</v>
      </c>
      <c r="AP331" s="54">
        <f t="shared" si="126"/>
        <v>0.13479905772248493</v>
      </c>
      <c r="AQ331" s="54">
        <f t="shared" si="127"/>
        <v>-82.252999465094447</v>
      </c>
      <c r="AR331" s="54">
        <f t="shared" si="128"/>
        <v>1.0000097259633931</v>
      </c>
      <c r="AS331" s="54">
        <f t="shared" si="129"/>
        <v>0.25269822164007216</v>
      </c>
      <c r="AT331" s="54">
        <f t="shared" si="130"/>
        <v>2.4007183635192443E-5</v>
      </c>
      <c r="AU331" s="54">
        <f t="shared" si="131"/>
        <v>-89.99862448969958</v>
      </c>
      <c r="AV331" s="54">
        <f t="shared" si="132"/>
        <v>0.99817066313882874</v>
      </c>
      <c r="AW331" s="54">
        <f t="shared" si="133"/>
        <v>-3.4661767204054534</v>
      </c>
      <c r="AX331" s="54">
        <f t="shared" si="134"/>
        <v>1.0116583898869376</v>
      </c>
      <c r="AY331" s="54">
        <f t="shared" si="135"/>
        <v>71.40327872813063</v>
      </c>
      <c r="AZ331" s="16" t="e">
        <f t="shared" si="136"/>
        <v>#VALUE!</v>
      </c>
      <c r="BA331" s="16" t="e">
        <f t="shared" si="137"/>
        <v>#VALUE!</v>
      </c>
      <c r="BB331" s="16" t="e">
        <f t="shared" si="138"/>
        <v>#VALUE!</v>
      </c>
      <c r="BC331" s="16" t="e">
        <f t="shared" si="139"/>
        <v>#VALUE!</v>
      </c>
      <c r="BD331" s="16">
        <f t="shared" si="140"/>
        <v>0.99966222508488445</v>
      </c>
      <c r="BE331" s="16">
        <f t="shared" si="141"/>
        <v>-1.4892360897035293</v>
      </c>
      <c r="BF331" s="16">
        <f t="shared" si="142"/>
        <v>0.99939099257548969</v>
      </c>
      <c r="BG331" s="16">
        <f t="shared" si="143"/>
        <v>-1.9997281815520864</v>
      </c>
    </row>
    <row r="332" spans="35:59" ht="15" x14ac:dyDescent="0.25">
      <c r="AI332" s="16">
        <v>330</v>
      </c>
      <c r="AJ332" s="16">
        <f t="shared" si="144"/>
        <v>4.3</v>
      </c>
      <c r="AK332" s="16">
        <f t="shared" si="145"/>
        <v>19952.623149688792</v>
      </c>
      <c r="AL332" s="54">
        <f t="shared" si="122"/>
        <v>5.362448018893045</v>
      </c>
      <c r="AM332" s="54">
        <f t="shared" si="123"/>
        <v>79.252451841069373</v>
      </c>
      <c r="AN332" s="54">
        <f t="shared" si="124"/>
        <v>1.012046593669232</v>
      </c>
      <c r="AO332" s="54">
        <f t="shared" si="125"/>
        <v>-8.8491435822281002</v>
      </c>
      <c r="AP332" s="54">
        <f t="shared" si="126"/>
        <v>0.13178455560667837</v>
      </c>
      <c r="AQ332" s="54">
        <f t="shared" si="127"/>
        <v>-82.427272853936813</v>
      </c>
      <c r="AR332" s="54">
        <f t="shared" si="128"/>
        <v>1.0000101843315921</v>
      </c>
      <c r="AS332" s="54">
        <f t="shared" si="129"/>
        <v>0.25858424034879729</v>
      </c>
      <c r="AT332" s="54">
        <f t="shared" si="130"/>
        <v>2.3460713418935607E-5</v>
      </c>
      <c r="AU332" s="54">
        <f t="shared" si="131"/>
        <v>-89.998655800136603</v>
      </c>
      <c r="AV332" s="54">
        <f t="shared" si="132"/>
        <v>0.99808469668299327</v>
      </c>
      <c r="AW332" s="54">
        <f t="shared" si="133"/>
        <v>-3.5467105936626355</v>
      </c>
      <c r="AX332" s="54">
        <f t="shared" si="134"/>
        <v>0.81159618343327788</v>
      </c>
      <c r="AY332" s="54">
        <f t="shared" si="135"/>
        <v>71.119075881531117</v>
      </c>
      <c r="AZ332" s="16" t="e">
        <f t="shared" si="136"/>
        <v>#VALUE!</v>
      </c>
      <c r="BA332" s="16" t="e">
        <f t="shared" si="137"/>
        <v>#VALUE!</v>
      </c>
      <c r="BB332" s="16" t="e">
        <f t="shared" si="138"/>
        <v>#VALUE!</v>
      </c>
      <c r="BC332" s="16" t="e">
        <f t="shared" si="139"/>
        <v>#VALUE!</v>
      </c>
      <c r="BD332" s="16">
        <f t="shared" si="140"/>
        <v>0.99964631468798437</v>
      </c>
      <c r="BE332" s="16">
        <f t="shared" si="141"/>
        <v>-1.5239086832834541</v>
      </c>
      <c r="BF332" s="16">
        <f t="shared" si="142"/>
        <v>0.99936231838787393</v>
      </c>
      <c r="BG332" s="16">
        <f t="shared" si="143"/>
        <v>-2.0462686866394653</v>
      </c>
    </row>
    <row r="333" spans="35:59" ht="15" x14ac:dyDescent="0.25">
      <c r="AI333" s="16">
        <v>331</v>
      </c>
      <c r="AJ333" s="16">
        <f t="shared" si="144"/>
        <v>4.3100000000000005</v>
      </c>
      <c r="AK333" s="16">
        <f t="shared" si="145"/>
        <v>20417.379446695322</v>
      </c>
      <c r="AL333" s="54">
        <f t="shared" si="122"/>
        <v>5.4830595115399863</v>
      </c>
      <c r="AM333" s="54">
        <f t="shared" si="123"/>
        <v>79.491585317340395</v>
      </c>
      <c r="AN333" s="54">
        <f t="shared" si="124"/>
        <v>1.0126107959178183</v>
      </c>
      <c r="AO333" s="54">
        <f t="shared" si="125"/>
        <v>-9.05189173613946</v>
      </c>
      <c r="AP333" s="54">
        <f t="shared" si="126"/>
        <v>0.12883513480901676</v>
      </c>
      <c r="AQ333" s="54">
        <f t="shared" si="127"/>
        <v>-82.597715593894804</v>
      </c>
      <c r="AR333" s="54">
        <f t="shared" si="128"/>
        <v>1.0000106643017936</v>
      </c>
      <c r="AS333" s="54">
        <f t="shared" si="129"/>
        <v>0.26460735639470317</v>
      </c>
      <c r="AT333" s="54">
        <f t="shared" si="130"/>
        <v>2.2926682383445262E-5</v>
      </c>
      <c r="AU333" s="54">
        <f t="shared" si="131"/>
        <v>-89.998686397861078</v>
      </c>
      <c r="AV333" s="54">
        <f t="shared" si="132"/>
        <v>0.99799470255482714</v>
      </c>
      <c r="AW333" s="54">
        <f t="shared" si="133"/>
        <v>-3.6291058156335709</v>
      </c>
      <c r="AX333" s="54">
        <f t="shared" si="134"/>
        <v>0.61184563542189052</v>
      </c>
      <c r="AY333" s="54">
        <f t="shared" si="135"/>
        <v>70.825514918290153</v>
      </c>
      <c r="AZ333" s="16" t="e">
        <f t="shared" si="136"/>
        <v>#VALUE!</v>
      </c>
      <c r="BA333" s="16" t="e">
        <f t="shared" si="137"/>
        <v>#VALUE!</v>
      </c>
      <c r="BB333" s="16" t="e">
        <f t="shared" si="138"/>
        <v>#VALUE!</v>
      </c>
      <c r="BC333" s="16" t="e">
        <f t="shared" si="139"/>
        <v>#VALUE!</v>
      </c>
      <c r="BD333" s="16">
        <f t="shared" si="140"/>
        <v>0.9996296552713787</v>
      </c>
      <c r="BE333" s="16">
        <f t="shared" si="141"/>
        <v>-1.559387749445228</v>
      </c>
      <c r="BF333" s="16">
        <f t="shared" si="142"/>
        <v>0.99933229547262192</v>
      </c>
      <c r="BG333" s="16">
        <f t="shared" si="143"/>
        <v>-2.0938904624708412</v>
      </c>
    </row>
    <row r="334" spans="35:59" ht="15" x14ac:dyDescent="0.25">
      <c r="AI334" s="16">
        <v>332</v>
      </c>
      <c r="AJ334" s="16">
        <f t="shared" si="144"/>
        <v>4.32</v>
      </c>
      <c r="AK334" s="16">
        <f t="shared" si="145"/>
        <v>20892.961308540423</v>
      </c>
      <c r="AL334" s="54">
        <f t="shared" si="122"/>
        <v>5.6065749772626194</v>
      </c>
      <c r="AM334" s="54">
        <f t="shared" si="123"/>
        <v>79.725633775855641</v>
      </c>
      <c r="AN334" s="54">
        <f t="shared" si="124"/>
        <v>1.0132012514636479</v>
      </c>
      <c r="AO334" s="54">
        <f t="shared" si="125"/>
        <v>-9.2591260841074234</v>
      </c>
      <c r="AP334" s="54">
        <f t="shared" si="126"/>
        <v>0.12594954352259269</v>
      </c>
      <c r="AQ334" s="54">
        <f t="shared" si="127"/>
        <v>-82.76440598309722</v>
      </c>
      <c r="AR334" s="54">
        <f t="shared" si="128"/>
        <v>1.0000111668920471</v>
      </c>
      <c r="AS334" s="54">
        <f t="shared" si="129"/>
        <v>0.27077076278084927</v>
      </c>
      <c r="AT334" s="54">
        <f t="shared" si="130"/>
        <v>2.2404807378399611E-5</v>
      </c>
      <c r="AU334" s="54">
        <f t="shared" si="131"/>
        <v>-89.998716299096301</v>
      </c>
      <c r="AV334" s="54">
        <f t="shared" si="132"/>
        <v>0.99790049322057495</v>
      </c>
      <c r="AW334" s="54">
        <f t="shared" si="133"/>
        <v>-3.7134047094140552</v>
      </c>
      <c r="AX334" s="54">
        <f t="shared" si="134"/>
        <v>0.41240764015959597</v>
      </c>
      <c r="AY334" s="54">
        <f t="shared" si="135"/>
        <v>70.522440976751</v>
      </c>
      <c r="AZ334" s="16" t="e">
        <f t="shared" si="136"/>
        <v>#VALUE!</v>
      </c>
      <c r="BA334" s="16" t="e">
        <f t="shared" si="137"/>
        <v>#VALUE!</v>
      </c>
      <c r="BB334" s="16" t="e">
        <f t="shared" si="138"/>
        <v>#VALUE!</v>
      </c>
      <c r="BC334" s="16" t="e">
        <f t="shared" si="139"/>
        <v>#VALUE!</v>
      </c>
      <c r="BD334" s="16">
        <f t="shared" si="140"/>
        <v>0.99961221161333458</v>
      </c>
      <c r="BE334" s="16">
        <f t="shared" si="141"/>
        <v>-1.5956919907638607</v>
      </c>
      <c r="BF334" s="16">
        <f t="shared" si="142"/>
        <v>0.99930086052092559</v>
      </c>
      <c r="BG334" s="16">
        <f t="shared" si="143"/>
        <v>-2.1426184954065954</v>
      </c>
    </row>
    <row r="335" spans="35:59" ht="15" x14ac:dyDescent="0.25">
      <c r="AI335" s="16">
        <v>333</v>
      </c>
      <c r="AJ335" s="16">
        <f t="shared" si="144"/>
        <v>4.33</v>
      </c>
      <c r="AK335" s="16">
        <f t="shared" si="145"/>
        <v>21379.620895022348</v>
      </c>
      <c r="AL335" s="54">
        <f t="shared" si="122"/>
        <v>5.7330601136000592</v>
      </c>
      <c r="AM335" s="54">
        <f t="shared" si="123"/>
        <v>79.954690053192707</v>
      </c>
      <c r="AN335" s="54">
        <f t="shared" si="124"/>
        <v>1.0138191657444264</v>
      </c>
      <c r="AO335" s="54">
        <f t="shared" si="125"/>
        <v>-9.4709348049650615</v>
      </c>
      <c r="AP335" s="54">
        <f t="shared" si="126"/>
        <v>0.12312654379606225</v>
      </c>
      <c r="AQ335" s="54">
        <f t="shared" si="127"/>
        <v>-82.927421110043625</v>
      </c>
      <c r="AR335" s="54">
        <f t="shared" si="128"/>
        <v>1.0000116931683785</v>
      </c>
      <c r="AS335" s="54">
        <f t="shared" si="129"/>
        <v>0.27707772685598875</v>
      </c>
      <c r="AT335" s="54">
        <f t="shared" si="130"/>
        <v>2.1894811698764813E-5</v>
      </c>
      <c r="AU335" s="54">
        <f t="shared" si="131"/>
        <v>-89.998745519696328</v>
      </c>
      <c r="AV335" s="54">
        <f t="shared" si="132"/>
        <v>0.99780187252696584</v>
      </c>
      <c r="AW335" s="54">
        <f t="shared" si="133"/>
        <v>-3.7996505107134184</v>
      </c>
      <c r="AX335" s="54">
        <f t="shared" si="134"/>
        <v>0.21328359859384011</v>
      </c>
      <c r="AY335" s="54">
        <f t="shared" si="135"/>
        <v>70.209696955495531</v>
      </c>
      <c r="AZ335" s="16" t="e">
        <f t="shared" si="136"/>
        <v>#VALUE!</v>
      </c>
      <c r="BA335" s="16" t="e">
        <f t="shared" si="137"/>
        <v>#VALUE!</v>
      </c>
      <c r="BB335" s="16" t="e">
        <f t="shared" si="138"/>
        <v>#VALUE!</v>
      </c>
      <c r="BC335" s="16" t="e">
        <f t="shared" si="139"/>
        <v>#VALUE!</v>
      </c>
      <c r="BD335" s="16">
        <f t="shared" si="140"/>
        <v>0.99959394683972991</v>
      </c>
      <c r="BE335" s="16">
        <f t="shared" si="141"/>
        <v>-1.6328405395569854</v>
      </c>
      <c r="BF335" s="16">
        <f t="shared" si="142"/>
        <v>0.99926794726484036</v>
      </c>
      <c r="BG335" s="16">
        <f t="shared" si="143"/>
        <v>-2.192478339577808</v>
      </c>
    </row>
    <row r="336" spans="35:59" ht="15" x14ac:dyDescent="0.25">
      <c r="AI336" s="16">
        <v>334</v>
      </c>
      <c r="AJ336" s="16">
        <f t="shared" si="144"/>
        <v>4.34</v>
      </c>
      <c r="AK336" s="16">
        <f t="shared" si="145"/>
        <v>21877.61623949555</v>
      </c>
      <c r="AL336" s="54">
        <f t="shared" si="122"/>
        <v>5.8625821794797277</v>
      </c>
      <c r="AM336" s="54">
        <f t="shared" si="123"/>
        <v>80.17884629677954</v>
      </c>
      <c r="AN336" s="54">
        <f t="shared" si="124"/>
        <v>1.0144657980297556</v>
      </c>
      <c r="AO336" s="54">
        <f t="shared" si="125"/>
        <v>-9.6874070341030727</v>
      </c>
      <c r="AP336" s="54">
        <f t="shared" si="126"/>
        <v>0.12036491212284665</v>
      </c>
      <c r="AQ336" s="54">
        <f t="shared" si="127"/>
        <v>-83.086836845168563</v>
      </c>
      <c r="AR336" s="54">
        <f t="shared" si="128"/>
        <v>1.0000122442470527</v>
      </c>
      <c r="AS336" s="54">
        <f t="shared" si="129"/>
        <v>0.28353159204423345</v>
      </c>
      <c r="AT336" s="54">
        <f t="shared" si="130"/>
        <v>2.1396424938082524E-5</v>
      </c>
      <c r="AU336" s="54">
        <f t="shared" si="131"/>
        <v>-89.998774075154287</v>
      </c>
      <c r="AV336" s="54">
        <f t="shared" si="132"/>
        <v>0.99769863531583092</v>
      </c>
      <c r="AW336" s="54">
        <f t="shared" si="133"/>
        <v>-3.887887383958081</v>
      </c>
      <c r="AX336" s="54">
        <f t="shared" si="134"/>
        <v>1.4475422585640328E-2</v>
      </c>
      <c r="AY336" s="54">
        <f t="shared" si="135"/>
        <v>69.887123453866877</v>
      </c>
      <c r="AZ336" s="16" t="e">
        <f t="shared" si="136"/>
        <v>#VALUE!</v>
      </c>
      <c r="BA336" s="16" t="e">
        <f t="shared" si="137"/>
        <v>#VALUE!</v>
      </c>
      <c r="BB336" s="16" t="e">
        <f t="shared" si="138"/>
        <v>#VALUE!</v>
      </c>
      <c r="BC336" s="16" t="e">
        <f t="shared" si="139"/>
        <v>#VALUE!</v>
      </c>
      <c r="BD336" s="16">
        <f t="shared" si="140"/>
        <v>0.9995748223469072</v>
      </c>
      <c r="BE336" s="16">
        <f t="shared" si="141"/>
        <v>-1.6708529674743624</v>
      </c>
      <c r="BF336" s="16">
        <f t="shared" si="142"/>
        <v>0.99923348634017972</v>
      </c>
      <c r="BG336" s="16">
        <f t="shared" si="143"/>
        <v>-2.2434961290984816</v>
      </c>
    </row>
    <row r="337" spans="35:59" ht="15" x14ac:dyDescent="0.25">
      <c r="AI337" s="16">
        <v>335</v>
      </c>
      <c r="AJ337" s="16">
        <f t="shared" si="144"/>
        <v>4.3499999999999996</v>
      </c>
      <c r="AK337" s="16">
        <f t="shared" si="145"/>
        <v>22387.211385683382</v>
      </c>
      <c r="AL337" s="54">
        <f t="shared" si="122"/>
        <v>5.9952100316836567</v>
      </c>
      <c r="AM337" s="54">
        <f t="shared" si="123"/>
        <v>80.39819389640823</v>
      </c>
      <c r="AN337" s="54">
        <f t="shared" si="124"/>
        <v>1.0151424636841861</v>
      </c>
      <c r="AO337" s="54">
        <f t="shared" si="125"/>
        <v>-9.9086328153660101</v>
      </c>
      <c r="AP337" s="54">
        <f t="shared" si="126"/>
        <v>0.11766343996410017</v>
      </c>
      <c r="AQ337" s="54">
        <f t="shared" si="127"/>
        <v>-83.242727834762249</v>
      </c>
      <c r="AR337" s="54">
        <f t="shared" si="128"/>
        <v>1.000012821296939</v>
      </c>
      <c r="AS337" s="54">
        <f t="shared" si="129"/>
        <v>0.29013577961486114</v>
      </c>
      <c r="AT337" s="54">
        <f t="shared" si="130"/>
        <v>2.0909382845096817E-5</v>
      </c>
      <c r="AU337" s="54">
        <f t="shared" si="131"/>
        <v>-89.998801980610679</v>
      </c>
      <c r="AV337" s="54">
        <f t="shared" si="132"/>
        <v>0.99759056702252991</v>
      </c>
      <c r="AW337" s="54">
        <f t="shared" si="133"/>
        <v>-3.9781604384116096</v>
      </c>
      <c r="AX337" s="54">
        <f t="shared" si="134"/>
        <v>-0.184014460843134</v>
      </c>
      <c r="AY337" s="54">
        <f t="shared" si="135"/>
        <v>69.55455872110123</v>
      </c>
      <c r="AZ337" s="16" t="e">
        <f t="shared" si="136"/>
        <v>#VALUE!</v>
      </c>
      <c r="BA337" s="16" t="e">
        <f t="shared" si="137"/>
        <v>#VALUE!</v>
      </c>
      <c r="BB337" s="16" t="e">
        <f t="shared" si="138"/>
        <v>#VALUE!</v>
      </c>
      <c r="BC337" s="16" t="e">
        <f t="shared" si="139"/>
        <v>#VALUE!</v>
      </c>
      <c r="BD337" s="16">
        <f t="shared" si="140"/>
        <v>0.99955479772096067</v>
      </c>
      <c r="BE337" s="16">
        <f t="shared" si="141"/>
        <v>-1.7097492952808426</v>
      </c>
      <c r="BF337" s="16">
        <f t="shared" si="142"/>
        <v>0.99919740514317623</v>
      </c>
      <c r="BG337" s="16">
        <f t="shared" si="143"/>
        <v>-2.2956985904904541</v>
      </c>
    </row>
    <row r="338" spans="35:59" ht="15" x14ac:dyDescent="0.25">
      <c r="AI338" s="16">
        <v>336</v>
      </c>
      <c r="AJ338" s="16">
        <f t="shared" si="144"/>
        <v>4.3599999999999994</v>
      </c>
      <c r="AK338" s="16">
        <f t="shared" si="145"/>
        <v>22908.676527677711</v>
      </c>
      <c r="AL338" s="54">
        <f t="shared" si="122"/>
        <v>6.1310141621159318</v>
      </c>
      <c r="AM338" s="54">
        <f t="shared" si="123"/>
        <v>80.612823421824089</v>
      </c>
      <c r="AN338" s="54">
        <f t="shared" si="124"/>
        <v>1.015850536512396</v>
      </c>
      <c r="AO338" s="54">
        <f t="shared" si="125"/>
        <v>-10.134703047715488</v>
      </c>
      <c r="AP338" s="54">
        <f t="shared" si="126"/>
        <v>0.11502093420970368</v>
      </c>
      <c r="AQ338" s="54">
        <f t="shared" si="127"/>
        <v>-83.395167497074496</v>
      </c>
      <c r="AR338" s="54">
        <f t="shared" si="128"/>
        <v>1.0000134255419917</v>
      </c>
      <c r="AS338" s="54">
        <f t="shared" si="129"/>
        <v>0.29689379049319142</v>
      </c>
      <c r="AT338" s="54">
        <f t="shared" si="130"/>
        <v>2.0433427183644563E-5</v>
      </c>
      <c r="AU338" s="54">
        <f t="shared" si="131"/>
        <v>-89.99882925086132</v>
      </c>
      <c r="AV338" s="54">
        <f t="shared" si="132"/>
        <v>0.99747744325761378</v>
      </c>
      <c r="AW338" s="54">
        <f t="shared" si="133"/>
        <v>-4.0705157442871904</v>
      </c>
      <c r="AX338" s="54">
        <f t="shared" si="134"/>
        <v>-0.38218310528158483</v>
      </c>
      <c r="AY338" s="54">
        <f t="shared" si="135"/>
        <v>69.211838614222728</v>
      </c>
      <c r="AZ338" s="16" t="e">
        <f t="shared" si="136"/>
        <v>#VALUE!</v>
      </c>
      <c r="BA338" s="16" t="e">
        <f t="shared" si="137"/>
        <v>#VALUE!</v>
      </c>
      <c r="BB338" s="16" t="e">
        <f t="shared" si="138"/>
        <v>#VALUE!</v>
      </c>
      <c r="BC338" s="16" t="e">
        <f t="shared" si="139"/>
        <v>#VALUE!</v>
      </c>
      <c r="BD338" s="16">
        <f t="shared" si="140"/>
        <v>0.99953383065329604</v>
      </c>
      <c r="BE338" s="16">
        <f t="shared" si="141"/>
        <v>-1.7495500028351738</v>
      </c>
      <c r="BF338" s="16">
        <f t="shared" si="142"/>
        <v>0.99915962768063338</v>
      </c>
      <c r="BG338" s="16">
        <f t="shared" si="143"/>
        <v>-2.3491130553208999</v>
      </c>
    </row>
    <row r="339" spans="35:59" ht="15" x14ac:dyDescent="0.25">
      <c r="AI339" s="16">
        <v>337</v>
      </c>
      <c r="AJ339" s="16">
        <f t="shared" si="144"/>
        <v>4.37</v>
      </c>
      <c r="AK339" s="16">
        <f t="shared" si="145"/>
        <v>23442.288153199243</v>
      </c>
      <c r="AL339" s="54">
        <f t="shared" si="122"/>
        <v>6.2700667358932565</v>
      </c>
      <c r="AM339" s="54">
        <f t="shared" si="123"/>
        <v>80.8228245660585</v>
      </c>
      <c r="AN339" s="54">
        <f t="shared" si="124"/>
        <v>1.0165914511882586</v>
      </c>
      <c r="AO339" s="54">
        <f t="shared" si="125"/>
        <v>-10.365709426345521</v>
      </c>
      <c r="AP339" s="54">
        <f t="shared" si="126"/>
        <v>0.11243621758134092</v>
      </c>
      <c r="AQ339" s="54">
        <f t="shared" si="127"/>
        <v>-83.544228020437316</v>
      </c>
      <c r="AR339" s="54">
        <f t="shared" si="128"/>
        <v>1.0000140582638453</v>
      </c>
      <c r="AS339" s="54">
        <f t="shared" si="129"/>
        <v>0.30380920711346837</v>
      </c>
      <c r="AT339" s="54">
        <f t="shared" si="130"/>
        <v>1.9968305595735311E-5</v>
      </c>
      <c r="AU339" s="54">
        <f t="shared" si="131"/>
        <v>-89.998855900365257</v>
      </c>
      <c r="AV339" s="54">
        <f t="shared" si="132"/>
        <v>0.99735902937112819</v>
      </c>
      <c r="AW339" s="54">
        <f t="shared" si="133"/>
        <v>-4.1650003488262222</v>
      </c>
      <c r="AX339" s="54">
        <f t="shared" si="134"/>
        <v>-0.58002704072048006</v>
      </c>
      <c r="AY339" s="54">
        <f t="shared" si="135"/>
        <v>68.85879656487883</v>
      </c>
      <c r="AZ339" s="16" t="e">
        <f t="shared" si="136"/>
        <v>#VALUE!</v>
      </c>
      <c r="BA339" s="16" t="e">
        <f t="shared" si="137"/>
        <v>#VALUE!</v>
      </c>
      <c r="BB339" s="16" t="e">
        <f t="shared" si="138"/>
        <v>#VALUE!</v>
      </c>
      <c r="BC339" s="16" t="e">
        <f t="shared" si="139"/>
        <v>#VALUE!</v>
      </c>
      <c r="BD339" s="16">
        <f t="shared" si="140"/>
        <v>0.99951187685229526</v>
      </c>
      <c r="BE339" s="16">
        <f t="shared" si="141"/>
        <v>-1.7902760392668988</v>
      </c>
      <c r="BF339" s="16">
        <f t="shared" si="142"/>
        <v>0.99912007441328654</v>
      </c>
      <c r="BG339" s="16">
        <f t="shared" si="143"/>
        <v>-2.4037674730519112</v>
      </c>
    </row>
    <row r="340" spans="35:59" ht="15" x14ac:dyDescent="0.25">
      <c r="AI340" s="16">
        <v>338</v>
      </c>
      <c r="AJ340" s="16">
        <f t="shared" si="144"/>
        <v>4.38</v>
      </c>
      <c r="AK340" s="16">
        <f t="shared" si="145"/>
        <v>23988.329190194923</v>
      </c>
      <c r="AL340" s="54">
        <f t="shared" si="122"/>
        <v>6.4124416302811547</v>
      </c>
      <c r="AM340" s="54">
        <f t="shared" si="123"/>
        <v>81.028286094184907</v>
      </c>
      <c r="AN340" s="54">
        <f t="shared" si="124"/>
        <v>1.01736670576949</v>
      </c>
      <c r="AO340" s="54">
        <f t="shared" si="125"/>
        <v>-10.601744377924973</v>
      </c>
      <c r="AP340" s="54">
        <f t="shared" si="126"/>
        <v>0.10990812898151281</v>
      </c>
      <c r="AQ340" s="54">
        <f t="shared" si="127"/>
        <v>-83.689980363251223</v>
      </c>
      <c r="AR340" s="54">
        <f t="shared" si="128"/>
        <v>1.0000147208045318</v>
      </c>
      <c r="AS340" s="54">
        <f t="shared" si="129"/>
        <v>0.31088569531472166</v>
      </c>
      <c r="AT340" s="54">
        <f t="shared" si="130"/>
        <v>1.951377146774784E-5</v>
      </c>
      <c r="AU340" s="54">
        <f t="shared" si="131"/>
        <v>-89.998881943252442</v>
      </c>
      <c r="AV340" s="54">
        <f t="shared" si="132"/>
        <v>0.99723507999896621</v>
      </c>
      <c r="AW340" s="54">
        <f t="shared" si="133"/>
        <v>-4.2616622923145453</v>
      </c>
      <c r="AX340" s="54">
        <f t="shared" si="134"/>
        <v>-0.7775422693677001</v>
      </c>
      <c r="AY340" s="54">
        <f t="shared" si="135"/>
        <v>68.495263555301491</v>
      </c>
      <c r="AZ340" s="16" t="e">
        <f t="shared" si="136"/>
        <v>#VALUE!</v>
      </c>
      <c r="BA340" s="16" t="e">
        <f t="shared" si="137"/>
        <v>#VALUE!</v>
      </c>
      <c r="BB340" s="16" t="e">
        <f t="shared" si="138"/>
        <v>#VALUE!</v>
      </c>
      <c r="BC340" s="16" t="e">
        <f t="shared" si="139"/>
        <v>#VALUE!</v>
      </c>
      <c r="BD340" s="16">
        <f t="shared" si="140"/>
        <v>0.99948888995091034</v>
      </c>
      <c r="BE340" s="16">
        <f t="shared" si="141"/>
        <v>-1.8319488333535729</v>
      </c>
      <c r="BF340" s="16">
        <f t="shared" si="142"/>
        <v>0.99907866209207929</v>
      </c>
      <c r="BG340" s="16">
        <f t="shared" si="143"/>
        <v>-2.4596904241013653</v>
      </c>
    </row>
    <row r="341" spans="35:59" ht="15" x14ac:dyDescent="0.25">
      <c r="AI341" s="16">
        <v>339</v>
      </c>
      <c r="AJ341" s="16">
        <f t="shared" si="144"/>
        <v>4.3900000000000006</v>
      </c>
      <c r="AK341" s="16">
        <f t="shared" si="145"/>
        <v>24547.089156850365</v>
      </c>
      <c r="AL341" s="54">
        <f t="shared" si="122"/>
        <v>6.5582144744986808</v>
      </c>
      <c r="AM341" s="54">
        <f t="shared" si="123"/>
        <v>81.229295797187007</v>
      </c>
      <c r="AN341" s="54">
        <f t="shared" si="124"/>
        <v>1.0181778642994634</v>
      </c>
      <c r="AO341" s="54">
        <f t="shared" si="125"/>
        <v>-10.842900989631978</v>
      </c>
      <c r="AP341" s="54">
        <f t="shared" si="126"/>
        <v>0.1074355237921512</v>
      </c>
      <c r="AQ341" s="54">
        <f t="shared" si="127"/>
        <v>-83.832494255689227</v>
      </c>
      <c r="AR341" s="54">
        <f t="shared" si="128"/>
        <v>1.0000154145693285</v>
      </c>
      <c r="AS341" s="54">
        <f t="shared" si="129"/>
        <v>0.31812700628059815</v>
      </c>
      <c r="AT341" s="54">
        <f t="shared" si="130"/>
        <v>1.9069583799672064E-5</v>
      </c>
      <c r="AU341" s="54">
        <f t="shared" si="131"/>
        <v>-89.998907393331152</v>
      </c>
      <c r="AV341" s="54">
        <f t="shared" si="132"/>
        <v>0.99710533859066253</v>
      </c>
      <c r="AW341" s="54">
        <f t="shared" si="133"/>
        <v>-4.3605506240053371</v>
      </c>
      <c r="AX341" s="54">
        <f t="shared" si="134"/>
        <v>-0.97472426150084346</v>
      </c>
      <c r="AY341" s="54">
        <f t="shared" si="135"/>
        <v>68.12106810359569</v>
      </c>
      <c r="AZ341" s="16" t="e">
        <f t="shared" si="136"/>
        <v>#VALUE!</v>
      </c>
      <c r="BA341" s="16" t="e">
        <f t="shared" si="137"/>
        <v>#VALUE!</v>
      </c>
      <c r="BB341" s="16" t="e">
        <f t="shared" si="138"/>
        <v>#VALUE!</v>
      </c>
      <c r="BC341" s="16" t="e">
        <f t="shared" si="139"/>
        <v>#VALUE!</v>
      </c>
      <c r="BD341" s="16">
        <f t="shared" si="140"/>
        <v>0.99946482141000259</v>
      </c>
      <c r="BE341" s="16">
        <f t="shared" si="141"/>
        <v>-1.8745903041003662</v>
      </c>
      <c r="BF341" s="16">
        <f t="shared" si="142"/>
        <v>0.9990353035870484</v>
      </c>
      <c r="BG341" s="16">
        <f t="shared" si="143"/>
        <v>-2.5169111331138319</v>
      </c>
    </row>
    <row r="342" spans="35:59" ht="15" x14ac:dyDescent="0.25">
      <c r="AI342" s="16">
        <v>340</v>
      </c>
      <c r="AJ342" s="16">
        <f t="shared" si="144"/>
        <v>4.4000000000000004</v>
      </c>
      <c r="AK342" s="16">
        <f t="shared" si="145"/>
        <v>25118.86431509586</v>
      </c>
      <c r="AL342" s="54">
        <f t="shared" si="122"/>
        <v>6.7074626904145305</v>
      </c>
      <c r="AM342" s="54">
        <f t="shared" si="123"/>
        <v>81.425940450640141</v>
      </c>
      <c r="AN342" s="54">
        <f t="shared" si="124"/>
        <v>1.0190265594976573</v>
      </c>
      <c r="AO342" s="54">
        <f t="shared" si="125"/>
        <v>-11.089272931635415</v>
      </c>
      <c r="AP342" s="54">
        <f t="shared" si="126"/>
        <v>0.10501727412631057</v>
      </c>
      <c r="AQ342" s="54">
        <f t="shared" si="127"/>
        <v>-83.971838202980152</v>
      </c>
      <c r="AR342" s="54">
        <f t="shared" si="128"/>
        <v>1.0000161410297368</v>
      </c>
      <c r="AS342" s="54">
        <f t="shared" si="129"/>
        <v>0.32553697852415986</v>
      </c>
      <c r="AT342" s="54">
        <f t="shared" si="130"/>
        <v>1.8635507077327986E-5</v>
      </c>
      <c r="AU342" s="54">
        <f t="shared" si="131"/>
        <v>-89.998932264095316</v>
      </c>
      <c r="AV342" s="54">
        <f t="shared" si="132"/>
        <v>0.99696953691801704</v>
      </c>
      <c r="AW342" s="54">
        <f t="shared" si="133"/>
        <v>-4.4617154179148208</v>
      </c>
      <c r="AX342" s="54">
        <f t="shared" si="134"/>
        <v>-1.1715679513753821</v>
      </c>
      <c r="AY342" s="54">
        <f t="shared" si="135"/>
        <v>67.736036258575012</v>
      </c>
      <c r="AZ342" s="16" t="e">
        <f t="shared" si="136"/>
        <v>#VALUE!</v>
      </c>
      <c r="BA342" s="16" t="e">
        <f t="shared" si="137"/>
        <v>#VALUE!</v>
      </c>
      <c r="BB342" s="16" t="e">
        <f t="shared" si="138"/>
        <v>#VALUE!</v>
      </c>
      <c r="BC342" s="16" t="e">
        <f t="shared" si="139"/>
        <v>#VALUE!</v>
      </c>
      <c r="BD342" s="16">
        <f t="shared" si="140"/>
        <v>0.99943962041723722</v>
      </c>
      <c r="BE342" s="16">
        <f t="shared" si="141"/>
        <v>-1.9182228715239191</v>
      </c>
      <c r="BF342" s="16">
        <f t="shared" si="142"/>
        <v>0.99898990770850082</v>
      </c>
      <c r="BG342" s="16">
        <f t="shared" si="143"/>
        <v>-2.575459482439701</v>
      </c>
    </row>
    <row r="343" spans="35:59" ht="15" x14ac:dyDescent="0.25">
      <c r="AI343" s="16">
        <v>341</v>
      </c>
      <c r="AJ343" s="16">
        <f t="shared" si="144"/>
        <v>4.41</v>
      </c>
      <c r="AK343" s="16">
        <f t="shared" si="145"/>
        <v>25703.95782768865</v>
      </c>
      <c r="AL343" s="54">
        <f t="shared" si="122"/>
        <v>6.8602655341584819</v>
      </c>
      <c r="AM343" s="54">
        <f t="shared" si="123"/>
        <v>81.618305777917641</v>
      </c>
      <c r="AN343" s="54">
        <f t="shared" si="124"/>
        <v>1.0199144955400832</v>
      </c>
      <c r="AO343" s="54">
        <f t="shared" si="125"/>
        <v>-11.340954372670955</v>
      </c>
      <c r="AP343" s="54">
        <f t="shared" si="126"/>
        <v>0.10265226903622343</v>
      </c>
      <c r="AQ343" s="54">
        <f t="shared" si="127"/>
        <v>-84.108079490142217</v>
      </c>
      <c r="AR343" s="54">
        <f t="shared" si="128"/>
        <v>1.0000169017266041</v>
      </c>
      <c r="AS343" s="54">
        <f t="shared" si="129"/>
        <v>0.33311953991869953</v>
      </c>
      <c r="AT343" s="54">
        <f t="shared" si="130"/>
        <v>1.8211311147492698E-5</v>
      </c>
      <c r="AU343" s="54">
        <f t="shared" si="131"/>
        <v>-89.998956568731799</v>
      </c>
      <c r="AV343" s="54">
        <f t="shared" si="132"/>
        <v>0.99682739456393121</v>
      </c>
      <c r="AW343" s="54">
        <f t="shared" si="133"/>
        <v>-4.5652077884545825</v>
      </c>
      <c r="AX343" s="54">
        <f t="shared" si="134"/>
        <v>-1.3680677332139723</v>
      </c>
      <c r="AY343" s="54">
        <f t="shared" si="135"/>
        <v>67.339991604374006</v>
      </c>
      <c r="AZ343" s="16" t="e">
        <f t="shared" si="136"/>
        <v>#VALUE!</v>
      </c>
      <c r="BA343" s="16" t="e">
        <f t="shared" si="137"/>
        <v>#VALUE!</v>
      </c>
      <c r="BB343" s="16" t="e">
        <f t="shared" si="138"/>
        <v>#VALUE!</v>
      </c>
      <c r="BC343" s="16" t="e">
        <f t="shared" si="139"/>
        <v>#VALUE!</v>
      </c>
      <c r="BD343" s="16">
        <f t="shared" si="140"/>
        <v>0.99941323378133473</v>
      </c>
      <c r="BE343" s="16">
        <f t="shared" si="141"/>
        <v>-1.962869467642312</v>
      </c>
      <c r="BF343" s="16">
        <f t="shared" si="142"/>
        <v>0.99894237902015326</v>
      </c>
      <c r="BG343" s="16">
        <f t="shared" si="143"/>
        <v>-2.6353660258204452</v>
      </c>
    </row>
    <row r="344" spans="35:59" ht="15" x14ac:dyDescent="0.25">
      <c r="AI344" s="16">
        <v>342</v>
      </c>
      <c r="AJ344" s="16">
        <f t="shared" si="144"/>
        <v>4.42</v>
      </c>
      <c r="AK344" s="16">
        <f t="shared" si="145"/>
        <v>26302.679918953829</v>
      </c>
      <c r="AL344" s="54">
        <f t="shared" si="122"/>
        <v>7.0167041386718569</v>
      </c>
      <c r="AM344" s="54">
        <f t="shared" si="123"/>
        <v>81.806476417645754</v>
      </c>
      <c r="AN344" s="54">
        <f t="shared" si="124"/>
        <v>1.0208434509308755</v>
      </c>
      <c r="AO344" s="54">
        <f t="shared" si="125"/>
        <v>-11.59803988835086</v>
      </c>
      <c r="AP344" s="54">
        <f t="shared" si="126"/>
        <v>0.10033941468083718</v>
      </c>
      <c r="AQ344" s="54">
        <f t="shared" si="127"/>
        <v>-84.24128418804446</v>
      </c>
      <c r="AR344" s="54">
        <f t="shared" si="128"/>
        <v>1.0000176982733897</v>
      </c>
      <c r="AS344" s="54">
        <f t="shared" si="129"/>
        <v>0.34087870977561546</v>
      </c>
      <c r="AT344" s="54">
        <f t="shared" si="130"/>
        <v>1.7796771095870167E-5</v>
      </c>
      <c r="AU344" s="54">
        <f t="shared" si="131"/>
        <v>-89.998980320127188</v>
      </c>
      <c r="AV344" s="54">
        <f t="shared" si="132"/>
        <v>0.99667861839083927</v>
      </c>
      <c r="AW344" s="54">
        <f t="shared" si="133"/>
        <v>-4.671079905860827</v>
      </c>
      <c r="AX344" s="54">
        <f t="shared" si="134"/>
        <v>-1.5642174573086556</v>
      </c>
      <c r="AY344" s="54">
        <f t="shared" si="135"/>
        <v>66.932755275088169</v>
      </c>
      <c r="AZ344" s="16" t="e">
        <f t="shared" si="136"/>
        <v>#VALUE!</v>
      </c>
      <c r="BA344" s="16" t="e">
        <f t="shared" si="137"/>
        <v>#VALUE!</v>
      </c>
      <c r="BB344" s="16" t="e">
        <f t="shared" si="138"/>
        <v>#VALUE!</v>
      </c>
      <c r="BC344" s="16" t="e">
        <f t="shared" si="139"/>
        <v>#VALUE!</v>
      </c>
      <c r="BD344" s="16">
        <f t="shared" si="140"/>
        <v>0.99938560582147073</v>
      </c>
      <c r="BE344" s="16">
        <f t="shared" si="141"/>
        <v>-2.0085535476726983</v>
      </c>
      <c r="BF344" s="16">
        <f t="shared" si="142"/>
        <v>0.99889261764389359</v>
      </c>
      <c r="BG344" s="16">
        <f t="shared" si="143"/>
        <v>-2.6966620022771499</v>
      </c>
    </row>
    <row r="345" spans="35:59" ht="15" x14ac:dyDescent="0.25">
      <c r="AI345" s="16">
        <v>343</v>
      </c>
      <c r="AJ345" s="16">
        <f t="shared" si="144"/>
        <v>4.43</v>
      </c>
      <c r="AK345" s="16">
        <f t="shared" si="145"/>
        <v>26915.348039269167</v>
      </c>
      <c r="AL345" s="54">
        <f t="shared" si="122"/>
        <v>7.1768615572214296</v>
      </c>
      <c r="AM345" s="54">
        <f t="shared" si="123"/>
        <v>81.99053589514179</v>
      </c>
      <c r="AN345" s="54">
        <f t="shared" si="124"/>
        <v>1.0218152814660624</v>
      </c>
      <c r="AO345" s="54">
        <f t="shared" si="125"/>
        <v>-11.860624361840907</v>
      </c>
      <c r="AP345" s="54">
        <f t="shared" si="126"/>
        <v>9.8077634455776053E-2</v>
      </c>
      <c r="AQ345" s="54">
        <f t="shared" si="127"/>
        <v>-84.371517160681449</v>
      </c>
      <c r="AR345" s="54">
        <f t="shared" si="128"/>
        <v>1.0000185323595887</v>
      </c>
      <c r="AS345" s="54">
        <f t="shared" si="129"/>
        <v>0.34881860097042766</v>
      </c>
      <c r="AT345" s="54">
        <f t="shared" si="130"/>
        <v>1.7391667127838822E-5</v>
      </c>
      <c r="AU345" s="54">
        <f t="shared" si="131"/>
        <v>-89.99900353087483</v>
      </c>
      <c r="AV345" s="54">
        <f t="shared" si="132"/>
        <v>0.996522901988111</v>
      </c>
      <c r="AW345" s="54">
        <f t="shared" si="133"/>
        <v>-4.7793850113779648</v>
      </c>
      <c r="AX345" s="54">
        <f t="shared" si="134"/>
        <v>-1.7600104262747833</v>
      </c>
      <c r="AY345" s="54">
        <f t="shared" si="135"/>
        <v>66.514145979700018</v>
      </c>
      <c r="AZ345" s="16" t="e">
        <f t="shared" si="136"/>
        <v>#VALUE!</v>
      </c>
      <c r="BA345" s="16" t="e">
        <f t="shared" si="137"/>
        <v>#VALUE!</v>
      </c>
      <c r="BB345" s="16" t="e">
        <f t="shared" si="138"/>
        <v>#VALUE!</v>
      </c>
      <c r="BC345" s="16" t="e">
        <f t="shared" si="139"/>
        <v>#VALUE!</v>
      </c>
      <c r="BD345" s="16">
        <f t="shared" si="140"/>
        <v>0.99935667825160823</v>
      </c>
      <c r="BE345" s="16">
        <f t="shared" si="141"/>
        <v>-2.0552991014380311</v>
      </c>
      <c r="BF345" s="16">
        <f t="shared" si="142"/>
        <v>0.99884051905580695</v>
      </c>
      <c r="BG345" s="16">
        <f t="shared" si="143"/>
        <v>-2.7593793501989885</v>
      </c>
    </row>
    <row r="346" spans="35:59" ht="15" x14ac:dyDescent="0.25">
      <c r="AI346" s="16">
        <v>344</v>
      </c>
      <c r="AJ346" s="16">
        <f t="shared" si="144"/>
        <v>4.4399999999999995</v>
      </c>
      <c r="AK346" s="16">
        <f t="shared" si="145"/>
        <v>27542.287033381672</v>
      </c>
      <c r="AL346" s="54">
        <f t="shared" si="122"/>
        <v>7.3408228079017377</v>
      </c>
      <c r="AM346" s="54">
        <f t="shared" si="123"/>
        <v>82.170566597582038</v>
      </c>
      <c r="AN346" s="54">
        <f t="shared" si="124"/>
        <v>1.022831923290338</v>
      </c>
      <c r="AO346" s="54">
        <f t="shared" si="125"/>
        <v>-12.128802876533316</v>
      </c>
      <c r="AP346" s="54">
        <f t="shared" si="126"/>
        <v>9.5865869088504446E-2</v>
      </c>
      <c r="AQ346" s="54">
        <f t="shared" si="127"/>
        <v>-84.498842073554059</v>
      </c>
      <c r="AR346" s="54">
        <f t="shared" si="128"/>
        <v>1.0000194057543137</v>
      </c>
      <c r="AS346" s="54">
        <f t="shared" si="129"/>
        <v>0.35694342211804447</v>
      </c>
      <c r="AT346" s="54">
        <f t="shared" si="130"/>
        <v>1.699578445191342E-5</v>
      </c>
      <c r="AU346" s="54">
        <f t="shared" si="131"/>
        <v>-89.99902621328134</v>
      </c>
      <c r="AV346" s="54">
        <f t="shared" si="132"/>
        <v>0.9963599250978098</v>
      </c>
      <c r="AW346" s="54">
        <f t="shared" si="133"/>
        <v>-4.8901774321505673</v>
      </c>
      <c r="AX346" s="54">
        <f t="shared" si="134"/>
        <v>-1.9554393915028316</v>
      </c>
      <c r="AY346" s="54">
        <f t="shared" si="135"/>
        <v>66.083980037568949</v>
      </c>
      <c r="AZ346" s="16" t="e">
        <f t="shared" si="136"/>
        <v>#VALUE!</v>
      </c>
      <c r="BA346" s="16" t="e">
        <f t="shared" si="137"/>
        <v>#VALUE!</v>
      </c>
      <c r="BB346" s="16" t="e">
        <f t="shared" si="138"/>
        <v>#VALUE!</v>
      </c>
      <c r="BC346" s="16" t="e">
        <f t="shared" si="139"/>
        <v>#VALUE!</v>
      </c>
      <c r="BD346" s="16">
        <f t="shared" si="140"/>
        <v>0.99932639005954083</v>
      </c>
      <c r="BE346" s="16">
        <f t="shared" si="141"/>
        <v>-2.1031306649841301</v>
      </c>
      <c r="BF346" s="16">
        <f t="shared" si="142"/>
        <v>0.99878597387310541</v>
      </c>
      <c r="BG346" s="16">
        <f t="shared" si="143"/>
        <v>-2.8235507216277096</v>
      </c>
    </row>
    <row r="347" spans="35:59" ht="15" x14ac:dyDescent="0.25">
      <c r="AI347" s="16">
        <v>345</v>
      </c>
      <c r="AJ347" s="16">
        <f t="shared" si="144"/>
        <v>4.45</v>
      </c>
      <c r="AK347" s="16">
        <f t="shared" si="145"/>
        <v>28183.829312644593</v>
      </c>
      <c r="AL347" s="54">
        <f t="shared" si="122"/>
        <v>7.5086749191509137</v>
      </c>
      <c r="AM347" s="54">
        <f t="shared" si="123"/>
        <v>82.346649752657285</v>
      </c>
      <c r="AN347" s="54">
        <f t="shared" si="124"/>
        <v>1.0238953960474426</v>
      </c>
      <c r="AO347" s="54">
        <f t="shared" si="125"/>
        <v>-12.402670600340974</v>
      </c>
      <c r="AP347" s="54">
        <f t="shared" si="126"/>
        <v>9.3703076701315891E-2</v>
      </c>
      <c r="AQ347" s="54">
        <f t="shared" si="127"/>
        <v>-84.623321403055144</v>
      </c>
      <c r="AR347" s="54">
        <f t="shared" si="128"/>
        <v>1.0000203203100464</v>
      </c>
      <c r="AS347" s="54">
        <f t="shared" si="129"/>
        <v>0.36525747979840123</v>
      </c>
      <c r="AT347" s="54">
        <f t="shared" si="130"/>
        <v>1.6608913165859783E-5</v>
      </c>
      <c r="AU347" s="54">
        <f t="shared" si="131"/>
        <v>-89.999048379373249</v>
      </c>
      <c r="AV347" s="54">
        <f t="shared" si="132"/>
        <v>0.99618935301818923</v>
      </c>
      <c r="AW347" s="54">
        <f t="shared" si="133"/>
        <v>-5.0035125957739366</v>
      </c>
      <c r="AX347" s="54">
        <f t="shared" si="134"/>
        <v>-2.1504965498610837</v>
      </c>
      <c r="AY347" s="54">
        <f t="shared" si="135"/>
        <v>65.642071424770918</v>
      </c>
      <c r="AZ347" s="16" t="e">
        <f t="shared" si="136"/>
        <v>#VALUE!</v>
      </c>
      <c r="BA347" s="16" t="e">
        <f t="shared" si="137"/>
        <v>#VALUE!</v>
      </c>
      <c r="BB347" s="16" t="e">
        <f t="shared" si="138"/>
        <v>#VALUE!</v>
      </c>
      <c r="BC347" s="16" t="e">
        <f t="shared" si="139"/>
        <v>#VALUE!</v>
      </c>
      <c r="BD347" s="16">
        <f t="shared" si="140"/>
        <v>0.99929467738040645</v>
      </c>
      <c r="BE347" s="16">
        <f t="shared" si="141"/>
        <v>-2.1520733324080634</v>
      </c>
      <c r="BF347" s="16">
        <f t="shared" si="142"/>
        <v>0.99872886763157176</v>
      </c>
      <c r="BG347" s="16">
        <f t="shared" si="143"/>
        <v>-2.8892094967334145</v>
      </c>
    </row>
    <row r="348" spans="35:59" ht="15" x14ac:dyDescent="0.25">
      <c r="AI348" s="16">
        <v>346</v>
      </c>
      <c r="AJ348" s="16">
        <f t="shared" si="144"/>
        <v>4.46</v>
      </c>
      <c r="AK348" s="16">
        <f t="shared" si="145"/>
        <v>28840.315031266062</v>
      </c>
      <c r="AL348" s="54">
        <f t="shared" si="122"/>
        <v>7.6805069763057183</v>
      </c>
      <c r="AM348" s="54">
        <f t="shared" si="123"/>
        <v>82.518865410484722</v>
      </c>
      <c r="AN348" s="54">
        <f t="shared" si="124"/>
        <v>1.025007806124512</v>
      </c>
      <c r="AO348" s="54">
        <f t="shared" si="125"/>
        <v>-12.682322661237418</v>
      </c>
      <c r="AP348" s="54">
        <f t="shared" si="126"/>
        <v>9.1588232844617715E-2</v>
      </c>
      <c r="AQ348" s="54">
        <f t="shared" si="127"/>
        <v>-84.745016446765931</v>
      </c>
      <c r="AR348" s="54">
        <f t="shared" si="128"/>
        <v>1.0000212779665665</v>
      </c>
      <c r="AS348" s="54">
        <f t="shared" si="129"/>
        <v>0.37376518083362092</v>
      </c>
      <c r="AT348" s="54">
        <f t="shared" si="130"/>
        <v>1.6230848145401979E-5</v>
      </c>
      <c r="AU348" s="54">
        <f t="shared" si="131"/>
        <v>-89.99907004090332</v>
      </c>
      <c r="AV348" s="54">
        <f t="shared" si="132"/>
        <v>0.99601083598432416</v>
      </c>
      <c r="AW348" s="54">
        <f t="shared" si="133"/>
        <v>-5.1194470444497888</v>
      </c>
      <c r="AX348" s="54">
        <f t="shared" si="134"/>
        <v>-2.3451735407098302</v>
      </c>
      <c r="AY348" s="54">
        <f t="shared" si="135"/>
        <v>65.188231831587174</v>
      </c>
      <c r="AZ348" s="16" t="e">
        <f t="shared" si="136"/>
        <v>#VALUE!</v>
      </c>
      <c r="BA348" s="16" t="e">
        <f t="shared" si="137"/>
        <v>#VALUE!</v>
      </c>
      <c r="BB348" s="16" t="e">
        <f t="shared" si="138"/>
        <v>#VALUE!</v>
      </c>
      <c r="BC348" s="16" t="e">
        <f t="shared" si="139"/>
        <v>#VALUE!</v>
      </c>
      <c r="BD348" s="16">
        <f t="shared" si="140"/>
        <v>0.99926147336443483</v>
      </c>
      <c r="BE348" s="16">
        <f t="shared" si="141"/>
        <v>-2.2021527678985482</v>
      </c>
      <c r="BF348" s="16">
        <f t="shared" si="142"/>
        <v>0.9986690805531353</v>
      </c>
      <c r="BG348" s="16">
        <f t="shared" si="143"/>
        <v>-2.9563897984762066</v>
      </c>
    </row>
    <row r="349" spans="35:59" ht="15" x14ac:dyDescent="0.25">
      <c r="AI349" s="16">
        <v>347</v>
      </c>
      <c r="AJ349" s="16">
        <f t="shared" si="144"/>
        <v>4.4700000000000006</v>
      </c>
      <c r="AK349" s="16">
        <f t="shared" si="145"/>
        <v>29512.092266663909</v>
      </c>
      <c r="AL349" s="54">
        <f t="shared" si="122"/>
        <v>7.8564101692222676</v>
      </c>
      <c r="AM349" s="54">
        <f t="shared" si="123"/>
        <v>82.687292428556816</v>
      </c>
      <c r="AN349" s="54">
        <f t="shared" si="124"/>
        <v>1.0261713499905014</v>
      </c>
      <c r="AO349" s="54">
        <f t="shared" si="125"/>
        <v>-12.967854013668646</v>
      </c>
      <c r="AP349" s="54">
        <f t="shared" si="126"/>
        <v>8.9520330502833007E-2</v>
      </c>
      <c r="AQ349" s="54">
        <f t="shared" si="127"/>
        <v>-84.863987334574617</v>
      </c>
      <c r="AR349" s="54">
        <f t="shared" si="128"/>
        <v>1.0000222807550649</v>
      </c>
      <c r="AS349" s="54">
        <f t="shared" si="129"/>
        <v>0.38247103461788906</v>
      </c>
      <c r="AT349" s="54">
        <f t="shared" si="130"/>
        <v>1.5861388935462405E-5</v>
      </c>
      <c r="AU349" s="54">
        <f t="shared" si="131"/>
        <v>-89.999091209356749</v>
      </c>
      <c r="AV349" s="54">
        <f t="shared" si="132"/>
        <v>0.99582400852527686</v>
      </c>
      <c r="AW349" s="54">
        <f t="shared" si="133"/>
        <v>-5.2380384486896654</v>
      </c>
      <c r="AX349" s="54">
        <f t="shared" si="134"/>
        <v>-2.5394614432957168</v>
      </c>
      <c r="AY349" s="54">
        <f t="shared" si="135"/>
        <v>64.722270731448489</v>
      </c>
      <c r="AZ349" s="16" t="e">
        <f t="shared" si="136"/>
        <v>#VALUE!</v>
      </c>
      <c r="BA349" s="16" t="e">
        <f t="shared" si="137"/>
        <v>#VALUE!</v>
      </c>
      <c r="BB349" s="16" t="e">
        <f t="shared" si="138"/>
        <v>#VALUE!</v>
      </c>
      <c r="BC349" s="16" t="e">
        <f t="shared" si="139"/>
        <v>#VALUE!</v>
      </c>
      <c r="BD349" s="16">
        <f t="shared" si="140"/>
        <v>0.9992267080386692</v>
      </c>
      <c r="BE349" s="16">
        <f t="shared" si="141"/>
        <v>-2.2533952179889338</v>
      </c>
      <c r="BF349" s="16">
        <f t="shared" si="142"/>
        <v>0.99860648730316304</v>
      </c>
      <c r="BG349" s="16">
        <f t="shared" si="143"/>
        <v>-3.0251265074476064</v>
      </c>
    </row>
    <row r="350" spans="35:59" ht="15" x14ac:dyDescent="0.25">
      <c r="AI350" s="16">
        <v>348</v>
      </c>
      <c r="AJ350" s="16">
        <f t="shared" si="144"/>
        <v>4.4800000000000004</v>
      </c>
      <c r="AK350" s="16">
        <f t="shared" si="145"/>
        <v>30199.517204020212</v>
      </c>
      <c r="AL350" s="54">
        <f t="shared" si="122"/>
        <v>8.0364778409885673</v>
      </c>
      <c r="AM350" s="54">
        <f t="shared" si="123"/>
        <v>82.852008459517322</v>
      </c>
      <c r="AN350" s="54">
        <f t="shared" si="124"/>
        <v>1.0273883176284795</v>
      </c>
      <c r="AO350" s="54">
        <f t="shared" si="125"/>
        <v>-13.259359295465254</v>
      </c>
      <c r="AP350" s="54">
        <f t="shared" si="126"/>
        <v>8.7498380075114082E-2</v>
      </c>
      <c r="AQ350" s="54">
        <f t="shared" si="127"/>
        <v>-84.980293040534548</v>
      </c>
      <c r="AR350" s="54">
        <f t="shared" si="128"/>
        <v>1.0000233308024515</v>
      </c>
      <c r="AS350" s="54">
        <f t="shared" si="129"/>
        <v>0.39137965550121873</v>
      </c>
      <c r="AT350" s="54">
        <f t="shared" si="130"/>
        <v>1.5500339643878286E-5</v>
      </c>
      <c r="AU350" s="54">
        <f t="shared" si="131"/>
        <v>-89.999111895957356</v>
      </c>
      <c r="AV350" s="54">
        <f t="shared" si="132"/>
        <v>0.99562848879722043</v>
      </c>
      <c r="AW350" s="54">
        <f t="shared" si="133"/>
        <v>-5.3593456205038343</v>
      </c>
      <c r="AX350" s="54">
        <f t="shared" si="134"/>
        <v>-2.7333507746018544</v>
      </c>
      <c r="AY350" s="54">
        <f t="shared" si="135"/>
        <v>64.243995461650343</v>
      </c>
      <c r="AZ350" s="16" t="e">
        <f t="shared" si="136"/>
        <v>#VALUE!</v>
      </c>
      <c r="BA350" s="16" t="e">
        <f t="shared" si="137"/>
        <v>#VALUE!</v>
      </c>
      <c r="BB350" s="16" t="e">
        <f t="shared" si="138"/>
        <v>#VALUE!</v>
      </c>
      <c r="BC350" s="16" t="e">
        <f t="shared" si="139"/>
        <v>#VALUE!</v>
      </c>
      <c r="BD350" s="16">
        <f t="shared" si="140"/>
        <v>0.99919030816240306</v>
      </c>
      <c r="BE350" s="16">
        <f t="shared" si="141"/>
        <v>-2.3058275240227677</v>
      </c>
      <c r="BF350" s="16">
        <f t="shared" si="142"/>
        <v>0.99854095673705101</v>
      </c>
      <c r="BG350" s="16">
        <f t="shared" si="143"/>
        <v>-3.0954552768844379</v>
      </c>
    </row>
    <row r="351" spans="35:59" ht="15" x14ac:dyDescent="0.25">
      <c r="AI351" s="16">
        <v>349</v>
      </c>
      <c r="AJ351" s="16">
        <f t="shared" si="144"/>
        <v>4.49</v>
      </c>
      <c r="AK351" s="16">
        <f t="shared" si="145"/>
        <v>30902.954325135954</v>
      </c>
      <c r="AL351" s="54">
        <f t="shared" si="122"/>
        <v>8.2208055377567391</v>
      </c>
      <c r="AM351" s="54">
        <f t="shared" si="123"/>
        <v>83.01308994156679</v>
      </c>
      <c r="AN351" s="54">
        <f t="shared" si="124"/>
        <v>1.0286610960612861</v>
      </c>
      <c r="AO351" s="54">
        <f t="shared" si="125"/>
        <v>-13.55693267489195</v>
      </c>
      <c r="AP351" s="54">
        <f t="shared" si="126"/>
        <v>8.5521409332913578E-2</v>
      </c>
      <c r="AQ351" s="54">
        <f t="shared" si="127"/>
        <v>-85.093991395385146</v>
      </c>
      <c r="AR351" s="54">
        <f t="shared" si="128"/>
        <v>1.0000244303358652</v>
      </c>
      <c r="AS351" s="54">
        <f t="shared" si="129"/>
        <v>0.40049576522836899</v>
      </c>
      <c r="AT351" s="54">
        <f t="shared" si="130"/>
        <v>1.5147508837536699E-5</v>
      </c>
      <c r="AU351" s="54">
        <f t="shared" si="131"/>
        <v>-89.999132111673433</v>
      </c>
      <c r="AV351" s="54">
        <f t="shared" si="132"/>
        <v>0.99542387789195497</v>
      </c>
      <c r="AW351" s="54">
        <f t="shared" si="133"/>
        <v>-5.4834285260096811</v>
      </c>
      <c r="AX351" s="54">
        <f t="shared" si="134"/>
        <v>-2.9268314877388288</v>
      </c>
      <c r="AY351" s="54">
        <f t="shared" si="135"/>
        <v>63.753211316155571</v>
      </c>
      <c r="AZ351" s="16" t="e">
        <f t="shared" si="136"/>
        <v>#VALUE!</v>
      </c>
      <c r="BA351" s="16" t="e">
        <f t="shared" si="137"/>
        <v>#VALUE!</v>
      </c>
      <c r="BB351" s="16" t="e">
        <f t="shared" si="138"/>
        <v>#VALUE!</v>
      </c>
      <c r="BC351" s="16" t="e">
        <f t="shared" si="139"/>
        <v>#VALUE!</v>
      </c>
      <c r="BD351" s="16">
        <f t="shared" si="140"/>
        <v>0.99915219707605418</v>
      </c>
      <c r="BE351" s="16">
        <f t="shared" si="141"/>
        <v>-2.3594771348319674</v>
      </c>
      <c r="BF351" s="16">
        <f t="shared" si="142"/>
        <v>0.99847235163567882</v>
      </c>
      <c r="BG351" s="16">
        <f t="shared" si="143"/>
        <v>-3.1674125478474453</v>
      </c>
    </row>
    <row r="352" spans="35:59" ht="15" x14ac:dyDescent="0.25">
      <c r="AI352" s="16">
        <v>350</v>
      </c>
      <c r="AJ352" s="16">
        <f t="shared" si="144"/>
        <v>4.5</v>
      </c>
      <c r="AK352" s="16">
        <f t="shared" si="145"/>
        <v>31622.77660168384</v>
      </c>
      <c r="AL352" s="54">
        <f t="shared" si="122"/>
        <v>8.4094910597220807</v>
      </c>
      <c r="AM352" s="54">
        <f t="shared" si="123"/>
        <v>83.17061209130884</v>
      </c>
      <c r="AN352" s="54">
        <f t="shared" si="124"/>
        <v>1.0299921729696819</v>
      </c>
      <c r="AO352" s="54">
        <f t="shared" si="125"/>
        <v>-13.860667687479372</v>
      </c>
      <c r="AP352" s="54">
        <f t="shared" si="126"/>
        <v>8.358846335634966E-2</v>
      </c>
      <c r="AQ352" s="54">
        <f t="shared" si="127"/>
        <v>-85.205139099663</v>
      </c>
      <c r="AR352" s="54">
        <f t="shared" si="128"/>
        <v>1.0000255816873964</v>
      </c>
      <c r="AS352" s="54">
        <f t="shared" si="129"/>
        <v>0.40982419543414572</v>
      </c>
      <c r="AT352" s="54">
        <f t="shared" si="130"/>
        <v>1.4802709440874377E-5</v>
      </c>
      <c r="AU352" s="54">
        <f t="shared" si="131"/>
        <v>-89.999151867223659</v>
      </c>
      <c r="AV352" s="54">
        <f t="shared" si="132"/>
        <v>0.99520975912028176</v>
      </c>
      <c r="AW352" s="54">
        <f t="shared" si="133"/>
        <v>-5.610348297387926</v>
      </c>
      <c r="AX352" s="54">
        <f t="shared" si="134"/>
        <v>-3.1198929709685408</v>
      </c>
      <c r="AY352" s="54">
        <f t="shared" si="135"/>
        <v>63.249721650806698</v>
      </c>
      <c r="AZ352" s="16" t="e">
        <f t="shared" si="136"/>
        <v>#VALUE!</v>
      </c>
      <c r="BA352" s="16" t="e">
        <f t="shared" si="137"/>
        <v>#VALUE!</v>
      </c>
      <c r="BB352" s="16" t="e">
        <f t="shared" si="138"/>
        <v>#VALUE!</v>
      </c>
      <c r="BC352" s="16" t="e">
        <f t="shared" si="139"/>
        <v>#VALUE!</v>
      </c>
      <c r="BD352" s="16">
        <f t="shared" si="140"/>
        <v>0.99911229454319328</v>
      </c>
      <c r="BE352" s="16">
        <f t="shared" si="141"/>
        <v>-2.4143721196269161</v>
      </c>
      <c r="BF352" s="16">
        <f t="shared" si="142"/>
        <v>0.99840052842928118</v>
      </c>
      <c r="BG352" s="16">
        <f t="shared" si="143"/>
        <v>-3.2410355645553963</v>
      </c>
    </row>
    <row r="353" spans="35:59" ht="15" x14ac:dyDescent="0.25">
      <c r="AI353" s="16">
        <v>351</v>
      </c>
      <c r="AJ353" s="16">
        <f t="shared" si="144"/>
        <v>4.51</v>
      </c>
      <c r="AK353" s="16">
        <f t="shared" si="145"/>
        <v>32359.365692962871</v>
      </c>
      <c r="AL353" s="54">
        <f t="shared" si="122"/>
        <v>8.6026345132775397</v>
      </c>
      <c r="AM353" s="54">
        <f t="shared" si="123"/>
        <v>83.324648898858868</v>
      </c>
      <c r="AN353" s="54">
        <f t="shared" si="124"/>
        <v>1.031384140401747</v>
      </c>
      <c r="AO353" s="54">
        <f t="shared" si="125"/>
        <v>-14.170657062297941</v>
      </c>
      <c r="AP353" s="54">
        <f t="shared" si="126"/>
        <v>8.1698604451170539E-2</v>
      </c>
      <c r="AQ353" s="54">
        <f t="shared" si="127"/>
        <v>-85.313791737336544</v>
      </c>
      <c r="AR353" s="54">
        <f t="shared" si="128"/>
        <v>1.0000267872990325</v>
      </c>
      <c r="AS353" s="54">
        <f t="shared" si="129"/>
        <v>0.41936989019638321</v>
      </c>
      <c r="AT353" s="54">
        <f t="shared" si="130"/>
        <v>1.4465758636687751E-5</v>
      </c>
      <c r="AU353" s="54">
        <f t="shared" si="131"/>
        <v>-89.99917117308263</v>
      </c>
      <c r="AV353" s="54">
        <f t="shared" si="132"/>
        <v>0.99498569726972341</v>
      </c>
      <c r="AW353" s="54">
        <f t="shared" si="133"/>
        <v>-5.7401672441104497</v>
      </c>
      <c r="AX353" s="54">
        <f t="shared" si="134"/>
        <v>-3.3125240474624706</v>
      </c>
      <c r="AY353" s="54">
        <f t="shared" si="135"/>
        <v>62.733328001265328</v>
      </c>
      <c r="AZ353" s="16" t="e">
        <f t="shared" si="136"/>
        <v>#VALUE!</v>
      </c>
      <c r="BA353" s="16" t="e">
        <f t="shared" si="137"/>
        <v>#VALUE!</v>
      </c>
      <c r="BB353" s="16" t="e">
        <f t="shared" si="138"/>
        <v>#VALUE!</v>
      </c>
      <c r="BC353" s="16" t="e">
        <f t="shared" si="139"/>
        <v>#VALUE!</v>
      </c>
      <c r="BD353" s="16">
        <f t="shared" si="140"/>
        <v>0.999070516585429</v>
      </c>
      <c r="BE353" s="16">
        <f t="shared" si="141"/>
        <v>-2.4705411810976439</v>
      </c>
      <c r="BF353" s="16">
        <f t="shared" si="142"/>
        <v>0.99832533690927172</v>
      </c>
      <c r="BG353" s="16">
        <f t="shared" si="143"/>
        <v>-3.3163623898646972</v>
      </c>
    </row>
    <row r="354" spans="35:59" ht="15" x14ac:dyDescent="0.25">
      <c r="AI354" s="16">
        <v>352</v>
      </c>
      <c r="AJ354" s="16">
        <f t="shared" si="144"/>
        <v>4.5199999999999996</v>
      </c>
      <c r="AK354" s="16">
        <f t="shared" si="145"/>
        <v>33113.11214825909</v>
      </c>
      <c r="AL354" s="54">
        <f t="shared" si="122"/>
        <v>8.8003383643722817</v>
      </c>
      <c r="AM354" s="54">
        <f t="shared" si="123"/>
        <v>83.475273125047167</v>
      </c>
      <c r="AN354" s="54">
        <f t="shared" si="124"/>
        <v>1.0328396985718737</v>
      </c>
      <c r="AO354" s="54">
        <f t="shared" si="125"/>
        <v>-14.486992537350314</v>
      </c>
      <c r="AP354" s="54">
        <f t="shared" si="126"/>
        <v>7.9850912048015893E-2</v>
      </c>
      <c r="AQ354" s="54">
        <f t="shared" si="127"/>
        <v>-85.420003789901557</v>
      </c>
      <c r="AR354" s="54">
        <f t="shared" si="128"/>
        <v>1.0000280497278371</v>
      </c>
      <c r="AS354" s="54">
        <f t="shared" si="129"/>
        <v>0.42913790864791268</v>
      </c>
      <c r="AT354" s="54">
        <f t="shared" si="130"/>
        <v>1.4136477769200853E-5</v>
      </c>
      <c r="AU354" s="54">
        <f t="shared" si="131"/>
        <v>-89.999190039486621</v>
      </c>
      <c r="AV354" s="54">
        <f t="shared" si="132"/>
        <v>0.99475123783612229</v>
      </c>
      <c r="AW354" s="54">
        <f t="shared" si="133"/>
        <v>-5.8729488633578359</v>
      </c>
      <c r="AX354" s="54">
        <f t="shared" si="134"/>
        <v>-3.5047129759040492</v>
      </c>
      <c r="AY354" s="54">
        <f t="shared" si="135"/>
        <v>62.20383021399082</v>
      </c>
      <c r="AZ354" s="16" t="e">
        <f t="shared" si="136"/>
        <v>#VALUE!</v>
      </c>
      <c r="BA354" s="16" t="e">
        <f t="shared" si="137"/>
        <v>#VALUE!</v>
      </c>
      <c r="BB354" s="16" t="e">
        <f t="shared" si="138"/>
        <v>#VALUE!</v>
      </c>
      <c r="BC354" s="16" t="e">
        <f t="shared" si="139"/>
        <v>#VALUE!</v>
      </c>
      <c r="BD354" s="16">
        <f t="shared" si="140"/>
        <v>0.99902677530984241</v>
      </c>
      <c r="BE354" s="16">
        <f t="shared" si="141"/>
        <v>-2.5280136687247188</v>
      </c>
      <c r="BF354" s="16">
        <f t="shared" si="142"/>
        <v>0.99824661992754449</v>
      </c>
      <c r="BG354" s="16">
        <f t="shared" si="143"/>
        <v>-3.3934319208832107</v>
      </c>
    </row>
    <row r="355" spans="35:59" ht="15" x14ac:dyDescent="0.25">
      <c r="AI355" s="16">
        <v>353</v>
      </c>
      <c r="AJ355" s="16">
        <f t="shared" si="144"/>
        <v>4.5299999999999994</v>
      </c>
      <c r="AK355" s="16">
        <f t="shared" si="145"/>
        <v>33884.415613920231</v>
      </c>
      <c r="AL355" s="54">
        <f t="shared" si="122"/>
        <v>9.0027074931038893</v>
      </c>
      <c r="AM355" s="54">
        <f t="shared" si="123"/>
        <v>83.622556300556596</v>
      </c>
      <c r="AN355" s="54">
        <f t="shared" si="124"/>
        <v>1.0343616597472547</v>
      </c>
      <c r="AO355" s="54">
        <f t="shared" si="125"/>
        <v>-14.809764663781133</v>
      </c>
      <c r="AP355" s="54">
        <f t="shared" si="126"/>
        <v>7.8044482585561542E-2</v>
      </c>
      <c r="AQ355" s="54">
        <f t="shared" si="127"/>
        <v>-85.523828650879381</v>
      </c>
      <c r="AR355" s="54">
        <f t="shared" si="128"/>
        <v>1.00002937165137</v>
      </c>
      <c r="AS355" s="54">
        <f t="shared" si="129"/>
        <v>0.43913342764886343</v>
      </c>
      <c r="AT355" s="54">
        <f t="shared" si="130"/>
        <v>1.3814692249339567E-5</v>
      </c>
      <c r="AU355" s="54">
        <f t="shared" si="131"/>
        <v>-89.999208476438824</v>
      </c>
      <c r="AV355" s="54">
        <f t="shared" si="132"/>
        <v>0.99450590622867963</v>
      </c>
      <c r="AW355" s="54">
        <f t="shared" si="133"/>
        <v>-6.0087578495391663</v>
      </c>
      <c r="AX355" s="54">
        <f t="shared" si="134"/>
        <v>-3.6964474520540254</v>
      </c>
      <c r="AY355" s="54">
        <f t="shared" si="135"/>
        <v>61.661026590563111</v>
      </c>
      <c r="AZ355" s="16" t="e">
        <f t="shared" si="136"/>
        <v>#VALUE!</v>
      </c>
      <c r="BA355" s="16" t="e">
        <f t="shared" si="137"/>
        <v>#VALUE!</v>
      </c>
      <c r="BB355" s="16" t="e">
        <f t="shared" si="138"/>
        <v>#VALUE!</v>
      </c>
      <c r="BC355" s="16" t="e">
        <f t="shared" si="139"/>
        <v>#VALUE!</v>
      </c>
      <c r="BD355" s="16">
        <f t="shared" si="140"/>
        <v>0.99898097872865232</v>
      </c>
      <c r="BE355" s="16">
        <f t="shared" si="141"/>
        <v>-2.5868195922980566</v>
      </c>
      <c r="BF355" s="16">
        <f t="shared" si="142"/>
        <v>0.99816421308276182</v>
      </c>
      <c r="BG355" s="16">
        <f t="shared" si="143"/>
        <v>-3.4722839047058009</v>
      </c>
    </row>
    <row r="356" spans="35:59" ht="15" x14ac:dyDescent="0.25">
      <c r="AI356" s="16">
        <v>354</v>
      </c>
      <c r="AJ356" s="16">
        <f t="shared" si="144"/>
        <v>4.54</v>
      </c>
      <c r="AK356" s="16">
        <f t="shared" si="145"/>
        <v>34673.685045253202</v>
      </c>
      <c r="AL356" s="54">
        <f t="shared" si="122"/>
        <v>9.2098492495739084</v>
      </c>
      <c r="AM356" s="54">
        <f t="shared" si="123"/>
        <v>83.766568726844767</v>
      </c>
      <c r="AN356" s="54">
        <f t="shared" si="124"/>
        <v>1.0359529522192998</v>
      </c>
      <c r="AO356" s="54">
        <f t="shared" si="125"/>
        <v>-15.139062598628945</v>
      </c>
      <c r="AP356" s="54">
        <f t="shared" si="126"/>
        <v>7.6278429379035284E-2</v>
      </c>
      <c r="AQ356" s="54">
        <f t="shared" si="127"/>
        <v>-85.625318640663778</v>
      </c>
      <c r="AR356" s="54">
        <f t="shared" si="128"/>
        <v>1.0000307558733668</v>
      </c>
      <c r="AS356" s="54">
        <f t="shared" si="129"/>
        <v>0.44936174452065358</v>
      </c>
      <c r="AT356" s="54">
        <f t="shared" si="130"/>
        <v>1.3500231462162331E-5</v>
      </c>
      <c r="AU356" s="54">
        <f t="shared" si="131"/>
        <v>-89.999226493714744</v>
      </c>
      <c r="AV356" s="54">
        <f t="shared" si="132"/>
        <v>0.99424920694806163</v>
      </c>
      <c r="AW356" s="54">
        <f t="shared" si="133"/>
        <v>-6.1476601028203701</v>
      </c>
      <c r="AX356" s="54">
        <f t="shared" si="134"/>
        <v>-3.8877146114061514</v>
      </c>
      <c r="AY356" s="54">
        <f t="shared" si="135"/>
        <v>61.104714045638609</v>
      </c>
      <c r="AZ356" s="16" t="e">
        <f t="shared" si="136"/>
        <v>#VALUE!</v>
      </c>
      <c r="BA356" s="16" t="e">
        <f t="shared" si="137"/>
        <v>#VALUE!</v>
      </c>
      <c r="BB356" s="16" t="e">
        <f t="shared" si="138"/>
        <v>#VALUE!</v>
      </c>
      <c r="BC356" s="16" t="e">
        <f t="shared" si="139"/>
        <v>#VALUE!</v>
      </c>
      <c r="BD356" s="16">
        <f t="shared" si="140"/>
        <v>0.99893303057077742</v>
      </c>
      <c r="BE356" s="16">
        <f t="shared" si="141"/>
        <v>-2.6469896356412739</v>
      </c>
      <c r="BF356" s="16">
        <f t="shared" si="142"/>
        <v>0.9980779443931258</v>
      </c>
      <c r="BG356" s="16">
        <f t="shared" si="143"/>
        <v>-3.5529589542576665</v>
      </c>
    </row>
    <row r="357" spans="35:59" ht="15" x14ac:dyDescent="0.25">
      <c r="AI357" s="16">
        <v>355</v>
      </c>
      <c r="AJ357" s="16">
        <f t="shared" si="144"/>
        <v>4.55</v>
      </c>
      <c r="AK357" s="16">
        <f t="shared" si="145"/>
        <v>35481.33892335758</v>
      </c>
      <c r="AL357" s="54">
        <f t="shared" si="122"/>
        <v>9.4218735110376226</v>
      </c>
      <c r="AM357" s="54">
        <f t="shared" si="123"/>
        <v>83.907379478709004</v>
      </c>
      <c r="AN357" s="54">
        <f t="shared" si="124"/>
        <v>1.0376166243569034</v>
      </c>
      <c r="AO357" s="54">
        <f t="shared" si="125"/>
        <v>-15.474973885877754</v>
      </c>
      <c r="AP357" s="54">
        <f t="shared" si="126"/>
        <v>7.4551882475489842E-2</v>
      </c>
      <c r="AQ357" s="54">
        <f t="shared" si="127"/>
        <v>-85.724525021666196</v>
      </c>
      <c r="AR357" s="54">
        <f t="shared" si="128"/>
        <v>1.0000322053296828</v>
      </c>
      <c r="AS357" s="54">
        <f t="shared" si="129"/>
        <v>0.45982827984307911</v>
      </c>
      <c r="AT357" s="54">
        <f t="shared" si="130"/>
        <v>1.3192928676397827E-5</v>
      </c>
      <c r="AU357" s="54">
        <f t="shared" si="131"/>
        <v>-89.999244100867415</v>
      </c>
      <c r="AV357" s="54">
        <f t="shared" si="132"/>
        <v>0.99398062273724019</v>
      </c>
      <c r="AW357" s="54">
        <f t="shared" si="133"/>
        <v>-6.289722736561381</v>
      </c>
      <c r="AX357" s="54">
        <f t="shared" si="134"/>
        <v>-4.0785010330703546</v>
      </c>
      <c r="AY357" s="54">
        <f t="shared" si="135"/>
        <v>60.5346882788103</v>
      </c>
      <c r="AZ357" s="16" t="e">
        <f t="shared" si="136"/>
        <v>#VALUE!</v>
      </c>
      <c r="BA357" s="16" t="e">
        <f t="shared" si="137"/>
        <v>#VALUE!</v>
      </c>
      <c r="BB357" s="16" t="e">
        <f t="shared" si="138"/>
        <v>#VALUE!</v>
      </c>
      <c r="BC357" s="16" t="e">
        <f t="shared" si="139"/>
        <v>#VALUE!</v>
      </c>
      <c r="BD357" s="16">
        <f t="shared" si="140"/>
        <v>0.99888283008495371</v>
      </c>
      <c r="BE357" s="16">
        <f t="shared" si="141"/>
        <v>-2.7085551705387738</v>
      </c>
      <c r="BF357" s="16">
        <f t="shared" si="142"/>
        <v>0.99798763395511458</v>
      </c>
      <c r="BG357" s="16">
        <f t="shared" si="143"/>
        <v>-3.6354985642302373</v>
      </c>
    </row>
    <row r="358" spans="35:59" ht="15" x14ac:dyDescent="0.25">
      <c r="AI358" s="16">
        <v>356</v>
      </c>
      <c r="AJ358" s="16">
        <f t="shared" si="144"/>
        <v>4.5600000000000005</v>
      </c>
      <c r="AK358" s="16">
        <f t="shared" si="145"/>
        <v>36307.805477010232</v>
      </c>
      <c r="AL358" s="54">
        <f t="shared" si="122"/>
        <v>9.6388927403792817</v>
      </c>
      <c r="AM358" s="54">
        <f t="shared" si="123"/>
        <v>84.045056408360693</v>
      </c>
      <c r="AN358" s="54">
        <f t="shared" si="124"/>
        <v>1.0393558487379566</v>
      </c>
      <c r="AO358" s="54">
        <f t="shared" si="125"/>
        <v>-15.817584225602911</v>
      </c>
      <c r="AP358" s="54">
        <f t="shared" si="126"/>
        <v>7.2863988497130244E-2</v>
      </c>
      <c r="AQ358" s="54">
        <f t="shared" si="127"/>
        <v>-85.821498013713224</v>
      </c>
      <c r="AR358" s="54">
        <f t="shared" si="128"/>
        <v>1.0000337230945189</v>
      </c>
      <c r="AS358" s="54">
        <f t="shared" si="129"/>
        <v>0.47053858031593138</v>
      </c>
      <c r="AT358" s="54">
        <f t="shared" si="130"/>
        <v>1.2892620956041712E-5</v>
      </c>
      <c r="AU358" s="54">
        <f t="shared" si="131"/>
        <v>-89.999261307232331</v>
      </c>
      <c r="AV358" s="54">
        <f t="shared" si="132"/>
        <v>0.99369961370481541</v>
      </c>
      <c r="AW358" s="54">
        <f t="shared" si="133"/>
        <v>-6.4350140835555569</v>
      </c>
      <c r="AX358" s="54">
        <f t="shared" si="134"/>
        <v>-4.2687927450290442</v>
      </c>
      <c r="AY358" s="54">
        <f t="shared" si="135"/>
        <v>59.950743960617679</v>
      </c>
      <c r="AZ358" s="16" t="e">
        <f t="shared" si="136"/>
        <v>#VALUE!</v>
      </c>
      <c r="BA358" s="16" t="e">
        <f t="shared" si="137"/>
        <v>#VALUE!</v>
      </c>
      <c r="BB358" s="16" t="e">
        <f t="shared" si="138"/>
        <v>#VALUE!</v>
      </c>
      <c r="BC358" s="16" t="e">
        <f t="shared" si="139"/>
        <v>#VALUE!</v>
      </c>
      <c r="BD358" s="16">
        <f t="shared" si="140"/>
        <v>0.99883027183404827</v>
      </c>
      <c r="BE358" s="16">
        <f t="shared" si="141"/>
        <v>-2.7715482708621066</v>
      </c>
      <c r="BF358" s="16">
        <f t="shared" si="142"/>
        <v>0.9978930935876531</v>
      </c>
      <c r="BG358" s="16">
        <f t="shared" si="143"/>
        <v>-3.7199451270927995</v>
      </c>
    </row>
    <row r="359" spans="35:59" ht="15" x14ac:dyDescent="0.25">
      <c r="AI359" s="16">
        <v>357</v>
      </c>
      <c r="AJ359" s="16">
        <f t="shared" si="144"/>
        <v>4.57</v>
      </c>
      <c r="AK359" s="16">
        <f t="shared" si="145"/>
        <v>37153.522909717351</v>
      </c>
      <c r="AL359" s="54">
        <f t="shared" si="122"/>
        <v>9.8610220459443152</v>
      </c>
      <c r="AM359" s="54">
        <f t="shared" si="123"/>
        <v>84.179666150883349</v>
      </c>
      <c r="AN359" s="54">
        <f t="shared" si="124"/>
        <v>1.041173926354926</v>
      </c>
      <c r="AO359" s="54">
        <f t="shared" si="125"/>
        <v>-16.166977231049245</v>
      </c>
      <c r="AP359" s="54">
        <f t="shared" si="126"/>
        <v>7.1213910473908279E-2</v>
      </c>
      <c r="AQ359" s="54">
        <f t="shared" si="127"/>
        <v>-85.916286809652519</v>
      </c>
      <c r="AR359" s="54">
        <f t="shared" si="128"/>
        <v>1.000035312386939</v>
      </c>
      <c r="AS359" s="54">
        <f t="shared" si="129"/>
        <v>0.48149832168658185</v>
      </c>
      <c r="AT359" s="54">
        <f t="shared" si="130"/>
        <v>1.2599149073965978E-5</v>
      </c>
      <c r="AU359" s="54">
        <f t="shared" si="131"/>
        <v>-89.999278121932591</v>
      </c>
      <c r="AV359" s="54">
        <f t="shared" si="132"/>
        <v>0.99340561642063452</v>
      </c>
      <c r="AW359" s="54">
        <f t="shared" si="133"/>
        <v>-6.5836037009575685</v>
      </c>
      <c r="AX359" s="54">
        <f t="shared" si="134"/>
        <v>-4.4585752309212259</v>
      </c>
      <c r="AY359" s="54">
        <f t="shared" si="135"/>
        <v>59.352674932925389</v>
      </c>
      <c r="AZ359" s="16" t="e">
        <f t="shared" si="136"/>
        <v>#VALUE!</v>
      </c>
      <c r="BA359" s="16" t="e">
        <f t="shared" si="137"/>
        <v>#VALUE!</v>
      </c>
      <c r="BB359" s="16" t="e">
        <f t="shared" si="138"/>
        <v>#VALUE!</v>
      </c>
      <c r="BC359" s="16" t="e">
        <f t="shared" si="139"/>
        <v>#VALUE!</v>
      </c>
      <c r="BD359" s="16">
        <f t="shared" si="140"/>
        <v>0.99877524548020291</v>
      </c>
      <c r="BE359" s="16">
        <f t="shared" si="141"/>
        <v>-2.8360017268914008</v>
      </c>
      <c r="BF359" s="16">
        <f t="shared" si="142"/>
        <v>0.99779412646117505</v>
      </c>
      <c r="BG359" s="16">
        <f t="shared" si="143"/>
        <v>-3.8063419491612089</v>
      </c>
    </row>
    <row r="360" spans="35:59" ht="15" x14ac:dyDescent="0.25">
      <c r="AI360" s="16">
        <v>358</v>
      </c>
      <c r="AJ360" s="16">
        <f t="shared" si="144"/>
        <v>4.58</v>
      </c>
      <c r="AK360" s="16">
        <f t="shared" si="145"/>
        <v>38018.939632056143</v>
      </c>
      <c r="AL360" s="54">
        <f t="shared" si="122"/>
        <v>10.08837924276162</v>
      </c>
      <c r="AM360" s="54">
        <f t="shared" si="123"/>
        <v>84.311274130956505</v>
      </c>
      <c r="AN360" s="54">
        <f t="shared" si="124"/>
        <v>1.0430742908897266</v>
      </c>
      <c r="AO360" s="54">
        <f t="shared" si="125"/>
        <v>-16.523234173530724</v>
      </c>
      <c r="AP360" s="54">
        <f t="shared" si="126"/>
        <v>6.9600827666508464E-2</v>
      </c>
      <c r="AQ360" s="54">
        <f t="shared" si="127"/>
        <v>-86.008939591127842</v>
      </c>
      <c r="AR360" s="54">
        <f t="shared" si="128"/>
        <v>1.000036976577696</v>
      </c>
      <c r="AS360" s="54">
        <f t="shared" si="129"/>
        <v>0.49271331174504862</v>
      </c>
      <c r="AT360" s="54">
        <f t="shared" si="130"/>
        <v>1.2312357427494498E-5</v>
      </c>
      <c r="AU360" s="54">
        <f t="shared" si="131"/>
        <v>-89.99929455388353</v>
      </c>
      <c r="AV360" s="54">
        <f t="shared" si="132"/>
        <v>0.99309804298360671</v>
      </c>
      <c r="AW360" s="54">
        <f t="shared" si="133"/>
        <v>-6.7355623737791719</v>
      </c>
      <c r="AX360" s="54">
        <f t="shared" si="134"/>
        <v>-4.6478334385186661</v>
      </c>
      <c r="AY360" s="54">
        <f t="shared" si="135"/>
        <v>58.740274423849499</v>
      </c>
      <c r="AZ360" s="16" t="e">
        <f t="shared" si="136"/>
        <v>#VALUE!</v>
      </c>
      <c r="BA360" s="16" t="e">
        <f t="shared" si="137"/>
        <v>#VALUE!</v>
      </c>
      <c r="BB360" s="16" t="e">
        <f t="shared" si="138"/>
        <v>#VALUE!</v>
      </c>
      <c r="BC360" s="16" t="e">
        <f t="shared" si="139"/>
        <v>#VALUE!</v>
      </c>
      <c r="BD360" s="16">
        <f t="shared" si="140"/>
        <v>0.99871763556042104</v>
      </c>
      <c r="BE360" s="16">
        <f t="shared" si="141"/>
        <v>-2.9019490598271935</v>
      </c>
      <c r="BF360" s="16">
        <f t="shared" si="142"/>
        <v>0.99769052671101965</v>
      </c>
      <c r="BG360" s="16">
        <f t="shared" si="143"/>
        <v>-3.8947332667035757</v>
      </c>
    </row>
    <row r="361" spans="35:59" ht="15" x14ac:dyDescent="0.25">
      <c r="AI361" s="16">
        <v>359</v>
      </c>
      <c r="AJ361" s="16">
        <f t="shared" si="144"/>
        <v>4.59</v>
      </c>
      <c r="AK361" s="16">
        <f t="shared" si="145"/>
        <v>38904.514499428085</v>
      </c>
      <c r="AL361" s="54">
        <f t="shared" si="122"/>
        <v>10.321084915188768</v>
      </c>
      <c r="AM361" s="54">
        <f t="shared" si="123"/>
        <v>84.439944570734824</v>
      </c>
      <c r="AN361" s="54">
        <f t="shared" si="124"/>
        <v>1.0450605130524944</v>
      </c>
      <c r="AO361" s="54">
        <f t="shared" si="125"/>
        <v>-16.886433715097009</v>
      </c>
      <c r="AP361" s="54">
        <f t="shared" si="126"/>
        <v>6.802393538077954E-2</v>
      </c>
      <c r="AQ361" s="54">
        <f t="shared" si="127"/>
        <v>-86.099503544486126</v>
      </c>
      <c r="AR361" s="54">
        <f t="shared" si="128"/>
        <v>1.0000387191963789</v>
      </c>
      <c r="AS361" s="54">
        <f t="shared" si="129"/>
        <v>0.50418949338804686</v>
      </c>
      <c r="AT361" s="54">
        <f t="shared" si="130"/>
        <v>1.2032093955900402E-5</v>
      </c>
      <c r="AU361" s="54">
        <f t="shared" si="131"/>
        <v>-89.999310611797611</v>
      </c>
      <c r="AV361" s="54">
        <f t="shared" si="132"/>
        <v>0.99277628006172014</v>
      </c>
      <c r="AW361" s="54">
        <f t="shared" si="133"/>
        <v>-6.8909621168240358</v>
      </c>
      <c r="AX361" s="54">
        <f t="shared" si="134"/>
        <v>-4.8365517900664017</v>
      </c>
      <c r="AY361" s="54">
        <f t="shared" si="135"/>
        <v>58.113335277370489</v>
      </c>
      <c r="AZ361" s="16" t="e">
        <f t="shared" si="136"/>
        <v>#VALUE!</v>
      </c>
      <c r="BA361" s="16" t="e">
        <f t="shared" si="137"/>
        <v>#VALUE!</v>
      </c>
      <c r="BB361" s="16" t="e">
        <f t="shared" si="138"/>
        <v>#VALUE!</v>
      </c>
      <c r="BC361" s="16" t="e">
        <f t="shared" si="139"/>
        <v>#VALUE!</v>
      </c>
      <c r="BD361" s="16">
        <f t="shared" si="140"/>
        <v>0.99865732125220552</v>
      </c>
      <c r="BE361" s="16">
        <f t="shared" si="141"/>
        <v>-2.9694245364870033</v>
      </c>
      <c r="BF361" s="16">
        <f t="shared" si="142"/>
        <v>0.99758207903459439</v>
      </c>
      <c r="BG361" s="16">
        <f t="shared" si="143"/>
        <v>-3.9851642620606236</v>
      </c>
    </row>
    <row r="362" spans="35:59" ht="15" x14ac:dyDescent="0.25">
      <c r="AI362" s="16">
        <v>360</v>
      </c>
      <c r="AJ362" s="16">
        <f t="shared" si="144"/>
        <v>4.5999999999999996</v>
      </c>
      <c r="AK362" s="16">
        <f t="shared" si="145"/>
        <v>39810.717055349742</v>
      </c>
      <c r="AL362" s="54">
        <f t="shared" si="122"/>
        <v>10.559262481014111</v>
      </c>
      <c r="AM362" s="54">
        <f t="shared" si="123"/>
        <v>84.56574049877797</v>
      </c>
      <c r="AN362" s="54">
        <f t="shared" si="124"/>
        <v>1.0471363049782083</v>
      </c>
      <c r="AO362" s="54">
        <f t="shared" si="125"/>
        <v>-17.256651628977206</v>
      </c>
      <c r="AP362" s="54">
        <f t="shared" si="126"/>
        <v>6.6482444774589519E-2</v>
      </c>
      <c r="AQ362" s="54">
        <f t="shared" si="127"/>
        <v>-86.18802487678245</v>
      </c>
      <c r="AR362" s="54">
        <f t="shared" si="128"/>
        <v>1.0000405439388955</v>
      </c>
      <c r="AS362" s="54">
        <f t="shared" si="129"/>
        <v>0.51593294775357346</v>
      </c>
      <c r="AT362" s="54">
        <f t="shared" si="130"/>
        <v>1.1758210059781625E-5</v>
      </c>
      <c r="AU362" s="54">
        <f t="shared" si="131"/>
        <v>-89.999326304188926</v>
      </c>
      <c r="AV362" s="54">
        <f t="shared" si="132"/>
        <v>0.99243968790436154</v>
      </c>
      <c r="AW362" s="54">
        <f t="shared" si="133"/>
        <v>-7.0498761749249566</v>
      </c>
      <c r="AX362" s="54">
        <f t="shared" si="134"/>
        <v>-5.0247141946686433</v>
      </c>
      <c r="AY362" s="54">
        <f t="shared" si="135"/>
        <v>57.471650197721274</v>
      </c>
      <c r="AZ362" s="16" t="e">
        <f t="shared" si="136"/>
        <v>#VALUE!</v>
      </c>
      <c r="BA362" s="16" t="e">
        <f t="shared" si="137"/>
        <v>#VALUE!</v>
      </c>
      <c r="BB362" s="16" t="e">
        <f t="shared" si="138"/>
        <v>#VALUE!</v>
      </c>
      <c r="BC362" s="16" t="e">
        <f t="shared" si="139"/>
        <v>#VALUE!</v>
      </c>
      <c r="BD362" s="16">
        <f t="shared" si="140"/>
        <v>0.99859417612883616</v>
      </c>
      <c r="BE362" s="16">
        <f t="shared" si="141"/>
        <v>-3.0384631841802738</v>
      </c>
      <c r="BF362" s="16">
        <f t="shared" si="142"/>
        <v>0.99746855827172742</v>
      </c>
      <c r="BG362" s="16">
        <f t="shared" si="143"/>
        <v>-4.0776810797564558</v>
      </c>
    </row>
    <row r="363" spans="35:59" ht="15" x14ac:dyDescent="0.25">
      <c r="AI363" s="16">
        <v>361</v>
      </c>
      <c r="AJ363" s="16">
        <f t="shared" si="144"/>
        <v>4.6099999999999994</v>
      </c>
      <c r="AK363" s="16">
        <f t="shared" si="145"/>
        <v>40738.027780411285</v>
      </c>
      <c r="AL363" s="54">
        <f t="shared" si="122"/>
        <v>10.803038257050783</v>
      </c>
      <c r="AM363" s="54">
        <f t="shared" si="123"/>
        <v>84.688723759934717</v>
      </c>
      <c r="AN363" s="54">
        <f t="shared" si="124"/>
        <v>1.0493055246744463</v>
      </c>
      <c r="AO363" s="54">
        <f t="shared" si="125"/>
        <v>-17.633960507883856</v>
      </c>
      <c r="AP363" s="54">
        <f t="shared" si="126"/>
        <v>6.4975582658011968E-2</v>
      </c>
      <c r="AQ363" s="54">
        <f t="shared" si="127"/>
        <v>-86.27454883185159</v>
      </c>
      <c r="AR363" s="54">
        <f t="shared" si="128"/>
        <v>1.0000424546753091</v>
      </c>
      <c r="AS363" s="54">
        <f t="shared" si="129"/>
        <v>0.52794989742762599</v>
      </c>
      <c r="AT363" s="54">
        <f t="shared" si="130"/>
        <v>1.1490560522271403E-5</v>
      </c>
      <c r="AU363" s="54">
        <f t="shared" si="131"/>
        <v>-89.999341639377832</v>
      </c>
      <c r="AV363" s="54">
        <f t="shared" si="132"/>
        <v>0.9920875993271796</v>
      </c>
      <c r="AW363" s="54">
        <f t="shared" si="133"/>
        <v>-7.2123790213386281</v>
      </c>
      <c r="AX363" s="54">
        <f t="shared" si="134"/>
        <v>-5.2123040629094985</v>
      </c>
      <c r="AY363" s="54">
        <f t="shared" si="135"/>
        <v>56.81501200858245</v>
      </c>
      <c r="AZ363" s="16" t="e">
        <f t="shared" si="136"/>
        <v>#VALUE!</v>
      </c>
      <c r="BA363" s="16" t="e">
        <f t="shared" si="137"/>
        <v>#VALUE!</v>
      </c>
      <c r="BB363" s="16" t="e">
        <f t="shared" si="138"/>
        <v>#VALUE!</v>
      </c>
      <c r="BC363" s="16" t="e">
        <f t="shared" si="139"/>
        <v>#VALUE!</v>
      </c>
      <c r="BD363" s="16">
        <f t="shared" si="140"/>
        <v>0.99852806790386206</v>
      </c>
      <c r="BE363" s="16">
        <f t="shared" si="141"/>
        <v>-3.1091008057545104</v>
      </c>
      <c r="BF363" s="16">
        <f t="shared" si="142"/>
        <v>0.99734972896761787</v>
      </c>
      <c r="BG363" s="16">
        <f t="shared" si="143"/>
        <v>-4.1723308425734809</v>
      </c>
    </row>
    <row r="364" spans="35:59" ht="15" x14ac:dyDescent="0.25">
      <c r="AI364" s="16">
        <v>362</v>
      </c>
      <c r="AJ364" s="16">
        <f t="shared" si="144"/>
        <v>4.62</v>
      </c>
      <c r="AK364" s="16">
        <f t="shared" si="145"/>
        <v>41686.938347033625</v>
      </c>
      <c r="AL364" s="54">
        <f t="shared" si="122"/>
        <v>11.052541526257697</v>
      </c>
      <c r="AM364" s="54">
        <f t="shared" si="123"/>
        <v>84.808955026089464</v>
      </c>
      <c r="AN364" s="54">
        <f t="shared" si="124"/>
        <v>1.0515721805128575</v>
      </c>
      <c r="AO364" s="54">
        <f t="shared" si="125"/>
        <v>-18.018429460339672</v>
      </c>
      <c r="AP364" s="54">
        <f t="shared" si="126"/>
        <v>6.350259128769084E-2</v>
      </c>
      <c r="AQ364" s="54">
        <f t="shared" si="127"/>
        <v>-86.359119706417445</v>
      </c>
      <c r="AR364" s="54">
        <f t="shared" si="128"/>
        <v>1.0000444554580423</v>
      </c>
      <c r="AS364" s="54">
        <f t="shared" si="129"/>
        <v>0.54024670972465683</v>
      </c>
      <c r="AT364" s="54">
        <f t="shared" si="130"/>
        <v>1.1229003432042398E-5</v>
      </c>
      <c r="AU364" s="54">
        <f t="shared" si="131"/>
        <v>-89.999356625495196</v>
      </c>
      <c r="AV364" s="54">
        <f t="shared" si="132"/>
        <v>0.99171931866985108</v>
      </c>
      <c r="AW364" s="54">
        <f t="shared" si="133"/>
        <v>-7.3785463541439578</v>
      </c>
      <c r="AX364" s="54">
        <f t="shared" si="134"/>
        <v>-5.3993043239050307</v>
      </c>
      <c r="AY364" s="54">
        <f t="shared" si="135"/>
        <v>56.143213927050923</v>
      </c>
      <c r="AZ364" s="16" t="e">
        <f t="shared" si="136"/>
        <v>#VALUE!</v>
      </c>
      <c r="BA364" s="16" t="e">
        <f t="shared" si="137"/>
        <v>#VALUE!</v>
      </c>
      <c r="BB364" s="16" t="e">
        <f t="shared" si="138"/>
        <v>#VALUE!</v>
      </c>
      <c r="BC364" s="16" t="e">
        <f t="shared" si="139"/>
        <v>#VALUE!</v>
      </c>
      <c r="BD364" s="16">
        <f t="shared" si="140"/>
        <v>0.99845885816437607</v>
      </c>
      <c r="BE364" s="16">
        <f t="shared" si="141"/>
        <v>-3.1813739948043431</v>
      </c>
      <c r="BF364" s="16">
        <f t="shared" si="142"/>
        <v>0.99722534491778614</v>
      </c>
      <c r="BG364" s="16">
        <f t="shared" si="143"/>
        <v>-4.2691616675626092</v>
      </c>
    </row>
    <row r="365" spans="35:59" ht="15" x14ac:dyDescent="0.25">
      <c r="AI365" s="16">
        <v>363</v>
      </c>
      <c r="AJ365" s="16">
        <f t="shared" si="144"/>
        <v>4.63</v>
      </c>
      <c r="AK365" s="16">
        <f t="shared" si="145"/>
        <v>42657.951880159271</v>
      </c>
      <c r="AL365" s="54">
        <f t="shared" si="122"/>
        <v>11.307904606423801</v>
      </c>
      <c r="AM365" s="54">
        <f t="shared" si="123"/>
        <v>84.926493807686128</v>
      </c>
      <c r="AN365" s="54">
        <f t="shared" si="124"/>
        <v>1.0539404357562239</v>
      </c>
      <c r="AO365" s="54">
        <f t="shared" si="125"/>
        <v>-18.410123795278501</v>
      </c>
      <c r="AP365" s="54">
        <f t="shared" si="126"/>
        <v>6.2062728156167667E-2</v>
      </c>
      <c r="AQ365" s="54">
        <f t="shared" si="127"/>
        <v>-86.441780866213406</v>
      </c>
      <c r="AR365" s="54">
        <f t="shared" si="128"/>
        <v>1.0000465505304705</v>
      </c>
      <c r="AS365" s="54">
        <f t="shared" si="129"/>
        <v>0.55282990004341315</v>
      </c>
      <c r="AT365" s="54">
        <f t="shared" si="130"/>
        <v>1.0973400108063532E-5</v>
      </c>
      <c r="AU365" s="54">
        <f t="shared" si="131"/>
        <v>-89.99937127048689</v>
      </c>
      <c r="AV365" s="54">
        <f t="shared" si="132"/>
        <v>0.99133412072728122</v>
      </c>
      <c r="AW365" s="54">
        <f t="shared" si="133"/>
        <v>-7.5484550904810517</v>
      </c>
      <c r="AX365" s="54">
        <f t="shared" si="134"/>
        <v>-5.5856974449902523</v>
      </c>
      <c r="AY365" s="54">
        <f t="shared" si="135"/>
        <v>55.456049852277857</v>
      </c>
      <c r="AZ365" s="16" t="e">
        <f t="shared" si="136"/>
        <v>#VALUE!</v>
      </c>
      <c r="BA365" s="16" t="e">
        <f t="shared" si="137"/>
        <v>#VALUE!</v>
      </c>
      <c r="BB365" s="16" t="e">
        <f t="shared" si="138"/>
        <v>#VALUE!</v>
      </c>
      <c r="BC365" s="16" t="e">
        <f t="shared" si="139"/>
        <v>#VALUE!</v>
      </c>
      <c r="BD365" s="16">
        <f t="shared" si="140"/>
        <v>0.99838640209261498</v>
      </c>
      <c r="BE365" s="16">
        <f t="shared" si="141"/>
        <v>-3.2553201510342888</v>
      </c>
      <c r="BF365" s="16">
        <f t="shared" si="142"/>
        <v>0.99709514869442151</v>
      </c>
      <c r="BG365" s="16">
        <f t="shared" si="143"/>
        <v>-4.3682226819575503</v>
      </c>
    </row>
    <row r="366" spans="35:59" ht="15" x14ac:dyDescent="0.25">
      <c r="AI366" s="16">
        <v>364</v>
      </c>
      <c r="AJ366" s="16">
        <f t="shared" si="144"/>
        <v>4.6400000000000006</v>
      </c>
      <c r="AK366" s="16">
        <f t="shared" si="145"/>
        <v>43651.583224016678</v>
      </c>
      <c r="AL366" s="54">
        <f t="shared" si="122"/>
        <v>11.569262920452978</v>
      </c>
      <c r="AM366" s="54">
        <f t="shared" si="123"/>
        <v>85.041398465949953</v>
      </c>
      <c r="AN366" s="54">
        <f t="shared" si="124"/>
        <v>1.0564146131122703</v>
      </c>
      <c r="AO366" s="54">
        <f t="shared" si="125"/>
        <v>-18.809104695269689</v>
      </c>
      <c r="AP366" s="54">
        <f t="shared" si="126"/>
        <v>6.0655265776896568E-2</v>
      </c>
      <c r="AQ366" s="54">
        <f t="shared" si="127"/>
        <v>-86.522574762089761</v>
      </c>
      <c r="AR366" s="54">
        <f t="shared" si="128"/>
        <v>1.0000487443359161</v>
      </c>
      <c r="AS366" s="54">
        <f t="shared" si="129"/>
        <v>0.56570613529986524</v>
      </c>
      <c r="AT366" s="54">
        <f t="shared" si="130"/>
        <v>1.0723615026069238E-5</v>
      </c>
      <c r="AU366" s="54">
        <f t="shared" si="131"/>
        <v>-89.999385582117881</v>
      </c>
      <c r="AV366" s="54">
        <f t="shared" si="132"/>
        <v>0.99093124965492385</v>
      </c>
      <c r="AW366" s="54">
        <f t="shared" si="133"/>
        <v>-7.7221833584587838</v>
      </c>
      <c r="AX366" s="54">
        <f t="shared" si="134"/>
        <v>-5.7714654542511568</v>
      </c>
      <c r="AY366" s="54">
        <f t="shared" si="135"/>
        <v>54.753314668589205</v>
      </c>
      <c r="AZ366" s="16" t="e">
        <f t="shared" si="136"/>
        <v>#VALUE!</v>
      </c>
      <c r="BA366" s="16" t="e">
        <f t="shared" si="137"/>
        <v>#VALUE!</v>
      </c>
      <c r="BB366" s="16" t="e">
        <f t="shared" si="138"/>
        <v>#VALUE!</v>
      </c>
      <c r="BC366" s="16" t="e">
        <f t="shared" si="139"/>
        <v>#VALUE!</v>
      </c>
      <c r="BD366" s="16">
        <f t="shared" si="140"/>
        <v>0.99831054817542486</v>
      </c>
      <c r="BE366" s="16">
        <f t="shared" si="141"/>
        <v>-3.3309774957650258</v>
      </c>
      <c r="BF366" s="16">
        <f t="shared" si="142"/>
        <v>0.99695887115351123</v>
      </c>
      <c r="BG366" s="16">
        <f t="shared" si="143"/>
        <v>-4.4695640389594731</v>
      </c>
    </row>
    <row r="367" spans="35:59" ht="15" x14ac:dyDescent="0.25">
      <c r="AI367" s="16">
        <v>365</v>
      </c>
      <c r="AJ367" s="16">
        <f t="shared" si="144"/>
        <v>4.6500000000000004</v>
      </c>
      <c r="AK367" s="16">
        <f t="shared" si="145"/>
        <v>44668.359215096389</v>
      </c>
      <c r="AL367" s="54">
        <f t="shared" si="122"/>
        <v>11.836755068286596</v>
      </c>
      <c r="AM367" s="54">
        <f t="shared" si="123"/>
        <v>85.153726225732512</v>
      </c>
      <c r="AN367" s="54">
        <f t="shared" si="124"/>
        <v>1.058999199304635</v>
      </c>
      <c r="AO367" s="54">
        <f t="shared" si="125"/>
        <v>-19.215428878818862</v>
      </c>
      <c r="AP367" s="54">
        <f t="shared" si="126"/>
        <v>5.9279491465625216E-2</v>
      </c>
      <c r="AQ367" s="54">
        <f t="shared" si="127"/>
        <v>-86.601542946085374</v>
      </c>
      <c r="AR367" s="54">
        <f t="shared" si="128"/>
        <v>1.0000510415270689</v>
      </c>
      <c r="AS367" s="54">
        <f t="shared" si="129"/>
        <v>0.57888223743890055</v>
      </c>
      <c r="AT367" s="54">
        <f t="shared" si="130"/>
        <v>1.0479515746702997E-5</v>
      </c>
      <c r="AU367" s="54">
        <f t="shared" si="131"/>
        <v>-89.999399567976369</v>
      </c>
      <c r="AV367" s="54">
        <f t="shared" si="132"/>
        <v>0.99050991784910414</v>
      </c>
      <c r="AW367" s="54">
        <f t="shared" si="133"/>
        <v>-7.8998104865482777</v>
      </c>
      <c r="AX367" s="54">
        <f t="shared" si="134"/>
        <v>-5.9565899661160184</v>
      </c>
      <c r="AY367" s="54">
        <f t="shared" si="135"/>
        <v>54.034804562816049</v>
      </c>
      <c r="AZ367" s="16" t="e">
        <f t="shared" si="136"/>
        <v>#VALUE!</v>
      </c>
      <c r="BA367" s="16" t="e">
        <f t="shared" si="137"/>
        <v>#VALUE!</v>
      </c>
      <c r="BB367" s="16" t="e">
        <f t="shared" si="138"/>
        <v>#VALUE!</v>
      </c>
      <c r="BC367" s="16" t="e">
        <f t="shared" si="139"/>
        <v>#VALUE!</v>
      </c>
      <c r="BD367" s="16">
        <f t="shared" si="140"/>
        <v>0.99823113790110951</v>
      </c>
      <c r="BE367" s="16">
        <f t="shared" si="141"/>
        <v>-3.4083850875714314</v>
      </c>
      <c r="BF367" s="16">
        <f t="shared" si="142"/>
        <v>0.99681623092213445</v>
      </c>
      <c r="BG367" s="16">
        <f t="shared" si="143"/>
        <v>-4.5732369333550338</v>
      </c>
    </row>
    <row r="368" spans="35:59" ht="15" x14ac:dyDescent="0.25">
      <c r="AI368" s="16">
        <v>366</v>
      </c>
      <c r="AJ368" s="16">
        <f t="shared" si="144"/>
        <v>4.66</v>
      </c>
      <c r="AK368" s="16">
        <f t="shared" si="145"/>
        <v>45708.818961487581</v>
      </c>
      <c r="AL368" s="54">
        <f t="shared" si="122"/>
        <v>12.110522900503339</v>
      </c>
      <c r="AM368" s="54">
        <f t="shared" si="123"/>
        <v>85.263533188910841</v>
      </c>
      <c r="AN368" s="54">
        <f t="shared" si="124"/>
        <v>1.0616988496507083</v>
      </c>
      <c r="AO368" s="54">
        <f t="shared" si="125"/>
        <v>-19.629148252315243</v>
      </c>
      <c r="AP368" s="54">
        <f t="shared" si="126"/>
        <v>5.7934707118759476E-2</v>
      </c>
      <c r="AQ368" s="54">
        <f t="shared" si="127"/>
        <v>-86.678726087443579</v>
      </c>
      <c r="AR368" s="54">
        <f t="shared" si="128"/>
        <v>1.0000534469758495</v>
      </c>
      <c r="AS368" s="54">
        <f t="shared" si="129"/>
        <v>0.59236518702658392</v>
      </c>
      <c r="AT368" s="54">
        <f t="shared" si="130"/>
        <v>1.0240972845296004E-5</v>
      </c>
      <c r="AU368" s="54">
        <f t="shared" si="131"/>
        <v>-89.999413235477846</v>
      </c>
      <c r="AV368" s="54">
        <f t="shared" si="132"/>
        <v>0.99006930480343036</v>
      </c>
      <c r="AW368" s="54">
        <f t="shared" si="133"/>
        <v>-8.0814169902707675</v>
      </c>
      <c r="AX368" s="54">
        <f t="shared" si="134"/>
        <v>-6.1410522102256326</v>
      </c>
      <c r="AY368" s="54">
        <f t="shared" si="135"/>
        <v>53.30031735546163</v>
      </c>
      <c r="AZ368" s="16" t="e">
        <f t="shared" si="136"/>
        <v>#VALUE!</v>
      </c>
      <c r="BA368" s="16" t="e">
        <f t="shared" si="137"/>
        <v>#VALUE!</v>
      </c>
      <c r="BB368" s="16" t="e">
        <f t="shared" si="138"/>
        <v>#VALUE!</v>
      </c>
      <c r="BC368" s="16" t="e">
        <f t="shared" si="139"/>
        <v>#VALUE!</v>
      </c>
      <c r="BD368" s="16">
        <f t="shared" si="140"/>
        <v>0.99814800544317139</v>
      </c>
      <c r="BE368" s="16">
        <f t="shared" si="141"/>
        <v>-3.4875828380399292</v>
      </c>
      <c r="BF368" s="16">
        <f t="shared" si="142"/>
        <v>0.99666693386530425</v>
      </c>
      <c r="BG368" s="16">
        <f t="shared" si="143"/>
        <v>-4.6792936169284474</v>
      </c>
    </row>
    <row r="369" spans="35:59" ht="15" x14ac:dyDescent="0.25">
      <c r="AI369" s="16">
        <v>367</v>
      </c>
      <c r="AJ369" s="16">
        <f t="shared" si="144"/>
        <v>4.67</v>
      </c>
      <c r="AK369" s="16">
        <f t="shared" si="145"/>
        <v>46773.514128719893</v>
      </c>
      <c r="AL369" s="54">
        <f t="shared" si="122"/>
        <v>12.390711593635022</v>
      </c>
      <c r="AM369" s="54">
        <f t="shared" si="123"/>
        <v>85.370874348275905</v>
      </c>
      <c r="AN369" s="54">
        <f t="shared" si="124"/>
        <v>1.0645183926353001</v>
      </c>
      <c r="AO369" s="54">
        <f t="shared" si="125"/>
        <v>-20.050309552315671</v>
      </c>
      <c r="AP369" s="54">
        <f t="shared" si="126"/>
        <v>5.6620228989292518E-2</v>
      </c>
      <c r="AQ369" s="54">
        <f t="shared" si="127"/>
        <v>-86.754163988553458</v>
      </c>
      <c r="AR369" s="54">
        <f t="shared" si="128"/>
        <v>1.0000559657837373</v>
      </c>
      <c r="AS369" s="54">
        <f t="shared" si="129"/>
        <v>0.60616212692472893</v>
      </c>
      <c r="AT369" s="54">
        <f t="shared" si="130"/>
        <v>1.0007859843244608E-5</v>
      </c>
      <c r="AU369" s="54">
        <f t="shared" si="131"/>
        <v>-89.999426591869025</v>
      </c>
      <c r="AV369" s="54">
        <f t="shared" si="132"/>
        <v>0.98960855594261266</v>
      </c>
      <c r="AW369" s="54">
        <f t="shared" si="133"/>
        <v>-8.2670845559766288</v>
      </c>
      <c r="AX369" s="54">
        <f t="shared" si="134"/>
        <v>-6.3248330638033403</v>
      </c>
      <c r="AY369" s="54">
        <f t="shared" si="135"/>
        <v>52.549652845230661</v>
      </c>
      <c r="AZ369" s="16" t="e">
        <f t="shared" si="136"/>
        <v>#VALUE!</v>
      </c>
      <c r="BA369" s="16" t="e">
        <f t="shared" si="137"/>
        <v>#VALUE!</v>
      </c>
      <c r="BB369" s="16" t="e">
        <f t="shared" si="138"/>
        <v>#VALUE!</v>
      </c>
      <c r="BC369" s="16" t="e">
        <f t="shared" si="139"/>
        <v>#VALUE!</v>
      </c>
      <c r="BD369" s="16">
        <f t="shared" si="140"/>
        <v>0.99806097733043564</v>
      </c>
      <c r="BE369" s="16">
        <f t="shared" si="141"/>
        <v>-3.5686115276307602</v>
      </c>
      <c r="BF369" s="16">
        <f t="shared" si="142"/>
        <v>0.99651067253173331</v>
      </c>
      <c r="BG369" s="16">
        <f t="shared" si="143"/>
        <v>-4.787787413624395</v>
      </c>
    </row>
    <row r="370" spans="35:59" ht="15" x14ac:dyDescent="0.25">
      <c r="AI370" s="16">
        <v>368</v>
      </c>
      <c r="AJ370" s="16">
        <f t="shared" si="144"/>
        <v>4.68</v>
      </c>
      <c r="AK370" s="16">
        <f t="shared" si="145"/>
        <v>47863.009232263823</v>
      </c>
      <c r="AL370" s="54">
        <f t="shared" si="122"/>
        <v>12.677469727239215</v>
      </c>
      <c r="AM370" s="54">
        <f t="shared" si="123"/>
        <v>85.475803601850401</v>
      </c>
      <c r="AN370" s="54">
        <f t="shared" si="124"/>
        <v>1.0674628344684047</v>
      </c>
      <c r="AO370" s="54">
        <f t="shared" si="125"/>
        <v>-20.478953978988464</v>
      </c>
      <c r="AP370" s="54">
        <f t="shared" si="126"/>
        <v>5.5335387460828105E-2</v>
      </c>
      <c r="AQ370" s="54">
        <f t="shared" si="127"/>
        <v>-86.827895600799636</v>
      </c>
      <c r="AR370" s="54">
        <f t="shared" si="128"/>
        <v>1.0000586032925842</v>
      </c>
      <c r="AS370" s="54">
        <f t="shared" si="129"/>
        <v>0.62028036604962555</v>
      </c>
      <c r="AT370" s="54">
        <f t="shared" si="130"/>
        <v>9.7800531409496785E-6</v>
      </c>
      <c r="AU370" s="54">
        <f t="shared" si="131"/>
        <v>-89.9994396442316</v>
      </c>
      <c r="AV370" s="54">
        <f t="shared" si="132"/>
        <v>0.98912678143525545</v>
      </c>
      <c r="AW370" s="54">
        <f t="shared" si="133"/>
        <v>-8.4568960215026152</v>
      </c>
      <c r="AX370" s="54">
        <f t="shared" si="134"/>
        <v>-6.507913087747788</v>
      </c>
      <c r="AY370" s="54">
        <f t="shared" si="135"/>
        <v>51.782613166332439</v>
      </c>
      <c r="AZ370" s="16" t="e">
        <f t="shared" si="136"/>
        <v>#VALUE!</v>
      </c>
      <c r="BA370" s="16" t="e">
        <f t="shared" si="137"/>
        <v>#VALUE!</v>
      </c>
      <c r="BB370" s="16" t="e">
        <f t="shared" si="138"/>
        <v>#VALUE!</v>
      </c>
      <c r="BC370" s="16" t="e">
        <f t="shared" si="139"/>
        <v>#VALUE!</v>
      </c>
      <c r="BD370" s="16">
        <f t="shared" si="140"/>
        <v>0.99796987210304211</v>
      </c>
      <c r="BE370" s="16">
        <f t="shared" si="141"/>
        <v>-3.651512821629725</v>
      </c>
      <c r="BF370" s="16">
        <f t="shared" si="142"/>
        <v>0.99634712557790672</v>
      </c>
      <c r="BG370" s="16">
        <f t="shared" si="143"/>
        <v>-4.898772734415588</v>
      </c>
    </row>
    <row r="371" spans="35:59" ht="15" x14ac:dyDescent="0.25">
      <c r="AI371" s="16">
        <v>369</v>
      </c>
      <c r="AJ371" s="16">
        <f t="shared" si="144"/>
        <v>4.6899999999999995</v>
      </c>
      <c r="AK371" s="16">
        <f t="shared" si="145"/>
        <v>48977.881936844598</v>
      </c>
      <c r="AL371" s="54">
        <f t="shared" si="122"/>
        <v>12.9709493627699</v>
      </c>
      <c r="AM371" s="54">
        <f t="shared" si="123"/>
        <v>85.578373767579833</v>
      </c>
      <c r="AN371" s="54">
        <f t="shared" si="124"/>
        <v>1.0705373636146451</v>
      </c>
      <c r="AO371" s="54">
        <f t="shared" si="125"/>
        <v>-20.915116821678804</v>
      </c>
      <c r="AP371" s="54">
        <f t="shared" si="126"/>
        <v>5.4079526820188559E-2</v>
      </c>
      <c r="AQ371" s="54">
        <f t="shared" si="127"/>
        <v>-86.899959040305234</v>
      </c>
      <c r="AR371" s="54">
        <f t="shared" si="128"/>
        <v>1.000061365095938</v>
      </c>
      <c r="AS371" s="54">
        <f t="shared" si="129"/>
        <v>0.63472738321677491</v>
      </c>
      <c r="AT371" s="54">
        <f t="shared" si="130"/>
        <v>9.5574319522823839E-6</v>
      </c>
      <c r="AU371" s="54">
        <f t="shared" si="131"/>
        <v>-89.999452399486145</v>
      </c>
      <c r="AV371" s="54">
        <f t="shared" si="132"/>
        <v>0.9886230549874615</v>
      </c>
      <c r="AW371" s="54">
        <f t="shared" si="133"/>
        <v>-8.6509353534829962</v>
      </c>
      <c r="AX371" s="54">
        <f t="shared" si="134"/>
        <v>-6.6902725666704121</v>
      </c>
      <c r="AY371" s="54">
        <f t="shared" si="135"/>
        <v>50.999003157846147</v>
      </c>
      <c r="AZ371" s="16" t="e">
        <f t="shared" si="136"/>
        <v>#VALUE!</v>
      </c>
      <c r="BA371" s="16" t="e">
        <f t="shared" si="137"/>
        <v>#VALUE!</v>
      </c>
      <c r="BB371" s="16" t="e">
        <f t="shared" si="138"/>
        <v>#VALUE!</v>
      </c>
      <c r="BC371" s="16" t="e">
        <f t="shared" si="139"/>
        <v>#VALUE!</v>
      </c>
      <c r="BD371" s="16">
        <f t="shared" si="140"/>
        <v>0.99787449995376565</v>
      </c>
      <c r="BE371" s="16">
        <f t="shared" si="141"/>
        <v>-3.736329286172221</v>
      </c>
      <c r="BF371" s="16">
        <f t="shared" si="142"/>
        <v>0.99617595716984908</v>
      </c>
      <c r="BG371" s="16">
        <f t="shared" si="143"/>
        <v>-5.0123050918250556</v>
      </c>
    </row>
    <row r="372" spans="35:59" ht="15" x14ac:dyDescent="0.25">
      <c r="AI372" s="16">
        <v>370</v>
      </c>
      <c r="AJ372" s="16">
        <f t="shared" si="144"/>
        <v>4.7</v>
      </c>
      <c r="AK372" s="16">
        <f t="shared" si="145"/>
        <v>50118.723362727294</v>
      </c>
      <c r="AL372" s="54">
        <f t="shared" si="122"/>
        <v>13.271306124288188</v>
      </c>
      <c r="AM372" s="54">
        <f t="shared" si="123"/>
        <v>85.678636598344937</v>
      </c>
      <c r="AN372" s="54">
        <f t="shared" si="124"/>
        <v>1.0737473552813215</v>
      </c>
      <c r="AO372" s="54">
        <f t="shared" si="125"/>
        <v>-21.358827077703172</v>
      </c>
      <c r="AP372" s="54">
        <f t="shared" si="126"/>
        <v>5.2852005029060324E-2</v>
      </c>
      <c r="AQ372" s="54">
        <f t="shared" si="127"/>
        <v>-86.970391603553836</v>
      </c>
      <c r="AR372" s="54">
        <f t="shared" si="128"/>
        <v>1.0000642570508993</v>
      </c>
      <c r="AS372" s="54">
        <f t="shared" si="129"/>
        <v>0.64951083107351737</v>
      </c>
      <c r="AT372" s="54">
        <f t="shared" si="130"/>
        <v>9.3398782405418885E-6</v>
      </c>
      <c r="AU372" s="54">
        <f t="shared" si="131"/>
        <v>-89.999464864395648</v>
      </c>
      <c r="AV372" s="54">
        <f t="shared" si="132"/>
        <v>0.98809641261939551</v>
      </c>
      <c r="AW372" s="54">
        <f t="shared" si="133"/>
        <v>-8.8492876210791014</v>
      </c>
      <c r="AX372" s="54">
        <f t="shared" si="134"/>
        <v>-6.8718915530967051</v>
      </c>
      <c r="AY372" s="54">
        <f t="shared" si="135"/>
        <v>50.19863074431678</v>
      </c>
      <c r="AZ372" s="16" t="e">
        <f t="shared" si="136"/>
        <v>#VALUE!</v>
      </c>
      <c r="BA372" s="16" t="e">
        <f t="shared" si="137"/>
        <v>#VALUE!</v>
      </c>
      <c r="BB372" s="16" t="e">
        <f t="shared" si="138"/>
        <v>#VALUE!</v>
      </c>
      <c r="BC372" s="16" t="e">
        <f t="shared" si="139"/>
        <v>#VALUE!</v>
      </c>
      <c r="BD372" s="16">
        <f t="shared" si="140"/>
        <v>0.99777466235412293</v>
      </c>
      <c r="BE372" s="16">
        <f t="shared" si="141"/>
        <v>-3.8231044043206617</v>
      </c>
      <c r="BF372" s="16">
        <f t="shared" si="142"/>
        <v>0.9959968163619769</v>
      </c>
      <c r="BG372" s="16">
        <f t="shared" si="143"/>
        <v>-5.1284411140492443</v>
      </c>
    </row>
    <row r="373" spans="35:59" ht="15" x14ac:dyDescent="0.25">
      <c r="AI373" s="16">
        <v>371</v>
      </c>
      <c r="AJ373" s="16">
        <f t="shared" si="144"/>
        <v>4.71</v>
      </c>
      <c r="AK373" s="16">
        <f t="shared" si="145"/>
        <v>51286.138399136544</v>
      </c>
      <c r="AL373" s="54">
        <f t="shared" si="122"/>
        <v>13.578699281056466</v>
      </c>
      <c r="AM373" s="54">
        <f t="shared" si="123"/>
        <v>85.776642797247277</v>
      </c>
      <c r="AN373" s="54">
        <f t="shared" si="124"/>
        <v>1.077098375851385</v>
      </c>
      <c r="AO373" s="54">
        <f t="shared" si="125"/>
        <v>-21.81010706563432</v>
      </c>
      <c r="AP373" s="54">
        <f t="shared" si="126"/>
        <v>5.1652193495091273E-2</v>
      </c>
      <c r="AQ373" s="54">
        <f t="shared" si="127"/>
        <v>-87.039229782878195</v>
      </c>
      <c r="AR373" s="54">
        <f t="shared" si="128"/>
        <v>1.0000672852905355</v>
      </c>
      <c r="AS373" s="54">
        <f t="shared" si="129"/>
        <v>0.66463854012149137</v>
      </c>
      <c r="AT373" s="54">
        <f t="shared" si="130"/>
        <v>9.1272766558707206E-6</v>
      </c>
      <c r="AU373" s="54">
        <f t="shared" si="131"/>
        <v>-89.999477045569165</v>
      </c>
      <c r="AV373" s="54">
        <f t="shared" si="132"/>
        <v>0.98754585142727169</v>
      </c>
      <c r="AW373" s="54">
        <f t="shared" si="133"/>
        <v>-9.0520389658807119</v>
      </c>
      <c r="AX373" s="54">
        <f t="shared" si="134"/>
        <v>-7.0527499160460589</v>
      </c>
      <c r="AY373" s="54">
        <f t="shared" si="135"/>
        <v>49.381307326607534</v>
      </c>
      <c r="AZ373" s="16" t="e">
        <f t="shared" si="136"/>
        <v>#VALUE!</v>
      </c>
      <c r="BA373" s="16" t="e">
        <f t="shared" si="137"/>
        <v>#VALUE!</v>
      </c>
      <c r="BB373" s="16" t="e">
        <f t="shared" si="138"/>
        <v>#VALUE!</v>
      </c>
      <c r="BC373" s="16" t="e">
        <f t="shared" si="139"/>
        <v>#VALUE!</v>
      </c>
      <c r="BD373" s="16">
        <f t="shared" si="140"/>
        <v>0.99767015166470596</v>
      </c>
      <c r="BE373" s="16">
        <f t="shared" si="141"/>
        <v>-3.9118825921747198</v>
      </c>
      <c r="BF373" s="16">
        <f t="shared" si="142"/>
        <v>0.99580933645244296</v>
      </c>
      <c r="BG373" s="16">
        <f t="shared" si="143"/>
        <v>-5.247238558624157</v>
      </c>
    </row>
    <row r="374" spans="35:59" ht="15" x14ac:dyDescent="0.25">
      <c r="AI374" s="16">
        <v>372</v>
      </c>
      <c r="AJ374" s="16">
        <f t="shared" si="144"/>
        <v>4.7200000000000006</v>
      </c>
      <c r="AK374" s="16">
        <f t="shared" si="145"/>
        <v>52480.746024977409</v>
      </c>
      <c r="AL374" s="54">
        <f t="shared" si="122"/>
        <v>13.893291832060244</v>
      </c>
      <c r="AM374" s="54">
        <f t="shared" si="123"/>
        <v>85.87244203312332</v>
      </c>
      <c r="AN374" s="54">
        <f t="shared" si="124"/>
        <v>1.0805961872471157</v>
      </c>
      <c r="AO374" s="54">
        <f t="shared" si="125"/>
        <v>-22.268972034496784</v>
      </c>
      <c r="AP374" s="54">
        <f t="shared" si="126"/>
        <v>5.0479476842820739E-2</v>
      </c>
      <c r="AQ374" s="54">
        <f t="shared" si="127"/>
        <v>-87.106509281803952</v>
      </c>
      <c r="AR374" s="54">
        <f t="shared" si="128"/>
        <v>1.000070456236881</v>
      </c>
      <c r="AS374" s="54">
        <f t="shared" si="129"/>
        <v>0.68011852283089458</v>
      </c>
      <c r="AT374" s="54">
        <f t="shared" si="130"/>
        <v>8.9195144740946556E-6</v>
      </c>
      <c r="AU374" s="54">
        <f t="shared" si="131"/>
        <v>-89.999488949465331</v>
      </c>
      <c r="AV374" s="54">
        <f t="shared" si="132"/>
        <v>0.98697032833358844</v>
      </c>
      <c r="AW374" s="54">
        <f t="shared" si="133"/>
        <v>-9.2592765677212796</v>
      </c>
      <c r="AX374" s="54">
        <f t="shared" si="134"/>
        <v>-7.23282739419738</v>
      </c>
      <c r="AY374" s="54">
        <f t="shared" si="135"/>
        <v>48.546848181902682</v>
      </c>
      <c r="AZ374" s="16" t="e">
        <f t="shared" si="136"/>
        <v>#VALUE!</v>
      </c>
      <c r="BA374" s="16" t="e">
        <f t="shared" si="137"/>
        <v>#VALUE!</v>
      </c>
      <c r="BB374" s="16" t="e">
        <f t="shared" si="138"/>
        <v>#VALUE!</v>
      </c>
      <c r="BC374" s="16" t="e">
        <f t="shared" si="139"/>
        <v>#VALUE!</v>
      </c>
      <c r="BD374" s="16">
        <f t="shared" si="140"/>
        <v>0.99756075072917494</v>
      </c>
      <c r="BE374" s="16">
        <f t="shared" si="141"/>
        <v>-4.0027092149918264</v>
      </c>
      <c r="BF374" s="16">
        <f t="shared" si="142"/>
        <v>0.99561313431439258</v>
      </c>
      <c r="BG374" s="16">
        <f t="shared" si="143"/>
        <v>-5.3687563255723498</v>
      </c>
    </row>
    <row r="375" spans="35:59" ht="15" x14ac:dyDescent="0.25">
      <c r="AI375" s="16">
        <v>373</v>
      </c>
      <c r="AJ375" s="16">
        <f t="shared" si="144"/>
        <v>4.7300000000000004</v>
      </c>
      <c r="AK375" s="16">
        <f t="shared" si="145"/>
        <v>53703.179637025423</v>
      </c>
      <c r="AL375" s="54">
        <f t="shared" si="122"/>
        <v>14.215250592502331</v>
      </c>
      <c r="AM375" s="54">
        <f t="shared" si="123"/>
        <v>85.966082956245558</v>
      </c>
      <c r="AN375" s="54">
        <f t="shared" si="124"/>
        <v>1.0842467512097724</v>
      </c>
      <c r="AO375" s="54">
        <f t="shared" si="125"/>
        <v>-22.735429770455148</v>
      </c>
      <c r="AP375" s="54">
        <f t="shared" si="126"/>
        <v>4.9333252684794222E-2</v>
      </c>
      <c r="AQ375" s="54">
        <f t="shared" si="127"/>
        <v>-87.172265030238535</v>
      </c>
      <c r="AR375" s="54">
        <f t="shared" si="128"/>
        <v>1.0000737766145473</v>
      </c>
      <c r="AS375" s="54">
        <f t="shared" si="129"/>
        <v>0.69595897784852501</v>
      </c>
      <c r="AT375" s="54">
        <f t="shared" si="130"/>
        <v>8.7164815369549952E-6</v>
      </c>
      <c r="AU375" s="54">
        <f t="shared" si="131"/>
        <v>-89.999500582395726</v>
      </c>
      <c r="AV375" s="54">
        <f t="shared" si="132"/>
        <v>0.98636875882882025</v>
      </c>
      <c r="AW375" s="54">
        <f t="shared" si="133"/>
        <v>-9.4710886061369592</v>
      </c>
      <c r="AX375" s="54">
        <f t="shared" si="134"/>
        <v>-7.4121036538375185</v>
      </c>
      <c r="AY375" s="54">
        <f t="shared" si="135"/>
        <v>47.695072871610805</v>
      </c>
      <c r="AZ375" s="16" t="e">
        <f t="shared" si="136"/>
        <v>#VALUE!</v>
      </c>
      <c r="BA375" s="16" t="e">
        <f t="shared" si="137"/>
        <v>#VALUE!</v>
      </c>
      <c r="BB375" s="16" t="e">
        <f t="shared" si="138"/>
        <v>#VALUE!</v>
      </c>
      <c r="BC375" s="16" t="e">
        <f t="shared" si="139"/>
        <v>#VALUE!</v>
      </c>
      <c r="BD375" s="16">
        <f t="shared" si="140"/>
        <v>0.99744623245132169</v>
      </c>
      <c r="BE375" s="16">
        <f t="shared" si="141"/>
        <v>-4.0956306032931753</v>
      </c>
      <c r="BF375" s="16">
        <f t="shared" si="142"/>
        <v>0.99540780970257381</v>
      </c>
      <c r="BG375" s="16">
        <f t="shared" si="143"/>
        <v>-5.493054469963754</v>
      </c>
    </row>
    <row r="376" spans="35:59" ht="15" x14ac:dyDescent="0.25">
      <c r="AI376" s="16">
        <v>374</v>
      </c>
      <c r="AJ376" s="16">
        <f t="shared" si="144"/>
        <v>4.74</v>
      </c>
      <c r="AK376" s="16">
        <f t="shared" si="145"/>
        <v>54954.087385762505</v>
      </c>
      <c r="AL376" s="54">
        <f t="shared" si="122"/>
        <v>14.544746282316177</v>
      </c>
      <c r="AM376" s="54">
        <f t="shared" si="123"/>
        <v>86.057613214172591</v>
      </c>
      <c r="AN376" s="54">
        <f t="shared" si="124"/>
        <v>1.0880562334801094</v>
      </c>
      <c r="AO376" s="54">
        <f t="shared" si="125"/>
        <v>-23.209480202745723</v>
      </c>
      <c r="AP376" s="54">
        <f t="shared" si="126"/>
        <v>4.8212931393179656E-2</v>
      </c>
      <c r="AQ376" s="54">
        <f t="shared" si="127"/>
        <v>-87.236531199496042</v>
      </c>
      <c r="AR376" s="54">
        <f t="shared" si="128"/>
        <v>1.0000772534649767</v>
      </c>
      <c r="AS376" s="54">
        <f t="shared" si="129"/>
        <v>0.71216829430167317</v>
      </c>
      <c r="AT376" s="54">
        <f t="shared" si="130"/>
        <v>8.5180701937011125E-6</v>
      </c>
      <c r="AU376" s="54">
        <f t="shared" si="131"/>
        <v>-89.999511950528301</v>
      </c>
      <c r="AV376" s="54">
        <f t="shared" si="132"/>
        <v>0.98574001570819003</v>
      </c>
      <c r="AW376" s="54">
        <f t="shared" si="133"/>
        <v>-9.6875642171888359</v>
      </c>
      <c r="AX376" s="54">
        <f t="shared" si="134"/>
        <v>-7.5905583517775135</v>
      </c>
      <c r="AY376" s="54">
        <f t="shared" si="135"/>
        <v>46.825805655767873</v>
      </c>
      <c r="AZ376" s="16" t="e">
        <f t="shared" si="136"/>
        <v>#VALUE!</v>
      </c>
      <c r="BA376" s="16" t="e">
        <f t="shared" si="137"/>
        <v>#VALUE!</v>
      </c>
      <c r="BB376" s="16" t="e">
        <f t="shared" si="138"/>
        <v>#VALUE!</v>
      </c>
      <c r="BC376" s="16" t="e">
        <f t="shared" si="139"/>
        <v>#VALUE!</v>
      </c>
      <c r="BD376" s="16">
        <f t="shared" si="140"/>
        <v>0.99732635935462444</v>
      </c>
      <c r="BE376" s="16">
        <f t="shared" si="141"/>
        <v>-4.1906940689285523</v>
      </c>
      <c r="BF376" s="16">
        <f t="shared" si="142"/>
        <v>0.99519294453476015</v>
      </c>
      <c r="BG376" s="16">
        <f t="shared" si="143"/>
        <v>-5.62019421381894</v>
      </c>
    </row>
    <row r="377" spans="35:59" ht="15" x14ac:dyDescent="0.25">
      <c r="AI377" s="16">
        <v>375</v>
      </c>
      <c r="AJ377" s="16">
        <f t="shared" si="144"/>
        <v>4.75</v>
      </c>
      <c r="AK377" s="16">
        <f t="shared" si="145"/>
        <v>56234.132519034953</v>
      </c>
      <c r="AL377" s="54">
        <f t="shared" si="122"/>
        <v>14.881953616745157</v>
      </c>
      <c r="AM377" s="54">
        <f t="shared" si="123"/>
        <v>86.147079467712459</v>
      </c>
      <c r="AN377" s="54">
        <f t="shared" si="124"/>
        <v>1.0920310078643165</v>
      </c>
      <c r="AO377" s="54">
        <f t="shared" si="125"/>
        <v>-23.69111501076847</v>
      </c>
      <c r="AP377" s="54">
        <f t="shared" si="126"/>
        <v>4.7117935872179932E-2</v>
      </c>
      <c r="AQ377" s="54">
        <f t="shared" si="127"/>
        <v>-87.299341217149845</v>
      </c>
      <c r="AR377" s="54">
        <f t="shared" si="128"/>
        <v>1.000080894161363</v>
      </c>
      <c r="AS377" s="54">
        <f t="shared" si="129"/>
        <v>0.72875505619992109</v>
      </c>
      <c r="AT377" s="54">
        <f t="shared" si="130"/>
        <v>8.3241752440125914E-6</v>
      </c>
      <c r="AU377" s="54">
        <f t="shared" si="131"/>
        <v>-89.999523059890592</v>
      </c>
      <c r="AV377" s="54">
        <f t="shared" si="132"/>
        <v>0.9850829278075941</v>
      </c>
      <c r="AW377" s="54">
        <f t="shared" si="133"/>
        <v>-9.9087934453555029</v>
      </c>
      <c r="AX377" s="54">
        <f t="shared" si="134"/>
        <v>-7.7681712034049166</v>
      </c>
      <c r="AY377" s="54">
        <f t="shared" si="135"/>
        <v>45.93887591239946</v>
      </c>
      <c r="AZ377" s="16" t="e">
        <f t="shared" si="136"/>
        <v>#VALUE!</v>
      </c>
      <c r="BA377" s="16" t="e">
        <f t="shared" si="137"/>
        <v>#VALUE!</v>
      </c>
      <c r="BB377" s="16" t="e">
        <f t="shared" si="138"/>
        <v>#VALUE!</v>
      </c>
      <c r="BC377" s="16" t="e">
        <f t="shared" si="139"/>
        <v>#VALUE!</v>
      </c>
      <c r="BD377" s="16">
        <f t="shared" si="140"/>
        <v>0.99720088312368393</v>
      </c>
      <c r="BE377" s="16">
        <f t="shared" si="141"/>
        <v>-4.2879479210707014</v>
      </c>
      <c r="BF377" s="16">
        <f t="shared" si="142"/>
        <v>0.99496810214748732</v>
      </c>
      <c r="BG377" s="16">
        <f t="shared" si="143"/>
        <v>-5.7502379572778022</v>
      </c>
    </row>
    <row r="378" spans="35:59" ht="15" x14ac:dyDescent="0.25">
      <c r="AI378" s="16">
        <v>376</v>
      </c>
      <c r="AJ378" s="16">
        <f t="shared" si="144"/>
        <v>4.76</v>
      </c>
      <c r="AK378" s="16">
        <f t="shared" si="145"/>
        <v>57543.993733715732</v>
      </c>
      <c r="AL378" s="54">
        <f t="shared" si="122"/>
        <v>15.227051399036078</v>
      </c>
      <c r="AM378" s="54">
        <f t="shared" si="123"/>
        <v>86.234527406967075</v>
      </c>
      <c r="AN378" s="54">
        <f t="shared" si="124"/>
        <v>1.0961776601697455</v>
      </c>
      <c r="AO378" s="54">
        <f t="shared" si="125"/>
        <v>-24.180317234424422</v>
      </c>
      <c r="AP378" s="54">
        <f t="shared" si="126"/>
        <v>4.6047701331507512E-2</v>
      </c>
      <c r="AQ378" s="54">
        <f t="shared" si="127"/>
        <v>-87.360727781706046</v>
      </c>
      <c r="AR378" s="54">
        <f t="shared" si="128"/>
        <v>1.0000847064242788</v>
      </c>
      <c r="AS378" s="54">
        <f t="shared" si="129"/>
        <v>0.74572804693695971</v>
      </c>
      <c r="AT378" s="54">
        <f t="shared" si="130"/>
        <v>8.1346938822207095E-6</v>
      </c>
      <c r="AU378" s="54">
        <f t="shared" si="131"/>
        <v>-89.999533916372911</v>
      </c>
      <c r="AV378" s="54">
        <f t="shared" si="132"/>
        <v>0.98439627874323388</v>
      </c>
      <c r="AW378" s="54">
        <f t="shared" si="133"/>
        <v>-10.134867190192255</v>
      </c>
      <c r="AX378" s="54">
        <f t="shared" si="134"/>
        <v>-7.9449220560218157</v>
      </c>
      <c r="AY378" s="54">
        <f t="shared" si="135"/>
        <v>45.034118560149494</v>
      </c>
      <c r="AZ378" s="16" t="e">
        <f t="shared" si="136"/>
        <v>#VALUE!</v>
      </c>
      <c r="BA378" s="16" t="e">
        <f t="shared" si="137"/>
        <v>#VALUE!</v>
      </c>
      <c r="BB378" s="16" t="e">
        <f t="shared" si="138"/>
        <v>#VALUE!</v>
      </c>
      <c r="BC378" s="16" t="e">
        <f t="shared" si="139"/>
        <v>#VALUE!</v>
      </c>
      <c r="BD378" s="16">
        <f t="shared" si="140"/>
        <v>0.99706954412693993</v>
      </c>
      <c r="BE378" s="16">
        <f t="shared" si="141"/>
        <v>-4.3874414821074801</v>
      </c>
      <c r="BF378" s="16">
        <f t="shared" si="142"/>
        <v>0.99473282652562922</v>
      </c>
      <c r="BG378" s="16">
        <f t="shared" si="143"/>
        <v>-5.8832492889514327</v>
      </c>
    </row>
    <row r="379" spans="35:59" ht="15" x14ac:dyDescent="0.25">
      <c r="AI379" s="16">
        <v>377</v>
      </c>
      <c r="AJ379" s="16">
        <f t="shared" si="144"/>
        <v>4.7699999999999996</v>
      </c>
      <c r="AK379" s="16">
        <f t="shared" si="145"/>
        <v>58884.365535558936</v>
      </c>
      <c r="AL379" s="54">
        <f t="shared" si="122"/>
        <v>15.580222615296686</v>
      </c>
      <c r="AM379" s="54">
        <f t="shared" si="123"/>
        <v>86.320001767427414</v>
      </c>
      <c r="AN379" s="54">
        <f t="shared" si="124"/>
        <v>1.1005029919947007</v>
      </c>
      <c r="AO379" s="54">
        <f t="shared" si="125"/>
        <v>-24.677060889949633</v>
      </c>
      <c r="AP379" s="54">
        <f t="shared" si="126"/>
        <v>4.5001675061162871E-2</v>
      </c>
      <c r="AQ379" s="54">
        <f t="shared" si="127"/>
        <v>-87.420722877091507</v>
      </c>
      <c r="AR379" s="54">
        <f t="shared" si="128"/>
        <v>1.0000886983380353</v>
      </c>
      <c r="AS379" s="54">
        <f t="shared" si="129"/>
        <v>0.76309625389459346</v>
      </c>
      <c r="AT379" s="54">
        <f t="shared" si="130"/>
        <v>7.9495256427994385E-6</v>
      </c>
      <c r="AU379" s="54">
        <f t="shared" si="131"/>
        <v>-89.999544525731537</v>
      </c>
      <c r="AV379" s="54">
        <f t="shared" si="132"/>
        <v>0.98367880566002819</v>
      </c>
      <c r="AW379" s="54">
        <f t="shared" si="133"/>
        <v>-10.365877147442458</v>
      </c>
      <c r="AX379" s="54">
        <f t="shared" si="134"/>
        <v>-8.120790967595644</v>
      </c>
      <c r="AY379" s="54">
        <f t="shared" si="135"/>
        <v>44.111374482339983</v>
      </c>
      <c r="AZ379" s="16" t="e">
        <f t="shared" si="136"/>
        <v>#VALUE!</v>
      </c>
      <c r="BA379" s="16" t="e">
        <f t="shared" si="137"/>
        <v>#VALUE!</v>
      </c>
      <c r="BB379" s="16" t="e">
        <f t="shared" si="138"/>
        <v>#VALUE!</v>
      </c>
      <c r="BC379" s="16" t="e">
        <f t="shared" si="139"/>
        <v>#VALUE!</v>
      </c>
      <c r="BD379" s="16">
        <f t="shared" si="140"/>
        <v>0.99693207092005065</v>
      </c>
      <c r="BE379" s="16">
        <f t="shared" si="141"/>
        <v>-4.4892251033975397</v>
      </c>
      <c r="BF379" s="16">
        <f t="shared" si="142"/>
        <v>0.99448664150538746</v>
      </c>
      <c r="BG379" s="16">
        <f t="shared" si="143"/>
        <v>-6.0192929953693159</v>
      </c>
    </row>
    <row r="380" spans="35:59" ht="15" x14ac:dyDescent="0.25">
      <c r="AI380" s="16">
        <v>378</v>
      </c>
      <c r="AJ380" s="16">
        <f t="shared" si="144"/>
        <v>4.7799999999999994</v>
      </c>
      <c r="AK380" s="16">
        <f t="shared" si="145"/>
        <v>60255.958607435699</v>
      </c>
      <c r="AL380" s="54">
        <f t="shared" si="122"/>
        <v>15.941654531567323</v>
      </c>
      <c r="AM380" s="54">
        <f t="shared" si="123"/>
        <v>86.403546346091929</v>
      </c>
      <c r="AN380" s="54">
        <f t="shared" si="124"/>
        <v>1.1050140243566164</v>
      </c>
      <c r="AO380" s="54">
        <f t="shared" si="125"/>
        <v>-25.18131059365621</v>
      </c>
      <c r="AP380" s="54">
        <f t="shared" si="126"/>
        <v>4.3979316207737811E-2</v>
      </c>
      <c r="AQ380" s="54">
        <f t="shared" si="127"/>
        <v>-87.479357786950601</v>
      </c>
      <c r="AR380" s="54">
        <f t="shared" si="128"/>
        <v>1.0000928783678127</v>
      </c>
      <c r="AS380" s="54">
        <f t="shared" si="129"/>
        <v>0.78086887315110398</v>
      </c>
      <c r="AT380" s="54">
        <f t="shared" si="130"/>
        <v>7.7685723470973412E-6</v>
      </c>
      <c r="AU380" s="54">
        <f t="shared" si="131"/>
        <v>-89.999554893591664</v>
      </c>
      <c r="AV380" s="54">
        <f t="shared" si="132"/>
        <v>0.98292919799442946</v>
      </c>
      <c r="AW380" s="54">
        <f t="shared" si="133"/>
        <v>-10.601915744275649</v>
      </c>
      <c r="AX380" s="54">
        <f t="shared" si="134"/>
        <v>-8.2957582910231693</v>
      </c>
      <c r="AY380" s="54">
        <f t="shared" si="135"/>
        <v>43.170490950489068</v>
      </c>
      <c r="AZ380" s="16" t="e">
        <f t="shared" si="136"/>
        <v>#VALUE!</v>
      </c>
      <c r="BA380" s="16" t="e">
        <f t="shared" si="137"/>
        <v>#VALUE!</v>
      </c>
      <c r="BB380" s="16" t="e">
        <f t="shared" si="138"/>
        <v>#VALUE!</v>
      </c>
      <c r="BC380" s="16" t="e">
        <f t="shared" si="139"/>
        <v>#VALUE!</v>
      </c>
      <c r="BD380" s="16">
        <f t="shared" si="140"/>
        <v>0.99678817972932265</v>
      </c>
      <c r="BE380" s="16">
        <f t="shared" si="141"/>
        <v>-4.5933501808521529</v>
      </c>
      <c r="BF380" s="16">
        <f t="shared" si="142"/>
        <v>0.99422904995031625</v>
      </c>
      <c r="BG380" s="16">
        <f t="shared" si="143"/>
        <v>-6.1584350694277026</v>
      </c>
    </row>
    <row r="381" spans="35:59" ht="15" x14ac:dyDescent="0.25">
      <c r="AI381" s="16">
        <v>379</v>
      </c>
      <c r="AJ381" s="16">
        <f t="shared" si="144"/>
        <v>4.79</v>
      </c>
      <c r="AK381" s="16">
        <f t="shared" si="145"/>
        <v>61659.500186148245</v>
      </c>
      <c r="AL381" s="54">
        <f t="shared" si="122"/>
        <v>16.3115387931588</v>
      </c>
      <c r="AM381" s="54">
        <f t="shared" si="123"/>
        <v>86.485204017582973</v>
      </c>
      <c r="AN381" s="54">
        <f t="shared" si="124"/>
        <v>1.1097180011431478</v>
      </c>
      <c r="AO381" s="54">
        <f t="shared" si="125"/>
        <v>-25.693021196145036</v>
      </c>
      <c r="AP381" s="54">
        <f t="shared" si="126"/>
        <v>4.2980095552441575E-2</v>
      </c>
      <c r="AQ381" s="54">
        <f t="shared" si="127"/>
        <v>-87.536663108746666</v>
      </c>
      <c r="AR381" s="54">
        <f t="shared" si="128"/>
        <v>1.0000972553775991</v>
      </c>
      <c r="AS381" s="54">
        <f t="shared" si="129"/>
        <v>0.79905531429621368</v>
      </c>
      <c r="AT381" s="54">
        <f t="shared" si="130"/>
        <v>7.591738051281861E-6</v>
      </c>
      <c r="AU381" s="54">
        <f t="shared" si="131"/>
        <v>-89.999565025450494</v>
      </c>
      <c r="AV381" s="54">
        <f t="shared" si="132"/>
        <v>0.98214609625785754</v>
      </c>
      <c r="AW381" s="54">
        <f t="shared" si="133"/>
        <v>-10.843076068317355</v>
      </c>
      <c r="AX381" s="54">
        <f t="shared" si="134"/>
        <v>-8.4698047639788054</v>
      </c>
      <c r="AY381" s="54">
        <f t="shared" si="135"/>
        <v>42.211322045177781</v>
      </c>
      <c r="AZ381" s="16" t="e">
        <f t="shared" si="136"/>
        <v>#VALUE!</v>
      </c>
      <c r="BA381" s="16" t="e">
        <f t="shared" si="137"/>
        <v>#VALUE!</v>
      </c>
      <c r="BB381" s="16" t="e">
        <f t="shared" si="138"/>
        <v>#VALUE!</v>
      </c>
      <c r="BC381" s="16" t="e">
        <f t="shared" si="139"/>
        <v>#VALUE!</v>
      </c>
      <c r="BD381" s="16">
        <f t="shared" si="140"/>
        <v>0.99663757391456409</v>
      </c>
      <c r="BE381" s="16">
        <f t="shared" si="141"/>
        <v>-4.6998691703030087</v>
      </c>
      <c r="BF381" s="16">
        <f t="shared" si="142"/>
        <v>0.99395953290006467</v>
      </c>
      <c r="BG381" s="16">
        <f t="shared" si="143"/>
        <v>-6.300742717738876</v>
      </c>
    </row>
    <row r="382" spans="35:59" ht="15" x14ac:dyDescent="0.25">
      <c r="AI382" s="16">
        <v>380</v>
      </c>
      <c r="AJ382" s="16">
        <f t="shared" si="144"/>
        <v>4.8</v>
      </c>
      <c r="AK382" s="16">
        <f t="shared" si="145"/>
        <v>63095.734448019342</v>
      </c>
      <c r="AL382" s="54">
        <f t="shared" si="122"/>
        <v>16.690071526308682</v>
      </c>
      <c r="AM382" s="54">
        <f t="shared" si="123"/>
        <v>86.565016750237604</v>
      </c>
      <c r="AN382" s="54">
        <f t="shared" si="124"/>
        <v>1.1146223923710477</v>
      </c>
      <c r="AO382" s="54">
        <f t="shared" si="125"/>
        <v>-26.212137429696547</v>
      </c>
      <c r="AP382" s="54">
        <f t="shared" si="126"/>
        <v>4.2003495291031624E-2</v>
      </c>
      <c r="AQ382" s="54">
        <f t="shared" si="127"/>
        <v>-87.592668767663369</v>
      </c>
      <c r="AR382" s="54">
        <f t="shared" si="128"/>
        <v>1.0001018386489697</v>
      </c>
      <c r="AS382" s="54">
        <f t="shared" si="129"/>
        <v>0.81766520535488063</v>
      </c>
      <c r="AT382" s="54">
        <f t="shared" si="130"/>
        <v>7.4189289954687934E-6</v>
      </c>
      <c r="AU382" s="54">
        <f t="shared" si="131"/>
        <v>-89.99957492668004</v>
      </c>
      <c r="AV382" s="54">
        <f t="shared" si="132"/>
        <v>0.98132809084759776</v>
      </c>
      <c r="AW382" s="54">
        <f t="shared" si="133"/>
        <v>-11.089451790125686</v>
      </c>
      <c r="AX382" s="54">
        <f t="shared" si="134"/>
        <v>-8.6429116043839986</v>
      </c>
      <c r="AY382" s="54">
        <f t="shared" si="135"/>
        <v>41.233729072040575</v>
      </c>
      <c r="AZ382" s="16" t="e">
        <f t="shared" si="136"/>
        <v>#VALUE!</v>
      </c>
      <c r="BA382" s="16" t="e">
        <f t="shared" si="137"/>
        <v>#VALUE!</v>
      </c>
      <c r="BB382" s="16" t="e">
        <f t="shared" si="138"/>
        <v>#VALUE!</v>
      </c>
      <c r="BC382" s="16" t="e">
        <f t="shared" si="139"/>
        <v>#VALUE!</v>
      </c>
      <c r="BD382" s="16">
        <f t="shared" si="140"/>
        <v>0.99647994341074808</v>
      </c>
      <c r="BE382" s="16">
        <f t="shared" si="141"/>
        <v>-4.8088356026122181</v>
      </c>
      <c r="BF382" s="16">
        <f t="shared" si="142"/>
        <v>0.99367754869158043</v>
      </c>
      <c r="BG382" s="16">
        <f t="shared" si="143"/>
        <v>-6.4462843667740009</v>
      </c>
    </row>
    <row r="383" spans="35:59" ht="15" x14ac:dyDescent="0.25">
      <c r="AI383" s="16">
        <v>381</v>
      </c>
      <c r="AJ383" s="16">
        <f t="shared" si="144"/>
        <v>4.8100000000000005</v>
      </c>
      <c r="AK383" s="16">
        <f t="shared" si="145"/>
        <v>64565.422903465682</v>
      </c>
      <c r="AL383" s="54">
        <f t="shared" si="122"/>
        <v>17.077453442211212</v>
      </c>
      <c r="AM383" s="54">
        <f t="shared" si="123"/>
        <v>86.643025622152066</v>
      </c>
      <c r="AN383" s="54">
        <f t="shared" si="124"/>
        <v>1.119734897238259</v>
      </c>
      <c r="AO383" s="54">
        <f t="shared" si="125"/>
        <v>-26.738593571678056</v>
      </c>
      <c r="AP383" s="54">
        <f t="shared" si="126"/>
        <v>4.1049008815807524E-2</v>
      </c>
      <c r="AQ383" s="54">
        <f t="shared" si="127"/>
        <v>-87.647404030303207</v>
      </c>
      <c r="AR383" s="54">
        <f t="shared" si="128"/>
        <v>1.000106637900753</v>
      </c>
      <c r="AS383" s="54">
        <f t="shared" si="129"/>
        <v>0.83670839782227935</v>
      </c>
      <c r="AT383" s="54">
        <f t="shared" si="130"/>
        <v>7.2500535540093742E-6</v>
      </c>
      <c r="AU383" s="54">
        <f t="shared" si="131"/>
        <v>-89.99958460253012</v>
      </c>
      <c r="AV383" s="54">
        <f t="shared" si="132"/>
        <v>0.98047372089266405</v>
      </c>
      <c r="AW383" s="54">
        <f t="shared" si="133"/>
        <v>-11.341137078762397</v>
      </c>
      <c r="AX383" s="54">
        <f t="shared" si="134"/>
        <v>-8.81506061149787</v>
      </c>
      <c r="AY383" s="54">
        <f t="shared" si="135"/>
        <v>40.237580970536889</v>
      </c>
      <c r="AZ383" s="16" t="e">
        <f t="shared" si="136"/>
        <v>#VALUE!</v>
      </c>
      <c r="BA383" s="16" t="e">
        <f t="shared" si="137"/>
        <v>#VALUE!</v>
      </c>
      <c r="BB383" s="16" t="e">
        <f t="shared" si="138"/>
        <v>#VALUE!</v>
      </c>
      <c r="BC383" s="16" t="e">
        <f t="shared" si="139"/>
        <v>#VALUE!</v>
      </c>
      <c r="BD383" s="16">
        <f t="shared" si="140"/>
        <v>0.99631496414786291</v>
      </c>
      <c r="BE383" s="16">
        <f t="shared" si="141"/>
        <v>-4.9203040984778674</v>
      </c>
      <c r="BF383" s="16">
        <f t="shared" si="142"/>
        <v>0.99338253205259941</v>
      </c>
      <c r="BG383" s="16">
        <f t="shared" si="143"/>
        <v>-6.595129667685832</v>
      </c>
    </row>
    <row r="384" spans="35:59" ht="15" x14ac:dyDescent="0.25">
      <c r="AI384" s="16">
        <v>382</v>
      </c>
      <c r="AJ384" s="16">
        <f t="shared" si="144"/>
        <v>4.82</v>
      </c>
      <c r="AK384" s="16">
        <f t="shared" si="145"/>
        <v>66069.344800759733</v>
      </c>
      <c r="AL384" s="54">
        <f t="shared" si="122"/>
        <v>17.473889943474916</v>
      </c>
      <c r="AM384" s="54">
        <f t="shared" si="123"/>
        <v>86.719270837159783</v>
      </c>
      <c r="AN384" s="54">
        <f t="shared" si="124"/>
        <v>1.1250634469553369</v>
      </c>
      <c r="AO384" s="54">
        <f t="shared" si="125"/>
        <v>-27.272313126916629</v>
      </c>
      <c r="AP384" s="54">
        <f t="shared" si="126"/>
        <v>4.0116140499816107E-2</v>
      </c>
      <c r="AQ384" s="54">
        <f t="shared" si="127"/>
        <v>-87.700897518179957</v>
      </c>
      <c r="AR384" s="54">
        <f t="shared" si="128"/>
        <v>1.000111663309621</v>
      </c>
      <c r="AS384" s="54">
        <f t="shared" si="129"/>
        <v>0.85619497181224014</v>
      </c>
      <c r="AT384" s="54">
        <f t="shared" si="130"/>
        <v>7.0850221869093006E-6</v>
      </c>
      <c r="AU384" s="54">
        <f t="shared" si="131"/>
        <v>-89.999594058130938</v>
      </c>
      <c r="AV384" s="54">
        <f t="shared" si="132"/>
        <v>0.97958147314283694</v>
      </c>
      <c r="AW384" s="54">
        <f t="shared" si="133"/>
        <v>-11.598226510097161</v>
      </c>
      <c r="AX384" s="54">
        <f t="shared" si="134"/>
        <v>-8.9862342725871684</v>
      </c>
      <c r="AY384" s="54">
        <f t="shared" si="135"/>
        <v>39.22275471307394</v>
      </c>
      <c r="AZ384" s="16" t="e">
        <f t="shared" si="136"/>
        <v>#VALUE!</v>
      </c>
      <c r="BA384" s="16" t="e">
        <f t="shared" si="137"/>
        <v>#VALUE!</v>
      </c>
      <c r="BB384" s="16" t="e">
        <f t="shared" si="138"/>
        <v>#VALUE!</v>
      </c>
      <c r="BC384" s="16" t="e">
        <f t="shared" si="139"/>
        <v>#VALUE!</v>
      </c>
      <c r="BD384" s="16">
        <f t="shared" si="140"/>
        <v>0.99614229744833949</v>
      </c>
      <c r="BE384" s="16">
        <f t="shared" si="141"/>
        <v>-5.0343303828840842</v>
      </c>
      <c r="BF384" s="16">
        <f t="shared" si="142"/>
        <v>0.99307389316733052</v>
      </c>
      <c r="BG384" s="16">
        <f t="shared" si="143"/>
        <v>-6.7473494996893413</v>
      </c>
    </row>
    <row r="385" spans="35:59" ht="15" x14ac:dyDescent="0.25">
      <c r="AI385" s="16">
        <v>383</v>
      </c>
      <c r="AJ385" s="16">
        <f t="shared" si="144"/>
        <v>4.83</v>
      </c>
      <c r="AK385" s="16">
        <f t="shared" si="145"/>
        <v>67608.297539198305</v>
      </c>
      <c r="AL385" s="54">
        <f t="shared" si="122"/>
        <v>17.879591233065693</v>
      </c>
      <c r="AM385" s="54">
        <f t="shared" si="123"/>
        <v>86.793791740725922</v>
      </c>
      <c r="AN385" s="54">
        <f t="shared" si="124"/>
        <v>1.130616207343256</v>
      </c>
      <c r="AO385" s="54">
        <f t="shared" si="125"/>
        <v>-27.813208532083678</v>
      </c>
      <c r="AP385" s="54">
        <f t="shared" si="126"/>
        <v>3.9204405483394433E-2</v>
      </c>
      <c r="AQ385" s="54">
        <f t="shared" si="127"/>
        <v>-87.753177221003156</v>
      </c>
      <c r="AR385" s="54">
        <f t="shared" si="128"/>
        <v>1.0001169255316471</v>
      </c>
      <c r="AS385" s="54">
        <f t="shared" si="129"/>
        <v>0.87613524132157672</v>
      </c>
      <c r="AT385" s="54">
        <f t="shared" si="130"/>
        <v>6.9237473923533265E-6</v>
      </c>
      <c r="AU385" s="54">
        <f t="shared" si="131"/>
        <v>-89.999603298496012</v>
      </c>
      <c r="AV385" s="54">
        <f t="shared" si="132"/>
        <v>0.97864978090982635</v>
      </c>
      <c r="AW385" s="54">
        <f t="shared" si="133"/>
        <v>-11.860814967479108</v>
      </c>
      <c r="AX385" s="54">
        <f t="shared" si="134"/>
        <v>-9.156415875089607</v>
      </c>
      <c r="AY385" s="54">
        <f t="shared" si="135"/>
        <v>38.189135691972709</v>
      </c>
      <c r="AZ385" s="16" t="e">
        <f t="shared" si="136"/>
        <v>#VALUE!</v>
      </c>
      <c r="BA385" s="16" t="e">
        <f t="shared" si="137"/>
        <v>#VALUE!</v>
      </c>
      <c r="BB385" s="16" t="e">
        <f t="shared" si="138"/>
        <v>#VALUE!</v>
      </c>
      <c r="BC385" s="16" t="e">
        <f t="shared" si="139"/>
        <v>#VALUE!</v>
      </c>
      <c r="BD385" s="16">
        <f t="shared" si="140"/>
        <v>0.99596158940145019</v>
      </c>
      <c r="BE385" s="16">
        <f t="shared" si="141"/>
        <v>-5.1509712991413812</v>
      </c>
      <c r="BF385" s="16">
        <f t="shared" si="142"/>
        <v>0.99275101671434285</v>
      </c>
      <c r="BG385" s="16">
        <f t="shared" si="143"/>
        <v>-6.9030159718714543</v>
      </c>
    </row>
    <row r="386" spans="35:59" ht="15" x14ac:dyDescent="0.25">
      <c r="AI386" s="16">
        <v>384</v>
      </c>
      <c r="AJ386" s="16">
        <f t="shared" si="144"/>
        <v>4.84</v>
      </c>
      <c r="AK386" s="16">
        <f t="shared" si="145"/>
        <v>69183.097091893651</v>
      </c>
      <c r="AL386" s="54">
        <f t="shared" ref="AL386:AL449" si="146">SQRT((AK386/fz_comps)^2+1)</f>
        <v>18.294772425792345</v>
      </c>
      <c r="AM386" s="54">
        <f t="shared" ref="AM386:AM449" si="147">180/PI()*ATAN(AK386/fz_comps)</f>
        <v>86.866626835741755</v>
      </c>
      <c r="AN386" s="54">
        <f t="shared" ref="AN386:AN449" si="148">SQRT((AK386/frhps)^2+1)</f>
        <v>1.1364015811857553</v>
      </c>
      <c r="AO386" s="54">
        <f t="shared" ref="AO386:AO449" si="149">-180/PI()*ATAN(AK386/frhps)</f>
        <v>-28.361180885206029</v>
      </c>
      <c r="AP386" s="54">
        <f t="shared" ref="AP386:AP449" si="150">1/SQRT((AK386/fps)^2+1)</f>
        <v>3.8313329463167338E-2</v>
      </c>
      <c r="AQ386" s="54">
        <f t="shared" ref="AQ386:AQ449" si="151">-180/PI()*ATAN(AK386/fps)</f>
        <v>-87.804270509752314</v>
      </c>
      <c r="AR386" s="54">
        <f t="shared" ref="AR386:AR449" si="152">SQRT((AK386/fesrs)^2+1)</f>
        <v>1.000122435724881</v>
      </c>
      <c r="AS386" s="54">
        <f t="shared" ref="AS386:AS449" si="153">180/PI()*ATAN(AK386/fesrs)</f>
        <v>0.89653975961266952</v>
      </c>
      <c r="AT386" s="54">
        <f t="shared" ref="AT386:AT449" si="154">1/SQRT((AK386/fp_comp1s)^2+1)</f>
        <v>6.7661436603107187E-6</v>
      </c>
      <c r="AU386" s="54">
        <f t="shared" ref="AU386:AU449" si="155">-180/PI()*ATAN(AK386/fp_comp1s)</f>
        <v>-89.999612328524691</v>
      </c>
      <c r="AV386" s="54">
        <f t="shared" ref="AV386:AV449" si="156">1/SQRT((AK386/fp_comp2s)^2+1)</f>
        <v>0.97767702307027504</v>
      </c>
      <c r="AW386" s="54">
        <f t="shared" ref="AW386:AW449" si="157">-180/PI()*ATAN(AK386/fp_comp2s)</f>
        <v>-12.128997534403691</v>
      </c>
      <c r="AX386" s="54">
        <f t="shared" ref="AX386:AX449" si="158">IF(Cff=0,20*LOG(Gain_dcs*AL386*AN386*AP386*AR386*AT386*AV386*BD386*BF386),20*LOG(Gain_dcs*AL386*AN386*AP386*AR386*AT386*AV386*AZ386*BB386*BD386*BF386))</f>
        <v>-9.3255896241356879</v>
      </c>
      <c r="AY386" s="54">
        <f t="shared" ref="AY386:AY449" si="159">IF(Cff=0, 180+AM386+AO386+AQ386+AS386+AU386+AW386+BE386+BG386, 180+AM386+AO386+AQ386+AS386+AU386+AW386+BA386+BC386+BE386+BG386)</f>
        <v>37.136618091717004</v>
      </c>
      <c r="AZ386" s="16" t="e">
        <f t="shared" ref="AZ386:AZ449" si="160">SQRT((AK386/(fzcff*1000))^2+1)</f>
        <v>#VALUE!</v>
      </c>
      <c r="BA386" s="16" t="e">
        <f t="shared" ref="BA386:BA449" si="161">180/PI()*ATAN(AK386/(fzcff*1000))</f>
        <v>#VALUE!</v>
      </c>
      <c r="BB386" s="16" t="e">
        <f t="shared" ref="BB386:BB449" si="162">1/SQRT((AK386/(fpcff*1000))^2+1)</f>
        <v>#VALUE!</v>
      </c>
      <c r="BC386" s="16" t="e">
        <f t="shared" ref="BC386:BC449" si="163">-180/PI()*ATAN(AK386/(fpcff*1000))</f>
        <v>#VALUE!</v>
      </c>
      <c r="BD386" s="16">
        <f t="shared" ref="BD386:BD449" si="164">1/SQRT((AK386/fL)^2+1)</f>
        <v>0.99577247021408732</v>
      </c>
      <c r="BE386" s="16">
        <f t="shared" ref="BE386:BE449" si="165">-180/PI()*ATAN(AK386/fL)</f>
        <v>-5.2702848224583327</v>
      </c>
      <c r="BF386" s="16">
        <f t="shared" ref="BF386:BF449" si="166">1/SQRT((AK386/ffb)^2+1)</f>
        <v>0.99241326087677317</v>
      </c>
      <c r="BG386" s="16">
        <f t="shared" ref="BG386:BG449" si="167">-180/PI()*ATAN(AK386/ffb)</f>
        <v>-7.0622024232923133</v>
      </c>
    </row>
    <row r="387" spans="35:59" ht="15" x14ac:dyDescent="0.25">
      <c r="AI387" s="16">
        <v>385</v>
      </c>
      <c r="AJ387" s="16">
        <f t="shared" ref="AJ387:AJ450" si="168">1+AI387*(LOG(1000000)-1)/500</f>
        <v>4.8499999999999996</v>
      </c>
      <c r="AK387" s="16">
        <f t="shared" ref="AK387:AK450" si="169">10^AJ387</f>
        <v>70794.578438413781</v>
      </c>
      <c r="AL387" s="54">
        <f t="shared" si="146"/>
        <v>18.719653662394609</v>
      </c>
      <c r="AM387" s="54">
        <f t="shared" si="147"/>
        <v>86.937813798204687</v>
      </c>
      <c r="AN387" s="54">
        <f t="shared" si="148"/>
        <v>1.142428210325704</v>
      </c>
      <c r="AO387" s="54">
        <f t="shared" si="149"/>
        <v>-28.916119703465288</v>
      </c>
      <c r="AP387" s="54">
        <f t="shared" si="150"/>
        <v>3.7442448483599386E-2</v>
      </c>
      <c r="AQ387" s="54">
        <f t="shared" si="151"/>
        <v>-87.854204149540422</v>
      </c>
      <c r="AR387" s="54">
        <f t="shared" si="152"/>
        <v>1.0001282055729837</v>
      </c>
      <c r="AS387" s="54">
        <f t="shared" si="153"/>
        <v>0.91741932471677812</v>
      </c>
      <c r="AT387" s="54">
        <f t="shared" si="154"/>
        <v>6.6121274271966347E-6</v>
      </c>
      <c r="AU387" s="54">
        <f t="shared" si="155"/>
        <v>-89.999621153004824</v>
      </c>
      <c r="AV387" s="54">
        <f t="shared" si="156"/>
        <v>0.97666152314113508</v>
      </c>
      <c r="AW387" s="54">
        <f t="shared" si="157"/>
        <v>-12.402869378800871</v>
      </c>
      <c r="AX387" s="54">
        <f t="shared" si="158"/>
        <v>-9.493740765243162</v>
      </c>
      <c r="AY387" s="54">
        <f t="shared" si="159"/>
        <v>36.065105243895736</v>
      </c>
      <c r="AZ387" s="16" t="e">
        <f t="shared" si="160"/>
        <v>#VALUE!</v>
      </c>
      <c r="BA387" s="16" t="e">
        <f t="shared" si="161"/>
        <v>#VALUE!</v>
      </c>
      <c r="BB387" s="16" t="e">
        <f t="shared" si="162"/>
        <v>#VALUE!</v>
      </c>
      <c r="BC387" s="16" t="e">
        <f t="shared" si="163"/>
        <v>#VALUE!</v>
      </c>
      <c r="BD387" s="16">
        <f t="shared" si="164"/>
        <v>0.99557455353734481</v>
      </c>
      <c r="BE387" s="16">
        <f t="shared" si="165"/>
        <v>-5.3923300729816992</v>
      </c>
      <c r="BF387" s="16">
        <f t="shared" si="166"/>
        <v>0.99205995632509514</v>
      </c>
      <c r="BG387" s="16">
        <f t="shared" si="167"/>
        <v>-7.224983421232591</v>
      </c>
    </row>
    <row r="388" spans="35:59" ht="15" x14ac:dyDescent="0.25">
      <c r="AI388" s="16">
        <v>386</v>
      </c>
      <c r="AJ388" s="16">
        <f t="shared" si="168"/>
        <v>4.8599999999999994</v>
      </c>
      <c r="AK388" s="16">
        <f t="shared" si="169"/>
        <v>72443.596007498985</v>
      </c>
      <c r="AL388" s="54">
        <f t="shared" si="146"/>
        <v>19.154460226293551</v>
      </c>
      <c r="AM388" s="54">
        <f t="shared" si="147"/>
        <v>87.007389492770372</v>
      </c>
      <c r="AN388" s="54">
        <f t="shared" si="148"/>
        <v>1.148704977496497</v>
      </c>
      <c r="AO388" s="54">
        <f t="shared" si="149"/>
        <v>-29.477902712460995</v>
      </c>
      <c r="AP388" s="54">
        <f t="shared" si="150"/>
        <v>3.6591308731191534E-2</v>
      </c>
      <c r="AQ388" s="54">
        <f t="shared" si="151"/>
        <v>-87.903004312264912</v>
      </c>
      <c r="AR388" s="54">
        <f t="shared" si="152"/>
        <v>1.0001342473099728</v>
      </c>
      <c r="AS388" s="54">
        <f t="shared" si="153"/>
        <v>0.93878498506053676</v>
      </c>
      <c r="AT388" s="54">
        <f t="shared" si="154"/>
        <v>6.4616170315656932E-6</v>
      </c>
      <c r="AU388" s="54">
        <f t="shared" si="155"/>
        <v>-89.999629776615265</v>
      </c>
      <c r="AV388" s="54">
        <f t="shared" si="156"/>
        <v>0.97560154843878433</v>
      </c>
      <c r="AW388" s="54">
        <f t="shared" si="157"/>
        <v>-12.682525628568641</v>
      </c>
      <c r="AX388" s="54">
        <f t="shared" si="158"/>
        <v>-9.6608557119434462</v>
      </c>
      <c r="AY388" s="54">
        <f t="shared" si="159"/>
        <v>34.974509962251858</v>
      </c>
      <c r="AZ388" s="16" t="e">
        <f t="shared" si="160"/>
        <v>#VALUE!</v>
      </c>
      <c r="BA388" s="16" t="e">
        <f t="shared" si="161"/>
        <v>#VALUE!</v>
      </c>
      <c r="BB388" s="16" t="e">
        <f t="shared" si="162"/>
        <v>#VALUE!</v>
      </c>
      <c r="BC388" s="16" t="e">
        <f t="shared" si="163"/>
        <v>#VALUE!</v>
      </c>
      <c r="BD388" s="16">
        <f t="shared" si="164"/>
        <v>0.99536743576834663</v>
      </c>
      <c r="BE388" s="16">
        <f t="shared" si="165"/>
        <v>-5.5171673282370994</v>
      </c>
      <c r="BF388" s="16">
        <f t="shared" si="166"/>
        <v>0.99169040517283191</v>
      </c>
      <c r="BG388" s="16">
        <f t="shared" si="167"/>
        <v>-7.3914347574321457</v>
      </c>
    </row>
    <row r="389" spans="35:59" ht="15" x14ac:dyDescent="0.25">
      <c r="AI389" s="16">
        <v>387</v>
      </c>
      <c r="AJ389" s="16">
        <f t="shared" si="168"/>
        <v>4.87</v>
      </c>
      <c r="AK389" s="16">
        <f t="shared" si="169"/>
        <v>74131.024130091857</v>
      </c>
      <c r="AL389" s="54">
        <f t="shared" si="146"/>
        <v>19.599422663067184</v>
      </c>
      <c r="AM389" s="54">
        <f t="shared" si="147"/>
        <v>87.075389988165284</v>
      </c>
      <c r="AN389" s="54">
        <f t="shared" si="148"/>
        <v>1.1552410078812527</v>
      </c>
      <c r="AO389" s="54">
        <f t="shared" si="149"/>
        <v>-30.04639567009804</v>
      </c>
      <c r="AP389" s="54">
        <f t="shared" si="150"/>
        <v>3.575946633139853E-2</v>
      </c>
      <c r="AQ389" s="54">
        <f t="shared" si="151"/>
        <v>-87.950696589046359</v>
      </c>
      <c r="AR389" s="54">
        <f t="shared" si="152"/>
        <v>1.0001405737461362</v>
      </c>
      <c r="AS389" s="54">
        <f t="shared" si="153"/>
        <v>0.96064804521817426</v>
      </c>
      <c r="AT389" s="54">
        <f t="shared" si="154"/>
        <v>6.3145326708139144E-6</v>
      </c>
      <c r="AU389" s="54">
        <f t="shared" si="155"/>
        <v>-89.99963820392837</v>
      </c>
      <c r="AV389" s="54">
        <f t="shared" si="156"/>
        <v>0.97449530933412143</v>
      </c>
      <c r="AW389" s="54">
        <f t="shared" si="157"/>
        <v>-12.968061237978032</v>
      </c>
      <c r="AX389" s="54">
        <f t="shared" si="158"/>
        <v>-9.8269221780427074</v>
      </c>
      <c r="AY389" s="54">
        <f t="shared" si="159"/>
        <v>33.864754855278242</v>
      </c>
      <c r="AZ389" s="16" t="e">
        <f t="shared" si="160"/>
        <v>#VALUE!</v>
      </c>
      <c r="BA389" s="16" t="e">
        <f t="shared" si="161"/>
        <v>#VALUE!</v>
      </c>
      <c r="BB389" s="16" t="e">
        <f t="shared" si="162"/>
        <v>#VALUE!</v>
      </c>
      <c r="BC389" s="16" t="e">
        <f t="shared" si="163"/>
        <v>#VALUE!</v>
      </c>
      <c r="BD389" s="16">
        <f t="shared" si="164"/>
        <v>0.99515069532679379</v>
      </c>
      <c r="BE389" s="16">
        <f t="shared" si="165"/>
        <v>-5.6448580348977746</v>
      </c>
      <c r="BF389" s="16">
        <f t="shared" si="166"/>
        <v>0.99130387990574353</v>
      </c>
      <c r="BG389" s="16">
        <f t="shared" si="167"/>
        <v>-7.5616334421566478</v>
      </c>
    </row>
    <row r="390" spans="35:59" ht="15" x14ac:dyDescent="0.25">
      <c r="AI390" s="16">
        <v>388</v>
      </c>
      <c r="AJ390" s="16">
        <f t="shared" si="168"/>
        <v>4.88</v>
      </c>
      <c r="AK390" s="16">
        <f t="shared" si="169"/>
        <v>75857.757502918481</v>
      </c>
      <c r="AL390" s="54">
        <f t="shared" si="146"/>
        <v>20.05477690271395</v>
      </c>
      <c r="AM390" s="54">
        <f t="shared" si="147"/>
        <v>87.141850572448888</v>
      </c>
      <c r="AN390" s="54">
        <f t="shared" si="148"/>
        <v>1.1620456703945159</v>
      </c>
      <c r="AO390" s="54">
        <f t="shared" si="149"/>
        <v>-30.621452228204273</v>
      </c>
      <c r="AP390" s="54">
        <f t="shared" si="150"/>
        <v>3.4946487148334926E-2</v>
      </c>
      <c r="AQ390" s="54">
        <f t="shared" si="151"/>
        <v>-87.997306002454422</v>
      </c>
      <c r="AR390" s="54">
        <f t="shared" si="152"/>
        <v>1.0001471982951586</v>
      </c>
      <c r="AS390" s="54">
        <f t="shared" si="153"/>
        <v>0.98302007179197481</v>
      </c>
      <c r="AT390" s="54">
        <f t="shared" si="154"/>
        <v>6.1707963588663995E-6</v>
      </c>
      <c r="AU390" s="54">
        <f t="shared" si="155"/>
        <v>-89.999646439412402</v>
      </c>
      <c r="AV390" s="54">
        <f t="shared" si="156"/>
        <v>0.97334095861676762</v>
      </c>
      <c r="AW390" s="54">
        <f t="shared" si="157"/>
        <v>-13.259570844578485</v>
      </c>
      <c r="AX390" s="54">
        <f t="shared" si="158"/>
        <v>-9.9919293141613856</v>
      </c>
      <c r="AY390" s="54">
        <f t="shared" si="159"/>
        <v>32.735772613869003</v>
      </c>
      <c r="AZ390" s="16" t="e">
        <f t="shared" si="160"/>
        <v>#VALUE!</v>
      </c>
      <c r="BA390" s="16" t="e">
        <f t="shared" si="161"/>
        <v>#VALUE!</v>
      </c>
      <c r="BB390" s="16" t="e">
        <f t="shared" si="162"/>
        <v>#VALUE!</v>
      </c>
      <c r="BC390" s="16" t="e">
        <f t="shared" si="163"/>
        <v>#VALUE!</v>
      </c>
      <c r="BD390" s="16">
        <f t="shared" si="164"/>
        <v>0.99492389190572716</v>
      </c>
      <c r="BE390" s="16">
        <f t="shared" si="165"/>
        <v>-5.7754648198034326</v>
      </c>
      <c r="BF390" s="16">
        <f t="shared" si="166"/>
        <v>0.99089962228519912</v>
      </c>
      <c r="BG390" s="16">
        <f t="shared" si="167"/>
        <v>-7.7356576959188565</v>
      </c>
    </row>
    <row r="391" spans="35:59" ht="15" x14ac:dyDescent="0.25">
      <c r="AI391" s="16">
        <v>389</v>
      </c>
      <c r="AJ391" s="16">
        <f t="shared" si="168"/>
        <v>4.8900000000000006</v>
      </c>
      <c r="AK391" s="16">
        <f t="shared" si="169"/>
        <v>77624.711662869406</v>
      </c>
      <c r="AL391" s="54">
        <f t="shared" si="146"/>
        <v>20.52076438476989</v>
      </c>
      <c r="AM391" s="54">
        <f t="shared" si="147"/>
        <v>87.206805768115856</v>
      </c>
      <c r="AN391" s="54">
        <f t="shared" si="148"/>
        <v>1.1691285786833565</v>
      </c>
      <c r="AO391" s="54">
        <f t="shared" si="149"/>
        <v>-31.202913834895696</v>
      </c>
      <c r="AP391" s="54">
        <f t="shared" si="150"/>
        <v>3.4151946587325469E-2</v>
      </c>
      <c r="AQ391" s="54">
        <f t="shared" si="151"/>
        <v>-88.042857018521275</v>
      </c>
      <c r="AR391" s="54">
        <f t="shared" si="152"/>
        <v>1.0001541350025296</v>
      </c>
      <c r="AS391" s="54">
        <f t="shared" si="153"/>
        <v>1.0059128994235951</v>
      </c>
      <c r="AT391" s="54">
        <f t="shared" si="154"/>
        <v>6.0303318848279947E-6</v>
      </c>
      <c r="AU391" s="54">
        <f t="shared" si="155"/>
        <v>-89.999654487433943</v>
      </c>
      <c r="AV391" s="54">
        <f t="shared" si="156"/>
        <v>0.97213659098241867</v>
      </c>
      <c r="AW391" s="54">
        <f t="shared" si="157"/>
        <v>-13.557148616240051</v>
      </c>
      <c r="AX391" s="54">
        <f t="shared" si="158"/>
        <v>-10.155867848135658</v>
      </c>
      <c r="AY391" s="54">
        <f t="shared" si="159"/>
        <v>31.587506271630495</v>
      </c>
      <c r="AZ391" s="16" t="e">
        <f t="shared" si="160"/>
        <v>#VALUE!</v>
      </c>
      <c r="BA391" s="16" t="e">
        <f t="shared" si="161"/>
        <v>#VALUE!</v>
      </c>
      <c r="BB391" s="16" t="e">
        <f t="shared" si="162"/>
        <v>#VALUE!</v>
      </c>
      <c r="BC391" s="16" t="e">
        <f t="shared" si="163"/>
        <v>#VALUE!</v>
      </c>
      <c r="BD391" s="16">
        <f t="shared" si="164"/>
        <v>0.99468656569604752</v>
      </c>
      <c r="BE391" s="16">
        <f t="shared" si="165"/>
        <v>-5.9090515001460577</v>
      </c>
      <c r="BF391" s="16">
        <f t="shared" si="166"/>
        <v>0.9904768422266258</v>
      </c>
      <c r="BG391" s="16">
        <f t="shared" si="167"/>
        <v>-7.9135869386719326</v>
      </c>
    </row>
    <row r="392" spans="35:59" ht="15" x14ac:dyDescent="0.25">
      <c r="AI392" s="16">
        <v>390</v>
      </c>
      <c r="AJ392" s="16">
        <f t="shared" si="168"/>
        <v>4.9000000000000004</v>
      </c>
      <c r="AK392" s="16">
        <f t="shared" si="169"/>
        <v>79432.823472428237</v>
      </c>
      <c r="AL392" s="54">
        <f t="shared" si="146"/>
        <v>20.997632186344919</v>
      </c>
      <c r="AM392" s="54">
        <f t="shared" si="147"/>
        <v>87.270289347029831</v>
      </c>
      <c r="AN392" s="54">
        <f t="shared" si="148"/>
        <v>1.1764995918470711</v>
      </c>
      <c r="AO392" s="54">
        <f t="shared" si="149"/>
        <v>-31.79060968057367</v>
      </c>
      <c r="AP392" s="54">
        <f t="shared" si="150"/>
        <v>3.3375429400349141E-2</v>
      </c>
      <c r="AQ392" s="54">
        <f t="shared" si="151"/>
        <v>-88.087373558543121</v>
      </c>
      <c r="AR392" s="54">
        <f t="shared" si="152"/>
        <v>1.0001613985752829</v>
      </c>
      <c r="AS392" s="54">
        <f t="shared" si="153"/>
        <v>1.0293386369388011</v>
      </c>
      <c r="AT392" s="54">
        <f t="shared" si="154"/>
        <v>5.8930647725753591E-6</v>
      </c>
      <c r="AU392" s="54">
        <f t="shared" si="155"/>
        <v>-89.999662352260131</v>
      </c>
      <c r="AV392" s="54">
        <f t="shared" si="156"/>
        <v>0.97088024265831896</v>
      </c>
      <c r="AW392" s="54">
        <f t="shared" si="157"/>
        <v>-13.860888087977672</v>
      </c>
      <c r="AX392" s="54">
        <f t="shared" si="158"/>
        <v>-10.318730228803128</v>
      </c>
      <c r="AY392" s="54">
        <f t="shared" si="159"/>
        <v>30.419909435599294</v>
      </c>
      <c r="AZ392" s="16" t="e">
        <f t="shared" si="160"/>
        <v>#VALUE!</v>
      </c>
      <c r="BA392" s="16" t="e">
        <f t="shared" si="161"/>
        <v>#VALUE!</v>
      </c>
      <c r="BB392" s="16" t="e">
        <f t="shared" si="162"/>
        <v>#VALUE!</v>
      </c>
      <c r="BC392" s="16" t="e">
        <f t="shared" si="163"/>
        <v>#VALUE!</v>
      </c>
      <c r="BD392" s="16">
        <f t="shared" si="164"/>
        <v>0.99443823658437003</v>
      </c>
      <c r="BE392" s="16">
        <f t="shared" si="165"/>
        <v>-6.0456830927332783</v>
      </c>
      <c r="BF392" s="16">
        <f t="shared" si="166"/>
        <v>0.99003471665413867</v>
      </c>
      <c r="BG392" s="16">
        <f t="shared" si="167"/>
        <v>-8.0955017762814183</v>
      </c>
    </row>
    <row r="393" spans="35:59" ht="15" x14ac:dyDescent="0.25">
      <c r="AI393" s="16">
        <v>391</v>
      </c>
      <c r="AJ393" s="16">
        <f t="shared" si="168"/>
        <v>4.91</v>
      </c>
      <c r="AK393" s="16">
        <f t="shared" si="169"/>
        <v>81283.051616410012</v>
      </c>
      <c r="AL393" s="54">
        <f t="shared" si="146"/>
        <v>21.485633153147432</v>
      </c>
      <c r="AM393" s="54">
        <f t="shared" si="147"/>
        <v>87.332334345181096</v>
      </c>
      <c r="AN393" s="54">
        <f t="shared" si="148"/>
        <v>1.1841688148772636</v>
      </c>
      <c r="AO393" s="54">
        <f t="shared" si="149"/>
        <v>-32.384356690268611</v>
      </c>
      <c r="AP393" s="54">
        <f t="shared" si="150"/>
        <v>3.2616529494414195E-2</v>
      </c>
      <c r="AQ393" s="54">
        <f t="shared" si="151"/>
        <v>-88.130879010670483</v>
      </c>
      <c r="AR393" s="54">
        <f t="shared" si="152"/>
        <v>1.0001690044131351</v>
      </c>
      <c r="AS393" s="54">
        <f t="shared" si="153"/>
        <v>1.0533096736283192</v>
      </c>
      <c r="AT393" s="54">
        <f t="shared" si="154"/>
        <v>5.7589222412686311E-6</v>
      </c>
      <c r="AU393" s="54">
        <f t="shared" si="155"/>
        <v>-89.999670038061026</v>
      </c>
      <c r="AV393" s="54">
        <f t="shared" si="156"/>
        <v>0.96956989118275549</v>
      </c>
      <c r="AW393" s="54">
        <f t="shared" si="157"/>
        <v>-14.170881988217563</v>
      </c>
      <c r="AX393" s="54">
        <f t="shared" si="158"/>
        <v>-10.480510772634394</v>
      </c>
      <c r="AY393" s="54">
        <f t="shared" si="159"/>
        <v>29.232946485284337</v>
      </c>
      <c r="AZ393" s="16" t="e">
        <f t="shared" si="160"/>
        <v>#VALUE!</v>
      </c>
      <c r="BA393" s="16" t="e">
        <f t="shared" si="161"/>
        <v>#VALUE!</v>
      </c>
      <c r="BB393" s="16" t="e">
        <f t="shared" si="162"/>
        <v>#VALUE!</v>
      </c>
      <c r="BC393" s="16" t="e">
        <f t="shared" si="163"/>
        <v>#VALUE!</v>
      </c>
      <c r="BD393" s="16">
        <f t="shared" si="164"/>
        <v>0.99417840332385266</v>
      </c>
      <c r="BE393" s="16">
        <f t="shared" si="165"/>
        <v>-6.1854258222344631</v>
      </c>
      <c r="BF393" s="16">
        <f t="shared" si="166"/>
        <v>0.98957238833269034</v>
      </c>
      <c r="BG393" s="16">
        <f t="shared" si="167"/>
        <v>-8.2814839840729118</v>
      </c>
    </row>
    <row r="394" spans="35:59" ht="15" x14ac:dyDescent="0.25">
      <c r="AI394" s="16">
        <v>392</v>
      </c>
      <c r="AJ394" s="16">
        <f t="shared" si="168"/>
        <v>4.92</v>
      </c>
      <c r="AK394" s="16">
        <f t="shared" si="169"/>
        <v>83176.377110267174</v>
      </c>
      <c r="AL394" s="54">
        <f t="shared" si="146"/>
        <v>21.985026033565397</v>
      </c>
      <c r="AM394" s="54">
        <f t="shared" si="147"/>
        <v>87.392973077261573</v>
      </c>
      <c r="AN394" s="54">
        <f t="shared" si="148"/>
        <v>1.1921465988227229</v>
      </c>
      <c r="AO394" s="54">
        <f t="shared" si="149"/>
        <v>-32.983959564825597</v>
      </c>
      <c r="AP394" s="54">
        <f t="shared" si="150"/>
        <v>3.1874849742898274E-2</v>
      </c>
      <c r="AQ394" s="54">
        <f t="shared" si="151"/>
        <v>-88.173396241288316</v>
      </c>
      <c r="AR394" s="54">
        <f t="shared" si="152"/>
        <v>1.0001769686410906</v>
      </c>
      <c r="AS394" s="54">
        <f t="shared" si="153"/>
        <v>1.0778386856674087</v>
      </c>
      <c r="AT394" s="54">
        <f t="shared" si="154"/>
        <v>5.6278331667621661E-6</v>
      </c>
      <c r="AU394" s="54">
        <f t="shared" si="155"/>
        <v>-89.999677548911734</v>
      </c>
      <c r="AV394" s="54">
        <f t="shared" si="156"/>
        <v>0.96820345535541241</v>
      </c>
      <c r="AW394" s="54">
        <f t="shared" si="157"/>
        <v>-14.48722205418151</v>
      </c>
      <c r="AX394" s="54">
        <f t="shared" si="158"/>
        <v>-10.641205812611204</v>
      </c>
      <c r="AY394" s="54">
        <f t="shared" si="159"/>
        <v>28.026592738173598</v>
      </c>
      <c r="AZ394" s="16" t="e">
        <f t="shared" si="160"/>
        <v>#VALUE!</v>
      </c>
      <c r="BA394" s="16" t="e">
        <f t="shared" si="161"/>
        <v>#VALUE!</v>
      </c>
      <c r="BB394" s="16" t="e">
        <f t="shared" si="162"/>
        <v>#VALUE!</v>
      </c>
      <c r="BC394" s="16" t="e">
        <f t="shared" si="163"/>
        <v>#VALUE!</v>
      </c>
      <c r="BD394" s="16">
        <f t="shared" si="164"/>
        <v>0.99390654267768186</v>
      </c>
      <c r="BE394" s="16">
        <f t="shared" si="165"/>
        <v>-6.3283471283074437</v>
      </c>
      <c r="BF394" s="16">
        <f t="shared" si="166"/>
        <v>0.9890889646793225</v>
      </c>
      <c r="BG394" s="16">
        <f t="shared" si="167"/>
        <v>-8.471616487240782</v>
      </c>
    </row>
    <row r="395" spans="35:59" ht="15" x14ac:dyDescent="0.25">
      <c r="AI395" s="16">
        <v>393</v>
      </c>
      <c r="AJ395" s="16">
        <f t="shared" si="168"/>
        <v>4.93</v>
      </c>
      <c r="AK395" s="16">
        <f t="shared" si="169"/>
        <v>85113.803820237721</v>
      </c>
      <c r="AL395" s="54">
        <f t="shared" si="146"/>
        <v>22.496075615876396</v>
      </c>
      <c r="AM395" s="54">
        <f t="shared" si="147"/>
        <v>87.452237151051307</v>
      </c>
      <c r="AN395" s="54">
        <f t="shared" si="148"/>
        <v>1.2004435406863918</v>
      </c>
      <c r="AO395" s="54">
        <f t="shared" si="149"/>
        <v>-33.589210873171744</v>
      </c>
      <c r="AP395" s="54">
        <f t="shared" si="150"/>
        <v>3.1150001799875798E-2</v>
      </c>
      <c r="AQ395" s="54">
        <f t="shared" si="151"/>
        <v>-88.214947606187209</v>
      </c>
      <c r="AR395" s="54">
        <f t="shared" si="152"/>
        <v>1.0001853081435752</v>
      </c>
      <c r="AS395" s="54">
        <f t="shared" si="153"/>
        <v>1.1029386426769037</v>
      </c>
      <c r="AT395" s="54">
        <f t="shared" si="154"/>
        <v>5.4997280438935192E-6</v>
      </c>
      <c r="AU395" s="54">
        <f t="shared" si="155"/>
        <v>-89.999684888794619</v>
      </c>
      <c r="AV395" s="54">
        <f t="shared" si="156"/>
        <v>0.96677879537633604</v>
      </c>
      <c r="AW395" s="54">
        <f t="shared" si="157"/>
        <v>-14.80999883608853</v>
      </c>
      <c r="AX395" s="54">
        <f t="shared" si="158"/>
        <v>-10.800813848693974</v>
      </c>
      <c r="AY395" s="54">
        <f t="shared" si="159"/>
        <v>26.800834580094939</v>
      </c>
      <c r="AZ395" s="16" t="e">
        <f t="shared" si="160"/>
        <v>#VALUE!</v>
      </c>
      <c r="BA395" s="16" t="e">
        <f t="shared" si="161"/>
        <v>#VALUE!</v>
      </c>
      <c r="BB395" s="16" t="e">
        <f t="shared" si="162"/>
        <v>#VALUE!</v>
      </c>
      <c r="BC395" s="16" t="e">
        <f t="shared" si="163"/>
        <v>#VALUE!</v>
      </c>
      <c r="BD395" s="16">
        <f t="shared" si="164"/>
        <v>0.99362210853498589</v>
      </c>
      <c r="BE395" s="16">
        <f t="shared" si="165"/>
        <v>-6.4745156714978647</v>
      </c>
      <c r="BF395" s="16">
        <f t="shared" si="166"/>
        <v>0.98858351655538546</v>
      </c>
      <c r="BG395" s="16">
        <f t="shared" si="167"/>
        <v>-8.6659833378933264</v>
      </c>
    </row>
    <row r="396" spans="35:59" ht="15" x14ac:dyDescent="0.25">
      <c r="AI396" s="16">
        <v>394</v>
      </c>
      <c r="AJ396" s="16">
        <f t="shared" si="168"/>
        <v>4.9399999999999995</v>
      </c>
      <c r="AK396" s="16">
        <f t="shared" si="169"/>
        <v>87096.358995608127</v>
      </c>
      <c r="AL396" s="54">
        <f t="shared" si="146"/>
        <v>23.019052868658697</v>
      </c>
      <c r="AM396" s="54">
        <f t="shared" si="147"/>
        <v>87.510157481611273</v>
      </c>
      <c r="AN396" s="54">
        <f t="shared" si="148"/>
        <v>1.2090704830646228</v>
      </c>
      <c r="AO396" s="54">
        <f t="shared" si="149"/>
        <v>-34.199891197600216</v>
      </c>
      <c r="AP396" s="54">
        <f t="shared" si="150"/>
        <v>3.0441605917452208E-2</v>
      </c>
      <c r="AQ396" s="54">
        <f t="shared" si="151"/>
        <v>-88.255554961527025</v>
      </c>
      <c r="AR396" s="54">
        <f t="shared" si="152"/>
        <v>1.0001940406001768</v>
      </c>
      <c r="AS396" s="54">
        <f t="shared" si="153"/>
        <v>1.1286228144284103</v>
      </c>
      <c r="AT396" s="54">
        <f t="shared" si="154"/>
        <v>5.3745389496308986E-6</v>
      </c>
      <c r="AU396" s="54">
        <f t="shared" si="155"/>
        <v>-89.999692061601351</v>
      </c>
      <c r="AV396" s="54">
        <f t="shared" si="156"/>
        <v>0.96529371319216606</v>
      </c>
      <c r="AW396" s="54">
        <f t="shared" si="157"/>
        <v>-15.13930148989855</v>
      </c>
      <c r="AX396" s="54">
        <f t="shared" si="158"/>
        <v>-10.959335699164622</v>
      </c>
      <c r="AY396" s="54">
        <f t="shared" si="159"/>
        <v>25.555669559119295</v>
      </c>
      <c r="AZ396" s="16" t="e">
        <f t="shared" si="160"/>
        <v>#VALUE!</v>
      </c>
      <c r="BA396" s="16" t="e">
        <f t="shared" si="161"/>
        <v>#VALUE!</v>
      </c>
      <c r="BB396" s="16" t="e">
        <f t="shared" si="162"/>
        <v>#VALUE!</v>
      </c>
      <c r="BC396" s="16" t="e">
        <f t="shared" si="163"/>
        <v>#VALUE!</v>
      </c>
      <c r="BD396" s="16">
        <f t="shared" si="164"/>
        <v>0.99332453099900408</v>
      </c>
      <c r="BE396" s="16">
        <f t="shared" si="165"/>
        <v>-6.6240013377954092</v>
      </c>
      <c r="BF396" s="16">
        <f t="shared" si="166"/>
        <v>0.98805507704189277</v>
      </c>
      <c r="BG396" s="16">
        <f t="shared" si="167"/>
        <v>-8.8646696884978269</v>
      </c>
    </row>
    <row r="397" spans="35:59" ht="15" x14ac:dyDescent="0.25">
      <c r="AI397" s="16">
        <v>395</v>
      </c>
      <c r="AJ397" s="16">
        <f t="shared" si="168"/>
        <v>4.95</v>
      </c>
      <c r="AK397" s="16">
        <f t="shared" si="169"/>
        <v>89125.093813374609</v>
      </c>
      <c r="AL397" s="54">
        <f t="shared" si="146"/>
        <v>23.554235084478083</v>
      </c>
      <c r="AM397" s="54">
        <f t="shared" si="147"/>
        <v>87.566764305278312</v>
      </c>
      <c r="AN397" s="54">
        <f t="shared" si="148"/>
        <v>1.2180385135419536</v>
      </c>
      <c r="AO397" s="54">
        <f t="shared" si="149"/>
        <v>-34.815769333663134</v>
      </c>
      <c r="AP397" s="54">
        <f t="shared" si="150"/>
        <v>2.9749290766116144E-2</v>
      </c>
      <c r="AQ397" s="54">
        <f t="shared" si="151"/>
        <v>-88.29523967459474</v>
      </c>
      <c r="AR397" s="54">
        <f t="shared" si="152"/>
        <v>1.0002031845230646</v>
      </c>
      <c r="AS397" s="54">
        <f t="shared" si="153"/>
        <v>1.154904777696411</v>
      </c>
      <c r="AT397" s="54">
        <f t="shared" si="154"/>
        <v>5.2521995070594756E-6</v>
      </c>
      <c r="AU397" s="54">
        <f t="shared" si="155"/>
        <v>-89.999699071135083</v>
      </c>
      <c r="AV397" s="54">
        <f t="shared" si="156"/>
        <v>0.96374595306914634</v>
      </c>
      <c r="AW397" s="54">
        <f t="shared" si="157"/>
        <v>-15.47521755835548</v>
      </c>
      <c r="AX397" s="54">
        <f t="shared" si="158"/>
        <v>-11.116774652078462</v>
      </c>
      <c r="AY397" s="54">
        <f t="shared" si="159"/>
        <v>24.291106442024105</v>
      </c>
      <c r="AZ397" s="16" t="e">
        <f t="shared" si="160"/>
        <v>#VALUE!</v>
      </c>
      <c r="BA397" s="16" t="e">
        <f t="shared" si="161"/>
        <v>#VALUE!</v>
      </c>
      <c r="BB397" s="16" t="e">
        <f t="shared" si="162"/>
        <v>#VALUE!</v>
      </c>
      <c r="BC397" s="16" t="e">
        <f t="shared" si="163"/>
        <v>#VALUE!</v>
      </c>
      <c r="BD397" s="16">
        <f t="shared" si="164"/>
        <v>0.9930132154474498</v>
      </c>
      <c r="BE397" s="16">
        <f t="shared" si="165"/>
        <v>-6.7768752417240785</v>
      </c>
      <c r="BF397" s="16">
        <f t="shared" si="166"/>
        <v>0.98750264020050282</v>
      </c>
      <c r="BG397" s="16">
        <f t="shared" si="167"/>
        <v>-9.067761761478085</v>
      </c>
    </row>
    <row r="398" spans="35:59" ht="15" x14ac:dyDescent="0.25">
      <c r="AI398" s="16">
        <v>396</v>
      </c>
      <c r="AJ398" s="16">
        <f t="shared" si="168"/>
        <v>4.96</v>
      </c>
      <c r="AK398" s="16">
        <f t="shared" si="169"/>
        <v>91201.083935591028</v>
      </c>
      <c r="AL398" s="54">
        <f t="shared" si="146"/>
        <v>24.101906026926766</v>
      </c>
      <c r="AM398" s="54">
        <f t="shared" si="147"/>
        <v>87.622087193458555</v>
      </c>
      <c r="AN398" s="54">
        <f t="shared" si="148"/>
        <v>1.2273589638577027</v>
      </c>
      <c r="AO398" s="54">
        <f t="shared" si="149"/>
        <v>-35.43660254588093</v>
      </c>
      <c r="AP398" s="54">
        <f t="shared" si="150"/>
        <v>2.9072693258116469E-2</v>
      </c>
      <c r="AQ398" s="54">
        <f t="shared" si="151"/>
        <v>-88.33402263435832</v>
      </c>
      <c r="AR398" s="54">
        <f t="shared" si="152"/>
        <v>1.0002127592961654</v>
      </c>
      <c r="AS398" s="54">
        <f t="shared" si="153"/>
        <v>1.1817984232600367</v>
      </c>
      <c r="AT398" s="54">
        <f t="shared" si="154"/>
        <v>5.1326448501874675E-6</v>
      </c>
      <c r="AU398" s="54">
        <f t="shared" si="155"/>
        <v>-89.999705921112337</v>
      </c>
      <c r="AV398" s="54">
        <f t="shared" si="156"/>
        <v>0.96213320241324496</v>
      </c>
      <c r="AW398" s="54">
        <f t="shared" si="157"/>
        <v>-15.817832740124356</v>
      </c>
      <c r="AX398" s="54">
        <f t="shared" si="158"/>
        <v>-11.273136616010254</v>
      </c>
      <c r="AY398" s="54">
        <f t="shared" si="159"/>
        <v>23.007165232701581</v>
      </c>
      <c r="AZ398" s="16" t="e">
        <f t="shared" si="160"/>
        <v>#VALUE!</v>
      </c>
      <c r="BA398" s="16" t="e">
        <f t="shared" si="161"/>
        <v>#VALUE!</v>
      </c>
      <c r="BB398" s="16" t="e">
        <f t="shared" si="162"/>
        <v>#VALUE!</v>
      </c>
      <c r="BC398" s="16" t="e">
        <f t="shared" si="163"/>
        <v>#VALUE!</v>
      </c>
      <c r="BD398" s="16">
        <f t="shared" si="164"/>
        <v>0.99268754156508487</v>
      </c>
      <c r="BE398" s="16">
        <f t="shared" si="165"/>
        <v>-6.933209727835739</v>
      </c>
      <c r="BF398" s="16">
        <f t="shared" si="166"/>
        <v>0.98692515982298068</v>
      </c>
      <c r="BG398" s="16">
        <f t="shared" si="167"/>
        <v>-9.2753468147053528</v>
      </c>
    </row>
    <row r="399" spans="35:59" ht="15" x14ac:dyDescent="0.25">
      <c r="AI399" s="16">
        <v>397</v>
      </c>
      <c r="AJ399" s="16">
        <f t="shared" si="168"/>
        <v>4.9700000000000006</v>
      </c>
      <c r="AK399" s="16">
        <f t="shared" si="169"/>
        <v>93325.430079699319</v>
      </c>
      <c r="AL399" s="54">
        <f t="shared" si="146"/>
        <v>24.662356081092316</v>
      </c>
      <c r="AM399" s="54">
        <f t="shared" si="147"/>
        <v>87.676155066215898</v>
      </c>
      <c r="AN399" s="54">
        <f t="shared" si="148"/>
        <v>1.2370434088637641</v>
      </c>
      <c r="AO399" s="54">
        <f t="shared" si="149"/>
        <v>-36.062136880054993</v>
      </c>
      <c r="AP399" s="54">
        <f t="shared" si="150"/>
        <v>2.841145837386512E-2</v>
      </c>
      <c r="AQ399" s="54">
        <f t="shared" si="151"/>
        <v>-88.371924261818222</v>
      </c>
      <c r="AR399" s="54">
        <f t="shared" si="152"/>
        <v>1.0002227852161834</v>
      </c>
      <c r="AS399" s="54">
        <f t="shared" si="153"/>
        <v>1.2093179630572848</v>
      </c>
      <c r="AT399" s="54">
        <f t="shared" si="154"/>
        <v>5.0158115895533191E-6</v>
      </c>
      <c r="AU399" s="54">
        <f t="shared" si="155"/>
        <v>-89.999712615165095</v>
      </c>
      <c r="AV399" s="54">
        <f t="shared" si="156"/>
        <v>0.96045309285845581</v>
      </c>
      <c r="AW399" s="54">
        <f t="shared" si="157"/>
        <v>-16.16723064686094</v>
      </c>
      <c r="AX399" s="54">
        <f t="shared" si="158"/>
        <v>-11.428430269236728</v>
      </c>
      <c r="AY399" s="54">
        <f t="shared" si="159"/>
        <v>21.703877152293536</v>
      </c>
      <c r="AZ399" s="16" t="e">
        <f t="shared" si="160"/>
        <v>#VALUE!</v>
      </c>
      <c r="BA399" s="16" t="e">
        <f t="shared" si="161"/>
        <v>#VALUE!</v>
      </c>
      <c r="BB399" s="16" t="e">
        <f t="shared" si="162"/>
        <v>#VALUE!</v>
      </c>
      <c r="BC399" s="16" t="e">
        <f t="shared" si="163"/>
        <v>#VALUE!</v>
      </c>
      <c r="BD399" s="16">
        <f t="shared" si="164"/>
        <v>0.99234686234865466</v>
      </c>
      <c r="BE399" s="16">
        <f t="shared" si="165"/>
        <v>-7.0930783704681293</v>
      </c>
      <c r="BF399" s="16">
        <f t="shared" si="166"/>
        <v>0.98632154817237916</v>
      </c>
      <c r="BG399" s="16">
        <f t="shared" si="167"/>
        <v>-9.4875131026122563</v>
      </c>
    </row>
    <row r="400" spans="35:59" ht="15" x14ac:dyDescent="0.25">
      <c r="AI400" s="16">
        <v>398</v>
      </c>
      <c r="AJ400" s="16">
        <f t="shared" si="168"/>
        <v>4.9800000000000004</v>
      </c>
      <c r="AK400" s="16">
        <f t="shared" si="169"/>
        <v>95499.258602143804</v>
      </c>
      <c r="AL400" s="54">
        <f t="shared" si="146"/>
        <v>25.235882407536366</v>
      </c>
      <c r="AM400" s="54">
        <f t="shared" si="147"/>
        <v>87.728996205653615</v>
      </c>
      <c r="AN400" s="54">
        <f t="shared" si="148"/>
        <v>1.2471036652960228</v>
      </c>
      <c r="AO400" s="54">
        <f t="shared" si="149"/>
        <v>-36.692107532515578</v>
      </c>
      <c r="AP400" s="54">
        <f t="shared" si="150"/>
        <v>2.7765238991363007E-2</v>
      </c>
      <c r="AQ400" s="54">
        <f t="shared" si="151"/>
        <v>-88.408964520159188</v>
      </c>
      <c r="AR400" s="54">
        <f t="shared" si="152"/>
        <v>1.0002332835355432</v>
      </c>
      <c r="AS400" s="54">
        <f t="shared" si="153"/>
        <v>1.237477937494464</v>
      </c>
      <c r="AT400" s="54">
        <f t="shared" si="154"/>
        <v>4.9016377786158093E-6</v>
      </c>
      <c r="AU400" s="54">
        <f t="shared" si="155"/>
        <v>-89.999719156842588</v>
      </c>
      <c r="AV400" s="54">
        <f t="shared" si="156"/>
        <v>0.95870320164501921</v>
      </c>
      <c r="AW400" s="54">
        <f t="shared" si="157"/>
        <v>-16.523492548102414</v>
      </c>
      <c r="AX400" s="54">
        <f t="shared" si="158"/>
        <v>-11.582667206461094</v>
      </c>
      <c r="AY400" s="54">
        <f t="shared" si="159"/>
        <v>20.381284581260914</v>
      </c>
      <c r="AZ400" s="16" t="e">
        <f t="shared" si="160"/>
        <v>#VALUE!</v>
      </c>
      <c r="BA400" s="16" t="e">
        <f t="shared" si="161"/>
        <v>#VALUE!</v>
      </c>
      <c r="BB400" s="16" t="e">
        <f t="shared" si="162"/>
        <v>#VALUE!</v>
      </c>
      <c r="BC400" s="16" t="e">
        <f t="shared" si="163"/>
        <v>#VALUE!</v>
      </c>
      <c r="BD400" s="16">
        <f t="shared" si="164"/>
        <v>0.99199050308444225</v>
      </c>
      <c r="BE400" s="16">
        <f t="shared" si="165"/>
        <v>-7.2565559716198615</v>
      </c>
      <c r="BF400" s="16">
        <f t="shared" si="166"/>
        <v>0.9856906747195967</v>
      </c>
      <c r="BG400" s="16">
        <f t="shared" si="167"/>
        <v>-9.7043498326475373</v>
      </c>
    </row>
    <row r="401" spans="35:59" ht="15" x14ac:dyDescent="0.25">
      <c r="AI401" s="16">
        <v>399</v>
      </c>
      <c r="AJ401" s="16">
        <f t="shared" si="168"/>
        <v>4.99</v>
      </c>
      <c r="AK401" s="16">
        <f t="shared" si="169"/>
        <v>97723.722095581266</v>
      </c>
      <c r="AL401" s="54">
        <f t="shared" si="146"/>
        <v>25.822789099865247</v>
      </c>
      <c r="AM401" s="54">
        <f t="shared" si="147"/>
        <v>87.780638269086623</v>
      </c>
      <c r="AN401" s="54">
        <f t="shared" si="148"/>
        <v>1.2575517903848197</v>
      </c>
      <c r="AO401" s="54">
        <f t="shared" si="149"/>
        <v>-37.326239276155491</v>
      </c>
      <c r="AP401" s="54">
        <f t="shared" si="150"/>
        <v>2.7133695718640702E-2</v>
      </c>
      <c r="AQ401" s="54">
        <f t="shared" si="151"/>
        <v>-88.445162924703908</v>
      </c>
      <c r="AR401" s="54">
        <f t="shared" si="152"/>
        <v>1.0002442765073518</v>
      </c>
      <c r="AS401" s="54">
        <f t="shared" si="153"/>
        <v>1.2662932229137032</v>
      </c>
      <c r="AT401" s="54">
        <f t="shared" si="154"/>
        <v>4.7900628809091164E-6</v>
      </c>
      <c r="AU401" s="54">
        <f t="shared" si="155"/>
        <v>-89.999725549613331</v>
      </c>
      <c r="AV401" s="54">
        <f t="shared" si="156"/>
        <v>0.95688105330985407</v>
      </c>
      <c r="AW401" s="54">
        <f t="shared" si="157"/>
        <v>-16.886697103925233</v>
      </c>
      <c r="AX401" s="54">
        <f t="shared" si="158"/>
        <v>-11.735862082155389</v>
      </c>
      <c r="AY401" s="54">
        <f t="shared" si="159"/>
        <v>19.039440964037439</v>
      </c>
      <c r="AZ401" s="16" t="e">
        <f t="shared" si="160"/>
        <v>#VALUE!</v>
      </c>
      <c r="BA401" s="16" t="e">
        <f t="shared" si="161"/>
        <v>#VALUE!</v>
      </c>
      <c r="BB401" s="16" t="e">
        <f t="shared" si="162"/>
        <v>#VALUE!</v>
      </c>
      <c r="BC401" s="16" t="e">
        <f t="shared" si="163"/>
        <v>#VALUE!</v>
      </c>
      <c r="BD401" s="16">
        <f t="shared" si="164"/>
        <v>0.99161776029886006</v>
      </c>
      <c r="BE401" s="16">
        <f t="shared" si="165"/>
        <v>-7.4237185567864126</v>
      </c>
      <c r="BF401" s="16">
        <f t="shared" si="166"/>
        <v>0.985031364879418</v>
      </c>
      <c r="BG401" s="16">
        <f t="shared" si="167"/>
        <v>-9.9259471167785307</v>
      </c>
    </row>
    <row r="402" spans="35:59" ht="15" x14ac:dyDescent="0.25">
      <c r="AI402" s="16">
        <v>400</v>
      </c>
      <c r="AJ402" s="16">
        <f t="shared" si="168"/>
        <v>5</v>
      </c>
      <c r="AK402" s="16">
        <f t="shared" si="169"/>
        <v>100000</v>
      </c>
      <c r="AL402" s="54">
        <f t="shared" si="146"/>
        <v>26.423387345975421</v>
      </c>
      <c r="AM402" s="54">
        <f t="shared" si="147"/>
        <v>87.83110830200313</v>
      </c>
      <c r="AN402" s="54">
        <f t="shared" si="148"/>
        <v>1.2684000803327276</v>
      </c>
      <c r="AO402" s="54">
        <f t="shared" si="149"/>
        <v>-37.964246942592446</v>
      </c>
      <c r="AP402" s="54">
        <f t="shared" si="150"/>
        <v>2.651649672920357E-2</v>
      </c>
      <c r="AQ402" s="54">
        <f t="shared" si="151"/>
        <v>-88.480538552671376</v>
      </c>
      <c r="AR402" s="54">
        <f t="shared" si="152"/>
        <v>1.0002557874324709</v>
      </c>
      <c r="AS402" s="54">
        <f t="shared" si="153"/>
        <v>1.2957790392212873</v>
      </c>
      <c r="AT402" s="54">
        <f t="shared" si="154"/>
        <v>4.6810277379456359E-6</v>
      </c>
      <c r="AU402" s="54">
        <f t="shared" si="155"/>
        <v>-89.99973179686684</v>
      </c>
      <c r="AV402" s="54">
        <f t="shared" si="156"/>
        <v>0.95498412171193447</v>
      </c>
      <c r="AW402" s="54">
        <f t="shared" si="157"/>
        <v>-17.25692008538017</v>
      </c>
      <c r="AX402" s="54">
        <f t="shared" si="158"/>
        <v>-11.888032749574505</v>
      </c>
      <c r="AY402" s="54">
        <f t="shared" si="159"/>
        <v>17.678410677385692</v>
      </c>
      <c r="AZ402" s="16" t="e">
        <f t="shared" si="160"/>
        <v>#VALUE!</v>
      </c>
      <c r="BA402" s="16" t="e">
        <f t="shared" si="161"/>
        <v>#VALUE!</v>
      </c>
      <c r="BB402" s="16" t="e">
        <f t="shared" si="162"/>
        <v>#VALUE!</v>
      </c>
      <c r="BC402" s="16" t="e">
        <f t="shared" si="163"/>
        <v>#VALUE!</v>
      </c>
      <c r="BD402" s="16">
        <f t="shared" si="164"/>
        <v>0.99122790068263478</v>
      </c>
      <c r="BE402" s="16">
        <f t="shared" si="165"/>
        <v>-7.594643368591445</v>
      </c>
      <c r="BF402" s="16">
        <f t="shared" si="166"/>
        <v>0.9843423987506329</v>
      </c>
      <c r="BG402" s="16">
        <f t="shared" si="167"/>
        <v>-10.152395917736451</v>
      </c>
    </row>
    <row r="403" spans="35:59" ht="15" x14ac:dyDescent="0.25">
      <c r="AI403" s="16">
        <v>401</v>
      </c>
      <c r="AJ403" s="16">
        <f t="shared" si="168"/>
        <v>5.01</v>
      </c>
      <c r="AK403" s="16">
        <f t="shared" si="169"/>
        <v>102329.29922807543</v>
      </c>
      <c r="AL403" s="54">
        <f t="shared" si="146"/>
        <v>27.037995593060092</v>
      </c>
      <c r="AM403" s="54">
        <f t="shared" si="147"/>
        <v>87.880432750814663</v>
      </c>
      <c r="AN403" s="54">
        <f t="shared" si="148"/>
        <v>1.2796610686906538</v>
      </c>
      <c r="AO403" s="54">
        <f t="shared" si="149"/>
        <v>-38.605835959283205</v>
      </c>
      <c r="AP403" s="54">
        <f t="shared" si="150"/>
        <v>2.5913317600465523E-2</v>
      </c>
      <c r="AQ403" s="54">
        <f t="shared" si="151"/>
        <v>-88.515110052742003</v>
      </c>
      <c r="AR403" s="54">
        <f t="shared" si="152"/>
        <v>1.0002678407088004</v>
      </c>
      <c r="AS403" s="54">
        <f t="shared" si="153"/>
        <v>1.3259509576796873</v>
      </c>
      <c r="AT403" s="54">
        <f t="shared" si="154"/>
        <v>4.5744745378493126E-6</v>
      </c>
      <c r="AU403" s="54">
        <f t="shared" si="155"/>
        <v>-89.999737901915495</v>
      </c>
      <c r="AV403" s="54">
        <f t="shared" si="156"/>
        <v>0.95300983241561521</v>
      </c>
      <c r="AW403" s="54">
        <f t="shared" si="157"/>
        <v>-17.634234082787628</v>
      </c>
      <c r="AX403" s="54">
        <f t="shared" si="158"/>
        <v>-12.03920039448299</v>
      </c>
      <c r="AY403" s="54">
        <f t="shared" si="159"/>
        <v>16.29826886403788</v>
      </c>
      <c r="AZ403" s="16" t="e">
        <f t="shared" si="160"/>
        <v>#VALUE!</v>
      </c>
      <c r="BA403" s="16" t="e">
        <f t="shared" si="161"/>
        <v>#VALUE!</v>
      </c>
      <c r="BB403" s="16" t="e">
        <f t="shared" si="162"/>
        <v>#VALUE!</v>
      </c>
      <c r="BC403" s="16" t="e">
        <f t="shared" si="163"/>
        <v>#VALUE!</v>
      </c>
      <c r="BD403" s="16">
        <f t="shared" si="164"/>
        <v>0.99082015998933348</v>
      </c>
      <c r="BE403" s="16">
        <f t="shared" si="165"/>
        <v>-7.7694088580387914</v>
      </c>
      <c r="BF403" s="16">
        <f t="shared" si="166"/>
        <v>0.98362250986534627</v>
      </c>
      <c r="BG403" s="16">
        <f t="shared" si="167"/>
        <v>-10.38378798968929</v>
      </c>
    </row>
    <row r="404" spans="35:59" ht="15" x14ac:dyDescent="0.25">
      <c r="AI404" s="16">
        <v>402</v>
      </c>
      <c r="AJ404" s="16">
        <f t="shared" si="168"/>
        <v>5.0199999999999996</v>
      </c>
      <c r="AK404" s="16">
        <f t="shared" si="169"/>
        <v>104712.85480508996</v>
      </c>
      <c r="AL404" s="54">
        <f t="shared" si="146"/>
        <v>27.666939716463531</v>
      </c>
      <c r="AM404" s="54">
        <f t="shared" si="147"/>
        <v>87.928637475393515</v>
      </c>
      <c r="AN404" s="54">
        <f t="shared" si="148"/>
        <v>1.2913475246657613</v>
      </c>
      <c r="AO404" s="54">
        <f t="shared" si="149"/>
        <v>-39.250702939878586</v>
      </c>
      <c r="AP404" s="54">
        <f t="shared" si="150"/>
        <v>2.5323841155154434E-2</v>
      </c>
      <c r="AQ404" s="54">
        <f t="shared" si="151"/>
        <v>-88.548895654432016</v>
      </c>
      <c r="AR404" s="54">
        <f t="shared" si="152"/>
        <v>1.0002804618828729</v>
      </c>
      <c r="AS404" s="54">
        <f t="shared" si="153"/>
        <v>1.3568249088660422</v>
      </c>
      <c r="AT404" s="54">
        <f t="shared" si="154"/>
        <v>4.4703467847030844E-6</v>
      </c>
      <c r="AU404" s="54">
        <f t="shared" si="155"/>
        <v>-89.999743867996273</v>
      </c>
      <c r="AV404" s="54">
        <f t="shared" si="156"/>
        <v>0.95095556545503435</v>
      </c>
      <c r="AW404" s="54">
        <f t="shared" si="157"/>
        <v>-18.018708202055706</v>
      </c>
      <c r="AX404" s="54">
        <f t="shared" si="158"/>
        <v>-12.189389662630827</v>
      </c>
      <c r="AY404" s="54">
        <f t="shared" si="159"/>
        <v>14.899101233680975</v>
      </c>
      <c r="AZ404" s="16" t="e">
        <f t="shared" si="160"/>
        <v>#VALUE!</v>
      </c>
      <c r="BA404" s="16" t="e">
        <f t="shared" si="161"/>
        <v>#VALUE!</v>
      </c>
      <c r="BB404" s="16" t="e">
        <f t="shared" si="162"/>
        <v>#VALUE!</v>
      </c>
      <c r="BC404" s="16" t="e">
        <f t="shared" si="163"/>
        <v>#VALUE!</v>
      </c>
      <c r="BD404" s="16">
        <f t="shared" si="164"/>
        <v>0.99039374190916252</v>
      </c>
      <c r="BE404" s="16">
        <f t="shared" si="165"/>
        <v>-7.9480946732000044</v>
      </c>
      <c r="BF404" s="16">
        <f t="shared" si="166"/>
        <v>0.9828703839531463</v>
      </c>
      <c r="BG404" s="16">
        <f t="shared" si="167"/>
        <v>-10.620215813016022</v>
      </c>
    </row>
    <row r="405" spans="35:59" ht="15" x14ac:dyDescent="0.25">
      <c r="AI405" s="16">
        <v>403</v>
      </c>
      <c r="AJ405" s="16">
        <f t="shared" si="168"/>
        <v>5.03</v>
      </c>
      <c r="AK405" s="16">
        <f t="shared" si="169"/>
        <v>107151.93052376082</v>
      </c>
      <c r="AL405" s="54">
        <f t="shared" si="146"/>
        <v>28.310553192473876</v>
      </c>
      <c r="AM405" s="54">
        <f t="shared" si="147"/>
        <v>87.975747761397756</v>
      </c>
      <c r="AN405" s="54">
        <f t="shared" si="148"/>
        <v>1.3034724513970211</v>
      </c>
      <c r="AO405" s="54">
        <f t="shared" si="149"/>
        <v>-39.898536325577652</v>
      </c>
      <c r="AP405" s="54">
        <f t="shared" si="150"/>
        <v>2.4747757305667101E-2</v>
      </c>
      <c r="AQ405" s="54">
        <f t="shared" si="151"/>
        <v>-88.581913177279901</v>
      </c>
      <c r="AR405" s="54">
        <f t="shared" si="152"/>
        <v>1.0002936777038725</v>
      </c>
      <c r="AS405" s="54">
        <f t="shared" si="153"/>
        <v>1.3884171907999654</v>
      </c>
      <c r="AT405" s="54">
        <f t="shared" si="154"/>
        <v>4.3685892685939433E-6</v>
      </c>
      <c r="AU405" s="54">
        <f t="shared" si="155"/>
        <v>-89.999749698272481</v>
      </c>
      <c r="AV405" s="54">
        <f t="shared" si="156"/>
        <v>0.94881865850261848</v>
      </c>
      <c r="AW405" s="54">
        <f t="shared" si="157"/>
        <v>-18.410407749273141</v>
      </c>
      <c r="AX405" s="54">
        <f t="shared" si="158"/>
        <v>-12.338628780020732</v>
      </c>
      <c r="AY405" s="54">
        <f t="shared" si="159"/>
        <v>13.481003833805232</v>
      </c>
      <c r="AZ405" s="16" t="e">
        <f t="shared" si="160"/>
        <v>#VALUE!</v>
      </c>
      <c r="BA405" s="16" t="e">
        <f t="shared" si="161"/>
        <v>#VALUE!</v>
      </c>
      <c r="BB405" s="16" t="e">
        <f t="shared" si="162"/>
        <v>#VALUE!</v>
      </c>
      <c r="BC405" s="16" t="e">
        <f t="shared" si="163"/>
        <v>#VALUE!</v>
      </c>
      <c r="BD405" s="16">
        <f t="shared" si="164"/>
        <v>0.98994781691918354</v>
      </c>
      <c r="BE405" s="16">
        <f t="shared" si="165"/>
        <v>-8.1307816451428483</v>
      </c>
      <c r="BF405" s="16">
        <f t="shared" si="166"/>
        <v>0.98208465772639453</v>
      </c>
      <c r="BG405" s="16">
        <f t="shared" si="167"/>
        <v>-10.861772522846501</v>
      </c>
    </row>
    <row r="406" spans="35:59" ht="15" x14ac:dyDescent="0.25">
      <c r="AI406" s="16">
        <v>404</v>
      </c>
      <c r="AJ406" s="16">
        <f t="shared" si="168"/>
        <v>5.04</v>
      </c>
      <c r="AK406" s="16">
        <f t="shared" si="169"/>
        <v>109647.81961431868</v>
      </c>
      <c r="AL406" s="54">
        <f t="shared" si="146"/>
        <v>28.969177275144897</v>
      </c>
      <c r="AM406" s="54">
        <f t="shared" si="147"/>
        <v>88.021788332383437</v>
      </c>
      <c r="AN406" s="54">
        <f t="shared" si="148"/>
        <v>1.3160490842361581</v>
      </c>
      <c r="AO406" s="54">
        <f t="shared" si="149"/>
        <v>-40.549017074709624</v>
      </c>
      <c r="AP406" s="54">
        <f t="shared" si="150"/>
        <v>2.4184762901351502E-2</v>
      </c>
      <c r="AQ406" s="54">
        <f t="shared" si="151"/>
        <v>-88.614180039847184</v>
      </c>
      <c r="AR406" s="54">
        <f t="shared" si="152"/>
        <v>1.0003075161801855</v>
      </c>
      <c r="AS406" s="54">
        <f t="shared" si="153"/>
        <v>1.4207444772434163</v>
      </c>
      <c r="AT406" s="54">
        <f t="shared" si="154"/>
        <v>4.2691480363399564E-6</v>
      </c>
      <c r="AU406" s="54">
        <f t="shared" si="155"/>
        <v>-89.999755395835408</v>
      </c>
      <c r="AV406" s="54">
        <f t="shared" si="156"/>
        <v>0.94659641046440446</v>
      </c>
      <c r="AW406" s="54">
        <f t="shared" si="157"/>
        <v>-18.809393903925159</v>
      </c>
      <c r="AX406" s="54">
        <f t="shared" si="158"/>
        <v>-12.486949665023896</v>
      </c>
      <c r="AY406" s="54">
        <f t="shared" si="159"/>
        <v>12.044082793393072</v>
      </c>
      <c r="AZ406" s="16" t="e">
        <f t="shared" si="160"/>
        <v>#VALUE!</v>
      </c>
      <c r="BA406" s="16" t="e">
        <f t="shared" si="161"/>
        <v>#VALUE!</v>
      </c>
      <c r="BB406" s="16" t="e">
        <f t="shared" si="162"/>
        <v>#VALUE!</v>
      </c>
      <c r="BC406" s="16" t="e">
        <f t="shared" si="163"/>
        <v>#VALUE!</v>
      </c>
      <c r="BD406" s="16">
        <f t="shared" si="164"/>
        <v>0.98948152111133114</v>
      </c>
      <c r="BE406" s="16">
        <f t="shared" si="165"/>
        <v>-8.3175517708948998</v>
      </c>
      <c r="BF406" s="16">
        <f t="shared" si="166"/>
        <v>0.98126391769352661</v>
      </c>
      <c r="BG406" s="16">
        <f t="shared" si="167"/>
        <v>-11.108551831021481</v>
      </c>
    </row>
    <row r="407" spans="35:59" ht="15" x14ac:dyDescent="0.25">
      <c r="AI407" s="16">
        <v>405</v>
      </c>
      <c r="AJ407" s="16">
        <f t="shared" si="168"/>
        <v>5.05</v>
      </c>
      <c r="AK407" s="16">
        <f t="shared" si="169"/>
        <v>112201.84543019651</v>
      </c>
      <c r="AL407" s="54">
        <f t="shared" si="146"/>
        <v>29.643161177241627</v>
      </c>
      <c r="AM407" s="54">
        <f t="shared" si="147"/>
        <v>88.066783361704765</v>
      </c>
      <c r="AN407" s="54">
        <f t="shared" si="148"/>
        <v>1.329090889073486</v>
      </c>
      <c r="AO407" s="54">
        <f t="shared" si="149"/>
        <v>-41.201819397262085</v>
      </c>
      <c r="AP407" s="54">
        <f t="shared" si="150"/>
        <v>2.3634561578689348E-2</v>
      </c>
      <c r="AQ407" s="54">
        <f t="shared" si="151"/>
        <v>-88.645713268536454</v>
      </c>
      <c r="AR407" s="54">
        <f t="shared" si="152"/>
        <v>1.0003220066386065</v>
      </c>
      <c r="AS407" s="54">
        <f t="shared" si="153"/>
        <v>1.4538238261754739</v>
      </c>
      <c r="AT407" s="54">
        <f t="shared" si="154"/>
        <v>4.1719703628835272E-6</v>
      </c>
      <c r="AU407" s="54">
        <f t="shared" si="155"/>
        <v>-89.999760963705967</v>
      </c>
      <c r="AV407" s="54">
        <f t="shared" si="156"/>
        <v>0.94428608552430782</v>
      </c>
      <c r="AW407" s="54">
        <f t="shared" si="157"/>
        <v>-19.215723381187217</v>
      </c>
      <c r="AX407" s="54">
        <f t="shared" si="158"/>
        <v>-12.634388031427106</v>
      </c>
      <c r="AY407" s="54">
        <f t="shared" si="159"/>
        <v>10.588454042842571</v>
      </c>
      <c r="AZ407" s="16" t="e">
        <f t="shared" si="160"/>
        <v>#VALUE!</v>
      </c>
      <c r="BA407" s="16" t="e">
        <f t="shared" si="161"/>
        <v>#VALUE!</v>
      </c>
      <c r="BB407" s="16" t="e">
        <f t="shared" si="162"/>
        <v>#VALUE!</v>
      </c>
      <c r="BC407" s="16" t="e">
        <f t="shared" si="163"/>
        <v>#VALUE!</v>
      </c>
      <c r="BD407" s="16">
        <f t="shared" si="164"/>
        <v>0.98899395499987008</v>
      </c>
      <c r="BE407" s="16">
        <f t="shared" si="165"/>
        <v>-8.5084881932264143</v>
      </c>
      <c r="BF407" s="16">
        <f t="shared" si="166"/>
        <v>0.98040669900792665</v>
      </c>
      <c r="BG407" s="16">
        <f t="shared" si="167"/>
        <v>-11.360647941119524</v>
      </c>
    </row>
    <row r="408" spans="35:59" ht="15" x14ac:dyDescent="0.25">
      <c r="AI408" s="16">
        <v>406</v>
      </c>
      <c r="AJ408" s="16">
        <f t="shared" si="168"/>
        <v>5.0599999999999996</v>
      </c>
      <c r="AK408" s="16">
        <f t="shared" si="169"/>
        <v>114815.36214968823</v>
      </c>
      <c r="AL408" s="54">
        <f t="shared" si="146"/>
        <v>30.332862255404752</v>
      </c>
      <c r="AM408" s="54">
        <f t="shared" si="147"/>
        <v>88.110756484202511</v>
      </c>
      <c r="AN408" s="54">
        <f t="shared" si="148"/>
        <v>1.3426115607494129</v>
      </c>
      <c r="AO408" s="54">
        <f t="shared" si="149"/>
        <v>-41.856611530582171</v>
      </c>
      <c r="AP408" s="54">
        <f t="shared" si="150"/>
        <v>2.3096863614352117E-2</v>
      </c>
      <c r="AQ408" s="54">
        <f t="shared" si="151"/>
        <v>-88.676529506229201</v>
      </c>
      <c r="AR408" s="54">
        <f t="shared" si="152"/>
        <v>1.0003371797863194</v>
      </c>
      <c r="AS408" s="54">
        <f t="shared" si="153"/>
        <v>1.4876726884447213</v>
      </c>
      <c r="AT408" s="54">
        <f t="shared" si="154"/>
        <v>4.0770047233359074E-6</v>
      </c>
      <c r="AU408" s="54">
        <f t="shared" si="155"/>
        <v>-89.999766404836294</v>
      </c>
      <c r="AV408" s="54">
        <f t="shared" si="156"/>
        <v>0.94188491765861215</v>
      </c>
      <c r="AW408" s="54">
        <f t="shared" si="157"/>
        <v>-19.629448083864634</v>
      </c>
      <c r="AX408" s="54">
        <f t="shared" si="158"/>
        <v>-12.780983481528839</v>
      </c>
      <c r="AY408" s="54">
        <f t="shared" si="159"/>
        <v>9.1142430139206141</v>
      </c>
      <c r="AZ408" s="16" t="e">
        <f t="shared" si="160"/>
        <v>#VALUE!</v>
      </c>
      <c r="BA408" s="16" t="e">
        <f t="shared" si="161"/>
        <v>#VALUE!</v>
      </c>
      <c r="BB408" s="16" t="e">
        <f t="shared" si="162"/>
        <v>#VALUE!</v>
      </c>
      <c r="BC408" s="16" t="e">
        <f t="shared" si="163"/>
        <v>#VALUE!</v>
      </c>
      <c r="BD408" s="16">
        <f t="shared" si="164"/>
        <v>0.98848418231020863</v>
      </c>
      <c r="BE408" s="16">
        <f t="shared" si="165"/>
        <v>-8.7036751770249285</v>
      </c>
      <c r="BF408" s="16">
        <f t="shared" si="166"/>
        <v>0.97951148436063351</v>
      </c>
      <c r="BG408" s="16">
        <f t="shared" si="167"/>
        <v>-11.618155456189385</v>
      </c>
    </row>
    <row r="409" spans="35:59" ht="15" x14ac:dyDescent="0.25">
      <c r="AI409" s="16">
        <v>407</v>
      </c>
      <c r="AJ409" s="16">
        <f t="shared" si="168"/>
        <v>5.07</v>
      </c>
      <c r="AK409" s="16">
        <f t="shared" si="169"/>
        <v>117489.75549395311</v>
      </c>
      <c r="AL409" s="54">
        <f t="shared" si="146"/>
        <v>31.038646199633057</v>
      </c>
      <c r="AM409" s="54">
        <f t="shared" si="147"/>
        <v>88.153730807681768</v>
      </c>
      <c r="AN409" s="54">
        <f t="shared" si="148"/>
        <v>1.3566250215934121</v>
      </c>
      <c r="AO409" s="54">
        <f t="shared" si="149"/>
        <v>-42.513056552021624</v>
      </c>
      <c r="AP409" s="54">
        <f t="shared" si="150"/>
        <v>2.2571385781099698E-2</v>
      </c>
      <c r="AQ409" s="54">
        <f t="shared" si="151"/>
        <v>-88.706645020746251</v>
      </c>
      <c r="AR409" s="54">
        <f t="shared" si="152"/>
        <v>1.0003530677757848</v>
      </c>
      <c r="AS409" s="54">
        <f t="shared" si="153"/>
        <v>1.5223089166020312</v>
      </c>
      <c r="AT409" s="54">
        <f t="shared" si="154"/>
        <v>3.9842007656579795E-6</v>
      </c>
      <c r="AU409" s="54">
        <f t="shared" si="155"/>
        <v>-89.999771722111404</v>
      </c>
      <c r="AV409" s="54">
        <f t="shared" si="156"/>
        <v>0.93939011564075303</v>
      </c>
      <c r="AW409" s="54">
        <f t="shared" si="157"/>
        <v>-20.05061474467027</v>
      </c>
      <c r="AX409" s="54">
        <f t="shared" si="158"/>
        <v>-12.926779588447204</v>
      </c>
      <c r="AY409" s="54">
        <f t="shared" si="159"/>
        <v>7.6215843238894685</v>
      </c>
      <c r="AZ409" s="16" t="e">
        <f t="shared" si="160"/>
        <v>#VALUE!</v>
      </c>
      <c r="BA409" s="16" t="e">
        <f t="shared" si="161"/>
        <v>#VALUE!</v>
      </c>
      <c r="BB409" s="16" t="e">
        <f t="shared" si="162"/>
        <v>#VALUE!</v>
      </c>
      <c r="BC409" s="16" t="e">
        <f t="shared" si="163"/>
        <v>#VALUE!</v>
      </c>
      <c r="BD409" s="16">
        <f t="shared" si="164"/>
        <v>0.98795122875129882</v>
      </c>
      <c r="BE409" s="16">
        <f t="shared" si="165"/>
        <v>-8.9031980820235095</v>
      </c>
      <c r="BF409" s="16">
        <f t="shared" si="166"/>
        <v>0.97857670292588927</v>
      </c>
      <c r="BG409" s="16">
        <f t="shared" si="167"/>
        <v>-11.8811692788213</v>
      </c>
    </row>
    <row r="410" spans="35:59" ht="15" x14ac:dyDescent="0.25">
      <c r="AI410" s="16">
        <v>408</v>
      </c>
      <c r="AJ410" s="16">
        <f t="shared" si="168"/>
        <v>5.08</v>
      </c>
      <c r="AK410" s="16">
        <f t="shared" si="169"/>
        <v>120226.44346174144</v>
      </c>
      <c r="AL410" s="54">
        <f t="shared" si="146"/>
        <v>31.760887227183009</v>
      </c>
      <c r="AM410" s="54">
        <f t="shared" si="147"/>
        <v>88.195728924180244</v>
      </c>
      <c r="AN410" s="54">
        <f t="shared" si="148"/>
        <v>1.3711454201327673</v>
      </c>
      <c r="AO410" s="54">
        <f t="shared" si="149"/>
        <v>-43.17081322387547</v>
      </c>
      <c r="AP410" s="54">
        <f t="shared" si="150"/>
        <v>2.205785120649149E-2</v>
      </c>
      <c r="AQ410" s="54">
        <f t="shared" si="151"/>
        <v>-88.736075713133516</v>
      </c>
      <c r="AR410" s="54">
        <f t="shared" si="152"/>
        <v>1.000369704272672</v>
      </c>
      <c r="AS410" s="54">
        <f t="shared" si="153"/>
        <v>1.5577507739163718</v>
      </c>
      <c r="AT410" s="54">
        <f t="shared" si="154"/>
        <v>3.8935092839630087E-6</v>
      </c>
      <c r="AU410" s="54">
        <f t="shared" si="155"/>
        <v>-89.999776918350534</v>
      </c>
      <c r="AV410" s="54">
        <f t="shared" si="156"/>
        <v>0.9367988685549643</v>
      </c>
      <c r="AW410" s="54">
        <f t="shared" si="157"/>
        <v>-20.479264559662063</v>
      </c>
      <c r="AX410" s="54">
        <f t="shared" si="158"/>
        <v>-13.071823966856478</v>
      </c>
      <c r="AY410" s="54">
        <f t="shared" si="159"/>
        <v>6.1106214482576657</v>
      </c>
      <c r="AZ410" s="16" t="e">
        <f t="shared" si="160"/>
        <v>#VALUE!</v>
      </c>
      <c r="BA410" s="16" t="e">
        <f t="shared" si="161"/>
        <v>#VALUE!</v>
      </c>
      <c r="BB410" s="16" t="e">
        <f t="shared" si="162"/>
        <v>#VALUE!</v>
      </c>
      <c r="BC410" s="16" t="e">
        <f t="shared" si="163"/>
        <v>#VALUE!</v>
      </c>
      <c r="BD410" s="16">
        <f t="shared" si="164"/>
        <v>0.98739408077418067</v>
      </c>
      <c r="BE410" s="16">
        <f t="shared" si="165"/>
        <v>-9.1071433316325123</v>
      </c>
      <c r="BF410" s="16">
        <f t="shared" si="166"/>
        <v>0.97760072936930553</v>
      </c>
      <c r="BG410" s="16">
        <f t="shared" si="167"/>
        <v>-12.149784503184835</v>
      </c>
    </row>
    <row r="411" spans="35:59" ht="15" x14ac:dyDescent="0.25">
      <c r="AI411" s="16">
        <v>409</v>
      </c>
      <c r="AJ411" s="16">
        <f t="shared" si="168"/>
        <v>5.09</v>
      </c>
      <c r="AK411" s="16">
        <f t="shared" si="169"/>
        <v>123026.87708123829</v>
      </c>
      <c r="AL411" s="54">
        <f t="shared" si="146"/>
        <v>32.499968280990245</v>
      </c>
      <c r="AM411" s="54">
        <f t="shared" si="147"/>
        <v>88.236772921028333</v>
      </c>
      <c r="AN411" s="54">
        <f t="shared" si="148"/>
        <v>1.3861871300136321</v>
      </c>
      <c r="AO411" s="54">
        <f t="shared" si="149"/>
        <v>-43.829536865595273</v>
      </c>
      <c r="AP411" s="54">
        <f t="shared" si="150"/>
        <v>2.1555989234375256E-2</v>
      </c>
      <c r="AQ411" s="54">
        <f t="shared" si="151"/>
        <v>-88.764837125775969</v>
      </c>
      <c r="AR411" s="54">
        <f t="shared" si="152"/>
        <v>1.0003871245269707</v>
      </c>
      <c r="AS411" s="54">
        <f t="shared" si="153"/>
        <v>1.5940169435763947</v>
      </c>
      <c r="AT411" s="54">
        <f t="shared" si="154"/>
        <v>3.8048821924269571E-6</v>
      </c>
      <c r="AU411" s="54">
        <f t="shared" si="155"/>
        <v>-89.999781996308826</v>
      </c>
      <c r="AV411" s="54">
        <f t="shared" si="156"/>
        <v>0.9341083518354163</v>
      </c>
      <c r="AW411" s="54">
        <f t="shared" si="157"/>
        <v>-20.915432813803346</v>
      </c>
      <c r="AX411" s="54">
        <f t="shared" si="158"/>
        <v>-13.216168331432446</v>
      </c>
      <c r="AY411" s="54">
        <f t="shared" si="159"/>
        <v>4.581506386847586</v>
      </c>
      <c r="AZ411" s="16" t="e">
        <f t="shared" si="160"/>
        <v>#VALUE!</v>
      </c>
      <c r="BA411" s="16" t="e">
        <f t="shared" si="161"/>
        <v>#VALUE!</v>
      </c>
      <c r="BB411" s="16" t="e">
        <f t="shared" si="162"/>
        <v>#VALUE!</v>
      </c>
      <c r="BC411" s="16" t="e">
        <f t="shared" si="163"/>
        <v>#VALUE!</v>
      </c>
      <c r="BD411" s="16">
        <f t="shared" si="164"/>
        <v>0.98681168431959665</v>
      </c>
      <c r="BE411" s="16">
        <f t="shared" si="165"/>
        <v>-9.3155983776141973</v>
      </c>
      <c r="BF411" s="16">
        <f t="shared" si="166"/>
        <v>0.97658188292924542</v>
      </c>
      <c r="BG411" s="16">
        <f t="shared" si="167"/>
        <v>-12.424096298659528</v>
      </c>
    </row>
    <row r="412" spans="35:59" ht="15" x14ac:dyDescent="0.25">
      <c r="AI412" s="16">
        <v>410</v>
      </c>
      <c r="AJ412" s="16">
        <f t="shared" si="168"/>
        <v>5.0999999999999996</v>
      </c>
      <c r="AK412" s="16">
        <f t="shared" si="169"/>
        <v>125892.54117941685</v>
      </c>
      <c r="AL412" s="54">
        <f t="shared" si="146"/>
        <v>33.256281232716383</v>
      </c>
      <c r="AM412" s="54">
        <f t="shared" si="147"/>
        <v>88.276884391702495</v>
      </c>
      <c r="AN412" s="54">
        <f t="shared" si="148"/>
        <v>1.4017647491766061</v>
      </c>
      <c r="AO412" s="54">
        <f t="shared" si="149"/>
        <v>-44.488880247936244</v>
      </c>
      <c r="AP412" s="54">
        <f t="shared" si="150"/>
        <v>2.1065535289121206E-2</v>
      </c>
      <c r="AQ412" s="54">
        <f t="shared" si="151"/>
        <v>-88.792944450342418</v>
      </c>
      <c r="AR412" s="54">
        <f t="shared" si="152"/>
        <v>1.0004053654474376</v>
      </c>
      <c r="AS412" s="54">
        <f t="shared" si="153"/>
        <v>1.6311265380803033</v>
      </c>
      <c r="AT412" s="54">
        <f t="shared" si="154"/>
        <v>3.7182724997927838E-6</v>
      </c>
      <c r="AU412" s="54">
        <f t="shared" si="155"/>
        <v>-89.999786958678683</v>
      </c>
      <c r="AV412" s="54">
        <f t="shared" si="156"/>
        <v>0.93131573384518473</v>
      </c>
      <c r="AW412" s="54">
        <f t="shared" si="157"/>
        <v>-21.359148499752802</v>
      </c>
      <c r="AX412" s="54">
        <f t="shared" si="158"/>
        <v>-13.359868542357095</v>
      </c>
      <c r="AY412" s="54">
        <f t="shared" si="159"/>
        <v>3.0343993280636337</v>
      </c>
      <c r="AZ412" s="16" t="e">
        <f t="shared" si="160"/>
        <v>#VALUE!</v>
      </c>
      <c r="BA412" s="16" t="e">
        <f t="shared" si="161"/>
        <v>#VALUE!</v>
      </c>
      <c r="BB412" s="16" t="e">
        <f t="shared" si="162"/>
        <v>#VALUE!</v>
      </c>
      <c r="BC412" s="16" t="e">
        <f t="shared" si="163"/>
        <v>#VALUE!</v>
      </c>
      <c r="BD412" s="16">
        <f t="shared" si="164"/>
        <v>0.98620294355799176</v>
      </c>
      <c r="BE412" s="16">
        <f t="shared" si="165"/>
        <v>-9.5286516603269753</v>
      </c>
      <c r="BF412" s="16">
        <f t="shared" si="166"/>
        <v>0.97551842658285104</v>
      </c>
      <c r="BG412" s="16">
        <f t="shared" si="167"/>
        <v>-12.704199784682041</v>
      </c>
    </row>
    <row r="413" spans="35:59" ht="15" x14ac:dyDescent="0.25">
      <c r="AI413" s="16">
        <v>411</v>
      </c>
      <c r="AJ413" s="16">
        <f t="shared" si="168"/>
        <v>5.1100000000000003</v>
      </c>
      <c r="AK413" s="16">
        <f t="shared" si="169"/>
        <v>128824.95516931375</v>
      </c>
      <c r="AL413" s="54">
        <f t="shared" si="146"/>
        <v>34.030227090529884</v>
      </c>
      <c r="AM413" s="54">
        <f t="shared" si="147"/>
        <v>88.316084446473795</v>
      </c>
      <c r="AN413" s="54">
        <f t="shared" si="148"/>
        <v>1.4178930993284211</v>
      </c>
      <c r="AO413" s="54">
        <f t="shared" si="149"/>
        <v>-45.148494503441711</v>
      </c>
      <c r="AP413" s="54">
        <f t="shared" si="150"/>
        <v>2.0586230742564809E-2</v>
      </c>
      <c r="AQ413" s="54">
        <f t="shared" si="151"/>
        <v>-88.820412535564188</v>
      </c>
      <c r="AR413" s="54">
        <f t="shared" si="152"/>
        <v>1.0004244656795305</v>
      </c>
      <c r="AS413" s="54">
        <f t="shared" si="153"/>
        <v>1.6690991088166038</v>
      </c>
      <c r="AT413" s="54">
        <f t="shared" si="154"/>
        <v>3.6336342844550393E-6</v>
      </c>
      <c r="AU413" s="54">
        <f t="shared" si="155"/>
        <v>-89.999791808091217</v>
      </c>
      <c r="AV413" s="54">
        <f t="shared" si="156"/>
        <v>0.92841818300663392</v>
      </c>
      <c r="AW413" s="54">
        <f t="shared" si="157"/>
        <v>-21.810433931146104</v>
      </c>
      <c r="AX413" s="54">
        <f t="shared" si="158"/>
        <v>-13.502984637311993</v>
      </c>
      <c r="AY413" s="54">
        <f t="shared" si="159"/>
        <v>1.4694683163556661</v>
      </c>
      <c r="AZ413" s="16" t="e">
        <f t="shared" si="160"/>
        <v>#VALUE!</v>
      </c>
      <c r="BA413" s="16" t="e">
        <f t="shared" si="161"/>
        <v>#VALUE!</v>
      </c>
      <c r="BB413" s="16" t="e">
        <f t="shared" si="162"/>
        <v>#VALUE!</v>
      </c>
      <c r="BC413" s="16" t="e">
        <f t="shared" si="163"/>
        <v>#VALUE!</v>
      </c>
      <c r="BD413" s="16">
        <f t="shared" si="164"/>
        <v>0.98556671962563802</v>
      </c>
      <c r="BE413" s="16">
        <f t="shared" si="165"/>
        <v>-9.7463925642553892</v>
      </c>
      <c r="BF413" s="16">
        <f t="shared" si="166"/>
        <v>0.97440856630902462</v>
      </c>
      <c r="BG413" s="16">
        <f t="shared" si="167"/>
        <v>-12.990189896436101</v>
      </c>
    </row>
    <row r="414" spans="35:59" ht="15" x14ac:dyDescent="0.25">
      <c r="AI414" s="16">
        <v>412</v>
      </c>
      <c r="AJ414" s="16">
        <f t="shared" si="168"/>
        <v>5.12</v>
      </c>
      <c r="AK414" s="16">
        <f t="shared" si="169"/>
        <v>131825.67385564081</v>
      </c>
      <c r="AL414" s="54">
        <f t="shared" si="146"/>
        <v>34.822216211730485</v>
      </c>
      <c r="AM414" s="54">
        <f t="shared" si="147"/>
        <v>88.354393722853359</v>
      </c>
      <c r="AN414" s="54">
        <f t="shared" si="148"/>
        <v>1.4345872257501997</v>
      </c>
      <c r="AO414" s="54">
        <f t="shared" si="149"/>
        <v>-45.808030047472421</v>
      </c>
      <c r="AP414" s="54">
        <f t="shared" si="150"/>
        <v>2.011782278362266E-2</v>
      </c>
      <c r="AQ414" s="54">
        <f t="shared" si="151"/>
        <v>-88.847255894850178</v>
      </c>
      <c r="AR414" s="54">
        <f t="shared" si="152"/>
        <v>1.0004444656869886</v>
      </c>
      <c r="AS414" s="54">
        <f t="shared" si="153"/>
        <v>1.7079546558381764</v>
      </c>
      <c r="AT414" s="54">
        <f t="shared" si="154"/>
        <v>3.5509226701116606E-6</v>
      </c>
      <c r="AU414" s="54">
        <f t="shared" si="155"/>
        <v>-89.999796547117626</v>
      </c>
      <c r="AV414" s="54">
        <f t="shared" si="156"/>
        <v>0.92541287549159734</v>
      </c>
      <c r="AW414" s="54">
        <f t="shared" si="157"/>
        <v>-22.269304351788602</v>
      </c>
      <c r="AX414" s="54">
        <f t="shared" si="158"/>
        <v>-13.645580849473436</v>
      </c>
      <c r="AY414" s="54">
        <f t="shared" si="159"/>
        <v>-0.11311107208212157</v>
      </c>
      <c r="AZ414" s="16" t="e">
        <f t="shared" si="160"/>
        <v>#VALUE!</v>
      </c>
      <c r="BA414" s="16" t="e">
        <f t="shared" si="161"/>
        <v>#VALUE!</v>
      </c>
      <c r="BB414" s="16" t="e">
        <f t="shared" si="162"/>
        <v>#VALUE!</v>
      </c>
      <c r="BC414" s="16" t="e">
        <f t="shared" si="163"/>
        <v>#VALUE!</v>
      </c>
      <c r="BD414" s="16">
        <f t="shared" si="164"/>
        <v>0.98490182936108739</v>
      </c>
      <c r="BE414" s="16">
        <f t="shared" si="165"/>
        <v>-9.9689113685301383</v>
      </c>
      <c r="BF414" s="16">
        <f t="shared" si="166"/>
        <v>0.97325045046155967</v>
      </c>
      <c r="BG414" s="16">
        <f t="shared" si="167"/>
        <v>-13.282161241014716</v>
      </c>
    </row>
    <row r="415" spans="35:59" ht="15" x14ac:dyDescent="0.25">
      <c r="AI415" s="16">
        <v>413</v>
      </c>
      <c r="AJ415" s="16">
        <f t="shared" si="168"/>
        <v>5.13</v>
      </c>
      <c r="AK415" s="16">
        <f t="shared" si="169"/>
        <v>134896.28825916545</v>
      </c>
      <c r="AL415" s="54">
        <f t="shared" si="146"/>
        <v>35.632668520331272</v>
      </c>
      <c r="AM415" s="54">
        <f t="shared" si="147"/>
        <v>88.391832395836829</v>
      </c>
      <c r="AN415" s="54">
        <f t="shared" si="148"/>
        <v>1.4518623974813152</v>
      </c>
      <c r="AO415" s="54">
        <f t="shared" si="149"/>
        <v>-46.46713750386418</v>
      </c>
      <c r="AP415" s="54">
        <f t="shared" si="150"/>
        <v>1.9660064290543268E-2</v>
      </c>
      <c r="AQ415" s="54">
        <f t="shared" si="151"/>
        <v>-88.873488713741523</v>
      </c>
      <c r="AR415" s="54">
        <f t="shared" si="152"/>
        <v>1.0004654078372373</v>
      </c>
      <c r="AS415" s="54">
        <f t="shared" si="153"/>
        <v>1.7477136378321079</v>
      </c>
      <c r="AT415" s="54">
        <f t="shared" si="154"/>
        <v>3.4700938019698907E-6</v>
      </c>
      <c r="AU415" s="54">
        <f t="shared" si="155"/>
        <v>-89.999801178270644</v>
      </c>
      <c r="AV415" s="54">
        <f t="shared" si="156"/>
        <v>0.9222970034760698</v>
      </c>
      <c r="AW415" s="54">
        <f t="shared" si="157"/>
        <v>-22.735767542343066</v>
      </c>
      <c r="AX415" s="54">
        <f t="shared" si="158"/>
        <v>-13.787725611112364</v>
      </c>
      <c r="AY415" s="54">
        <f t="shared" si="159"/>
        <v>-1.7131560403740078</v>
      </c>
      <c r="AZ415" s="16" t="e">
        <f t="shared" si="160"/>
        <v>#VALUE!</v>
      </c>
      <c r="BA415" s="16" t="e">
        <f t="shared" si="161"/>
        <v>#VALUE!</v>
      </c>
      <c r="BB415" s="16" t="e">
        <f t="shared" si="162"/>
        <v>#VALUE!</v>
      </c>
      <c r="BC415" s="16" t="e">
        <f t="shared" si="163"/>
        <v>#VALUE!</v>
      </c>
      <c r="BD415" s="16">
        <f t="shared" si="164"/>
        <v>0.98420704404663573</v>
      </c>
      <c r="BE415" s="16">
        <f t="shared" si="165"/>
        <v>-10.196299192131756</v>
      </c>
      <c r="BF415" s="16">
        <f t="shared" si="166"/>
        <v>0.97204216926653797</v>
      </c>
      <c r="BG415" s="16">
        <f t="shared" si="167"/>
        <v>-13.580207943691775</v>
      </c>
    </row>
    <row r="416" spans="35:59" ht="15" x14ac:dyDescent="0.25">
      <c r="AI416" s="16">
        <v>414</v>
      </c>
      <c r="AJ416" s="16">
        <f t="shared" si="168"/>
        <v>5.14</v>
      </c>
      <c r="AK416" s="16">
        <f t="shared" si="169"/>
        <v>138038.42646028858</v>
      </c>
      <c r="AL416" s="54">
        <f t="shared" si="146"/>
        <v>36.462013729711622</v>
      </c>
      <c r="AM416" s="54">
        <f t="shared" si="147"/>
        <v>88.428420187949982</v>
      </c>
      <c r="AN416" s="54">
        <f t="shared" si="148"/>
        <v>1.4697341079159429</v>
      </c>
      <c r="AO416" s="54">
        <f t="shared" si="149"/>
        <v>-47.125468629238476</v>
      </c>
      <c r="AP416" s="54">
        <f t="shared" si="150"/>
        <v>1.9212713705756206E-2</v>
      </c>
      <c r="AQ416" s="54">
        <f t="shared" si="151"/>
        <v>-88.899124857208193</v>
      </c>
      <c r="AR416" s="54">
        <f t="shared" si="152"/>
        <v>1.0004873364907843</v>
      </c>
      <c r="AS416" s="54">
        <f t="shared" si="153"/>
        <v>1.788396982287489</v>
      </c>
      <c r="AT416" s="54">
        <f t="shared" si="154"/>
        <v>3.3911048234939581E-6</v>
      </c>
      <c r="AU416" s="54">
        <f t="shared" si="155"/>
        <v>-89.999805704005738</v>
      </c>
      <c r="AV416" s="54">
        <f t="shared" si="156"/>
        <v>0.91906778395997513</v>
      </c>
      <c r="AW416" s="54">
        <f t="shared" si="157"/>
        <v>-23.209823426260918</v>
      </c>
      <c r="AX416" s="54">
        <f t="shared" si="158"/>
        <v>-13.92949154249451</v>
      </c>
      <c r="AY416" s="54">
        <f t="shared" si="159"/>
        <v>-3.3304768638846127</v>
      </c>
      <c r="AZ416" s="16" t="e">
        <f t="shared" si="160"/>
        <v>#VALUE!</v>
      </c>
      <c r="BA416" s="16" t="e">
        <f t="shared" si="161"/>
        <v>#VALUE!</v>
      </c>
      <c r="BB416" s="16" t="e">
        <f t="shared" si="162"/>
        <v>#VALUE!</v>
      </c>
      <c r="BC416" s="16" t="e">
        <f t="shared" si="163"/>
        <v>#VALUE!</v>
      </c>
      <c r="BD416" s="16">
        <f t="shared" si="164"/>
        <v>0.98348108816002133</v>
      </c>
      <c r="BE416" s="16">
        <f t="shared" si="165"/>
        <v>-10.428647933459816</v>
      </c>
      <c r="BF416" s="16">
        <f t="shared" si="166"/>
        <v>0.97078175445903148</v>
      </c>
      <c r="BG416" s="16">
        <f t="shared" si="167"/>
        <v>-13.884423483948956</v>
      </c>
    </row>
    <row r="417" spans="35:59" ht="15" x14ac:dyDescent="0.25">
      <c r="AI417" s="16">
        <v>415</v>
      </c>
      <c r="AJ417" s="16">
        <f t="shared" si="168"/>
        <v>5.15</v>
      </c>
      <c r="AK417" s="16">
        <f t="shared" si="169"/>
        <v>141253.75446227577</v>
      </c>
      <c r="AL417" s="54">
        <f t="shared" si="146"/>
        <v>37.310691570461223</v>
      </c>
      <c r="AM417" s="54">
        <f t="shared" si="147"/>
        <v>88.464176379097694</v>
      </c>
      <c r="AN417" s="54">
        <f t="shared" si="148"/>
        <v>1.4882180758472801</v>
      </c>
      <c r="AO417" s="54">
        <f t="shared" si="149"/>
        <v>-47.782677230011117</v>
      </c>
      <c r="AP417" s="54">
        <f t="shared" si="150"/>
        <v>1.8775534913279747E-2</v>
      </c>
      <c r="AQ417" s="54">
        <f t="shared" si="151"/>
        <v>-88.92417787679075</v>
      </c>
      <c r="AR417" s="54">
        <f t="shared" si="152"/>
        <v>1.0005102980948031</v>
      </c>
      <c r="AS417" s="54">
        <f t="shared" si="153"/>
        <v>1.8300260958634589</v>
      </c>
      <c r="AT417" s="54">
        <f t="shared" si="154"/>
        <v>3.3139138536819322E-6</v>
      </c>
      <c r="AU417" s="54">
        <f t="shared" si="155"/>
        <v>-89.999810126722522</v>
      </c>
      <c r="AV417" s="54">
        <f t="shared" si="156"/>
        <v>0.91572246814791247</v>
      </c>
      <c r="AW417" s="54">
        <f t="shared" si="157"/>
        <v>-23.691463676875905</v>
      </c>
      <c r="AX417" s="54">
        <f t="shared" si="158"/>
        <v>-14.070955425872988</v>
      </c>
      <c r="AY417" s="54">
        <f t="shared" si="159"/>
        <v>-4.9648771602987214</v>
      </c>
      <c r="AZ417" s="16" t="e">
        <f t="shared" si="160"/>
        <v>#VALUE!</v>
      </c>
      <c r="BA417" s="16" t="e">
        <f t="shared" si="161"/>
        <v>#VALUE!</v>
      </c>
      <c r="BB417" s="16" t="e">
        <f t="shared" si="162"/>
        <v>#VALUE!</v>
      </c>
      <c r="BC417" s="16" t="e">
        <f t="shared" si="163"/>
        <v>#VALUE!</v>
      </c>
      <c r="BD417" s="16">
        <f t="shared" si="164"/>
        <v>0.98272263814213168</v>
      </c>
      <c r="BE417" s="16">
        <f t="shared" si="165"/>
        <v>-10.666050203940358</v>
      </c>
      <c r="BF417" s="16">
        <f t="shared" si="166"/>
        <v>0.96946717907508562</v>
      </c>
      <c r="BG417" s="16">
        <f t="shared" si="167"/>
        <v>-14.194900520919207</v>
      </c>
    </row>
    <row r="418" spans="35:59" ht="15" x14ac:dyDescent="0.25">
      <c r="AI418" s="16">
        <v>416</v>
      </c>
      <c r="AJ418" s="16">
        <f t="shared" si="168"/>
        <v>5.16</v>
      </c>
      <c r="AK418" s="16">
        <f t="shared" si="169"/>
        <v>144543.97707459307</v>
      </c>
      <c r="AL418" s="54">
        <f t="shared" si="146"/>
        <v>38.179152023534513</v>
      </c>
      <c r="AM418" s="54">
        <f t="shared" si="147"/>
        <v>88.499119816218581</v>
      </c>
      <c r="AN418" s="54">
        <f t="shared" si="148"/>
        <v>1.5073302469918051</v>
      </c>
      <c r="AO418" s="54">
        <f t="shared" si="149"/>
        <v>-48.438420066227664</v>
      </c>
      <c r="AP418" s="54">
        <f t="shared" si="150"/>
        <v>1.8348297118648941E-2</v>
      </c>
      <c r="AQ418" s="54">
        <f t="shared" si="151"/>
        <v>-88.948661017589899</v>
      </c>
      <c r="AR418" s="54">
        <f t="shared" si="152"/>
        <v>1.0005343412810892</v>
      </c>
      <c r="AS418" s="54">
        <f t="shared" si="153"/>
        <v>1.8726228749594984</v>
      </c>
      <c r="AT418" s="54">
        <f t="shared" si="154"/>
        <v>3.238479964859894E-6</v>
      </c>
      <c r="AU418" s="54">
        <f t="shared" si="155"/>
        <v>-89.999814448765974</v>
      </c>
      <c r="AV418" s="54">
        <f t="shared" si="156"/>
        <v>0.91225835138165468</v>
      </c>
      <c r="AW418" s="54">
        <f t="shared" si="157"/>
        <v>-24.180671327744648</v>
      </c>
      <c r="AX418" s="54">
        <f t="shared" si="158"/>
        <v>-14.212198164462071</v>
      </c>
      <c r="AY418" s="54">
        <f t="shared" si="159"/>
        <v>-6.6161541324078179</v>
      </c>
      <c r="AZ418" s="16" t="e">
        <f t="shared" si="160"/>
        <v>#VALUE!</v>
      </c>
      <c r="BA418" s="16" t="e">
        <f t="shared" si="161"/>
        <v>#VALUE!</v>
      </c>
      <c r="BB418" s="16" t="e">
        <f t="shared" si="162"/>
        <v>#VALUE!</v>
      </c>
      <c r="BC418" s="16" t="e">
        <f t="shared" si="163"/>
        <v>#VALUE!</v>
      </c>
      <c r="BD418" s="16">
        <f t="shared" si="164"/>
        <v>0.98193032118710244</v>
      </c>
      <c r="BE418" s="16">
        <f t="shared" si="165"/>
        <v>-10.908599255333225</v>
      </c>
      <c r="BF418" s="16">
        <f t="shared" si="166"/>
        <v>0.96809635741588762</v>
      </c>
      <c r="BG418" s="16">
        <f t="shared" si="167"/>
        <v>-14.511730707924492</v>
      </c>
    </row>
    <row r="419" spans="35:59" ht="15" x14ac:dyDescent="0.25">
      <c r="AI419" s="16">
        <v>417</v>
      </c>
      <c r="AJ419" s="16">
        <f t="shared" si="168"/>
        <v>5.17</v>
      </c>
      <c r="AK419" s="16">
        <f t="shared" si="169"/>
        <v>147910.83881682079</v>
      </c>
      <c r="AL419" s="54">
        <f t="shared" si="146"/>
        <v>39.067855558840307</v>
      </c>
      <c r="AM419" s="54">
        <f t="shared" si="147"/>
        <v>88.533268922747965</v>
      </c>
      <c r="AN419" s="54">
        <f t="shared" si="148"/>
        <v>1.5270867960232077</v>
      </c>
      <c r="AO419" s="54">
        <f t="shared" si="149"/>
        <v>-49.092357736514181</v>
      </c>
      <c r="AP419" s="54">
        <f t="shared" si="150"/>
        <v>1.7930774731324001E-2</v>
      </c>
      <c r="AQ419" s="54">
        <f t="shared" si="151"/>
        <v>-88.972587225106423</v>
      </c>
      <c r="AR419" s="54">
        <f t="shared" si="152"/>
        <v>1.0005595169685997</v>
      </c>
      <c r="AS419" s="54">
        <f t="shared" si="153"/>
        <v>1.9162097164899616</v>
      </c>
      <c r="AT419" s="54">
        <f t="shared" si="154"/>
        <v>3.1647631609815066E-6</v>
      </c>
      <c r="AU419" s="54">
        <f t="shared" si="155"/>
        <v>-89.999818672427722</v>
      </c>
      <c r="AV419" s="54">
        <f t="shared" si="156"/>
        <v>0.90867278360953729</v>
      </c>
      <c r="AW419" s="54">
        <f t="shared" si="157"/>
        <v>-24.677420388485473</v>
      </c>
      <c r="AX419" s="54">
        <f t="shared" si="158"/>
        <v>-14.353304726378953</v>
      </c>
      <c r="AY419" s="54">
        <f t="shared" si="159"/>
        <v>-8.2840987794973167</v>
      </c>
      <c r="AZ419" s="16" t="e">
        <f t="shared" si="160"/>
        <v>#VALUE!</v>
      </c>
      <c r="BA419" s="16" t="e">
        <f t="shared" si="161"/>
        <v>#VALUE!</v>
      </c>
      <c r="BB419" s="16" t="e">
        <f t="shared" si="162"/>
        <v>#VALUE!</v>
      </c>
      <c r="BC419" s="16" t="e">
        <f t="shared" si="163"/>
        <v>#VALUE!</v>
      </c>
      <c r="BD419" s="16">
        <f t="shared" si="164"/>
        <v>0.98110271406182015</v>
      </c>
      <c r="BE419" s="16">
        <f t="shared" si="165"/>
        <v>-11.15638890039283</v>
      </c>
      <c r="BF419" s="16">
        <f t="shared" si="166"/>
        <v>0.96666714520194552</v>
      </c>
      <c r="BG419" s="16">
        <f t="shared" si="167"/>
        <v>-14.835004495808647</v>
      </c>
    </row>
    <row r="420" spans="35:59" ht="15" x14ac:dyDescent="0.25">
      <c r="AI420" s="16">
        <v>418</v>
      </c>
      <c r="AJ420" s="16">
        <f t="shared" si="168"/>
        <v>5.18</v>
      </c>
      <c r="AK420" s="16">
        <f t="shared" si="169"/>
        <v>151356.12484362084</v>
      </c>
      <c r="AL420" s="54">
        <f t="shared" si="146"/>
        <v>39.977273379392301</v>
      </c>
      <c r="AM420" s="54">
        <f t="shared" si="147"/>
        <v>88.566641707891421</v>
      </c>
      <c r="AN420" s="54">
        <f t="shared" si="148"/>
        <v>1.5475041291425391</v>
      </c>
      <c r="AO420" s="54">
        <f t="shared" si="149"/>
        <v>-49.744155538653636</v>
      </c>
      <c r="AP420" s="54">
        <f t="shared" si="150"/>
        <v>1.7522747249539904E-2</v>
      </c>
      <c r="AQ420" s="54">
        <f t="shared" si="151"/>
        <v>-88.995969151934645</v>
      </c>
      <c r="AR420" s="54">
        <f t="shared" si="152"/>
        <v>1.0005858784707811</v>
      </c>
      <c r="AS420" s="54">
        <f t="shared" si="153"/>
        <v>1.9608095288645855</v>
      </c>
      <c r="AT420" s="54">
        <f t="shared" si="154"/>
        <v>3.0927243564215923E-6</v>
      </c>
      <c r="AU420" s="54">
        <f t="shared" si="155"/>
        <v>-89.999822799947182</v>
      </c>
      <c r="AV420" s="54">
        <f t="shared" si="156"/>
        <v>0.90496318037179979</v>
      </c>
      <c r="AW420" s="54">
        <f t="shared" si="157"/>
        <v>-25.181675468526031</v>
      </c>
      <c r="AX420" s="54">
        <f t="shared" si="158"/>
        <v>-14.494364073636188</v>
      </c>
      <c r="AY420" s="54">
        <f t="shared" si="159"/>
        <v>-9.9684960736249266</v>
      </c>
      <c r="AZ420" s="16" t="e">
        <f t="shared" si="160"/>
        <v>#VALUE!</v>
      </c>
      <c r="BA420" s="16" t="e">
        <f t="shared" si="161"/>
        <v>#VALUE!</v>
      </c>
      <c r="BB420" s="16" t="e">
        <f t="shared" si="162"/>
        <v>#VALUE!</v>
      </c>
      <c r="BC420" s="16" t="e">
        <f t="shared" si="163"/>
        <v>#VALUE!</v>
      </c>
      <c r="BD420" s="16">
        <f t="shared" si="164"/>
        <v>0.98023834196252468</v>
      </c>
      <c r="BE420" s="16">
        <f t="shared" si="165"/>
        <v>-11.40951342652696</v>
      </c>
      <c r="BF420" s="16">
        <f t="shared" si="166"/>
        <v>0.96517733993599875</v>
      </c>
      <c r="BG420" s="16">
        <f t="shared" si="167"/>
        <v>-15.164810924792501</v>
      </c>
    </row>
    <row r="421" spans="35:59" ht="15" x14ac:dyDescent="0.25">
      <c r="AI421" s="16">
        <v>419</v>
      </c>
      <c r="AJ421" s="16">
        <f t="shared" si="168"/>
        <v>5.19</v>
      </c>
      <c r="AK421" s="16">
        <f t="shared" si="169"/>
        <v>154881.66189124843</v>
      </c>
      <c r="AL421" s="54">
        <f t="shared" si="146"/>
        <v>40.907887671149879</v>
      </c>
      <c r="AM421" s="54">
        <f t="shared" si="147"/>
        <v>88.599255775711654</v>
      </c>
      <c r="AN421" s="54">
        <f t="shared" si="148"/>
        <v>1.5685988872079308</v>
      </c>
      <c r="AO421" s="54">
        <f t="shared" si="149"/>
        <v>-50.393484300585285</v>
      </c>
      <c r="AP421" s="54">
        <f t="shared" si="150"/>
        <v>1.712399914755711E-2</v>
      </c>
      <c r="AQ421" s="54">
        <f t="shared" si="151"/>
        <v>-89.018819164311807</v>
      </c>
      <c r="AR421" s="54">
        <f t="shared" si="152"/>
        <v>1.0006134816079144</v>
      </c>
      <c r="AS421" s="54">
        <f t="shared" si="153"/>
        <v>2.0064457431766014</v>
      </c>
      <c r="AT421" s="54">
        <f t="shared" si="154"/>
        <v>3.0223253552524302E-6</v>
      </c>
      <c r="AU421" s="54">
        <f t="shared" si="155"/>
        <v>-89.999826833512842</v>
      </c>
      <c r="AV421" s="54">
        <f t="shared" si="156"/>
        <v>0.90112703427440066</v>
      </c>
      <c r="AW421" s="54">
        <f t="shared" si="157"/>
        <v>-25.693391411324207</v>
      </c>
      <c r="AX421" s="54">
        <f t="shared" si="158"/>
        <v>-14.635469076362304</v>
      </c>
      <c r="AY421" s="54">
        <f t="shared" si="159"/>
        <v>-11.669125097548415</v>
      </c>
      <c r="AZ421" s="16" t="e">
        <f t="shared" si="160"/>
        <v>#VALUE!</v>
      </c>
      <c r="BA421" s="16" t="e">
        <f t="shared" si="161"/>
        <v>#VALUE!</v>
      </c>
      <c r="BB421" s="16" t="e">
        <f t="shared" si="162"/>
        <v>#VALUE!</v>
      </c>
      <c r="BC421" s="16" t="e">
        <f t="shared" si="163"/>
        <v>#VALUE!</v>
      </c>
      <c r="BD421" s="16">
        <f t="shared" si="164"/>
        <v>0.97933567741690897</v>
      </c>
      <c r="BE421" s="16">
        <f t="shared" si="165"/>
        <v>-11.668067502091368</v>
      </c>
      <c r="BF421" s="16">
        <f t="shared" si="166"/>
        <v>0.96362468149423786</v>
      </c>
      <c r="BG421" s="16">
        <f t="shared" si="167"/>
        <v>-15.501237404611159</v>
      </c>
    </row>
    <row r="422" spans="35:59" ht="15" x14ac:dyDescent="0.25">
      <c r="AI422" s="16">
        <v>420</v>
      </c>
      <c r="AJ422" s="16">
        <f t="shared" si="168"/>
        <v>5.2</v>
      </c>
      <c r="AK422" s="16">
        <f t="shared" si="169"/>
        <v>158489.31924611164</v>
      </c>
      <c r="AL422" s="54">
        <f t="shared" si="146"/>
        <v>41.86019185868232</v>
      </c>
      <c r="AM422" s="54">
        <f t="shared" si="147"/>
        <v>88.63112833403116</v>
      </c>
      <c r="AN422" s="54">
        <f t="shared" si="148"/>
        <v>1.5903879494438846</v>
      </c>
      <c r="AO422" s="54">
        <f t="shared" si="149"/>
        <v>-51.040021176967784</v>
      </c>
      <c r="AP422" s="54">
        <f t="shared" si="150"/>
        <v>1.673431976527328E-2</v>
      </c>
      <c r="AQ422" s="54">
        <f t="shared" si="151"/>
        <v>-89.041149348526318</v>
      </c>
      <c r="AR422" s="54">
        <f t="shared" si="152"/>
        <v>1.0006423848247041</v>
      </c>
      <c r="AS422" s="54">
        <f t="shared" si="153"/>
        <v>2.0531423245999014</v>
      </c>
      <c r="AT422" s="54">
        <f t="shared" si="154"/>
        <v>2.9535288309917756E-6</v>
      </c>
      <c r="AU422" s="54">
        <f t="shared" si="155"/>
        <v>-89.99983077526332</v>
      </c>
      <c r="AV422" s="54">
        <f t="shared" si="156"/>
        <v>0.89716192691692087</v>
      </c>
      <c r="AW422" s="54">
        <f t="shared" si="157"/>
        <v>-26.212512941769731</v>
      </c>
      <c r="AX422" s="54">
        <f t="shared" si="158"/>
        <v>-14.77671641251861</v>
      </c>
      <c r="AY422" s="54">
        <f t="shared" si="159"/>
        <v>-13.385759141579772</v>
      </c>
      <c r="AZ422" s="16" t="e">
        <f t="shared" si="160"/>
        <v>#VALUE!</v>
      </c>
      <c r="BA422" s="16" t="e">
        <f t="shared" si="161"/>
        <v>#VALUE!</v>
      </c>
      <c r="BB422" s="16" t="e">
        <f t="shared" si="162"/>
        <v>#VALUE!</v>
      </c>
      <c r="BC422" s="16" t="e">
        <f t="shared" si="163"/>
        <v>#VALUE!</v>
      </c>
      <c r="BD422" s="16">
        <f t="shared" si="164"/>
        <v>0.97839313924087201</v>
      </c>
      <c r="BE422" s="16">
        <f t="shared" si="165"/>
        <v>-11.932146074952261</v>
      </c>
      <c r="BF422" s="16">
        <f t="shared" si="166"/>
        <v>0.96200685296622424</v>
      </c>
      <c r="BG422" s="16">
        <f t="shared" si="167"/>
        <v>-15.844369482731366</v>
      </c>
    </row>
    <row r="423" spans="35:59" ht="15" x14ac:dyDescent="0.25">
      <c r="AI423" s="16">
        <v>421</v>
      </c>
      <c r="AJ423" s="16">
        <f t="shared" si="168"/>
        <v>5.21</v>
      </c>
      <c r="AK423" s="16">
        <f t="shared" si="169"/>
        <v>162181.00973589328</v>
      </c>
      <c r="AL423" s="54">
        <f t="shared" si="146"/>
        <v>42.834690866792023</v>
      </c>
      <c r="AM423" s="54">
        <f t="shared" si="147"/>
        <v>88.662276203153681</v>
      </c>
      <c r="AN423" s="54">
        <f t="shared" si="148"/>
        <v>1.6128884377466775</v>
      </c>
      <c r="AO423" s="54">
        <f t="shared" si="149"/>
        <v>-51.683450406840294</v>
      </c>
      <c r="AP423" s="54">
        <f t="shared" si="150"/>
        <v>1.6353503200155769E-2</v>
      </c>
      <c r="AQ423" s="54">
        <f t="shared" si="151"/>
        <v>-89.062971517187336</v>
      </c>
      <c r="AR423" s="54">
        <f t="shared" si="152"/>
        <v>1.0006726493133569</v>
      </c>
      <c r="AS423" s="54">
        <f t="shared" si="153"/>
        <v>2.100923783996496</v>
      </c>
      <c r="AT423" s="54">
        <f t="shared" si="154"/>
        <v>2.8862983068118334E-6</v>
      </c>
      <c r="AU423" s="54">
        <f t="shared" si="155"/>
        <v>-89.999834627288607</v>
      </c>
      <c r="AV423" s="54">
        <f t="shared" si="156"/>
        <v>0.89306554123289839</v>
      </c>
      <c r="AW423" s="54">
        <f t="shared" si="157"/>
        <v>-26.738974329603813</v>
      </c>
      <c r="AX423" s="54">
        <f t="shared" si="158"/>
        <v>-14.91820645346775</v>
      </c>
      <c r="AY423" s="54">
        <f t="shared" si="159"/>
        <v>-15.118165757205265</v>
      </c>
      <c r="AZ423" s="16" t="e">
        <f t="shared" si="160"/>
        <v>#VALUE!</v>
      </c>
      <c r="BA423" s="16" t="e">
        <f t="shared" si="161"/>
        <v>#VALUE!</v>
      </c>
      <c r="BB423" s="16" t="e">
        <f t="shared" si="162"/>
        <v>#VALUE!</v>
      </c>
      <c r="BC423" s="16" t="e">
        <f t="shared" si="163"/>
        <v>#VALUE!</v>
      </c>
      <c r="BD423" s="16">
        <f t="shared" si="164"/>
        <v>0.977409091559853</v>
      </c>
      <c r="BE423" s="16">
        <f t="shared" si="165"/>
        <v>-12.201844262944281</v>
      </c>
      <c r="BF423" s="16">
        <f t="shared" si="166"/>
        <v>0.96032148176463283</v>
      </c>
      <c r="BG423" s="16">
        <f t="shared" si="167"/>
        <v>-16.194290600491122</v>
      </c>
    </row>
    <row r="424" spans="35:59" ht="15" x14ac:dyDescent="0.25">
      <c r="AI424" s="16">
        <v>422</v>
      </c>
      <c r="AJ424" s="16">
        <f t="shared" si="168"/>
        <v>5.22</v>
      </c>
      <c r="AK424" s="16">
        <f t="shared" si="169"/>
        <v>165958.69074375604</v>
      </c>
      <c r="AL424" s="54">
        <f t="shared" si="146"/>
        <v>43.831901388234435</v>
      </c>
      <c r="AM424" s="54">
        <f t="shared" si="147"/>
        <v>88.692715824406818</v>
      </c>
      <c r="AN424" s="54">
        <f t="shared" si="148"/>
        <v>1.6361177215989158</v>
      </c>
      <c r="AO424" s="54">
        <f t="shared" si="149"/>
        <v>-52.32346402835239</v>
      </c>
      <c r="AP424" s="54">
        <f t="shared" si="150"/>
        <v>1.5981348201455314E-2</v>
      </c>
      <c r="AQ424" s="54">
        <f t="shared" si="151"/>
        <v>-89.084297215358689</v>
      </c>
      <c r="AR424" s="54">
        <f t="shared" si="152"/>
        <v>1.0007043391424015</v>
      </c>
      <c r="AS424" s="54">
        <f t="shared" si="153"/>
        <v>2.1498151897352074</v>
      </c>
      <c r="AT424" s="54">
        <f t="shared" si="154"/>
        <v>2.820598136198792E-6</v>
      </c>
      <c r="AU424" s="54">
        <f t="shared" si="155"/>
        <v>-89.999838391631101</v>
      </c>
      <c r="AV424" s="54">
        <f t="shared" si="156"/>
        <v>0.88883567419341158</v>
      </c>
      <c r="AW424" s="54">
        <f t="shared" si="157"/>
        <v>-27.272699071806901</v>
      </c>
      <c r="AX424" s="54">
        <f t="shared" si="158"/>
        <v>-15.060043135830705</v>
      </c>
      <c r="AY424" s="54">
        <f t="shared" si="159"/>
        <v>-16.866106765909763</v>
      </c>
      <c r="AZ424" s="16" t="e">
        <f t="shared" si="160"/>
        <v>#VALUE!</v>
      </c>
      <c r="BA424" s="16" t="e">
        <f t="shared" si="161"/>
        <v>#VALUE!</v>
      </c>
      <c r="BB424" s="16" t="e">
        <f t="shared" si="162"/>
        <v>#VALUE!</v>
      </c>
      <c r="BC424" s="16" t="e">
        <f t="shared" si="163"/>
        <v>#VALUE!</v>
      </c>
      <c r="BD424" s="16">
        <f t="shared" si="164"/>
        <v>0.97638184290550323</v>
      </c>
      <c r="BE424" s="16">
        <f t="shared" si="165"/>
        <v>-12.477257235848791</v>
      </c>
      <c r="BF424" s="16">
        <f t="shared" si="166"/>
        <v>0.95856614102660587</v>
      </c>
      <c r="BG424" s="16">
        <f t="shared" si="167"/>
        <v>-16.551081837053928</v>
      </c>
    </row>
    <row r="425" spans="35:59" ht="15" x14ac:dyDescent="0.25">
      <c r="AI425" s="16">
        <v>423</v>
      </c>
      <c r="AJ425" s="16">
        <f t="shared" si="168"/>
        <v>5.23</v>
      </c>
      <c r="AK425" s="16">
        <f t="shared" si="169"/>
        <v>169824.36524617471</v>
      </c>
      <c r="AL425" s="54">
        <f t="shared" si="146"/>
        <v>44.852352157678133</v>
      </c>
      <c r="AM425" s="54">
        <f t="shared" si="147"/>
        <v>88.722463268508747</v>
      </c>
      <c r="AN425" s="54">
        <f t="shared" si="148"/>
        <v>1.6600934236028575</v>
      </c>
      <c r="AO425" s="54">
        <f t="shared" si="149"/>
        <v>-52.95976254700885</v>
      </c>
      <c r="AP425" s="54">
        <f t="shared" si="150"/>
        <v>1.5617658066660295E-2</v>
      </c>
      <c r="AQ425" s="54">
        <f t="shared" si="151"/>
        <v>-89.105137726559292</v>
      </c>
      <c r="AR425" s="54">
        <f t="shared" si="152"/>
        <v>1.0007375213915168</v>
      </c>
      <c r="AS425" s="54">
        <f t="shared" si="153"/>
        <v>2.1998421797224275</v>
      </c>
      <c r="AT425" s="54">
        <f t="shared" si="154"/>
        <v>2.7563934840525356E-6</v>
      </c>
      <c r="AU425" s="54">
        <f t="shared" si="155"/>
        <v>-89.999842070286689</v>
      </c>
      <c r="AV425" s="54">
        <f t="shared" si="156"/>
        <v>0.88447024981699152</v>
      </c>
      <c r="AW425" s="54">
        <f t="shared" si="157"/>
        <v>-27.813599597000167</v>
      </c>
      <c r="AX425" s="54">
        <f t="shared" si="158"/>
        <v>-15.202333820145776</v>
      </c>
      <c r="AY425" s="54">
        <f t="shared" si="159"/>
        <v>-18.62933822226988</v>
      </c>
      <c r="AZ425" s="16" t="e">
        <f t="shared" si="160"/>
        <v>#VALUE!</v>
      </c>
      <c r="BA425" s="16" t="e">
        <f t="shared" si="161"/>
        <v>#VALUE!</v>
      </c>
      <c r="BB425" s="16" t="e">
        <f t="shared" si="162"/>
        <v>#VALUE!</v>
      </c>
      <c r="BC425" s="16" t="e">
        <f t="shared" si="163"/>
        <v>#VALUE!</v>
      </c>
      <c r="BD425" s="16">
        <f t="shared" si="164"/>
        <v>0.97530964539929133</v>
      </c>
      <c r="BE425" s="16">
        <f t="shared" si="165"/>
        <v>-12.758480088517389</v>
      </c>
      <c r="BF425" s="16">
        <f t="shared" si="166"/>
        <v>0.95673835132904672</v>
      </c>
      <c r="BG425" s="16">
        <f t="shared" si="167"/>
        <v>-16.914821641128693</v>
      </c>
    </row>
    <row r="426" spans="35:59" ht="15" x14ac:dyDescent="0.25">
      <c r="AI426" s="16">
        <v>424</v>
      </c>
      <c r="AJ426" s="16">
        <f t="shared" si="168"/>
        <v>5.24</v>
      </c>
      <c r="AK426" s="16">
        <f t="shared" si="169"/>
        <v>173780.0828749378</v>
      </c>
      <c r="AL426" s="54">
        <f t="shared" si="146"/>
        <v>45.896584232048305</v>
      </c>
      <c r="AM426" s="54">
        <f t="shared" si="147"/>
        <v>88.751534243761725</v>
      </c>
      <c r="AN426" s="54">
        <f t="shared" si="148"/>
        <v>1.6848334256386366</v>
      </c>
      <c r="AO426" s="54">
        <f t="shared" si="149"/>
        <v>-53.592055554373509</v>
      </c>
      <c r="AP426" s="54">
        <f t="shared" si="150"/>
        <v>1.5262240540152421E-2</v>
      </c>
      <c r="AQ426" s="54">
        <f t="shared" si="151"/>
        <v>-89.125504078633213</v>
      </c>
      <c r="AR426" s="54">
        <f t="shared" si="152"/>
        <v>1.000772266292643</v>
      </c>
      <c r="AS426" s="54">
        <f t="shared" si="153"/>
        <v>2.2510309736453147</v>
      </c>
      <c r="AT426" s="54">
        <f t="shared" si="154"/>
        <v>2.6936503082166658E-6</v>
      </c>
      <c r="AU426" s="54">
        <f t="shared" si="155"/>
        <v>-89.999845665205854</v>
      </c>
      <c r="AV426" s="54">
        <f t="shared" si="156"/>
        <v>0.87996733242113223</v>
      </c>
      <c r="AW426" s="54">
        <f t="shared" si="157"/>
        <v>-28.361576994975522</v>
      </c>
      <c r="AX426" s="54">
        <f t="shared" si="158"/>
        <v>-15.345189136912323</v>
      </c>
      <c r="AY426" s="54">
        <f t="shared" si="159"/>
        <v>-20.407610331017821</v>
      </c>
      <c r="AZ426" s="16" t="e">
        <f t="shared" si="160"/>
        <v>#VALUE!</v>
      </c>
      <c r="BA426" s="16" t="e">
        <f t="shared" si="161"/>
        <v>#VALUE!</v>
      </c>
      <c r="BB426" s="16" t="e">
        <f t="shared" si="162"/>
        <v>#VALUE!</v>
      </c>
      <c r="BC426" s="16" t="e">
        <f t="shared" si="163"/>
        <v>#VALUE!</v>
      </c>
      <c r="BD426" s="16">
        <f t="shared" si="164"/>
        <v>0.97419069403551839</v>
      </c>
      <c r="BE426" s="16">
        <f t="shared" si="165"/>
        <v>-13.045607704766487</v>
      </c>
      <c r="BF426" s="16">
        <f t="shared" si="166"/>
        <v>0.95483558274061253</v>
      </c>
      <c r="BG426" s="16">
        <f t="shared" si="167"/>
        <v>-17.285585550470309</v>
      </c>
    </row>
    <row r="427" spans="35:59" ht="15" x14ac:dyDescent="0.25">
      <c r="AI427" s="16">
        <v>425</v>
      </c>
      <c r="AJ427" s="16">
        <f t="shared" si="168"/>
        <v>5.25</v>
      </c>
      <c r="AK427" s="16">
        <f t="shared" si="169"/>
        <v>177827.94100389251</v>
      </c>
      <c r="AL427" s="54">
        <f t="shared" si="146"/>
        <v>46.965151277405091</v>
      </c>
      <c r="AM427" s="54">
        <f t="shared" si="147"/>
        <v>88.779944104075383</v>
      </c>
      <c r="AN427" s="54">
        <f t="shared" si="148"/>
        <v>1.7103558756503134</v>
      </c>
      <c r="AO427" s="54">
        <f t="shared" si="149"/>
        <v>-54.220062294699957</v>
      </c>
      <c r="AP427" s="54">
        <f t="shared" si="150"/>
        <v>1.4914907714023099E-2</v>
      </c>
      <c r="AQ427" s="54">
        <f t="shared" si="151"/>
        <v>-89.145407049491482</v>
      </c>
      <c r="AR427" s="54">
        <f t="shared" si="152"/>
        <v>1.0008086473776672</v>
      </c>
      <c r="AS427" s="54">
        <f t="shared" si="153"/>
        <v>2.3034083854277476</v>
      </c>
      <c r="AT427" s="54">
        <f t="shared" si="154"/>
        <v>2.6323353414288472E-6</v>
      </c>
      <c r="AU427" s="54">
        <f t="shared" si="155"/>
        <v>-89.999849178294667</v>
      </c>
      <c r="AV427" s="54">
        <f t="shared" si="156"/>
        <v>0.87532514004282624</v>
      </c>
      <c r="AW427" s="54">
        <f t="shared" si="157"/>
        <v>-28.916520774516655</v>
      </c>
      <c r="AX427" s="54">
        <f t="shared" si="158"/>
        <v>-15.488722820665943</v>
      </c>
      <c r="AY427" s="54">
        <f t="shared" si="159"/>
        <v>-22.200667318424596</v>
      </c>
      <c r="AZ427" s="16" t="e">
        <f t="shared" si="160"/>
        <v>#VALUE!</v>
      </c>
      <c r="BA427" s="16" t="e">
        <f t="shared" si="161"/>
        <v>#VALUE!</v>
      </c>
      <c r="BB427" s="16" t="e">
        <f t="shared" si="162"/>
        <v>#VALUE!</v>
      </c>
      <c r="BC427" s="16" t="e">
        <f t="shared" si="163"/>
        <v>#VALUE!</v>
      </c>
      <c r="BD427" s="16">
        <f t="shared" si="164"/>
        <v>0.97302312607711272</v>
      </c>
      <c r="BE427" s="16">
        <f t="shared" si="165"/>
        <v>-13.3387346116746</v>
      </c>
      <c r="BF427" s="16">
        <f t="shared" si="166"/>
        <v>0.95285525723342801</v>
      </c>
      <c r="BG427" s="16">
        <f t="shared" si="167"/>
        <v>-17.663445899250377</v>
      </c>
    </row>
    <row r="428" spans="35:59" ht="15" x14ac:dyDescent="0.25">
      <c r="AI428" s="16">
        <v>426</v>
      </c>
      <c r="AJ428" s="16">
        <f t="shared" si="168"/>
        <v>5.26</v>
      </c>
      <c r="AK428" s="16">
        <f t="shared" si="169"/>
        <v>181970.08586099857</v>
      </c>
      <c r="AL428" s="54">
        <f t="shared" si="146"/>
        <v>48.058619862506127</v>
      </c>
      <c r="AM428" s="54">
        <f t="shared" si="147"/>
        <v>88.807707856822205</v>
      </c>
      <c r="AN428" s="54">
        <f t="shared" si="148"/>
        <v>1.7366791950594054</v>
      </c>
      <c r="AO428" s="54">
        <f t="shared" si="149"/>
        <v>-54.843512177484165</v>
      </c>
      <c r="AP428" s="54">
        <f t="shared" si="150"/>
        <v>1.457547593101201E-2</v>
      </c>
      <c r="AQ428" s="54">
        <f t="shared" si="151"/>
        <v>-89.164857172728532</v>
      </c>
      <c r="AR428" s="54">
        <f t="shared" si="152"/>
        <v>1.000846741632984</v>
      </c>
      <c r="AS428" s="54">
        <f t="shared" si="153"/>
        <v>2.3570018358987448</v>
      </c>
      <c r="AT428" s="54">
        <f t="shared" si="154"/>
        <v>2.5724160736820931E-6</v>
      </c>
      <c r="AU428" s="54">
        <f t="shared" si="155"/>
        <v>-89.999852611415818</v>
      </c>
      <c r="AV428" s="54">
        <f t="shared" si="156"/>
        <v>0.87054205794790007</v>
      </c>
      <c r="AW428" s="54">
        <f t="shared" si="157"/>
        <v>-29.478308652685989</v>
      </c>
      <c r="AX428" s="54">
        <f t="shared" si="158"/>
        <v>-15.633051532786968</v>
      </c>
      <c r="AY428" s="54">
        <f t="shared" si="159"/>
        <v>-24.008247258979928</v>
      </c>
      <c r="AZ428" s="16" t="e">
        <f t="shared" si="160"/>
        <v>#VALUE!</v>
      </c>
      <c r="BA428" s="16" t="e">
        <f t="shared" si="161"/>
        <v>#VALUE!</v>
      </c>
      <c r="BB428" s="16" t="e">
        <f t="shared" si="162"/>
        <v>#VALUE!</v>
      </c>
      <c r="BC428" s="16" t="e">
        <f t="shared" si="163"/>
        <v>#VALUE!</v>
      </c>
      <c r="BD428" s="16">
        <f t="shared" si="164"/>
        <v>0.97180502057849738</v>
      </c>
      <c r="BE428" s="16">
        <f t="shared" si="165"/>
        <v>-13.63795482391979</v>
      </c>
      <c r="BF428" s="16">
        <f t="shared" si="166"/>
        <v>0.95079475147764447</v>
      </c>
      <c r="BG428" s="16">
        <f t="shared" si="167"/>
        <v>-18.048471513466588</v>
      </c>
    </row>
    <row r="429" spans="35:59" ht="15" x14ac:dyDescent="0.25">
      <c r="AI429" s="16">
        <v>427</v>
      </c>
      <c r="AJ429" s="16">
        <f t="shared" si="168"/>
        <v>5.27</v>
      </c>
      <c r="AK429" s="16">
        <f t="shared" si="169"/>
        <v>186208.71366628664</v>
      </c>
      <c r="AL429" s="54">
        <f t="shared" si="146"/>
        <v>49.177569759210513</v>
      </c>
      <c r="AM429" s="54">
        <f t="shared" si="147"/>
        <v>88.834840170528537</v>
      </c>
      <c r="AN429" s="54">
        <f t="shared" si="148"/>
        <v>1.7638220868026568</v>
      </c>
      <c r="AO429" s="54">
        <f t="shared" si="149"/>
        <v>-55.462145234470292</v>
      </c>
      <c r="AP429" s="54">
        <f t="shared" si="150"/>
        <v>1.4243765689528034E-2</v>
      </c>
      <c r="AQ429" s="54">
        <f t="shared" si="151"/>
        <v>-89.183864743115564</v>
      </c>
      <c r="AR429" s="54">
        <f t="shared" si="152"/>
        <v>1.0008866296612497</v>
      </c>
      <c r="AS429" s="54">
        <f t="shared" si="153"/>
        <v>2.4118393656729218</v>
      </c>
      <c r="AT429" s="54">
        <f t="shared" si="154"/>
        <v>2.5138607349875255E-6</v>
      </c>
      <c r="AU429" s="54">
        <f t="shared" si="155"/>
        <v>-89.999855966389603</v>
      </c>
      <c r="AV429" s="54">
        <f t="shared" si="156"/>
        <v>0.86561665214148253</v>
      </c>
      <c r="AW429" s="54">
        <f t="shared" si="157"/>
        <v>-30.046806378737848</v>
      </c>
      <c r="AX429" s="54">
        <f t="shared" si="158"/>
        <v>-15.778294673793523</v>
      </c>
      <c r="AY429" s="54">
        <f t="shared" si="159"/>
        <v>-25.830081858968654</v>
      </c>
      <c r="AZ429" s="16" t="e">
        <f t="shared" si="160"/>
        <v>#VALUE!</v>
      </c>
      <c r="BA429" s="16" t="e">
        <f t="shared" si="161"/>
        <v>#VALUE!</v>
      </c>
      <c r="BB429" s="16" t="e">
        <f t="shared" si="162"/>
        <v>#VALUE!</v>
      </c>
      <c r="BC429" s="16" t="e">
        <f t="shared" si="163"/>
        <v>#VALUE!</v>
      </c>
      <c r="BD429" s="16">
        <f t="shared" si="164"/>
        <v>0.97053439805074837</v>
      </c>
      <c r="BE429" s="16">
        <f t="shared" si="165"/>
        <v>-13.943361677806859</v>
      </c>
      <c r="BF429" s="16">
        <f t="shared" si="166"/>
        <v>0.94865140004185933</v>
      </c>
      <c r="BG429" s="16">
        <f t="shared" si="167"/>
        <v>-18.440727394649951</v>
      </c>
    </row>
    <row r="430" spans="35:59" ht="15" x14ac:dyDescent="0.25">
      <c r="AI430" s="16">
        <v>428</v>
      </c>
      <c r="AJ430" s="16">
        <f t="shared" si="168"/>
        <v>5.28</v>
      </c>
      <c r="AK430" s="16">
        <f t="shared" si="169"/>
        <v>190546.07179632492</v>
      </c>
      <c r="AL430" s="54">
        <f t="shared" si="146"/>
        <v>50.322594249883643</v>
      </c>
      <c r="AM430" s="54">
        <f t="shared" si="147"/>
        <v>88.861355382403374</v>
      </c>
      <c r="AN430" s="54">
        <f t="shared" si="148"/>
        <v>1.7918035439880289</v>
      </c>
      <c r="AO430" s="54">
        <f t="shared" si="149"/>
        <v>-56.075712520168402</v>
      </c>
      <c r="AP430" s="54">
        <f t="shared" si="150"/>
        <v>1.3919601550713567E-2</v>
      </c>
      <c r="AQ430" s="54">
        <f t="shared" si="151"/>
        <v>-89.202439821973428</v>
      </c>
      <c r="AR430" s="54">
        <f t="shared" si="152"/>
        <v>1.0009283958506558</v>
      </c>
      <c r="AS430" s="54">
        <f t="shared" si="153"/>
        <v>2.4679496482420844</v>
      </c>
      <c r="AT430" s="54">
        <f t="shared" si="154"/>
        <v>2.4566382785294863E-6</v>
      </c>
      <c r="AU430" s="54">
        <f t="shared" si="155"/>
        <v>-89.999859244994852</v>
      </c>
      <c r="AV430" s="54">
        <f t="shared" si="156"/>
        <v>0.86054768278493265</v>
      </c>
      <c r="AW430" s="54">
        <f t="shared" si="157"/>
        <v>-30.62186759576473</v>
      </c>
      <c r="AX430" s="54">
        <f t="shared" si="158"/>
        <v>-15.924574185911695</v>
      </c>
      <c r="AY430" s="54">
        <f t="shared" si="159"/>
        <v>-27.665896199130128</v>
      </c>
      <c r="AZ430" s="16" t="e">
        <f t="shared" si="160"/>
        <v>#VALUE!</v>
      </c>
      <c r="BA430" s="16" t="e">
        <f t="shared" si="161"/>
        <v>#VALUE!</v>
      </c>
      <c r="BB430" s="16" t="e">
        <f t="shared" si="162"/>
        <v>#VALUE!</v>
      </c>
      <c r="BC430" s="16" t="e">
        <f t="shared" si="163"/>
        <v>#VALUE!</v>
      </c>
      <c r="BD430" s="16">
        <f t="shared" si="164"/>
        <v>0.96920922028519718</v>
      </c>
      <c r="BE430" s="16">
        <f t="shared" si="165"/>
        <v>-14.255047654647775</v>
      </c>
      <c r="BF430" s="16">
        <f t="shared" si="166"/>
        <v>0.94642249902207043</v>
      </c>
      <c r="BG430" s="16">
        <f t="shared" si="167"/>
        <v>-18.840274392226391</v>
      </c>
    </row>
    <row r="431" spans="35:59" ht="15" x14ac:dyDescent="0.25">
      <c r="AI431" s="16">
        <v>429</v>
      </c>
      <c r="AJ431" s="16">
        <f t="shared" si="168"/>
        <v>5.29</v>
      </c>
      <c r="AK431" s="16">
        <f t="shared" si="169"/>
        <v>194984.45997580473</v>
      </c>
      <c r="AL431" s="54">
        <f t="shared" si="146"/>
        <v>51.494300441963929</v>
      </c>
      <c r="AM431" s="54">
        <f t="shared" si="147"/>
        <v>88.887267505708337</v>
      </c>
      <c r="AN431" s="54">
        <f t="shared" si="148"/>
        <v>1.8206428591603117</v>
      </c>
      <c r="AO431" s="54">
        <f t="shared" si="149"/>
        <v>-56.683976455457142</v>
      </c>
      <c r="AP431" s="54">
        <f t="shared" si="150"/>
        <v>1.3602812047514177E-2</v>
      </c>
      <c r="AQ431" s="54">
        <f t="shared" si="151"/>
        <v>-89.220592242427429</v>
      </c>
      <c r="AR431" s="54">
        <f t="shared" si="152"/>
        <v>1.0009721285520727</v>
      </c>
      <c r="AS431" s="54">
        <f t="shared" si="153"/>
        <v>2.5253620032765474</v>
      </c>
      <c r="AT431" s="54">
        <f t="shared" si="154"/>
        <v>2.4007183642041488E-6</v>
      </c>
      <c r="AU431" s="54">
        <f t="shared" si="155"/>
        <v>-89.999862448969935</v>
      </c>
      <c r="AV431" s="54">
        <f t="shared" si="156"/>
        <v>0.85533411741811705</v>
      </c>
      <c r="AW431" s="54">
        <f t="shared" si="157"/>
        <v>-31.203333743092053</v>
      </c>
      <c r="AX431" s="54">
        <f t="shared" si="158"/>
        <v>-16.072014346749071</v>
      </c>
      <c r="AY431" s="54">
        <f t="shared" si="159"/>
        <v>-29.515408439133601</v>
      </c>
      <c r="AZ431" s="16" t="e">
        <f t="shared" si="160"/>
        <v>#VALUE!</v>
      </c>
      <c r="BA431" s="16" t="e">
        <f t="shared" si="161"/>
        <v>#VALUE!</v>
      </c>
      <c r="BB431" s="16" t="e">
        <f t="shared" si="162"/>
        <v>#VALUE!</v>
      </c>
      <c r="BC431" s="16" t="e">
        <f t="shared" si="163"/>
        <v>#VALUE!</v>
      </c>
      <c r="BD431" s="16">
        <f t="shared" si="164"/>
        <v>0.96782739035256138</v>
      </c>
      <c r="BE431" s="16">
        <f t="shared" si="165"/>
        <v>-14.573104193177041</v>
      </c>
      <c r="BF431" s="16">
        <f t="shared" si="166"/>
        <v>0.94410531012124432</v>
      </c>
      <c r="BG431" s="16">
        <f t="shared" si="167"/>
        <v>-19.247168864994894</v>
      </c>
    </row>
    <row r="432" spans="35:59" ht="15" x14ac:dyDescent="0.25">
      <c r="AI432" s="16">
        <v>430</v>
      </c>
      <c r="AJ432" s="16">
        <f t="shared" si="168"/>
        <v>5.3</v>
      </c>
      <c r="AK432" s="16">
        <f t="shared" si="169"/>
        <v>199526.23149688813</v>
      </c>
      <c r="AL432" s="54">
        <f t="shared" si="146"/>
        <v>52.693309589861606</v>
      </c>
      <c r="AM432" s="54">
        <f t="shared" si="147"/>
        <v>88.912590236971042</v>
      </c>
      <c r="AN432" s="54">
        <f t="shared" si="148"/>
        <v>1.8503596341656339</v>
      </c>
      <c r="AO432" s="54">
        <f t="shared" si="149"/>
        <v>-57.286711114343362</v>
      </c>
      <c r="AP432" s="54">
        <f t="shared" si="150"/>
        <v>1.3293229595714365E-2</v>
      </c>
      <c r="AQ432" s="54">
        <f t="shared" si="151"/>
        <v>-89.238331614546482</v>
      </c>
      <c r="AR432" s="54">
        <f t="shared" si="152"/>
        <v>1.0010179202644176</v>
      </c>
      <c r="AS432" s="54">
        <f t="shared" si="153"/>
        <v>2.5841064101345239</v>
      </c>
      <c r="AT432" s="54">
        <f t="shared" si="154"/>
        <v>2.3460713425327463E-6</v>
      </c>
      <c r="AU432" s="54">
        <f t="shared" si="155"/>
        <v>-89.999865580013633</v>
      </c>
      <c r="AV432" s="54">
        <f t="shared" si="156"/>
        <v>0.84997514388017226</v>
      </c>
      <c r="AW432" s="54">
        <f t="shared" si="157"/>
        <v>-31.791034002308553</v>
      </c>
      <c r="AX432" s="54">
        <f t="shared" si="158"/>
        <v>-16.220741554925233</v>
      </c>
      <c r="AY432" s="54">
        <f t="shared" si="159"/>
        <v>-31.378329487115412</v>
      </c>
      <c r="AZ432" s="16" t="e">
        <f t="shared" si="160"/>
        <v>#VALUE!</v>
      </c>
      <c r="BA432" s="16" t="e">
        <f t="shared" si="161"/>
        <v>#VALUE!</v>
      </c>
      <c r="BB432" s="16" t="e">
        <f t="shared" si="162"/>
        <v>#VALUE!</v>
      </c>
      <c r="BC432" s="16" t="e">
        <f t="shared" si="163"/>
        <v>#VALUE!</v>
      </c>
      <c r="BD432" s="16">
        <f t="shared" si="164"/>
        <v>0.96638675279559716</v>
      </c>
      <c r="BE432" s="16">
        <f t="shared" si="165"/>
        <v>-14.897621490708012</v>
      </c>
      <c r="BF432" s="16">
        <f t="shared" si="166"/>
        <v>0.94169706520068508</v>
      </c>
      <c r="BG432" s="16">
        <f t="shared" si="167"/>
        <v>-19.661462332300935</v>
      </c>
    </row>
    <row r="433" spans="35:59" ht="15" x14ac:dyDescent="0.25">
      <c r="AI433" s="16">
        <v>431</v>
      </c>
      <c r="AJ433" s="16">
        <f t="shared" si="168"/>
        <v>5.31</v>
      </c>
      <c r="AK433" s="16">
        <f t="shared" si="169"/>
        <v>204173.79446695308</v>
      </c>
      <c r="AL433" s="54">
        <f t="shared" si="146"/>
        <v>53.920257424356826</v>
      </c>
      <c r="AM433" s="54">
        <f t="shared" si="147"/>
        <v>88.937336963045169</v>
      </c>
      <c r="AN433" s="54">
        <f t="shared" si="148"/>
        <v>1.8809737906020223</v>
      </c>
      <c r="AO433" s="54">
        <f t="shared" si="149"/>
        <v>-57.883702454417623</v>
      </c>
      <c r="AP433" s="54">
        <f t="shared" si="150"/>
        <v>1.2990690406902441E-2</v>
      </c>
      <c r="AQ433" s="54">
        <f t="shared" si="151"/>
        <v>-89.255667330368908</v>
      </c>
      <c r="AR433" s="54">
        <f t="shared" si="152"/>
        <v>1.0010658678286268</v>
      </c>
      <c r="AS433" s="54">
        <f t="shared" si="153"/>
        <v>2.6442135215771621</v>
      </c>
      <c r="AT433" s="54">
        <f t="shared" si="154"/>
        <v>2.292668238941053E-6</v>
      </c>
      <c r="AU433" s="54">
        <f t="shared" si="155"/>
        <v>-89.999868639786087</v>
      </c>
      <c r="AV433" s="54">
        <f t="shared" si="156"/>
        <v>0.84447018281705832</v>
      </c>
      <c r="AW433" s="54">
        <f t="shared" si="157"/>
        <v>-32.384785289643474</v>
      </c>
      <c r="AX433" s="54">
        <f t="shared" si="158"/>
        <v>-16.370884108531701</v>
      </c>
      <c r="AY433" s="54">
        <f t="shared" si="159"/>
        <v>-33.254362637961989</v>
      </c>
      <c r="AZ433" s="16" t="e">
        <f t="shared" si="160"/>
        <v>#VALUE!</v>
      </c>
      <c r="BA433" s="16" t="e">
        <f t="shared" si="161"/>
        <v>#VALUE!</v>
      </c>
      <c r="BB433" s="16" t="e">
        <f t="shared" si="162"/>
        <v>#VALUE!</v>
      </c>
      <c r="BC433" s="16" t="e">
        <f t="shared" si="163"/>
        <v>#VALUE!</v>
      </c>
      <c r="BD433" s="16">
        <f t="shared" si="164"/>
        <v>0.96488509403417022</v>
      </c>
      <c r="BE433" s="16">
        <f t="shared" si="165"/>
        <v>-15.228688292762616</v>
      </c>
      <c r="BF433" s="16">
        <f t="shared" si="166"/>
        <v>0.93919497132318697</v>
      </c>
      <c r="BG433" s="16">
        <f t="shared" si="167"/>
        <v>-20.083201115605572</v>
      </c>
    </row>
    <row r="434" spans="35:59" ht="15" x14ac:dyDescent="0.25">
      <c r="AI434" s="16">
        <v>432</v>
      </c>
      <c r="AJ434" s="16">
        <f t="shared" si="168"/>
        <v>5.32</v>
      </c>
      <c r="AK434" s="16">
        <f t="shared" si="169"/>
        <v>208929.61308540447</v>
      </c>
      <c r="AL434" s="54">
        <f t="shared" si="146"/>
        <v>55.175794489674018</v>
      </c>
      <c r="AM434" s="54">
        <f t="shared" si="147"/>
        <v>88.961520768019653</v>
      </c>
      <c r="AN434" s="54">
        <f t="shared" si="148"/>
        <v>1.9125055808415943</v>
      </c>
      <c r="AO434" s="54">
        <f t="shared" si="149"/>
        <v>-58.474748491987356</v>
      </c>
      <c r="AP434" s="54">
        <f t="shared" si="150"/>
        <v>1.2695034403326484E-2</v>
      </c>
      <c r="AQ434" s="54">
        <f t="shared" si="151"/>
        <v>-89.27260856881729</v>
      </c>
      <c r="AR434" s="54">
        <f t="shared" si="152"/>
        <v>1.0011160726306243</v>
      </c>
      <c r="AS434" s="54">
        <f t="shared" si="153"/>
        <v>2.7057146776864531</v>
      </c>
      <c r="AT434" s="54">
        <f t="shared" si="154"/>
        <v>2.2404807383966683E-6</v>
      </c>
      <c r="AU434" s="54">
        <f t="shared" si="155"/>
        <v>-89.99987162990962</v>
      </c>
      <c r="AV434" s="54">
        <f t="shared" si="156"/>
        <v>0.83881889966037926</v>
      </c>
      <c r="AW434" s="54">
        <f t="shared" si="157"/>
        <v>-32.984392297188663</v>
      </c>
      <c r="AX434" s="54">
        <f t="shared" si="158"/>
        <v>-16.522571977307077</v>
      </c>
      <c r="AY434" s="54">
        <f t="shared" si="159"/>
        <v>-35.143203184422219</v>
      </c>
      <c r="AZ434" s="16" t="e">
        <f t="shared" si="160"/>
        <v>#VALUE!</v>
      </c>
      <c r="BA434" s="16" t="e">
        <f t="shared" si="161"/>
        <v>#VALUE!</v>
      </c>
      <c r="BB434" s="16" t="e">
        <f t="shared" si="162"/>
        <v>#VALUE!</v>
      </c>
      <c r="BC434" s="16" t="e">
        <f t="shared" si="163"/>
        <v>#VALUE!</v>
      </c>
      <c r="BD434" s="16">
        <f t="shared" si="164"/>
        <v>0.96332014300247293</v>
      </c>
      <c r="BE434" s="16">
        <f t="shared" si="165"/>
        <v>-15.566391670941668</v>
      </c>
      <c r="BF434" s="16">
        <f t="shared" si="166"/>
        <v>0.93659621630638779</v>
      </c>
      <c r="BG434" s="16">
        <f t="shared" si="167"/>
        <v>-20.512425971283761</v>
      </c>
    </row>
    <row r="435" spans="35:59" ht="15" x14ac:dyDescent="0.25">
      <c r="AI435" s="16">
        <v>433</v>
      </c>
      <c r="AJ435" s="16">
        <f t="shared" si="168"/>
        <v>5.33</v>
      </c>
      <c r="AK435" s="16">
        <f t="shared" si="169"/>
        <v>213796.20895022334</v>
      </c>
      <c r="AL435" s="54">
        <f t="shared" si="146"/>
        <v>56.460586488409668</v>
      </c>
      <c r="AM435" s="54">
        <f t="shared" si="147"/>
        <v>88.98515443998005</v>
      </c>
      <c r="AN435" s="54">
        <f t="shared" si="148"/>
        <v>1.9449755996085083</v>
      </c>
      <c r="AO435" s="54">
        <f t="shared" si="149"/>
        <v>-59.059659423272343</v>
      </c>
      <c r="AP435" s="54">
        <f t="shared" si="150"/>
        <v>1.240610513460466E-2</v>
      </c>
      <c r="AQ435" s="54">
        <f t="shared" si="151"/>
        <v>-89.28916430050478</v>
      </c>
      <c r="AR435" s="54">
        <f t="shared" si="152"/>
        <v>1.0011686408136942</v>
      </c>
      <c r="AS435" s="54">
        <f t="shared" si="153"/>
        <v>2.7686419199825352</v>
      </c>
      <c r="AT435" s="54">
        <f t="shared" si="154"/>
        <v>2.1894811703960341E-6</v>
      </c>
      <c r="AU435" s="54">
        <f t="shared" si="155"/>
        <v>-89.999874551969612</v>
      </c>
      <c r="AV435" s="54">
        <f t="shared" si="156"/>
        <v>0.83302121595933398</v>
      </c>
      <c r="AW435" s="54">
        <f t="shared" si="157"/>
        <v>-33.589647585202826</v>
      </c>
      <c r="AX435" s="54">
        <f t="shared" si="158"/>
        <v>-16.675936569418436</v>
      </c>
      <c r="AY435" s="54">
        <f t="shared" si="159"/>
        <v>-37.044538005452225</v>
      </c>
      <c r="AZ435" s="16" t="e">
        <f t="shared" si="160"/>
        <v>#VALUE!</v>
      </c>
      <c r="BA435" s="16" t="e">
        <f t="shared" si="161"/>
        <v>#VALUE!</v>
      </c>
      <c r="BB435" s="16" t="e">
        <f t="shared" si="162"/>
        <v>#VALUE!</v>
      </c>
      <c r="BC435" s="16" t="e">
        <f t="shared" si="163"/>
        <v>#VALUE!</v>
      </c>
      <c r="BD435" s="16">
        <f t="shared" si="164"/>
        <v>0.96168957203893424</v>
      </c>
      <c r="BE435" s="16">
        <f t="shared" si="165"/>
        <v>-15.910816788841109</v>
      </c>
      <c r="BF435" s="16">
        <f t="shared" si="166"/>
        <v>0.93389797480280801</v>
      </c>
      <c r="BG435" s="16">
        <f t="shared" si="167"/>
        <v>-20.949171715624178</v>
      </c>
    </row>
    <row r="436" spans="35:59" ht="15" x14ac:dyDescent="0.25">
      <c r="AI436" s="16">
        <v>434</v>
      </c>
      <c r="AJ436" s="16">
        <f t="shared" si="168"/>
        <v>5.34</v>
      </c>
      <c r="AK436" s="16">
        <f t="shared" si="169"/>
        <v>218776.16239495538</v>
      </c>
      <c r="AL436" s="54">
        <f t="shared" si="146"/>
        <v>57.775314634498734</v>
      </c>
      <c r="AM436" s="54">
        <f t="shared" si="147"/>
        <v>89.008250477624543</v>
      </c>
      <c r="AN436" s="54">
        <f t="shared" si="148"/>
        <v>1.9784047960957967</v>
      </c>
      <c r="AO436" s="54">
        <f t="shared" si="149"/>
        <v>-59.638257693415468</v>
      </c>
      <c r="AP436" s="54">
        <f t="shared" si="150"/>
        <v>1.2123749696252748E-2</v>
      </c>
      <c r="AQ436" s="54">
        <f t="shared" si="151"/>
        <v>-89.305343292434756</v>
      </c>
      <c r="AR436" s="54">
        <f t="shared" si="152"/>
        <v>1.0012236835006896</v>
      </c>
      <c r="AS436" s="54">
        <f t="shared" si="153"/>
        <v>2.8330280057364035</v>
      </c>
      <c r="AT436" s="54">
        <f t="shared" si="154"/>
        <v>2.1396424942931276E-6</v>
      </c>
      <c r="AU436" s="54">
        <f t="shared" si="155"/>
        <v>-89.999877407515413</v>
      </c>
      <c r="AV436" s="54">
        <f t="shared" si="156"/>
        <v>0.82707731994635558</v>
      </c>
      <c r="AW436" s="54">
        <f t="shared" si="157"/>
        <v>-34.200331727434879</v>
      </c>
      <c r="AX436" s="54">
        <f t="shared" si="158"/>
        <v>-16.831110493740233</v>
      </c>
      <c r="AY436" s="54">
        <f t="shared" si="159"/>
        <v>-38.958045136456754</v>
      </c>
      <c r="AZ436" s="16" t="e">
        <f t="shared" si="160"/>
        <v>#VALUE!</v>
      </c>
      <c r="BA436" s="16" t="e">
        <f t="shared" si="161"/>
        <v>#VALUE!</v>
      </c>
      <c r="BB436" s="16" t="e">
        <f t="shared" si="162"/>
        <v>#VALUE!</v>
      </c>
      <c r="BC436" s="16" t="e">
        <f t="shared" si="163"/>
        <v>#VALUE!</v>
      </c>
      <c r="BD436" s="16">
        <f t="shared" si="164"/>
        <v>0.95999099805007115</v>
      </c>
      <c r="BE436" s="16">
        <f t="shared" si="165"/>
        <v>-16.262046655866204</v>
      </c>
      <c r="BF436" s="16">
        <f t="shared" si="166"/>
        <v>0.93109741492070652</v>
      </c>
      <c r="BG436" s="16">
        <f t="shared" si="167"/>
        <v>-21.393466843150957</v>
      </c>
    </row>
    <row r="437" spans="35:59" ht="15" x14ac:dyDescent="0.25">
      <c r="AI437" s="16">
        <v>435</v>
      </c>
      <c r="AJ437" s="16">
        <f t="shared" si="168"/>
        <v>5.35</v>
      </c>
      <c r="AK437" s="16">
        <f t="shared" si="169"/>
        <v>223872.11385683404</v>
      </c>
      <c r="AL437" s="54">
        <f t="shared" si="146"/>
        <v>59.120676014403301</v>
      </c>
      <c r="AM437" s="54">
        <f t="shared" si="147"/>
        <v>89.030821096737569</v>
      </c>
      <c r="AN437" s="54">
        <f t="shared" si="148"/>
        <v>2.0128144866032516</v>
      </c>
      <c r="AO437" s="54">
        <f t="shared" si="149"/>
        <v>-60.210378015384308</v>
      </c>
      <c r="AP437" s="54">
        <f t="shared" si="150"/>
        <v>1.1847818649993564E-2</v>
      </c>
      <c r="AQ437" s="54">
        <f t="shared" si="151"/>
        <v>-89.321154112596489</v>
      </c>
      <c r="AR437" s="54">
        <f t="shared" si="152"/>
        <v>1.0012813170265196</v>
      </c>
      <c r="AS437" s="54">
        <f t="shared" si="153"/>
        <v>2.8989064224730932</v>
      </c>
      <c r="AT437" s="54">
        <f t="shared" si="154"/>
        <v>2.0909382849621906E-6</v>
      </c>
      <c r="AU437" s="54">
        <f t="shared" si="155"/>
        <v>-89.999880198061049</v>
      </c>
      <c r="AV437" s="54">
        <f t="shared" si="156"/>
        <v>0.82098767621721314</v>
      </c>
      <c r="AW437" s="54">
        <f t="shared" si="157"/>
        <v>-34.816213511055977</v>
      </c>
      <c r="AX437" s="54">
        <f t="shared" si="158"/>
        <v>-16.988227318514298</v>
      </c>
      <c r="AY437" s="54">
        <f t="shared" si="159"/>
        <v>-40.883393326272213</v>
      </c>
      <c r="AZ437" s="16" t="e">
        <f t="shared" si="160"/>
        <v>#VALUE!</v>
      </c>
      <c r="BA437" s="16" t="e">
        <f t="shared" si="161"/>
        <v>#VALUE!</v>
      </c>
      <c r="BB437" s="16" t="e">
        <f t="shared" si="162"/>
        <v>#VALUE!</v>
      </c>
      <c r="BC437" s="16" t="e">
        <f t="shared" si="163"/>
        <v>#VALUE!</v>
      </c>
      <c r="BD437" s="16">
        <f t="shared" si="164"/>
        <v>0.95822198397018921</v>
      </c>
      <c r="BE437" s="16">
        <f t="shared" si="165"/>
        <v>-16.620161868845784</v>
      </c>
      <c r="BF437" s="16">
        <f t="shared" si="166"/>
        <v>0.92819170539711382</v>
      </c>
      <c r="BG437" s="16">
        <f t="shared" si="167"/>
        <v>-21.845333139539239</v>
      </c>
    </row>
    <row r="438" spans="35:59" ht="15" x14ac:dyDescent="0.25">
      <c r="AI438" s="16">
        <v>436</v>
      </c>
      <c r="AJ438" s="16">
        <f t="shared" si="168"/>
        <v>5.36</v>
      </c>
      <c r="AK438" s="16">
        <f t="shared" si="169"/>
        <v>229086.76527677779</v>
      </c>
      <c r="AL438" s="54">
        <f t="shared" si="146"/>
        <v>60.497383956718615</v>
      </c>
      <c r="AM438" s="54">
        <f t="shared" si="147"/>
        <v>89.052878236523611</v>
      </c>
      <c r="AN438" s="54">
        <f t="shared" si="148"/>
        <v>2.0482263676782146</v>
      </c>
      <c r="AO438" s="54">
        <f t="shared" si="149"/>
        <v>-60.775867341125476</v>
      </c>
      <c r="AP438" s="54">
        <f t="shared" si="150"/>
        <v>1.1578165945811743E-2</v>
      </c>
      <c r="AQ438" s="54">
        <f t="shared" si="151"/>
        <v>-89.336605134458793</v>
      </c>
      <c r="AR438" s="54">
        <f t="shared" si="152"/>
        <v>1.0013416631813838</v>
      </c>
      <c r="AS438" s="54">
        <f t="shared" si="153"/>
        <v>2.9663114026599802</v>
      </c>
      <c r="AT438" s="54">
        <f t="shared" si="154"/>
        <v>2.0433427187867578E-6</v>
      </c>
      <c r="AU438" s="54">
        <f t="shared" si="155"/>
        <v>-89.999882925086112</v>
      </c>
      <c r="AV438" s="54">
        <f t="shared" si="156"/>
        <v>0.81475303440807145</v>
      </c>
      <c r="AW438" s="54">
        <f t="shared" si="157"/>
        <v>-35.437050192409643</v>
      </c>
      <c r="AX438" s="54">
        <f t="shared" si="158"/>
        <v>-17.147421327262904</v>
      </c>
      <c r="AY438" s="54">
        <f t="shared" si="159"/>
        <v>-42.820241585864736</v>
      </c>
      <c r="AZ438" s="16" t="e">
        <f t="shared" si="160"/>
        <v>#VALUE!</v>
      </c>
      <c r="BA438" s="16" t="e">
        <f t="shared" si="161"/>
        <v>#VALUE!</v>
      </c>
      <c r="BB438" s="16" t="e">
        <f t="shared" si="162"/>
        <v>#VALUE!</v>
      </c>
      <c r="BC438" s="16" t="e">
        <f t="shared" si="163"/>
        <v>#VALUE!</v>
      </c>
      <c r="BD438" s="16">
        <f t="shared" si="164"/>
        <v>0.95638004053934789</v>
      </c>
      <c r="BE438" s="16">
        <f t="shared" si="165"/>
        <v>-16.985240341410172</v>
      </c>
      <c r="BF438" s="16">
        <f t="shared" si="166"/>
        <v>0.92517802333115862</v>
      </c>
      <c r="BG438" s="16">
        <f t="shared" si="167"/>
        <v>-22.304785290558122</v>
      </c>
    </row>
    <row r="439" spans="35:59" ht="15" x14ac:dyDescent="0.25">
      <c r="AI439" s="16">
        <v>437</v>
      </c>
      <c r="AJ439" s="16">
        <f t="shared" si="168"/>
        <v>5.37</v>
      </c>
      <c r="AK439" s="16">
        <f t="shared" si="169"/>
        <v>234422.88153199267</v>
      </c>
      <c r="AL439" s="54">
        <f t="shared" si="146"/>
        <v>61.906168410389597</v>
      </c>
      <c r="AM439" s="54">
        <f t="shared" si="147"/>
        <v>89.074433565803901</v>
      </c>
      <c r="AN439" s="54">
        <f t="shared" si="148"/>
        <v>2.084662529740708</v>
      </c>
      <c r="AO439" s="54">
        <f t="shared" si="149"/>
        <v>-61.334584787570158</v>
      </c>
      <c r="AP439" s="54">
        <f t="shared" si="150"/>
        <v>1.1314648845719323E-2</v>
      </c>
      <c r="AQ439" s="54">
        <f t="shared" si="151"/>
        <v>-89.351704541363702</v>
      </c>
      <c r="AR439" s="54">
        <f t="shared" si="152"/>
        <v>1.0014048494652412</v>
      </c>
      <c r="AS439" s="54">
        <f t="shared" si="153"/>
        <v>3.0352779385737336</v>
      </c>
      <c r="AT439" s="54">
        <f t="shared" si="154"/>
        <v>1.9968305599676497E-6</v>
      </c>
      <c r="AU439" s="54">
        <f t="shared" si="155"/>
        <v>-89.999885590036513</v>
      </c>
      <c r="AV439" s="54">
        <f t="shared" si="156"/>
        <v>0.80837443675546616</v>
      </c>
      <c r="AW439" s="54">
        <f t="shared" si="157"/>
        <v>-36.062587809364949</v>
      </c>
      <c r="AX439" s="54">
        <f t="shared" si="158"/>
        <v>-17.308827272807939</v>
      </c>
      <c r="AY439" s="54">
        <f t="shared" si="159"/>
        <v>-44.768238733754416</v>
      </c>
      <c r="AZ439" s="16" t="e">
        <f t="shared" si="160"/>
        <v>#VALUE!</v>
      </c>
      <c r="BA439" s="16" t="e">
        <f t="shared" si="161"/>
        <v>#VALUE!</v>
      </c>
      <c r="BB439" s="16" t="e">
        <f t="shared" si="162"/>
        <v>#VALUE!</v>
      </c>
      <c r="BC439" s="16" t="e">
        <f t="shared" si="163"/>
        <v>#VALUE!</v>
      </c>
      <c r="BD439" s="16">
        <f t="shared" si="164"/>
        <v>0.95446262842241858</v>
      </c>
      <c r="BE439" s="16">
        <f t="shared" si="165"/>
        <v>-17.357357021160883</v>
      </c>
      <c r="BF439" s="16">
        <f t="shared" si="166"/>
        <v>0.92205356248210579</v>
      </c>
      <c r="BG439" s="16">
        <f t="shared" si="167"/>
        <v>-22.771830488635871</v>
      </c>
    </row>
    <row r="440" spans="35:59" ht="15" x14ac:dyDescent="0.25">
      <c r="AI440" s="16">
        <v>438</v>
      </c>
      <c r="AJ440" s="16">
        <f t="shared" si="168"/>
        <v>5.38</v>
      </c>
      <c r="AK440" s="16">
        <f t="shared" si="169"/>
        <v>239883.29190194907</v>
      </c>
      <c r="AL440" s="54">
        <f t="shared" si="146"/>
        <v>63.347776331740953</v>
      </c>
      <c r="AM440" s="54">
        <f t="shared" si="147"/>
        <v>89.095498489078636</v>
      </c>
      <c r="AN440" s="54">
        <f t="shared" si="148"/>
        <v>2.122145471174488</v>
      </c>
      <c r="AO440" s="54">
        <f t="shared" si="149"/>
        <v>-61.886401520287855</v>
      </c>
      <c r="AP440" s="54">
        <f t="shared" si="150"/>
        <v>1.1057127849196935E-2</v>
      </c>
      <c r="AQ440" s="54">
        <f t="shared" si="151"/>
        <v>-89.366460330822534</v>
      </c>
      <c r="AR440" s="54">
        <f t="shared" si="152"/>
        <v>1.0014710093540171</v>
      </c>
      <c r="AS440" s="54">
        <f t="shared" si="153"/>
        <v>3.1058417973388202</v>
      </c>
      <c r="AT440" s="54">
        <f t="shared" si="154"/>
        <v>1.9513771471426E-6</v>
      </c>
      <c r="AU440" s="54">
        <f t="shared" si="155"/>
        <v>-89.999888194325237</v>
      </c>
      <c r="AV440" s="54">
        <f t="shared" si="156"/>
        <v>0.80185322443029605</v>
      </c>
      <c r="AW440" s="54">
        <f t="shared" si="157"/>
        <v>-36.692561550605731</v>
      </c>
      <c r="AX440" s="54">
        <f t="shared" si="158"/>
        <v>-17.472580130226454</v>
      </c>
      <c r="AY440" s="54">
        <f t="shared" si="159"/>
        <v>-46.72702294317078</v>
      </c>
      <c r="AZ440" s="16" t="e">
        <f t="shared" si="160"/>
        <v>#VALUE!</v>
      </c>
      <c r="BA440" s="16" t="e">
        <f t="shared" si="161"/>
        <v>#VALUE!</v>
      </c>
      <c r="BB440" s="16" t="e">
        <f t="shared" si="162"/>
        <v>#VALUE!</v>
      </c>
      <c r="BC440" s="16" t="e">
        <f t="shared" si="163"/>
        <v>#VALUE!</v>
      </c>
      <c r="BD440" s="16">
        <f t="shared" si="164"/>
        <v>0.95246716069228377</v>
      </c>
      <c r="BE440" s="16">
        <f t="shared" si="165"/>
        <v>-17.7365835947361</v>
      </c>
      <c r="BF440" s="16">
        <f t="shared" si="166"/>
        <v>0.91881554213232319</v>
      </c>
      <c r="BG440" s="16">
        <f t="shared" si="167"/>
        <v>-23.246468038810796</v>
      </c>
    </row>
    <row r="441" spans="35:59" ht="15" x14ac:dyDescent="0.25">
      <c r="AI441" s="16">
        <v>439</v>
      </c>
      <c r="AJ441" s="16">
        <f t="shared" si="168"/>
        <v>5.39</v>
      </c>
      <c r="AK441" s="16">
        <f t="shared" si="169"/>
        <v>245470.89156850305</v>
      </c>
      <c r="AL441" s="54">
        <f t="shared" si="146"/>
        <v>64.822972080523897</v>
      </c>
      <c r="AM441" s="54">
        <f t="shared" si="147"/>
        <v>89.116084152457461</v>
      </c>
      <c r="AN441" s="54">
        <f t="shared" si="148"/>
        <v>2.1606981128657541</v>
      </c>
      <c r="AO441" s="54">
        <f t="shared" si="149"/>
        <v>-62.43120059773706</v>
      </c>
      <c r="AP441" s="54">
        <f t="shared" si="150"/>
        <v>1.0805466620276826E-2</v>
      </c>
      <c r="AQ441" s="54">
        <f t="shared" si="151"/>
        <v>-89.380880318716208</v>
      </c>
      <c r="AR441" s="54">
        <f t="shared" si="152"/>
        <v>1.0015402825780817</v>
      </c>
      <c r="AS441" s="54">
        <f t="shared" si="153"/>
        <v>3.1780395361293219</v>
      </c>
      <c r="AT441" s="54">
        <f t="shared" si="154"/>
        <v>1.9069583803104756E-6</v>
      </c>
      <c r="AU441" s="54">
        <f t="shared" si="155"/>
        <v>-89.999890739333097</v>
      </c>
      <c r="AV441" s="54">
        <f t="shared" si="156"/>
        <v>0.79519104254386952</v>
      </c>
      <c r="AW441" s="54">
        <f t="shared" si="157"/>
        <v>-37.326696181704619</v>
      </c>
      <c r="AX441" s="54">
        <f t="shared" si="158"/>
        <v>-17.638814849544147</v>
      </c>
      <c r="AY441" s="54">
        <f t="shared" si="159"/>
        <v>-48.696221295859395</v>
      </c>
      <c r="AZ441" s="16" t="e">
        <f t="shared" si="160"/>
        <v>#VALUE!</v>
      </c>
      <c r="BA441" s="16" t="e">
        <f t="shared" si="161"/>
        <v>#VALUE!</v>
      </c>
      <c r="BB441" s="16" t="e">
        <f t="shared" si="162"/>
        <v>#VALUE!</v>
      </c>
      <c r="BC441" s="16" t="e">
        <f t="shared" si="163"/>
        <v>#VALUE!</v>
      </c>
      <c r="BD441" s="16">
        <f t="shared" si="164"/>
        <v>0.95039100570030688</v>
      </c>
      <c r="BE441" s="16">
        <f t="shared" si="165"/>
        <v>-18.122988180957531</v>
      </c>
      <c r="BF441" s="16">
        <f t="shared" si="166"/>
        <v>0.91546121651070733</v>
      </c>
      <c r="BG441" s="16">
        <f t="shared" si="167"/>
        <v>-23.728688965997645</v>
      </c>
    </row>
    <row r="442" spans="35:59" ht="15" x14ac:dyDescent="0.25">
      <c r="AI442" s="16">
        <v>440</v>
      </c>
      <c r="AJ442" s="16">
        <f t="shared" si="168"/>
        <v>5.4</v>
      </c>
      <c r="AK442" s="16">
        <f t="shared" si="169"/>
        <v>251188.64315095844</v>
      </c>
      <c r="AL442" s="54">
        <f t="shared" si="146"/>
        <v>66.332537825190187</v>
      </c>
      <c r="AM442" s="54">
        <f t="shared" si="147"/>
        <v>89.136201449460543</v>
      </c>
      <c r="AN442" s="54">
        <f t="shared" si="148"/>
        <v>2.200343813171763</v>
      </c>
      <c r="AO442" s="54">
        <f t="shared" si="149"/>
        <v>-62.968876779175119</v>
      </c>
      <c r="AP442" s="54">
        <f t="shared" si="150"/>
        <v>1.0559531916233909E-2</v>
      </c>
      <c r="AQ442" s="54">
        <f t="shared" si="151"/>
        <v>-89.394972143401986</v>
      </c>
      <c r="AR442" s="54">
        <f t="shared" si="152"/>
        <v>1.0016128154135489</v>
      </c>
      <c r="AS442" s="54">
        <f t="shared" si="153"/>
        <v>3.2519085175249072</v>
      </c>
      <c r="AT442" s="54">
        <f t="shared" si="154"/>
        <v>1.8635507080531528E-6</v>
      </c>
      <c r="AU442" s="54">
        <f t="shared" si="155"/>
        <v>-89.999893226409526</v>
      </c>
      <c r="AV442" s="54">
        <f t="shared" si="156"/>
        <v>0.78838984373272425</v>
      </c>
      <c r="AW442" s="54">
        <f t="shared" si="157"/>
        <v>-37.964706527325419</v>
      </c>
      <c r="AX442" s="54">
        <f t="shared" si="158"/>
        <v>-17.807666108935738</v>
      </c>
      <c r="AY442" s="54">
        <f t="shared" si="159"/>
        <v>-50.67544934732959</v>
      </c>
      <c r="AZ442" s="16" t="e">
        <f t="shared" si="160"/>
        <v>#VALUE!</v>
      </c>
      <c r="BA442" s="16" t="e">
        <f t="shared" si="161"/>
        <v>#VALUE!</v>
      </c>
      <c r="BB442" s="16" t="e">
        <f t="shared" si="162"/>
        <v>#VALUE!</v>
      </c>
      <c r="BC442" s="16" t="e">
        <f t="shared" si="163"/>
        <v>#VALUE!</v>
      </c>
      <c r="BD442" s="16">
        <f t="shared" si="164"/>
        <v>0.94823149035703125</v>
      </c>
      <c r="BE442" s="16">
        <f t="shared" si="165"/>
        <v>-18.516635012335154</v>
      </c>
      <c r="BF442" s="16">
        <f t="shared" si="166"/>
        <v>0.91198788476693171</v>
      </c>
      <c r="BG442" s="16">
        <f t="shared" si="167"/>
        <v>-24.21847562566785</v>
      </c>
    </row>
    <row r="443" spans="35:59" ht="15" x14ac:dyDescent="0.25">
      <c r="AI443" s="16">
        <v>441</v>
      </c>
      <c r="AJ443" s="16">
        <f t="shared" si="168"/>
        <v>5.41</v>
      </c>
      <c r="AK443" s="16">
        <f t="shared" si="169"/>
        <v>257039.57827688678</v>
      </c>
      <c r="AL443" s="54">
        <f t="shared" si="146"/>
        <v>67.877273957608864</v>
      </c>
      <c r="AM443" s="54">
        <f t="shared" si="147"/>
        <v>89.155861026693117</v>
      </c>
      <c r="AN443" s="54">
        <f t="shared" si="148"/>
        <v>2.2411063833022813</v>
      </c>
      <c r="AO443" s="54">
        <f t="shared" si="149"/>
        <v>-63.499336299362753</v>
      </c>
      <c r="AP443" s="54">
        <f t="shared" si="150"/>
        <v>1.0319193517851596E-2</v>
      </c>
      <c r="AQ443" s="54">
        <f t="shared" si="151"/>
        <v>-89.408743269728532</v>
      </c>
      <c r="AR443" s="54">
        <f t="shared" si="152"/>
        <v>1.0016887609869736</v>
      </c>
      <c r="AS443" s="54">
        <f t="shared" si="153"/>
        <v>3.3274869250107355</v>
      </c>
      <c r="AT443" s="54">
        <f t="shared" si="154"/>
        <v>1.8211311150482389E-6</v>
      </c>
      <c r="AU443" s="54">
        <f t="shared" si="155"/>
        <v>-89.999895656873164</v>
      </c>
      <c r="AV443" s="54">
        <f t="shared" si="156"/>
        <v>0.78145189023933082</v>
      </c>
      <c r="AW443" s="54">
        <f t="shared" si="157"/>
        <v>-38.606298008375859</v>
      </c>
      <c r="AX443" s="54">
        <f t="shared" si="158"/>
        <v>-17.979268069164313</v>
      </c>
      <c r="AY443" s="54">
        <f t="shared" si="159"/>
        <v>-52.664310708149912</v>
      </c>
      <c r="AZ443" s="16" t="e">
        <f t="shared" si="160"/>
        <v>#VALUE!</v>
      </c>
      <c r="BA443" s="16" t="e">
        <f t="shared" si="161"/>
        <v>#VALUE!</v>
      </c>
      <c r="BB443" s="16" t="e">
        <f t="shared" si="162"/>
        <v>#VALUE!</v>
      </c>
      <c r="BC443" s="16" t="e">
        <f t="shared" si="163"/>
        <v>#VALUE!</v>
      </c>
      <c r="BD443" s="16">
        <f t="shared" si="164"/>
        <v>0.94598590384569969</v>
      </c>
      <c r="BE443" s="16">
        <f t="shared" si="165"/>
        <v>-18.917584105306453</v>
      </c>
      <c r="BF443" s="16">
        <f t="shared" si="166"/>
        <v>0.90839290148120011</v>
      </c>
      <c r="BG443" s="16">
        <f t="shared" si="167"/>
        <v>-24.715801320206985</v>
      </c>
    </row>
    <row r="444" spans="35:59" ht="15" x14ac:dyDescent="0.25">
      <c r="AI444" s="16">
        <v>442</v>
      </c>
      <c r="AJ444" s="16">
        <f t="shared" si="168"/>
        <v>5.42</v>
      </c>
      <c r="AK444" s="16">
        <f t="shared" si="169"/>
        <v>263026.79918953858</v>
      </c>
      <c r="AL444" s="54">
        <f t="shared" si="146"/>
        <v>69.4579995174457</v>
      </c>
      <c r="AM444" s="54">
        <f t="shared" si="147"/>
        <v>89.175073289395755</v>
      </c>
      <c r="AN444" s="54">
        <f t="shared" si="148"/>
        <v>2.2830101030976326</v>
      </c>
      <c r="AO444" s="54">
        <f t="shared" si="149"/>
        <v>-64.022496613234367</v>
      </c>
      <c r="AP444" s="54">
        <f t="shared" si="150"/>
        <v>1.0084324161229754E-2</v>
      </c>
      <c r="AQ444" s="54">
        <f t="shared" si="151"/>
        <v>-89.422200992961308</v>
      </c>
      <c r="AR444" s="54">
        <f t="shared" si="152"/>
        <v>1.0017682795940441</v>
      </c>
      <c r="AS444" s="54">
        <f t="shared" si="153"/>
        <v>3.4048137786098551</v>
      </c>
      <c r="AT444" s="54">
        <f t="shared" si="154"/>
        <v>1.7796771098660304E-6</v>
      </c>
      <c r="AU444" s="54">
        <f t="shared" si="155"/>
        <v>-89.999898032012709</v>
      </c>
      <c r="AV444" s="54">
        <f t="shared" si="156"/>
        <v>0.77437975441783413</v>
      </c>
      <c r="AW444" s="54">
        <f t="shared" si="157"/>
        <v>-39.251167232400739</v>
      </c>
      <c r="AX444" s="54">
        <f t="shared" si="158"/>
        <v>-18.153754129951317</v>
      </c>
      <c r="AY444" s="54">
        <f t="shared" si="159"/>
        <v>-54.662396645670299</v>
      </c>
      <c r="AZ444" s="16" t="e">
        <f t="shared" si="160"/>
        <v>#VALUE!</v>
      </c>
      <c r="BA444" s="16" t="e">
        <f t="shared" si="161"/>
        <v>#VALUE!</v>
      </c>
      <c r="BB444" s="16" t="e">
        <f t="shared" si="162"/>
        <v>#VALUE!</v>
      </c>
      <c r="BC444" s="16" t="e">
        <f t="shared" si="163"/>
        <v>#VALUE!</v>
      </c>
      <c r="BD444" s="16">
        <f t="shared" si="164"/>
        <v>0.94365150179051549</v>
      </c>
      <c r="BE444" s="16">
        <f t="shared" si="165"/>
        <v>-19.325890919694135</v>
      </c>
      <c r="BF444" s="16">
        <f t="shared" si="166"/>
        <v>0.90467368768807932</v>
      </c>
      <c r="BG444" s="16">
        <f t="shared" si="167"/>
        <v>-25.220629923372663</v>
      </c>
    </row>
    <row r="445" spans="35:59" ht="15" x14ac:dyDescent="0.25">
      <c r="AI445" s="16">
        <v>443</v>
      </c>
      <c r="AJ445" s="16">
        <f t="shared" si="168"/>
        <v>5.43</v>
      </c>
      <c r="AK445" s="16">
        <f t="shared" si="169"/>
        <v>269153.48039269145</v>
      </c>
      <c r="AL445" s="54">
        <f t="shared" si="146"/>
        <v>71.075552626428959</v>
      </c>
      <c r="AM445" s="54">
        <f t="shared" si="147"/>
        <v>89.193848406873073</v>
      </c>
      <c r="AN445" s="54">
        <f t="shared" si="148"/>
        <v>2.3260797371880439</v>
      </c>
      <c r="AO445" s="54">
        <f t="shared" si="149"/>
        <v>-64.538286113707187</v>
      </c>
      <c r="AP445" s="54">
        <f t="shared" si="150"/>
        <v>9.8547994711029804E-3</v>
      </c>
      <c r="AQ445" s="54">
        <f t="shared" si="151"/>
        <v>-89.435352442620243</v>
      </c>
      <c r="AR445" s="54">
        <f t="shared" si="152"/>
        <v>1.0018515390328975</v>
      </c>
      <c r="AS445" s="54">
        <f t="shared" si="153"/>
        <v>3.4839289506353119</v>
      </c>
      <c r="AT445" s="54">
        <f t="shared" si="154"/>
        <v>1.739166713044276E-6</v>
      </c>
      <c r="AU445" s="54">
        <f t="shared" si="155"/>
        <v>-89.999900353087469</v>
      </c>
      <c r="AV445" s="54">
        <f t="shared" si="156"/>
        <v>0.76717631760754668</v>
      </c>
      <c r="AW445" s="54">
        <f t="shared" si="157"/>
        <v>-39.899002634971211</v>
      </c>
      <c r="AX445" s="54">
        <f t="shared" si="158"/>
        <v>-18.331256688924391</v>
      </c>
      <c r="AY445" s="54">
        <f t="shared" si="159"/>
        <v>-56.669285710288477</v>
      </c>
      <c r="AZ445" s="16" t="e">
        <f t="shared" si="160"/>
        <v>#VALUE!</v>
      </c>
      <c r="BA445" s="16" t="e">
        <f t="shared" si="161"/>
        <v>#VALUE!</v>
      </c>
      <c r="BB445" s="16" t="e">
        <f t="shared" si="162"/>
        <v>#VALUE!</v>
      </c>
      <c r="BC445" s="16" t="e">
        <f t="shared" si="163"/>
        <v>#VALUE!</v>
      </c>
      <c r="BD445" s="16">
        <f t="shared" si="164"/>
        <v>0.94122551090063822</v>
      </c>
      <c r="BE445" s="16">
        <f t="shared" si="165"/>
        <v>-19.741606007982764</v>
      </c>
      <c r="BF445" s="16">
        <f t="shared" si="166"/>
        <v>0.90082774238642549</v>
      </c>
      <c r="BG445" s="16">
        <f t="shared" si="167"/>
        <v>-25.732915515428008</v>
      </c>
    </row>
    <row r="446" spans="35:59" ht="15" x14ac:dyDescent="0.25">
      <c r="AI446" s="16">
        <v>444</v>
      </c>
      <c r="AJ446" s="16">
        <f t="shared" si="168"/>
        <v>5.44</v>
      </c>
      <c r="AK446" s="16">
        <f t="shared" si="169"/>
        <v>275422.87033381703</v>
      </c>
      <c r="AL446" s="54">
        <f t="shared" si="146"/>
        <v>72.730790932733896</v>
      </c>
      <c r="AM446" s="54">
        <f t="shared" si="147"/>
        <v>89.21219631780319</v>
      </c>
      <c r="AN446" s="54">
        <f t="shared" si="148"/>
        <v>2.3703405515202265</v>
      </c>
      <c r="AO446" s="54">
        <f t="shared" si="149"/>
        <v>-65.0466438257737</v>
      </c>
      <c r="AP446" s="54">
        <f t="shared" si="150"/>
        <v>9.6304978956372241E-3</v>
      </c>
      <c r="AQ446" s="54">
        <f t="shared" si="151"/>
        <v>-89.448204586231597</v>
      </c>
      <c r="AR446" s="54">
        <f t="shared" si="152"/>
        <v>1.0019387149527073</v>
      </c>
      <c r="AS446" s="54">
        <f t="shared" si="153"/>
        <v>3.5648731815480281</v>
      </c>
      <c r="AT446" s="54">
        <f t="shared" si="154"/>
        <v>1.6995784454343528E-6</v>
      </c>
      <c r="AU446" s="54">
        <f t="shared" si="155"/>
        <v>-89.999902621328133</v>
      </c>
      <c r="AV446" s="54">
        <f t="shared" si="156"/>
        <v>0.75984476733180006</v>
      </c>
      <c r="AW446" s="54">
        <f t="shared" si="157"/>
        <v>-40.549485169300873</v>
      </c>
      <c r="AX446" s="54">
        <f t="shared" si="158"/>
        <v>-18.511906903744716</v>
      </c>
      <c r="AY446" s="54">
        <f t="shared" si="159"/>
        <v>-58.684543390092998</v>
      </c>
      <c r="AZ446" s="16" t="e">
        <f t="shared" si="160"/>
        <v>#VALUE!</v>
      </c>
      <c r="BA446" s="16" t="e">
        <f t="shared" si="161"/>
        <v>#VALUE!</v>
      </c>
      <c r="BB446" s="16" t="e">
        <f t="shared" si="162"/>
        <v>#VALUE!</v>
      </c>
      <c r="BC446" s="16" t="e">
        <f t="shared" si="163"/>
        <v>#VALUE!</v>
      </c>
      <c r="BD446" s="16">
        <f t="shared" si="164"/>
        <v>0.93870513410961587</v>
      </c>
      <c r="BE446" s="16">
        <f t="shared" si="165"/>
        <v>-20.164774655140739</v>
      </c>
      <c r="BF446" s="16">
        <f t="shared" si="166"/>
        <v>0.89685265450045992</v>
      </c>
      <c r="BG446" s="16">
        <f t="shared" si="167"/>
        <v>-26.252602031669198</v>
      </c>
    </row>
    <row r="447" spans="35:59" ht="15" x14ac:dyDescent="0.25">
      <c r="AI447" s="16">
        <v>445</v>
      </c>
      <c r="AJ447" s="16">
        <f t="shared" si="168"/>
        <v>5.45</v>
      </c>
      <c r="AK447" s="16">
        <f t="shared" si="169"/>
        <v>281838.29312644573</v>
      </c>
      <c r="AL447" s="54">
        <f t="shared" si="146"/>
        <v>74.424592065718358</v>
      </c>
      <c r="AM447" s="54">
        <f t="shared" si="147"/>
        <v>89.230126735430318</v>
      </c>
      <c r="AN447" s="54">
        <f t="shared" si="148"/>
        <v>2.4158183302382081</v>
      </c>
      <c r="AO447" s="54">
        <f t="shared" si="149"/>
        <v>-65.547519079963706</v>
      </c>
      <c r="AP447" s="54">
        <f t="shared" si="150"/>
        <v>9.4113006426742151E-3</v>
      </c>
      <c r="AQ447" s="54">
        <f t="shared" si="151"/>
        <v>-89.460764232995729</v>
      </c>
      <c r="AR447" s="54">
        <f t="shared" si="152"/>
        <v>1.0020299912182233</v>
      </c>
      <c r="AS447" s="54">
        <f t="shared" si="153"/>
        <v>3.6476880959047544</v>
      </c>
      <c r="AT447" s="54">
        <f t="shared" si="154"/>
        <v>1.6608913168127718E-6</v>
      </c>
      <c r="AU447" s="54">
        <f t="shared" si="155"/>
        <v>-89.999904837937322</v>
      </c>
      <c r="AV447" s="54">
        <f t="shared" si="156"/>
        <v>0.75238859279586423</v>
      </c>
      <c r="AW447" s="54">
        <f t="shared" si="157"/>
        <v>-41.20228904080404</v>
      </c>
      <c r="AX447" s="54">
        <f t="shared" si="158"/>
        <v>-18.69583445796588</v>
      </c>
      <c r="AY447" s="54">
        <f t="shared" si="159"/>
        <v>-60.707721797404176</v>
      </c>
      <c r="AZ447" s="16" t="e">
        <f t="shared" si="160"/>
        <v>#VALUE!</v>
      </c>
      <c r="BA447" s="16" t="e">
        <f t="shared" si="161"/>
        <v>#VALUE!</v>
      </c>
      <c r="BB447" s="16" t="e">
        <f t="shared" si="162"/>
        <v>#VALUE!</v>
      </c>
      <c r="BC447" s="16" t="e">
        <f t="shared" si="163"/>
        <v>#VALUE!</v>
      </c>
      <c r="BD447" s="16">
        <f t="shared" si="164"/>
        <v>0.93608755622834017</v>
      </c>
      <c r="BE447" s="16">
        <f t="shared" si="165"/>
        <v>-20.595436509845943</v>
      </c>
      <c r="BF447" s="16">
        <f t="shared" si="166"/>
        <v>0.89274611524978631</v>
      </c>
      <c r="BG447" s="16">
        <f t="shared" si="167"/>
        <v>-26.779622927192488</v>
      </c>
    </row>
    <row r="448" spans="35:59" ht="15" x14ac:dyDescent="0.25">
      <c r="AI448" s="16">
        <v>446</v>
      </c>
      <c r="AJ448" s="16">
        <f t="shared" si="168"/>
        <v>5.46</v>
      </c>
      <c r="AK448" s="16">
        <f t="shared" si="169"/>
        <v>288403.1503126609</v>
      </c>
      <c r="AL448" s="54">
        <f t="shared" si="146"/>
        <v>76.157854101255325</v>
      </c>
      <c r="AM448" s="54">
        <f t="shared" si="147"/>
        <v>89.24764915264312</v>
      </c>
      <c r="AN448" s="54">
        <f t="shared" si="148"/>
        <v>2.4625393929069523</v>
      </c>
      <c r="AO448" s="54">
        <f t="shared" si="149"/>
        <v>-66.040871168181994</v>
      </c>
      <c r="AP448" s="54">
        <f t="shared" si="150"/>
        <v>9.1970916173925582E-3</v>
      </c>
      <c r="AQ448" s="54">
        <f t="shared" si="151"/>
        <v>-89.473038037372717</v>
      </c>
      <c r="AR448" s="54">
        <f t="shared" si="152"/>
        <v>1.0021255602909689</v>
      </c>
      <c r="AS448" s="54">
        <f t="shared" si="153"/>
        <v>3.7324162183792486</v>
      </c>
      <c r="AT448" s="54">
        <f t="shared" si="154"/>
        <v>1.6230848147518512E-6</v>
      </c>
      <c r="AU448" s="54">
        <f t="shared" si="155"/>
        <v>-89.999907004090318</v>
      </c>
      <c r="AV448" s="54">
        <f t="shared" si="156"/>
        <v>0.74481157867460901</v>
      </c>
      <c r="AW448" s="54">
        <f t="shared" si="157"/>
        <v>-41.857082482825895</v>
      </c>
      <c r="AX448" s="54">
        <f t="shared" si="158"/>
        <v>-18.883167331127378</v>
      </c>
      <c r="AY448" s="54">
        <f t="shared" si="159"/>
        <v>-62.738359390425941</v>
      </c>
      <c r="AZ448" s="16" t="e">
        <f t="shared" si="160"/>
        <v>#VALUE!</v>
      </c>
      <c r="BA448" s="16" t="e">
        <f t="shared" si="161"/>
        <v>#VALUE!</v>
      </c>
      <c r="BB448" s="16" t="e">
        <f t="shared" si="162"/>
        <v>#VALUE!</v>
      </c>
      <c r="BC448" s="16" t="e">
        <f t="shared" si="163"/>
        <v>#VALUE!</v>
      </c>
      <c r="BD448" s="16">
        <f t="shared" si="164"/>
        <v>0.93336995012758084</v>
      </c>
      <c r="BE448" s="16">
        <f t="shared" si="165"/>
        <v>-21.033625208116504</v>
      </c>
      <c r="BF448" s="16">
        <f t="shared" si="166"/>
        <v>0.88850593087855922</v>
      </c>
      <c r="BG448" s="16">
        <f t="shared" si="167"/>
        <v>-27.313900860860908</v>
      </c>
    </row>
    <row r="449" spans="35:59" ht="15" x14ac:dyDescent="0.25">
      <c r="AI449" s="16">
        <v>447</v>
      </c>
      <c r="AJ449" s="16">
        <f t="shared" si="168"/>
        <v>5.47</v>
      </c>
      <c r="AK449" s="16">
        <f t="shared" si="169"/>
        <v>295120.92266663886</v>
      </c>
      <c r="AL449" s="54">
        <f t="shared" si="146"/>
        <v>77.931496037904324</v>
      </c>
      <c r="AM449" s="54">
        <f t="shared" si="147"/>
        <v>89.264772846940915</v>
      </c>
      <c r="AN449" s="54">
        <f t="shared" si="148"/>
        <v>2.5105306120684534</v>
      </c>
      <c r="AO449" s="54">
        <f t="shared" si="149"/>
        <v>-66.526668984822265</v>
      </c>
      <c r="AP449" s="54">
        <f t="shared" si="150"/>
        <v>8.9877573613561176E-3</v>
      </c>
      <c r="AQ449" s="54">
        <f t="shared" si="151"/>
        <v>-89.485032502587586</v>
      </c>
      <c r="AR449" s="54">
        <f t="shared" si="152"/>
        <v>1.0022256236278302</v>
      </c>
      <c r="AS449" s="54">
        <f t="shared" si="153"/>
        <v>3.8191009898376933</v>
      </c>
      <c r="AT449" s="54">
        <f t="shared" si="154"/>
        <v>1.5861388937437702E-6</v>
      </c>
      <c r="AU449" s="54">
        <f t="shared" si="155"/>
        <v>-89.999909120935669</v>
      </c>
      <c r="AV449" s="54">
        <f t="shared" si="156"/>
        <v>0.73711779719830528</v>
      </c>
      <c r="AW449" s="54">
        <f t="shared" si="157"/>
        <v>-42.513528569311859</v>
      </c>
      <c r="AX449" s="54">
        <f t="shared" si="158"/>
        <v>-19.074031573533947</v>
      </c>
      <c r="AY449" s="54">
        <f t="shared" si="159"/>
        <v>-64.775980732893061</v>
      </c>
      <c r="AZ449" s="16" t="e">
        <f t="shared" si="160"/>
        <v>#VALUE!</v>
      </c>
      <c r="BA449" s="16" t="e">
        <f t="shared" si="161"/>
        <v>#VALUE!</v>
      </c>
      <c r="BB449" s="16" t="e">
        <f t="shared" si="162"/>
        <v>#VALUE!</v>
      </c>
      <c r="BC449" s="16" t="e">
        <f t="shared" si="163"/>
        <v>#VALUE!</v>
      </c>
      <c r="BD449" s="16">
        <f t="shared" si="164"/>
        <v>0.93054948346374433</v>
      </c>
      <c r="BE449" s="16">
        <f t="shared" si="165"/>
        <v>-21.47936799049409</v>
      </c>
      <c r="BF449" s="16">
        <f t="shared" si="166"/>
        <v>0.88413003568630644</v>
      </c>
      <c r="BG449" s="16">
        <f t="shared" si="167"/>
        <v>-27.855347401520177</v>
      </c>
    </row>
    <row r="450" spans="35:59" ht="15" x14ac:dyDescent="0.25">
      <c r="AI450" s="16">
        <v>448</v>
      </c>
      <c r="AJ450" s="16">
        <f t="shared" si="168"/>
        <v>5.48</v>
      </c>
      <c r="AK450" s="16">
        <f t="shared" si="169"/>
        <v>301995.17204020242</v>
      </c>
      <c r="AL450" s="54">
        <f t="shared" ref="AL450:AL502" si="170">SQRT((AK450/fz_comps)^2+1)</f>
        <v>79.746458284177365</v>
      </c>
      <c r="AM450" s="54">
        <f t="shared" ref="AM450:AM502" si="171">180/PI()*ATAN(AK450/fz_comps)</f>
        <v>89.281506885290057</v>
      </c>
      <c r="AN450" s="54">
        <f t="shared" ref="AN450:AN502" si="172">SQRT((AK450/frhps)^2+1)</f>
        <v>2.5598194311216069</v>
      </c>
      <c r="AO450" s="54">
        <f t="shared" ref="AO450:AO502" si="173">-180/PI()*ATAN(AK450/frhps)</f>
        <v>-67.004890655938397</v>
      </c>
      <c r="AP450" s="54">
        <f t="shared" ref="AP450:AP502" si="174">1/SQRT((AK450/fps)^2+1)</f>
        <v>8.7831869929199165E-3</v>
      </c>
      <c r="AQ450" s="54">
        <f t="shared" ref="AQ450:AQ502" si="175">-180/PI()*ATAN(AK450/fps)</f>
        <v>-89.496753984056923</v>
      </c>
      <c r="AR450" s="54">
        <f t="shared" ref="AR450:AR502" si="176">SQRT((AK450/fesrs)^2+1)</f>
        <v>1.0023303920978066</v>
      </c>
      <c r="AS450" s="54">
        <f t="shared" ref="AS450:AS502" si="177">180/PI()*ATAN(AK450/fesrs)</f>
        <v>3.9077867834479276</v>
      </c>
      <c r="AT450" s="54">
        <f t="shared" ref="AT450:AT502" si="178">1/SQRT((AK450/fp_comp1s)^2+1)</f>
        <v>1.5500339645721711E-6</v>
      </c>
      <c r="AU450" s="54">
        <f t="shared" ref="AU450:AU502" si="179">-180/PI()*ATAN(AK450/fp_comp1s)</f>
        <v>-89.999911189595736</v>
      </c>
      <c r="AV450" s="54">
        <f t="shared" ref="AV450:AV502" si="180">1/SQRT((AK450/fp_comp2s)^2+1)</f>
        <v>0.72931159856299332</v>
      </c>
      <c r="AW450" s="54">
        <f t="shared" ref="AW450:AW502" si="181">-180/PI()*ATAN(AK450/fp_comp2s)</f>
        <v>-43.171286059768292</v>
      </c>
      <c r="AX450" s="54">
        <f t="shared" ref="AX450:AX502" si="182">IF(Cff=0,20*LOG(Gain_dcs*AL450*AN450*AP450*AR450*AT450*AV450*BD450*BF450),20*LOG(Gain_dcs*AL450*AN450*AP450*AR450*AT450*AV450*AZ450*BB450*BD450*BF450))</f>
        <v>-19.268551086121764</v>
      </c>
      <c r="AY450" s="54">
        <f t="shared" ref="AY450:AY502" si="183">IF(Cff=0, 180+AM450+AO450+AQ450+AS450+AU450+AW450+BE450+BG450, 180+AM450+AO450+AQ450+AS450+AU450+AW450+BA450+BC450+BE450+BG450)</f>
        <v>-66.820096294290067</v>
      </c>
      <c r="AZ450" s="16" t="e">
        <f t="shared" ref="AZ450:AZ502" si="184">SQRT((AK450/(fzcff*1000))^2+1)</f>
        <v>#VALUE!</v>
      </c>
      <c r="BA450" s="16" t="e">
        <f t="shared" ref="BA450:BA502" si="185">180/PI()*ATAN(AK450/(fzcff*1000))</f>
        <v>#VALUE!</v>
      </c>
      <c r="BB450" s="16" t="e">
        <f t="shared" ref="BB450:BB502" si="186">1/SQRT((AK450/(fpcff*1000))^2+1)</f>
        <v>#VALUE!</v>
      </c>
      <c r="BC450" s="16" t="e">
        <f t="shared" ref="BC450:BC502" si="187">-180/PI()*ATAN(AK450/(fpcff*1000))</f>
        <v>#VALUE!</v>
      </c>
      <c r="BD450" s="16">
        <f t="shared" ref="BD450:BD502" si="188">1/SQRT((AK450/fL)^2+1)</f>
        <v>0.92762332595862629</v>
      </c>
      <c r="BE450" s="16">
        <f t="shared" ref="BE450:BE502" si="189">-180/PI()*ATAN(AK450/fL)</f>
        <v>-21.932685314083553</v>
      </c>
      <c r="BF450" s="16">
        <f t="shared" ref="BF450:BF502" si="190">1/SQRT((AK450/ffb)^2+1)</f>
        <v>0.8796165052950542</v>
      </c>
      <c r="BG450" s="16">
        <f t="shared" ref="BG450:BG502" si="191">-180/PI()*ATAN(AK450/ffb)</f>
        <v>-28.40386275958517</v>
      </c>
    </row>
    <row r="451" spans="35:59" ht="15" x14ac:dyDescent="0.25">
      <c r="AI451" s="16">
        <v>449</v>
      </c>
      <c r="AJ451" s="16">
        <f t="shared" ref="AJ451:AJ502" si="192">1+AI451*(LOG(1000000)-1)/500</f>
        <v>5.49</v>
      </c>
      <c r="AK451" s="16">
        <f t="shared" ref="AK451:AK502" si="193">10^AJ451</f>
        <v>309029.54325135931</v>
      </c>
      <c r="AL451" s="54">
        <f t="shared" si="170"/>
        <v>81.603703157155664</v>
      </c>
      <c r="AM451" s="54">
        <f t="shared" si="171"/>
        <v>89.297860128873182</v>
      </c>
      <c r="AN451" s="54">
        <f t="shared" si="172"/>
        <v>2.6104338825185049</v>
      </c>
      <c r="AO451" s="54">
        <f t="shared" si="173"/>
        <v>-67.475523159116861</v>
      </c>
      <c r="AP451" s="54">
        <f t="shared" si="174"/>
        <v>8.5832721489648017E-3</v>
      </c>
      <c r="AQ451" s="54">
        <f t="shared" si="175"/>
        <v>-89.508208692738577</v>
      </c>
      <c r="AR451" s="54">
        <f t="shared" si="176"/>
        <v>1.0024400864177143</v>
      </c>
      <c r="AS451" s="54">
        <f t="shared" si="177"/>
        <v>3.9985189207999285</v>
      </c>
      <c r="AT451" s="54">
        <f t="shared" si="178"/>
        <v>1.5147508839257104E-6</v>
      </c>
      <c r="AU451" s="54">
        <f t="shared" si="179"/>
        <v>-89.999913211167339</v>
      </c>
      <c r="AV451" s="54">
        <f t="shared" si="180"/>
        <v>0.7213975997100176</v>
      </c>
      <c r="AW451" s="54">
        <f t="shared" si="181"/>
        <v>-43.830010271492725</v>
      </c>
      <c r="AX451" s="54">
        <f t="shared" si="182"/>
        <v>-19.466847405762149</v>
      </c>
      <c r="AY451" s="54">
        <f t="shared" si="183"/>
        <v>-68.870202292913802</v>
      </c>
      <c r="AZ451" s="16" t="e">
        <f t="shared" si="184"/>
        <v>#VALUE!</v>
      </c>
      <c r="BA451" s="16" t="e">
        <f t="shared" si="185"/>
        <v>#VALUE!</v>
      </c>
      <c r="BB451" s="16" t="e">
        <f t="shared" si="186"/>
        <v>#VALUE!</v>
      </c>
      <c r="BC451" s="16" t="e">
        <f t="shared" si="187"/>
        <v>#VALUE!</v>
      </c>
      <c r="BD451" s="16">
        <f t="shared" si="188"/>
        <v>0.92458865724060502</v>
      </c>
      <c r="BE451" s="16">
        <f t="shared" si="189"/>
        <v>-22.393590460911923</v>
      </c>
      <c r="BF451" s="16">
        <f t="shared" si="190"/>
        <v>0.87496357007961001</v>
      </c>
      <c r="BG451" s="16">
        <f t="shared" si="191"/>
        <v>-28.959335547159515</v>
      </c>
    </row>
    <row r="452" spans="35:59" ht="15" x14ac:dyDescent="0.25">
      <c r="AI452" s="16">
        <v>450</v>
      </c>
      <c r="AJ452" s="16">
        <f t="shared" si="192"/>
        <v>5.5</v>
      </c>
      <c r="AK452" s="16">
        <f t="shared" si="193"/>
        <v>316227.7660168382</v>
      </c>
      <c r="AL452" s="54">
        <f t="shared" si="170"/>
        <v>83.50421539272466</v>
      </c>
      <c r="AM452" s="54">
        <f t="shared" si="171"/>
        <v>89.313841237732831</v>
      </c>
      <c r="AN452" s="54">
        <f t="shared" si="172"/>
        <v>2.6624026062713932</v>
      </c>
      <c r="AO452" s="54">
        <f t="shared" si="173"/>
        <v>-67.938561936547444</v>
      </c>
      <c r="AP452" s="54">
        <f t="shared" si="174"/>
        <v>8.3879069279321813E-3</v>
      </c>
      <c r="AQ452" s="54">
        <f t="shared" si="175"/>
        <v>-89.519402698405941</v>
      </c>
      <c r="AR452" s="54">
        <f t="shared" si="176"/>
        <v>1.0025549376076728</v>
      </c>
      <c r="AS452" s="54">
        <f t="shared" si="177"/>
        <v>4.0913436880131613</v>
      </c>
      <c r="AT452" s="54">
        <f t="shared" si="178"/>
        <v>1.4802709442479955E-6</v>
      </c>
      <c r="AU452" s="54">
        <f t="shared" si="179"/>
        <v>-89.999915186722362</v>
      </c>
      <c r="AV452" s="54">
        <f t="shared" si="180"/>
        <v>0.71338067153722795</v>
      </c>
      <c r="AW452" s="54">
        <f t="shared" si="181"/>
        <v>-44.489353973735469</v>
      </c>
      <c r="AX452" s="54">
        <f t="shared" si="182"/>
        <v>-19.669039496305327</v>
      </c>
      <c r="AY452" s="54">
        <f t="shared" si="183"/>
        <v>-70.925780583765714</v>
      </c>
      <c r="AZ452" s="16" t="e">
        <f t="shared" si="184"/>
        <v>#VALUE!</v>
      </c>
      <c r="BA452" s="16" t="e">
        <f t="shared" si="185"/>
        <v>#VALUE!</v>
      </c>
      <c r="BB452" s="16" t="e">
        <f t="shared" si="186"/>
        <v>#VALUE!</v>
      </c>
      <c r="BC452" s="16" t="e">
        <f t="shared" si="187"/>
        <v>#VALUE!</v>
      </c>
      <c r="BD452" s="16">
        <f t="shared" si="188"/>
        <v>0.92144267525092671</v>
      </c>
      <c r="BE452" s="16">
        <f t="shared" si="189"/>
        <v>-22.86208914423494</v>
      </c>
      <c r="BF452" s="16">
        <f t="shared" si="190"/>
        <v>0.87016962868017278</v>
      </c>
      <c r="BG452" s="16">
        <f t="shared" si="191"/>
        <v>-29.521642569865563</v>
      </c>
    </row>
    <row r="453" spans="35:59" ht="15" x14ac:dyDescent="0.25">
      <c r="AI453" s="16">
        <v>451</v>
      </c>
      <c r="AJ453" s="16">
        <f t="shared" si="192"/>
        <v>5.51</v>
      </c>
      <c r="AK453" s="16">
        <f t="shared" si="193"/>
        <v>323593.65692962846</v>
      </c>
      <c r="AL453" s="54">
        <f t="shared" si="170"/>
        <v>85.449002667692838</v>
      </c>
      <c r="AM453" s="54">
        <f t="shared" si="171"/>
        <v>89.329458675312353</v>
      </c>
      <c r="AN453" s="54">
        <f t="shared" si="172"/>
        <v>2.7157548687657851</v>
      </c>
      <c r="AO453" s="54">
        <f t="shared" si="173"/>
        <v>-68.394010503630483</v>
      </c>
      <c r="AP453" s="54">
        <f t="shared" si="174"/>
        <v>8.1969878341315305E-3</v>
      </c>
      <c r="AQ453" s="54">
        <f t="shared" si="175"/>
        <v>-89.530341932848756</v>
      </c>
      <c r="AR453" s="54">
        <f t="shared" si="176"/>
        <v>1.0026751874672375</v>
      </c>
      <c r="AS453" s="54">
        <f t="shared" si="177"/>
        <v>4.1863083518038025</v>
      </c>
      <c r="AT453" s="54">
        <f t="shared" si="178"/>
        <v>1.4465758638186165E-6</v>
      </c>
      <c r="AU453" s="54">
        <f t="shared" si="179"/>
        <v>-89.999917117308257</v>
      </c>
      <c r="AV453" s="54">
        <f t="shared" si="180"/>
        <v>0.70526592462175741</v>
      </c>
      <c r="AW453" s="54">
        <f t="shared" si="181"/>
        <v>-45.148968298193161</v>
      </c>
      <c r="AX453" s="54">
        <f t="shared" si="182"/>
        <v>-19.875243545619888</v>
      </c>
      <c r="AY453" s="54">
        <f t="shared" si="183"/>
        <v>-72.986298592989101</v>
      </c>
      <c r="AZ453" s="16" t="e">
        <f t="shared" si="184"/>
        <v>#VALUE!</v>
      </c>
      <c r="BA453" s="16" t="e">
        <f t="shared" si="185"/>
        <v>#VALUE!</v>
      </c>
      <c r="BB453" s="16" t="e">
        <f t="shared" si="186"/>
        <v>#VALUE!</v>
      </c>
      <c r="BC453" s="16" t="e">
        <f t="shared" si="187"/>
        <v>#VALUE!</v>
      </c>
      <c r="BD453" s="16">
        <f t="shared" si="188"/>
        <v>0.91818260521444273</v>
      </c>
      <c r="BE453" s="16">
        <f t="shared" si="189"/>
        <v>-23.338179114584641</v>
      </c>
      <c r="BF453" s="16">
        <f t="shared" si="190"/>
        <v>0.86523326150907165</v>
      </c>
      <c r="BG453" s="16">
        <f t="shared" si="191"/>
        <v>-30.090648653539972</v>
      </c>
    </row>
    <row r="454" spans="35:59" ht="15" x14ac:dyDescent="0.25">
      <c r="AI454" s="16">
        <v>452</v>
      </c>
      <c r="AJ454" s="16">
        <f t="shared" si="192"/>
        <v>5.52</v>
      </c>
      <c r="AK454" s="16">
        <f t="shared" si="193"/>
        <v>331131.12148259126</v>
      </c>
      <c r="AL454" s="54">
        <f t="shared" si="170"/>
        <v>87.439096134076536</v>
      </c>
      <c r="AM454" s="54">
        <f t="shared" si="171"/>
        <v>89.34472071289585</v>
      </c>
      <c r="AN454" s="54">
        <f t="shared" si="172"/>
        <v>2.7705205818769691</v>
      </c>
      <c r="AO454" s="54">
        <f t="shared" si="173"/>
        <v>-68.841880055298319</v>
      </c>
      <c r="AP454" s="54">
        <f t="shared" si="174"/>
        <v>8.0104137232927062E-3</v>
      </c>
      <c r="AQ454" s="54">
        <f t="shared" si="175"/>
        <v>-89.54103219300201</v>
      </c>
      <c r="AR454" s="54">
        <f t="shared" si="176"/>
        <v>1.0028010890730699</v>
      </c>
      <c r="AS454" s="54">
        <f t="shared" si="177"/>
        <v>4.2834611754830236</v>
      </c>
      <c r="AT454" s="54">
        <f t="shared" si="178"/>
        <v>1.413647777059923E-6</v>
      </c>
      <c r="AU454" s="54">
        <f t="shared" si="179"/>
        <v>-89.999919003948662</v>
      </c>
      <c r="AV454" s="54">
        <f t="shared" si="180"/>
        <v>0.69705869355076866</v>
      </c>
      <c r="AW454" s="54">
        <f t="shared" si="181"/>
        <v>-45.808503660044082</v>
      </c>
      <c r="AX454" s="54">
        <f t="shared" si="182"/>
        <v>-20.085572768841729</v>
      </c>
      <c r="AY454" s="54">
        <f t="shared" si="183"/>
        <v>-75.051209300333738</v>
      </c>
      <c r="AZ454" s="16" t="e">
        <f t="shared" si="184"/>
        <v>#VALUE!</v>
      </c>
      <c r="BA454" s="16" t="e">
        <f t="shared" si="185"/>
        <v>#VALUE!</v>
      </c>
      <c r="BB454" s="16" t="e">
        <f t="shared" si="186"/>
        <v>#VALUE!</v>
      </c>
      <c r="BC454" s="16" t="e">
        <f t="shared" si="187"/>
        <v>#VALUE!</v>
      </c>
      <c r="BD454" s="16">
        <f t="shared" si="188"/>
        <v>0.91480570916937887</v>
      </c>
      <c r="BE454" s="16">
        <f t="shared" si="189"/>
        <v>-23.821849767521929</v>
      </c>
      <c r="BF454" s="16">
        <f t="shared" si="190"/>
        <v>0.86015324415643024</v>
      </c>
      <c r="BG454" s="16">
        <f t="shared" si="191"/>
        <v>-30.666206508897652</v>
      </c>
    </row>
    <row r="455" spans="35:59" ht="15" x14ac:dyDescent="0.25">
      <c r="AI455" s="16">
        <v>453</v>
      </c>
      <c r="AJ455" s="16">
        <f t="shared" si="192"/>
        <v>5.53</v>
      </c>
      <c r="AK455" s="16">
        <f t="shared" si="193"/>
        <v>338844.15613920329</v>
      </c>
      <c r="AL455" s="54">
        <f t="shared" si="170"/>
        <v>89.475550965830521</v>
      </c>
      <c r="AM455" s="54">
        <f t="shared" si="171"/>
        <v>89.35963543394945</v>
      </c>
      <c r="AN455" s="54">
        <f t="shared" si="172"/>
        <v>2.8267303223883249</v>
      </c>
      <c r="AO455" s="54">
        <f t="shared" si="173"/>
        <v>-69.282189072060518</v>
      </c>
      <c r="AP455" s="54">
        <f t="shared" si="174"/>
        <v>7.8280857493366364E-3</v>
      </c>
      <c r="AQ455" s="54">
        <f t="shared" si="175"/>
        <v>-89.551479144004219</v>
      </c>
      <c r="AR455" s="54">
        <f t="shared" si="176"/>
        <v>1.0029329072990805</v>
      </c>
      <c r="AS455" s="54">
        <f t="shared" si="177"/>
        <v>4.3828514348545715</v>
      </c>
      <c r="AT455" s="54">
        <f t="shared" si="178"/>
        <v>1.3814692250644582E-6</v>
      </c>
      <c r="AU455" s="54">
        <f t="shared" si="179"/>
        <v>-89.999920847643878</v>
      </c>
      <c r="AV455" s="54">
        <f t="shared" si="180"/>
        <v>0.68876451997196131</v>
      </c>
      <c r="AW455" s="54">
        <f t="shared" si="181"/>
        <v>-46.46761068360636</v>
      </c>
      <c r="AX455" s="54">
        <f t="shared" si="182"/>
        <v>-20.300137218006569</v>
      </c>
      <c r="AY455" s="54">
        <f t="shared" si="183"/>
        <v>-77.119951270905347</v>
      </c>
      <c r="AZ455" s="16" t="e">
        <f t="shared" si="184"/>
        <v>#VALUE!</v>
      </c>
      <c r="BA455" s="16" t="e">
        <f t="shared" si="185"/>
        <v>#VALUE!</v>
      </c>
      <c r="BB455" s="16" t="e">
        <f t="shared" si="186"/>
        <v>#VALUE!</v>
      </c>
      <c r="BC455" s="16" t="e">
        <f t="shared" si="187"/>
        <v>#VALUE!</v>
      </c>
      <c r="BD455" s="16">
        <f t="shared" si="188"/>
        <v>0.91130929604544286</v>
      </c>
      <c r="BE455" s="16">
        <f t="shared" si="189"/>
        <v>-24.313081755223404</v>
      </c>
      <c r="BF455" s="16">
        <f t="shared" si="190"/>
        <v>0.85492856059318201</v>
      </c>
      <c r="BG455" s="16">
        <f t="shared" si="191"/>
        <v>-31.248156637170972</v>
      </c>
    </row>
    <row r="456" spans="35:59" ht="15" x14ac:dyDescent="0.25">
      <c r="AI456" s="16">
        <v>454</v>
      </c>
      <c r="AJ456" s="16">
        <f t="shared" si="192"/>
        <v>5.54</v>
      </c>
      <c r="AK456" s="16">
        <f t="shared" si="193"/>
        <v>346736.85045253241</v>
      </c>
      <c r="AL456" s="54">
        <f t="shared" si="170"/>
        <v>91.559446918314904</v>
      </c>
      <c r="AM456" s="54">
        <f t="shared" si="171"/>
        <v>89.374210738365775</v>
      </c>
      <c r="AN456" s="54">
        <f t="shared" si="172"/>
        <v>2.8844153517113851</v>
      </c>
      <c r="AO456" s="54">
        <f t="shared" si="173"/>
        <v>-69.71496292761428</v>
      </c>
      <c r="AP456" s="54">
        <f t="shared" si="174"/>
        <v>7.6499073123379776E-3</v>
      </c>
      <c r="AQ456" s="54">
        <f t="shared" si="175"/>
        <v>-89.561688322186953</v>
      </c>
      <c r="AR456" s="54">
        <f t="shared" si="176"/>
        <v>1.0030709193600031</v>
      </c>
      <c r="AS456" s="54">
        <f t="shared" si="177"/>
        <v>4.4845294339774098</v>
      </c>
      <c r="AT456" s="54">
        <f t="shared" si="178"/>
        <v>1.3500231463380264E-6</v>
      </c>
      <c r="AU456" s="54">
        <f t="shared" si="179"/>
        <v>-89.99992264937147</v>
      </c>
      <c r="AV456" s="54">
        <f t="shared" si="180"/>
        <v>0.68038913448955474</v>
      </c>
      <c r="AW456" s="54">
        <f t="shared" si="181"/>
        <v>-47.12594112664587</v>
      </c>
      <c r="AX456" s="54">
        <f t="shared" si="182"/>
        <v>-20.519043598206355</v>
      </c>
      <c r="AY456" s="54">
        <f t="shared" si="183"/>
        <v>-79.191948737270167</v>
      </c>
      <c r="AZ456" s="16" t="e">
        <f t="shared" si="184"/>
        <v>#VALUE!</v>
      </c>
      <c r="BA456" s="16" t="e">
        <f t="shared" si="185"/>
        <v>#VALUE!</v>
      </c>
      <c r="BB456" s="16" t="e">
        <f t="shared" si="186"/>
        <v>#VALUE!</v>
      </c>
      <c r="BC456" s="16" t="e">
        <f t="shared" si="187"/>
        <v>#VALUE!</v>
      </c>
      <c r="BD456" s="16">
        <f t="shared" si="188"/>
        <v>0.9076907322738299</v>
      </c>
      <c r="BE456" s="16">
        <f t="shared" si="189"/>
        <v>-24.811846604196745</v>
      </c>
      <c r="BF456" s="16">
        <f t="shared" si="190"/>
        <v>0.84955841606417604</v>
      </c>
      <c r="BG456" s="16">
        <f t="shared" si="191"/>
        <v>-31.836327279598024</v>
      </c>
    </row>
    <row r="457" spans="35:59" ht="15" x14ac:dyDescent="0.25">
      <c r="AI457" s="16">
        <v>455</v>
      </c>
      <c r="AJ457" s="16">
        <f t="shared" si="192"/>
        <v>5.55</v>
      </c>
      <c r="AK457" s="16">
        <f t="shared" si="193"/>
        <v>354813.38923357555</v>
      </c>
      <c r="AL457" s="54">
        <f t="shared" si="170"/>
        <v>93.691888900796684</v>
      </c>
      <c r="AM457" s="54">
        <f t="shared" si="171"/>
        <v>89.388454346614225</v>
      </c>
      <c r="AN457" s="54">
        <f t="shared" si="172"/>
        <v>2.9436076359089496</v>
      </c>
      <c r="AO457" s="54">
        <f t="shared" si="173"/>
        <v>-70.140233499695128</v>
      </c>
      <c r="AP457" s="54">
        <f t="shared" si="174"/>
        <v>7.4757840076537544E-3</v>
      </c>
      <c r="AQ457" s="54">
        <f t="shared" si="175"/>
        <v>-89.571665137997059</v>
      </c>
      <c r="AR457" s="54">
        <f t="shared" si="176"/>
        <v>1.0032154153794117</v>
      </c>
      <c r="AS457" s="54">
        <f t="shared" si="177"/>
        <v>4.5885465207563909</v>
      </c>
      <c r="AT457" s="54">
        <f t="shared" si="178"/>
        <v>1.3192928677534494E-6</v>
      </c>
      <c r="AU457" s="54">
        <f t="shared" si="179"/>
        <v>-89.999924410086749</v>
      </c>
      <c r="AV457" s="54">
        <f t="shared" si="180"/>
        <v>0.67193843754371552</v>
      </c>
      <c r="AW457" s="54">
        <f t="shared" si="181"/>
        <v>-47.783148797377457</v>
      </c>
      <c r="AX457" s="54">
        <f t="shared" si="182"/>
        <v>-20.742395090381255</v>
      </c>
      <c r="AY457" s="54">
        <f t="shared" si="183"/>
        <v>-81.266611732822284</v>
      </c>
      <c r="AZ457" s="16" t="e">
        <f t="shared" si="184"/>
        <v>#VALUE!</v>
      </c>
      <c r="BA457" s="16" t="e">
        <f t="shared" si="185"/>
        <v>#VALUE!</v>
      </c>
      <c r="BB457" s="16" t="e">
        <f t="shared" si="186"/>
        <v>#VALUE!</v>
      </c>
      <c r="BC457" s="16" t="e">
        <f t="shared" si="187"/>
        <v>#VALUE!</v>
      </c>
      <c r="BD457" s="16">
        <f t="shared" si="188"/>
        <v>0.90394745290646705</v>
      </c>
      <c r="BE457" s="16">
        <f t="shared" si="189"/>
        <v>-25.318106341578151</v>
      </c>
      <c r="BF457" s="16">
        <f t="shared" si="190"/>
        <v>0.84404224955933393</v>
      </c>
      <c r="BG457" s="16">
        <f t="shared" si="191"/>
        <v>-32.430534413458403</v>
      </c>
    </row>
    <row r="458" spans="35:59" ht="15" x14ac:dyDescent="0.25">
      <c r="AI458" s="16">
        <v>456</v>
      </c>
      <c r="AJ458" s="16">
        <f t="shared" si="192"/>
        <v>5.56</v>
      </c>
      <c r="AK458" s="16">
        <f t="shared" si="193"/>
        <v>363078.05477010139</v>
      </c>
      <c r="AL458" s="54">
        <f t="shared" si="170"/>
        <v>95.874007562287673</v>
      </c>
      <c r="AM458" s="54">
        <f t="shared" si="171"/>
        <v>89.402373803798199</v>
      </c>
      <c r="AN458" s="54">
        <f t="shared" si="172"/>
        <v>3.0043398660237752</v>
      </c>
      <c r="AO458" s="54">
        <f t="shared" si="173"/>
        <v>-70.558038785676473</v>
      </c>
      <c r="AP458" s="54">
        <f t="shared" si="174"/>
        <v>7.3056235761928779E-3</v>
      </c>
      <c r="AQ458" s="54">
        <f t="shared" si="175"/>
        <v>-89.581414878852911</v>
      </c>
      <c r="AR458" s="54">
        <f t="shared" si="176"/>
        <v>1.0033666989832131</v>
      </c>
      <c r="AS458" s="54">
        <f t="shared" si="177"/>
        <v>4.6949551023206944</v>
      </c>
      <c r="AT458" s="54">
        <f t="shared" si="178"/>
        <v>1.2892620957102536E-6</v>
      </c>
      <c r="AU458" s="54">
        <f t="shared" si="179"/>
        <v>-89.999926130723225</v>
      </c>
      <c r="AV458" s="54">
        <f t="shared" si="180"/>
        <v>0.66341847942178522</v>
      </c>
      <c r="AW458" s="54">
        <f t="shared" si="181"/>
        <v>-48.438890458289016</v>
      </c>
      <c r="AX458" s="54">
        <f t="shared" si="182"/>
        <v>-20.970291180835488</v>
      </c>
      <c r="AY458" s="54">
        <f t="shared" si="183"/>
        <v>-83.343336277172455</v>
      </c>
      <c r="AZ458" s="16" t="e">
        <f t="shared" si="184"/>
        <v>#VALUE!</v>
      </c>
      <c r="BA458" s="16" t="e">
        <f t="shared" si="185"/>
        <v>#VALUE!</v>
      </c>
      <c r="BB458" s="16" t="e">
        <f t="shared" si="186"/>
        <v>#VALUE!</v>
      </c>
      <c r="BC458" s="16" t="e">
        <f t="shared" si="187"/>
        <v>#VALUE!</v>
      </c>
      <c r="BD458" s="16">
        <f t="shared" si="188"/>
        <v>0.90007697321521196</v>
      </c>
      <c r="BE458" s="16">
        <f t="shared" si="189"/>
        <v>-25.831813132615121</v>
      </c>
      <c r="BF458" s="16">
        <f t="shared" si="190"/>
        <v>0.83837974574709984</v>
      </c>
      <c r="BG458" s="16">
        <f t="shared" si="191"/>
        <v>-33.030581797134587</v>
      </c>
    </row>
    <row r="459" spans="35:59" ht="15" x14ac:dyDescent="0.25">
      <c r="AI459" s="16">
        <v>457</v>
      </c>
      <c r="AJ459" s="16">
        <f t="shared" si="192"/>
        <v>5.57</v>
      </c>
      <c r="AK459" s="16">
        <f t="shared" si="193"/>
        <v>371535.2290971732</v>
      </c>
      <c r="AL459" s="54">
        <f t="shared" si="170"/>
        <v>98.106959891028964</v>
      </c>
      <c r="AM459" s="54">
        <f t="shared" si="171"/>
        <v>89.41597648362216</v>
      </c>
      <c r="AN459" s="54">
        <f t="shared" si="172"/>
        <v>3.0666454787166497</v>
      </c>
      <c r="AO459" s="54">
        <f t="shared" si="173"/>
        <v>-70.968422524265549</v>
      </c>
      <c r="AP459" s="54">
        <f t="shared" si="174"/>
        <v>7.1393358558017048E-3</v>
      </c>
      <c r="AQ459" s="54">
        <f t="shared" si="175"/>
        <v>-89.590942711936364</v>
      </c>
      <c r="AR459" s="54">
        <f t="shared" si="176"/>
        <v>1.0035250879196997</v>
      </c>
      <c r="AS459" s="54">
        <f t="shared" si="177"/>
        <v>4.8038086601466521</v>
      </c>
      <c r="AT459" s="54">
        <f t="shared" si="178"/>
        <v>1.2599149074955977E-6</v>
      </c>
      <c r="AU459" s="54">
        <f t="shared" si="179"/>
        <v>-89.999927812193249</v>
      </c>
      <c r="AV459" s="54">
        <f t="shared" si="180"/>
        <v>0.65483543955795376</v>
      </c>
      <c r="AW459" s="54">
        <f t="shared" si="181"/>
        <v>-49.092826711076263</v>
      </c>
      <c r="AX459" s="54">
        <f t="shared" si="182"/>
        <v>-21.202827497549073</v>
      </c>
      <c r="AY459" s="54">
        <f t="shared" si="183"/>
        <v>-85.42150461419574</v>
      </c>
      <c r="AZ459" s="16" t="e">
        <f t="shared" si="184"/>
        <v>#VALUE!</v>
      </c>
      <c r="BA459" s="16" t="e">
        <f t="shared" si="185"/>
        <v>#VALUE!</v>
      </c>
      <c r="BB459" s="16" t="e">
        <f t="shared" si="186"/>
        <v>#VALUE!</v>
      </c>
      <c r="BC459" s="16" t="e">
        <f t="shared" si="187"/>
        <v>#VALUE!</v>
      </c>
      <c r="BD459" s="16">
        <f t="shared" si="188"/>
        <v>0.89607690073469926</v>
      </c>
      <c r="BE459" s="16">
        <f t="shared" si="189"/>
        <v>-26.352908932077966</v>
      </c>
      <c r="BF459" s="16">
        <f t="shared" si="190"/>
        <v>0.83257084625189315</v>
      </c>
      <c r="BG459" s="16">
        <f t="shared" si="191"/>
        <v>-33.636261066415166</v>
      </c>
    </row>
    <row r="460" spans="35:59" ht="15" x14ac:dyDescent="0.25">
      <c r="AI460" s="16">
        <v>458</v>
      </c>
      <c r="AJ460" s="16">
        <f t="shared" si="192"/>
        <v>5.58</v>
      </c>
      <c r="AK460" s="16">
        <f t="shared" si="193"/>
        <v>380189.39632056188</v>
      </c>
      <c r="AL460" s="54">
        <f t="shared" si="170"/>
        <v>100.39192982794174</v>
      </c>
      <c r="AM460" s="54">
        <f t="shared" si="171"/>
        <v>89.429269592269861</v>
      </c>
      <c r="AN460" s="54">
        <f t="shared" si="172"/>
        <v>3.1305586772189153</v>
      </c>
      <c r="AO460" s="54">
        <f t="shared" si="173"/>
        <v>-71.371433824487696</v>
      </c>
      <c r="AP460" s="54">
        <f t="shared" si="174"/>
        <v>6.9768327337411448E-3</v>
      </c>
      <c r="AQ460" s="54">
        <f t="shared" si="175"/>
        <v>-89.600253686921604</v>
      </c>
      <c r="AR460" s="54">
        <f t="shared" si="176"/>
        <v>1.0036909147072781</v>
      </c>
      <c r="AS460" s="54">
        <f t="shared" si="177"/>
        <v>4.9151617648781727</v>
      </c>
      <c r="AT460" s="54">
        <f t="shared" si="178"/>
        <v>1.231235742841839E-6</v>
      </c>
      <c r="AU460" s="54">
        <f t="shared" si="179"/>
        <v>-89.999929455388354</v>
      </c>
      <c r="AV460" s="54">
        <f t="shared" si="180"/>
        <v>0.64619560528413855</v>
      </c>
      <c r="AW460" s="54">
        <f t="shared" si="181"/>
        <v>-49.744622857199737</v>
      </c>
      <c r="AX460" s="54">
        <f t="shared" si="182"/>
        <v>-21.440095653347466</v>
      </c>
      <c r="AY460" s="54">
        <f t="shared" si="183"/>
        <v>-87.500485503270511</v>
      </c>
      <c r="AZ460" s="16" t="e">
        <f t="shared" si="184"/>
        <v>#VALUE!</v>
      </c>
      <c r="BA460" s="16" t="e">
        <f t="shared" si="185"/>
        <v>#VALUE!</v>
      </c>
      <c r="BB460" s="16" t="e">
        <f t="shared" si="186"/>
        <v>#VALUE!</v>
      </c>
      <c r="BC460" s="16" t="e">
        <f t="shared" si="187"/>
        <v>#VALUE!</v>
      </c>
      <c r="BD460" s="16">
        <f t="shared" si="188"/>
        <v>0.89194494770518484</v>
      </c>
      <c r="BE460" s="16">
        <f t="shared" si="189"/>
        <v>-26.881325152469866</v>
      </c>
      <c r="BF460" s="16">
        <f t="shared" si="190"/>
        <v>0.82661576015609273</v>
      </c>
      <c r="BG460" s="16">
        <f t="shared" si="191"/>
        <v>-34.247351883951296</v>
      </c>
    </row>
    <row r="461" spans="35:59" ht="15" x14ac:dyDescent="0.25">
      <c r="AI461" s="16">
        <v>459</v>
      </c>
      <c r="AJ461" s="16">
        <f t="shared" si="192"/>
        <v>5.59</v>
      </c>
      <c r="AK461" s="16">
        <f t="shared" si="193"/>
        <v>389045.14499428123</v>
      </c>
      <c r="AL461" s="54">
        <f t="shared" si="170"/>
        <v>102.73012889436932</v>
      </c>
      <c r="AM461" s="54">
        <f t="shared" si="171"/>
        <v>89.442260172195844</v>
      </c>
      <c r="AN461" s="54">
        <f t="shared" si="172"/>
        <v>3.1961144526055874</v>
      </c>
      <c r="AO461" s="54">
        <f t="shared" si="173"/>
        <v>-71.767126803000068</v>
      </c>
      <c r="AP461" s="54">
        <f t="shared" si="174"/>
        <v>6.8180281002315473E-3</v>
      </c>
      <c r="AQ461" s="54">
        <f t="shared" si="175"/>
        <v>-89.609352738642599</v>
      </c>
      <c r="AR461" s="54">
        <f t="shared" si="176"/>
        <v>1.003864527311034</v>
      </c>
      <c r="AS461" s="54">
        <f t="shared" si="177"/>
        <v>5.0290700907943044</v>
      </c>
      <c r="AT461" s="54">
        <f t="shared" si="178"/>
        <v>1.2032093956762633E-6</v>
      </c>
      <c r="AU461" s="54">
        <f t="shared" si="179"/>
        <v>-89.999931061179751</v>
      </c>
      <c r="AV461" s="54">
        <f t="shared" si="180"/>
        <v>0.63750535019867682</v>
      </c>
      <c r="AW461" s="54">
        <f t="shared" si="181"/>
        <v>-50.393949728861543</v>
      </c>
      <c r="AX461" s="54">
        <f t="shared" si="182"/>
        <v>-21.68218309598748</v>
      </c>
      <c r="AY461" s="54">
        <f t="shared" si="183"/>
        <v>-89.579634564136839</v>
      </c>
      <c r="AZ461" s="16" t="e">
        <f t="shared" si="184"/>
        <v>#VALUE!</v>
      </c>
      <c r="BA461" s="16" t="e">
        <f t="shared" si="185"/>
        <v>#VALUE!</v>
      </c>
      <c r="BB461" s="16" t="e">
        <f t="shared" si="186"/>
        <v>#VALUE!</v>
      </c>
      <c r="BC461" s="16" t="e">
        <f t="shared" si="187"/>
        <v>#VALUE!</v>
      </c>
      <c r="BD461" s="16">
        <f t="shared" si="188"/>
        <v>0.88767894386414115</v>
      </c>
      <c r="BE461" s="16">
        <f t="shared" si="189"/>
        <v>-27.416982352013395</v>
      </c>
      <c r="BF461" s="16">
        <f t="shared" si="190"/>
        <v>0.82051497360738235</v>
      </c>
      <c r="BG461" s="16">
        <f t="shared" si="191"/>
        <v>-34.863622143429666</v>
      </c>
    </row>
    <row r="462" spans="35:59" ht="15" x14ac:dyDescent="0.25">
      <c r="AI462" s="16">
        <v>460</v>
      </c>
      <c r="AJ462" s="16">
        <f t="shared" si="192"/>
        <v>5.6</v>
      </c>
      <c r="AK462" s="16">
        <f t="shared" si="193"/>
        <v>398107.17055349716</v>
      </c>
      <c r="AL462" s="54">
        <f t="shared" si="170"/>
        <v>105.12279683444126</v>
      </c>
      <c r="AM462" s="54">
        <f t="shared" si="171"/>
        <v>89.454955105832141</v>
      </c>
      <c r="AN462" s="54">
        <f t="shared" si="172"/>
        <v>3.2633486053962284</v>
      </c>
      <c r="AO462" s="54">
        <f t="shared" si="173"/>
        <v>-72.155560230632332</v>
      </c>
      <c r="AP462" s="54">
        <f t="shared" si="174"/>
        <v>6.6628378030420864E-3</v>
      </c>
      <c r="AQ462" s="54">
        <f t="shared" si="175"/>
        <v>-89.618244689700106</v>
      </c>
      <c r="AR462" s="54">
        <f t="shared" si="176"/>
        <v>1.0040462898493339</v>
      </c>
      <c r="AS462" s="54">
        <f t="shared" si="177"/>
        <v>5.1455904298694302</v>
      </c>
      <c r="AT462" s="54">
        <f t="shared" si="178"/>
        <v>1.1758210060586323E-6</v>
      </c>
      <c r="AU462" s="54">
        <f t="shared" si="179"/>
        <v>-89.999932630418897</v>
      </c>
      <c r="AV462" s="54">
        <f t="shared" si="180"/>
        <v>0.6287711123209847</v>
      </c>
      <c r="AW462" s="54">
        <f t="shared" si="181"/>
        <v>-51.040484485541931</v>
      </c>
      <c r="AX462" s="54">
        <f t="shared" si="182"/>
        <v>-21.929172965220683</v>
      </c>
      <c r="AY462" s="54">
        <f t="shared" si="183"/>
        <v>-91.658294675708845</v>
      </c>
      <c r="AZ462" s="16" t="e">
        <f t="shared" si="184"/>
        <v>#VALUE!</v>
      </c>
      <c r="BA462" s="16" t="e">
        <f t="shared" si="185"/>
        <v>#VALUE!</v>
      </c>
      <c r="BB462" s="16" t="e">
        <f t="shared" si="186"/>
        <v>#VALUE!</v>
      </c>
      <c r="BC462" s="16" t="e">
        <f t="shared" si="187"/>
        <v>#VALUE!</v>
      </c>
      <c r="BD462" s="16">
        <f t="shared" si="188"/>
        <v>0.88327684952760832</v>
      </c>
      <c r="BE462" s="16">
        <f t="shared" si="189"/>
        <v>-27.959789945479159</v>
      </c>
      <c r="BF462" s="16">
        <f t="shared" si="190"/>
        <v>0.81426925841418252</v>
      </c>
      <c r="BG462" s="16">
        <f t="shared" si="191"/>
        <v>-35.484828229638005</v>
      </c>
    </row>
    <row r="463" spans="35:59" ht="15" x14ac:dyDescent="0.25">
      <c r="AI463" s="16">
        <v>461</v>
      </c>
      <c r="AJ463" s="16">
        <f t="shared" si="192"/>
        <v>5.61</v>
      </c>
      <c r="AK463" s="16">
        <f t="shared" si="193"/>
        <v>407380.27780411334</v>
      </c>
      <c r="AL463" s="54">
        <f t="shared" si="170"/>
        <v>107.57120227240334</v>
      </c>
      <c r="AM463" s="54">
        <f t="shared" si="171"/>
        <v>89.467361119211915</v>
      </c>
      <c r="AN463" s="54">
        <f t="shared" si="172"/>
        <v>3.3322977674919043</v>
      </c>
      <c r="AO463" s="54">
        <f t="shared" si="173"/>
        <v>-72.536797188917546</v>
      </c>
      <c r="AP463" s="54">
        <f t="shared" si="174"/>
        <v>6.5111796031015485E-3</v>
      </c>
      <c r="AQ463" s="54">
        <f t="shared" si="175"/>
        <v>-89.626934253009964</v>
      </c>
      <c r="AR463" s="54">
        <f t="shared" si="176"/>
        <v>1.0042365833317057</v>
      </c>
      <c r="AS463" s="54">
        <f t="shared" si="177"/>
        <v>5.2647807053677589</v>
      </c>
      <c r="AT463" s="54">
        <f t="shared" si="178"/>
        <v>1.149056052302237E-6</v>
      </c>
      <c r="AU463" s="54">
        <f t="shared" si="179"/>
        <v>-89.99993416393778</v>
      </c>
      <c r="AV463" s="54">
        <f t="shared" si="180"/>
        <v>0.6199993721995869</v>
      </c>
      <c r="AW463" s="54">
        <f t="shared" si="181"/>
        <v>-51.683911371630849</v>
      </c>
      <c r="AX463" s="54">
        <f t="shared" si="182"/>
        <v>-22.181143956905132</v>
      </c>
      <c r="AY463" s="54">
        <f t="shared" si="183"/>
        <v>-93.73579642908112</v>
      </c>
      <c r="AZ463" s="16" t="e">
        <f t="shared" si="184"/>
        <v>#VALUE!</v>
      </c>
      <c r="BA463" s="16" t="e">
        <f t="shared" si="185"/>
        <v>#VALUE!</v>
      </c>
      <c r="BB463" s="16" t="e">
        <f t="shared" si="186"/>
        <v>#VALUE!</v>
      </c>
      <c r="BC463" s="16" t="e">
        <f t="shared" si="187"/>
        <v>#VALUE!</v>
      </c>
      <c r="BD463" s="16">
        <f t="shared" si="188"/>
        <v>0.87873676889444274</v>
      </c>
      <c r="BE463" s="16">
        <f t="shared" si="189"/>
        <v>-28.509645940988158</v>
      </c>
      <c r="BF463" s="16">
        <f t="shared" si="190"/>
        <v>0.80787967951543804</v>
      </c>
      <c r="BG463" s="16">
        <f t="shared" si="191"/>
        <v>-36.110715335176465</v>
      </c>
    </row>
    <row r="464" spans="35:59" ht="15" x14ac:dyDescent="0.25">
      <c r="AI464" s="16">
        <v>462</v>
      </c>
      <c r="AJ464" s="16">
        <f t="shared" si="192"/>
        <v>5.62</v>
      </c>
      <c r="AK464" s="16">
        <f t="shared" si="193"/>
        <v>416869.38347033598</v>
      </c>
      <c r="AL464" s="54">
        <f t="shared" si="170"/>
        <v>110.0766433852571</v>
      </c>
      <c r="AM464" s="54">
        <f t="shared" si="171"/>
        <v>89.479484785511929</v>
      </c>
      <c r="AN464" s="54">
        <f t="shared" si="172"/>
        <v>3.4029994244572763</v>
      </c>
      <c r="AO464" s="54">
        <f t="shared" si="173"/>
        <v>-72.910904737247563</v>
      </c>
      <c r="AP464" s="54">
        <f t="shared" si="174"/>
        <v>6.3629731311083803E-3</v>
      </c>
      <c r="AQ464" s="54">
        <f t="shared" si="175"/>
        <v>-89.635426034293829</v>
      </c>
      <c r="AR464" s="54">
        <f t="shared" si="176"/>
        <v>1.0044358064292818</v>
      </c>
      <c r="AS464" s="54">
        <f t="shared" si="177"/>
        <v>5.3866999849090202</v>
      </c>
      <c r="AT464" s="54">
        <f t="shared" si="178"/>
        <v>1.1229003432743262E-6</v>
      </c>
      <c r="AU464" s="54">
        <f t="shared" si="179"/>
        <v>-89.999935662549518</v>
      </c>
      <c r="AV464" s="54">
        <f t="shared" si="180"/>
        <v>0.61119663113797784</v>
      </c>
      <c r="AW464" s="54">
        <f t="shared" si="181"/>
        <v>-52.323922431125595</v>
      </c>
      <c r="AX464" s="54">
        <f t="shared" si="182"/>
        <v>-22.438170194250404</v>
      </c>
      <c r="AY464" s="54">
        <f t="shared" si="183"/>
        <v>-95.811458634860145</v>
      </c>
      <c r="AZ464" s="16" t="e">
        <f t="shared" si="184"/>
        <v>#VALUE!</v>
      </c>
      <c r="BA464" s="16" t="e">
        <f t="shared" si="185"/>
        <v>#VALUE!</v>
      </c>
      <c r="BB464" s="16" t="e">
        <f t="shared" si="186"/>
        <v>#VALUE!</v>
      </c>
      <c r="BC464" s="16" t="e">
        <f t="shared" si="187"/>
        <v>#VALUE!</v>
      </c>
      <c r="BD464" s="16">
        <f t="shared" si="188"/>
        <v>0.87405696349884776</v>
      </c>
      <c r="BE464" s="16">
        <f t="shared" si="189"/>
        <v>-29.066436705954775</v>
      </c>
      <c r="BF464" s="16">
        <f t="shared" si="190"/>
        <v>0.80134760121635185</v>
      </c>
      <c r="BG464" s="16">
        <f t="shared" si="191"/>
        <v>-36.741017834109819</v>
      </c>
    </row>
    <row r="465" spans="35:59" ht="15" x14ac:dyDescent="0.25">
      <c r="AI465" s="16">
        <v>463</v>
      </c>
      <c r="AJ465" s="16">
        <f t="shared" si="192"/>
        <v>5.63</v>
      </c>
      <c r="AK465" s="16">
        <f t="shared" si="193"/>
        <v>426579.51880159322</v>
      </c>
      <c r="AL465" s="54">
        <f t="shared" si="170"/>
        <v>112.64044859107268</v>
      </c>
      <c r="AM465" s="54">
        <f t="shared" si="171"/>
        <v>89.491332528515443</v>
      </c>
      <c r="AN465" s="54">
        <f t="shared" si="172"/>
        <v>3.4754919381580991</v>
      </c>
      <c r="AO465" s="54">
        <f t="shared" si="173"/>
        <v>-73.277953591170004</v>
      </c>
      <c r="AP465" s="54">
        <f t="shared" si="174"/>
        <v>6.2181398451175637E-3</v>
      </c>
      <c r="AQ465" s="54">
        <f t="shared" si="175"/>
        <v>-89.643724534513368</v>
      </c>
      <c r="AR465" s="54">
        <f t="shared" si="176"/>
        <v>1.0046443762791355</v>
      </c>
      <c r="AS465" s="54">
        <f t="shared" si="177"/>
        <v>5.5114084929381724</v>
      </c>
      <c r="AT465" s="54">
        <f t="shared" si="178"/>
        <v>1.0973400108717597E-6</v>
      </c>
      <c r="AU465" s="54">
        <f t="shared" si="179"/>
        <v>-89.999937127048682</v>
      </c>
      <c r="AV465" s="54">
        <f t="shared" si="180"/>
        <v>0.60236938969768372</v>
      </c>
      <c r="AW465" s="54">
        <f t="shared" si="181"/>
        <v>-52.960218175841135</v>
      </c>
      <c r="AX465" s="54">
        <f t="shared" si="182"/>
        <v>-22.700321106301846</v>
      </c>
      <c r="AY465" s="54">
        <f t="shared" si="183"/>
        <v>-97.884588884839985</v>
      </c>
      <c r="AZ465" s="16" t="e">
        <f t="shared" si="184"/>
        <v>#VALUE!</v>
      </c>
      <c r="BA465" s="16" t="e">
        <f t="shared" si="185"/>
        <v>#VALUE!</v>
      </c>
      <c r="BB465" s="16" t="e">
        <f t="shared" si="186"/>
        <v>#VALUE!</v>
      </c>
      <c r="BC465" s="16" t="e">
        <f t="shared" si="187"/>
        <v>#VALUE!</v>
      </c>
      <c r="BD465" s="16">
        <f t="shared" si="188"/>
        <v>0.86923586572890588</v>
      </c>
      <c r="BE465" s="16">
        <f t="shared" si="189"/>
        <v>-29.630036765347111</v>
      </c>
      <c r="BF465" s="16">
        <f t="shared" si="190"/>
        <v>0.79467469208868269</v>
      </c>
      <c r="BG465" s="16">
        <f t="shared" si="191"/>
        <v>-37.375459712373313</v>
      </c>
    </row>
    <row r="466" spans="35:59" ht="15" x14ac:dyDescent="0.25">
      <c r="AI466" s="16">
        <v>464</v>
      </c>
      <c r="AJ466" s="16">
        <f t="shared" si="192"/>
        <v>5.64</v>
      </c>
      <c r="AK466" s="16">
        <f t="shared" si="193"/>
        <v>436515.83224016649</v>
      </c>
      <c r="AL466" s="54">
        <f t="shared" si="170"/>
        <v>115.2639772533327</v>
      </c>
      <c r="AM466" s="54">
        <f t="shared" si="171"/>
        <v>89.502910625997558</v>
      </c>
      <c r="AN466" s="54">
        <f t="shared" si="172"/>
        <v>3.5498145697648402</v>
      </c>
      <c r="AO466" s="54">
        <f t="shared" si="173"/>
        <v>-73.638017812231169</v>
      </c>
      <c r="AP466" s="54">
        <f t="shared" si="174"/>
        <v>6.0766029890832593E-3</v>
      </c>
      <c r="AQ466" s="54">
        <f t="shared" si="175"/>
        <v>-89.651834152249847</v>
      </c>
      <c r="AR466" s="54">
        <f t="shared" si="176"/>
        <v>1.0048627293238801</v>
      </c>
      <c r="AS466" s="54">
        <f t="shared" si="177"/>
        <v>5.6389676225263985</v>
      </c>
      <c r="AT466" s="54">
        <f t="shared" si="178"/>
        <v>1.0723615026679666E-6</v>
      </c>
      <c r="AU466" s="54">
        <f t="shared" si="179"/>
        <v>-89.999938558211781</v>
      </c>
      <c r="AV466" s="54">
        <f t="shared" si="180"/>
        <v>0.59352412663090925</v>
      </c>
      <c r="AW466" s="54">
        <f t="shared" si="181"/>
        <v>-53.592508204077703</v>
      </c>
      <c r="AX466" s="54">
        <f t="shared" si="182"/>
        <v>-22.967661313792792</v>
      </c>
      <c r="AY466" s="54">
        <f t="shared" si="183"/>
        <v>-99.954484167893654</v>
      </c>
      <c r="AZ466" s="16" t="e">
        <f t="shared" si="184"/>
        <v>#VALUE!</v>
      </c>
      <c r="BA466" s="16" t="e">
        <f t="shared" si="185"/>
        <v>#VALUE!</v>
      </c>
      <c r="BB466" s="16" t="e">
        <f t="shared" si="186"/>
        <v>#VALUE!</v>
      </c>
      <c r="BC466" s="16" t="e">
        <f t="shared" si="187"/>
        <v>#VALUE!</v>
      </c>
      <c r="BD466" s="16">
        <f t="shared" si="188"/>
        <v>0.86427209232154101</v>
      </c>
      <c r="BE466" s="16">
        <f t="shared" si="189"/>
        <v>-30.200308635412206</v>
      </c>
      <c r="BF466" s="16">
        <f t="shared" si="190"/>
        <v>0.78786292844308059</v>
      </c>
      <c r="BG466" s="16">
        <f t="shared" si="191"/>
        <v>-38.013755054234913</v>
      </c>
    </row>
    <row r="467" spans="35:59" ht="15" x14ac:dyDescent="0.25">
      <c r="AI467" s="16">
        <v>465</v>
      </c>
      <c r="AJ467" s="16">
        <f t="shared" si="192"/>
        <v>5.65</v>
      </c>
      <c r="AK467" s="16">
        <f t="shared" si="193"/>
        <v>446683.59215096442</v>
      </c>
      <c r="AL467" s="54">
        <f t="shared" si="170"/>
        <v>117.94862040168539</v>
      </c>
      <c r="AM467" s="54">
        <f t="shared" si="171"/>
        <v>89.514225213034322</v>
      </c>
      <c r="AN467" s="54">
        <f t="shared" si="172"/>
        <v>3.6260075031342414</v>
      </c>
      <c r="AO467" s="54">
        <f t="shared" si="173"/>
        <v>-73.991174509669847</v>
      </c>
      <c r="AP467" s="54">
        <f t="shared" si="174"/>
        <v>5.9382875523357817E-3</v>
      </c>
      <c r="AQ467" s="54">
        <f t="shared" si="175"/>
        <v>-89.659759186029461</v>
      </c>
      <c r="AR467" s="54">
        <f t="shared" si="176"/>
        <v>1.0050913221879467</v>
      </c>
      <c r="AS467" s="54">
        <f t="shared" si="177"/>
        <v>5.7694399464260187</v>
      </c>
      <c r="AT467" s="54">
        <f t="shared" si="178"/>
        <v>1.0479515747272661E-6</v>
      </c>
      <c r="AU467" s="54">
        <f t="shared" si="179"/>
        <v>-89.999939956797633</v>
      </c>
      <c r="AV467" s="54">
        <f t="shared" si="180"/>
        <v>0.58466727838632282</v>
      </c>
      <c r="AW467" s="54">
        <f t="shared" si="181"/>
        <v>-54.220511767212919</v>
      </c>
      <c r="AX467" s="54">
        <f t="shared" si="182"/>
        <v>-23.240250522521659</v>
      </c>
      <c r="AY467" s="54">
        <f t="shared" si="183"/>
        <v>-102.02043153979851</v>
      </c>
      <c r="AZ467" s="16" t="e">
        <f t="shared" si="184"/>
        <v>#VALUE!</v>
      </c>
      <c r="BA467" s="16" t="e">
        <f t="shared" si="185"/>
        <v>#VALUE!</v>
      </c>
      <c r="BB467" s="16" t="e">
        <f t="shared" si="186"/>
        <v>#VALUE!</v>
      </c>
      <c r="BC467" s="16" t="e">
        <f t="shared" si="187"/>
        <v>#VALUE!</v>
      </c>
      <c r="BD467" s="16">
        <f t="shared" si="188"/>
        <v>0.85916445773744488</v>
      </c>
      <c r="BE467" s="16">
        <f t="shared" si="189"/>
        <v>-30.777102695953342</v>
      </c>
      <c r="BF467" s="16">
        <f t="shared" si="190"/>
        <v>0.78091459629142734</v>
      </c>
      <c r="BG467" s="16">
        <f t="shared" si="191"/>
        <v>-38.655608583595622</v>
      </c>
    </row>
    <row r="468" spans="35:59" ht="15" x14ac:dyDescent="0.25">
      <c r="AI468" s="16">
        <v>466</v>
      </c>
      <c r="AJ468" s="16">
        <f t="shared" si="192"/>
        <v>5.66</v>
      </c>
      <c r="AK468" s="16">
        <f t="shared" si="193"/>
        <v>457088.18961487547</v>
      </c>
      <c r="AL468" s="54">
        <f t="shared" si="170"/>
        <v>120.69580146948591</v>
      </c>
      <c r="AM468" s="54">
        <f t="shared" si="171"/>
        <v>89.525282285237623</v>
      </c>
      <c r="AN468" s="54">
        <f t="shared" si="172"/>
        <v>3.7041118685811485</v>
      </c>
      <c r="AO468" s="54">
        <f t="shared" si="173"/>
        <v>-74.337503554171519</v>
      </c>
      <c r="AP468" s="54">
        <f t="shared" si="174"/>
        <v>5.8031202299724978E-3</v>
      </c>
      <c r="AQ468" s="54">
        <f t="shared" si="175"/>
        <v>-89.667503836596325</v>
      </c>
      <c r="AR468" s="54">
        <f t="shared" si="176"/>
        <v>1.0053306325920004</v>
      </c>
      <c r="AS468" s="54">
        <f t="shared" si="177"/>
        <v>5.9028892272960825</v>
      </c>
      <c r="AT468" s="54">
        <f t="shared" si="178"/>
        <v>1.0240972845827667E-6</v>
      </c>
      <c r="AU468" s="54">
        <f t="shared" si="179"/>
        <v>-89.999941323547787</v>
      </c>
      <c r="AV468" s="54">
        <f t="shared" si="180"/>
        <v>0.57580521932120532</v>
      </c>
      <c r="AW468" s="54">
        <f t="shared" si="181"/>
        <v>-54.843958282214942</v>
      </c>
      <c r="AX468" s="54">
        <f t="shared" si="182"/>
        <v>-23.518143424439451</v>
      </c>
      <c r="AY468" s="54">
        <f t="shared" si="183"/>
        <v>-104.0817088465179</v>
      </c>
      <c r="AZ468" s="16" t="e">
        <f t="shared" si="184"/>
        <v>#VALUE!</v>
      </c>
      <c r="BA468" s="16" t="e">
        <f t="shared" si="185"/>
        <v>#VALUE!</v>
      </c>
      <c r="BB468" s="16" t="e">
        <f t="shared" si="186"/>
        <v>#VALUE!</v>
      </c>
      <c r="BC468" s="16" t="e">
        <f t="shared" si="187"/>
        <v>#VALUE!</v>
      </c>
      <c r="BD468" s="16">
        <f t="shared" si="188"/>
        <v>0.8539119873132357</v>
      </c>
      <c r="BE468" s="16">
        <f t="shared" si="189"/>
        <v>-31.360257104144292</v>
      </c>
      <c r="BF468" s="16">
        <f t="shared" si="190"/>
        <v>0.77383229172933421</v>
      </c>
      <c r="BG468" s="16">
        <f t="shared" si="191"/>
        <v>-39.300716258376731</v>
      </c>
    </row>
    <row r="469" spans="35:59" ht="15" x14ac:dyDescent="0.25">
      <c r="AI469" s="16">
        <v>467</v>
      </c>
      <c r="AJ469" s="16">
        <f t="shared" si="192"/>
        <v>5.67</v>
      </c>
      <c r="AK469" s="16">
        <f t="shared" si="193"/>
        <v>467735.14128719864</v>
      </c>
      <c r="AL469" s="54">
        <f t="shared" si="170"/>
        <v>123.50697704852192</v>
      </c>
      <c r="AM469" s="54">
        <f t="shared" si="171"/>
        <v>89.536087701917324</v>
      </c>
      <c r="AN469" s="54">
        <f t="shared" si="172"/>
        <v>3.7841697670538355</v>
      </c>
      <c r="AO469" s="54">
        <f t="shared" si="173"/>
        <v>-74.677087303809955</v>
      </c>
      <c r="AP469" s="54">
        <f t="shared" si="174"/>
        <v>5.6710293841421098E-3</v>
      </c>
      <c r="AQ469" s="54">
        <f t="shared" si="175"/>
        <v>-89.675072209134058</v>
      </c>
      <c r="AR469" s="54">
        <f t="shared" si="176"/>
        <v>1.0055811603070013</v>
      </c>
      <c r="AS469" s="54">
        <f t="shared" si="177"/>
        <v>6.0393804270100624</v>
      </c>
      <c r="AT469" s="54">
        <f t="shared" si="178"/>
        <v>1.0007859843740783E-6</v>
      </c>
      <c r="AU469" s="54">
        <f t="shared" si="179"/>
        <v>-89.9999426591869</v>
      </c>
      <c r="AV469" s="54">
        <f t="shared" si="180"/>
        <v>0.56694424274147615</v>
      </c>
      <c r="AW469" s="54">
        <f t="shared" si="181"/>
        <v>-55.462587788608538</v>
      </c>
      <c r="AX469" s="54">
        <f t="shared" si="182"/>
        <v>-23.801389606664088</v>
      </c>
      <c r="AY469" s="54">
        <f t="shared" si="183"/>
        <v>-106.1375855002473</v>
      </c>
      <c r="AZ469" s="16" t="e">
        <f t="shared" si="184"/>
        <v>#VALUE!</v>
      </c>
      <c r="BA469" s="16" t="e">
        <f t="shared" si="185"/>
        <v>#VALUE!</v>
      </c>
      <c r="BB469" s="16" t="e">
        <f t="shared" si="186"/>
        <v>#VALUE!</v>
      </c>
      <c r="BC469" s="16" t="e">
        <f t="shared" si="187"/>
        <v>#VALUE!</v>
      </c>
      <c r="BD469" s="16">
        <f t="shared" si="188"/>
        <v>0.84851393008259834</v>
      </c>
      <c r="BE469" s="16">
        <f t="shared" si="189"/>
        <v>-31.94959775272471</v>
      </c>
      <c r="BF469" s="16">
        <f t="shared" si="190"/>
        <v>0.766618919682585</v>
      </c>
      <c r="BG469" s="16">
        <f t="shared" si="191"/>
        <v>-39.94876591571051</v>
      </c>
    </row>
    <row r="470" spans="35:59" ht="15" x14ac:dyDescent="0.25">
      <c r="AI470" s="16">
        <v>468</v>
      </c>
      <c r="AJ470" s="16">
        <f t="shared" si="192"/>
        <v>5.68</v>
      </c>
      <c r="AK470" s="16">
        <f t="shared" si="193"/>
        <v>478630.09232263872</v>
      </c>
      <c r="AL470" s="54">
        <f t="shared" si="170"/>
        <v>126.38363766131557</v>
      </c>
      <c r="AM470" s="54">
        <f t="shared" si="171"/>
        <v>89.546647189172134</v>
      </c>
      <c r="AN470" s="54">
        <f t="shared" si="172"/>
        <v>3.8662242947263286</v>
      </c>
      <c r="AO470" s="54">
        <f t="shared" si="173"/>
        <v>-75.010010342223708</v>
      </c>
      <c r="AP470" s="54">
        <f t="shared" si="174"/>
        <v>5.54194500620295E-3</v>
      </c>
      <c r="AQ470" s="54">
        <f t="shared" si="175"/>
        <v>-89.682468315436893</v>
      </c>
      <c r="AR470" s="54">
        <f t="shared" si="176"/>
        <v>1.0058434281494548</v>
      </c>
      <c r="AS470" s="54">
        <f t="shared" si="177"/>
        <v>6.1789797149503149</v>
      </c>
      <c r="AT470" s="54">
        <f t="shared" si="178"/>
        <v>9.7800531414127176E-7</v>
      </c>
      <c r="AU470" s="54">
        <f t="shared" si="179"/>
        <v>-89.999943964423167</v>
      </c>
      <c r="AV470" s="54">
        <f t="shared" si="180"/>
        <v>0.55809054287840376</v>
      </c>
      <c r="AW470" s="54">
        <f t="shared" si="181"/>
        <v>-56.076151348951193</v>
      </c>
      <c r="AX470" s="54">
        <f t="shared" si="182"/>
        <v>-24.090033468666444</v>
      </c>
      <c r="AY470" s="54">
        <f t="shared" si="183"/>
        <v>-108.18732330726945</v>
      </c>
      <c r="AZ470" s="16" t="e">
        <f t="shared" si="184"/>
        <v>#VALUE!</v>
      </c>
      <c r="BA470" s="16" t="e">
        <f t="shared" si="185"/>
        <v>#VALUE!</v>
      </c>
      <c r="BB470" s="16" t="e">
        <f t="shared" si="186"/>
        <v>#VALUE!</v>
      </c>
      <c r="BC470" s="16" t="e">
        <f t="shared" si="187"/>
        <v>#VALUE!</v>
      </c>
      <c r="BD470" s="16">
        <f t="shared" si="188"/>
        <v>0.84296977115358196</v>
      </c>
      <c r="BE470" s="16">
        <f t="shared" si="189"/>
        <v>-32.544938275234472</v>
      </c>
      <c r="BF470" s="16">
        <f t="shared" si="190"/>
        <v>0.75927769097635689</v>
      </c>
      <c r="BG470" s="16">
        <f t="shared" si="191"/>
        <v>-40.599437965122441</v>
      </c>
    </row>
    <row r="471" spans="35:59" ht="15" x14ac:dyDescent="0.25">
      <c r="AI471" s="16">
        <v>469</v>
      </c>
      <c r="AJ471" s="16">
        <f t="shared" si="192"/>
        <v>5.69</v>
      </c>
      <c r="AK471" s="16">
        <f t="shared" si="193"/>
        <v>489778.81936844741</v>
      </c>
      <c r="AL471" s="54">
        <f t="shared" si="170"/>
        <v>129.32730855141997</v>
      </c>
      <c r="AM471" s="54">
        <f t="shared" si="171"/>
        <v>89.556966342911011</v>
      </c>
      <c r="AN471" s="54">
        <f t="shared" si="172"/>
        <v>3.9503195680222638</v>
      </c>
      <c r="AO471" s="54">
        <f t="shared" si="173"/>
        <v>-75.336359229009531</v>
      </c>
      <c r="AP471" s="54">
        <f t="shared" si="174"/>
        <v>5.4157986797354748E-3</v>
      </c>
      <c r="AQ471" s="54">
        <f t="shared" si="175"/>
        <v>-89.689696076031751</v>
      </c>
      <c r="AR471" s="54">
        <f t="shared" si="176"/>
        <v>1.0061179830194473</v>
      </c>
      <c r="AS471" s="54">
        <f t="shared" si="177"/>
        <v>6.3217544751883681</v>
      </c>
      <c r="AT471" s="54">
        <f t="shared" si="178"/>
        <v>9.5574319527145003E-7</v>
      </c>
      <c r="AU471" s="54">
        <f t="shared" si="179"/>
        <v>-89.999945239948616</v>
      </c>
      <c r="AV471" s="54">
        <f t="shared" si="180"/>
        <v>0.54925019789718521</v>
      </c>
      <c r="AW471" s="54">
        <f t="shared" si="181"/>
        <v>-56.68441139239571</v>
      </c>
      <c r="AX471" s="54">
        <f t="shared" si="182"/>
        <v>-24.384114147902306</v>
      </c>
      <c r="AY471" s="54">
        <f t="shared" si="183"/>
        <v>-110.23017734639183</v>
      </c>
      <c r="AZ471" s="16" t="e">
        <f t="shared" si="184"/>
        <v>#VALUE!</v>
      </c>
      <c r="BA471" s="16" t="e">
        <f t="shared" si="185"/>
        <v>#VALUE!</v>
      </c>
      <c r="BB471" s="16" t="e">
        <f t="shared" si="186"/>
        <v>#VALUE!</v>
      </c>
      <c r="BC471" s="16" t="e">
        <f t="shared" si="187"/>
        <v>#VALUE!</v>
      </c>
      <c r="BD471" s="16">
        <f t="shared" si="188"/>
        <v>0.83727924352569916</v>
      </c>
      <c r="BE471" s="16">
        <f t="shared" si="189"/>
        <v>-33.146080100720361</v>
      </c>
      <c r="BF471" s="16">
        <f t="shared" si="190"/>
        <v>0.75181211770216527</v>
      </c>
      <c r="BG471" s="16">
        <f t="shared" si="191"/>
        <v>-41.252406126385203</v>
      </c>
    </row>
    <row r="472" spans="35:59" ht="15" x14ac:dyDescent="0.25">
      <c r="AI472" s="16">
        <v>470</v>
      </c>
      <c r="AJ472" s="16">
        <f t="shared" si="192"/>
        <v>5.7</v>
      </c>
      <c r="AK472" s="16">
        <f t="shared" si="193"/>
        <v>501187.23362727347</v>
      </c>
      <c r="AL472" s="54">
        <f t="shared" si="170"/>
        <v>132.33955049212216</v>
      </c>
      <c r="AM472" s="54">
        <f t="shared" si="171"/>
        <v>89.567050631806552</v>
      </c>
      <c r="AN472" s="54">
        <f t="shared" si="172"/>
        <v>4.0365007490849365</v>
      </c>
      <c r="AO472" s="54">
        <f t="shared" si="173"/>
        <v>-75.656222262250509</v>
      </c>
      <c r="AP472" s="54">
        <f t="shared" si="174"/>
        <v>5.2925235443902867E-3</v>
      </c>
      <c r="AQ472" s="54">
        <f t="shared" si="175"/>
        <v>-89.696759322252319</v>
      </c>
      <c r="AR472" s="54">
        <f t="shared" si="176"/>
        <v>1.0064053969831015</v>
      </c>
      <c r="AS472" s="54">
        <f t="shared" si="177"/>
        <v>6.4677733124426329</v>
      </c>
      <c r="AT472" s="54">
        <f t="shared" si="178"/>
        <v>9.3398782409451793E-7</v>
      </c>
      <c r="AU472" s="54">
        <f t="shared" si="179"/>
        <v>-89.999946486439569</v>
      </c>
      <c r="AV472" s="54">
        <f t="shared" si="180"/>
        <v>0.54042915401850256</v>
      </c>
      <c r="AW472" s="54">
        <f t="shared" si="181"/>
        <v>-57.287142001408405</v>
      </c>
      <c r="AX472" s="54">
        <f t="shared" si="182"/>
        <v>-24.683665454188223</v>
      </c>
      <c r="AY472" s="54">
        <f t="shared" si="183"/>
        <v>-112.265396896411</v>
      </c>
      <c r="AZ472" s="16" t="e">
        <f t="shared" si="184"/>
        <v>#VALUE!</v>
      </c>
      <c r="BA472" s="16" t="e">
        <f t="shared" si="185"/>
        <v>#VALUE!</v>
      </c>
      <c r="BB472" s="16" t="e">
        <f t="shared" si="186"/>
        <v>#VALUE!</v>
      </c>
      <c r="BC472" s="16" t="e">
        <f t="shared" si="187"/>
        <v>#VALUE!</v>
      </c>
      <c r="BD472" s="16">
        <f t="shared" si="188"/>
        <v>0.83144233922821043</v>
      </c>
      <c r="BE472" s="16">
        <f t="shared" si="189"/>
        <v>-33.752812560075057</v>
      </c>
      <c r="BF472" s="16">
        <f t="shared" si="190"/>
        <v>0.74422600687457929</v>
      </c>
      <c r="BG472" s="16">
        <f t="shared" si="191"/>
        <v>-41.907338208234307</v>
      </c>
    </row>
    <row r="473" spans="35:59" ht="15" x14ac:dyDescent="0.25">
      <c r="AI473" s="16">
        <v>471</v>
      </c>
      <c r="AJ473" s="16">
        <f t="shared" si="192"/>
        <v>5.71</v>
      </c>
      <c r="AK473" s="16">
        <f t="shared" si="193"/>
        <v>512861.38399136515</v>
      </c>
      <c r="AL473" s="54">
        <f t="shared" si="170"/>
        <v>135.42196061398724</v>
      </c>
      <c r="AM473" s="54">
        <f t="shared" si="171"/>
        <v>89.576905400181687</v>
      </c>
      <c r="AN473" s="54">
        <f t="shared" si="172"/>
        <v>4.1248140717090678</v>
      </c>
      <c r="AO473" s="54">
        <f t="shared" si="173"/>
        <v>-75.969689253045075</v>
      </c>
      <c r="AP473" s="54">
        <f t="shared" si="174"/>
        <v>5.1720542605528715E-3</v>
      </c>
      <c r="AQ473" s="54">
        <f t="shared" si="175"/>
        <v>-89.703661798265998</v>
      </c>
      <c r="AR473" s="54">
        <f t="shared" si="176"/>
        <v>1.0067062684011292</v>
      </c>
      <c r="AS473" s="54">
        <f t="shared" si="177"/>
        <v>6.6171060566986153</v>
      </c>
      <c r="AT473" s="54">
        <f t="shared" si="178"/>
        <v>9.1272766562471088E-7</v>
      </c>
      <c r="AU473" s="54">
        <f t="shared" si="179"/>
        <v>-89.999947704556917</v>
      </c>
      <c r="AV473" s="54">
        <f t="shared" si="180"/>
        <v>0.5316332108197146</v>
      </c>
      <c r="AW473" s="54">
        <f t="shared" si="181"/>
        <v>-57.884129142184968</v>
      </c>
      <c r="AX473" s="54">
        <f t="shared" si="182"/>
        <v>-24.988715813140661</v>
      </c>
      <c r="AY473" s="54">
        <f t="shared" si="183"/>
        <v>-114.29222641071195</v>
      </c>
      <c r="AZ473" s="16" t="e">
        <f t="shared" si="184"/>
        <v>#VALUE!</v>
      </c>
      <c r="BA473" s="16" t="e">
        <f t="shared" si="185"/>
        <v>#VALUE!</v>
      </c>
      <c r="BB473" s="16" t="e">
        <f t="shared" si="186"/>
        <v>#VALUE!</v>
      </c>
      <c r="BC473" s="16" t="e">
        <f t="shared" si="187"/>
        <v>#VALUE!</v>
      </c>
      <c r="BD473" s="16">
        <f t="shared" si="188"/>
        <v>0.82545931966005848</v>
      </c>
      <c r="BE473" s="16">
        <f t="shared" si="189"/>
        <v>-34.364913045856916</v>
      </c>
      <c r="BF473" s="16">
        <f t="shared" si="190"/>
        <v>0.73652345238744632</v>
      </c>
      <c r="BG473" s="16">
        <f t="shared" si="191"/>
        <v>-42.563896923682343</v>
      </c>
    </row>
    <row r="474" spans="35:59" ht="15" x14ac:dyDescent="0.25">
      <c r="AI474" s="16">
        <v>472</v>
      </c>
      <c r="AJ474" s="16">
        <f t="shared" si="192"/>
        <v>5.72</v>
      </c>
      <c r="AK474" s="16">
        <f t="shared" si="193"/>
        <v>524807.46024977288</v>
      </c>
      <c r="AL474" s="54">
        <f t="shared" si="170"/>
        <v>138.57617325167809</v>
      </c>
      <c r="AM474" s="54">
        <f t="shared" si="171"/>
        <v>89.586535870831426</v>
      </c>
      <c r="AN474" s="54">
        <f t="shared" si="172"/>
        <v>4.2153068677499972</v>
      </c>
      <c r="AO474" s="54">
        <f t="shared" si="173"/>
        <v>-76.276851311854259</v>
      </c>
      <c r="AP474" s="54">
        <f t="shared" si="174"/>
        <v>5.0543269748070324E-3</v>
      </c>
      <c r="AQ474" s="54">
        <f t="shared" si="175"/>
        <v>-89.710407163055066</v>
      </c>
      <c r="AR474" s="54">
        <f t="shared" si="176"/>
        <v>1.0070212231052067</v>
      </c>
      <c r="AS474" s="54">
        <f t="shared" si="177"/>
        <v>6.7698237663688801</v>
      </c>
      <c r="AT474" s="54">
        <f t="shared" si="178"/>
        <v>8.9195144744459367E-7</v>
      </c>
      <c r="AU474" s="54">
        <f t="shared" si="179"/>
        <v>-89.999948894946542</v>
      </c>
      <c r="AV474" s="54">
        <f t="shared" si="180"/>
        <v>0.52286800776788911</v>
      </c>
      <c r="AW474" s="54">
        <f t="shared" si="181"/>
        <v>-58.475170839744194</v>
      </c>
      <c r="AX474" s="54">
        <f t="shared" si="182"/>
        <v>-25.299288219012457</v>
      </c>
      <c r="AY474" s="54">
        <f t="shared" si="183"/>
        <v>-116.30990653673351</v>
      </c>
      <c r="AZ474" s="16" t="e">
        <f t="shared" si="184"/>
        <v>#VALUE!</v>
      </c>
      <c r="BA474" s="16" t="e">
        <f t="shared" si="185"/>
        <v>#VALUE!</v>
      </c>
      <c r="BB474" s="16" t="e">
        <f t="shared" si="186"/>
        <v>#VALUE!</v>
      </c>
      <c r="BC474" s="16" t="e">
        <f t="shared" si="187"/>
        <v>#VALUE!</v>
      </c>
      <c r="BD474" s="16">
        <f t="shared" si="188"/>
        <v>0.81933072501252424</v>
      </c>
      <c r="BE474" s="16">
        <f t="shared" si="189"/>
        <v>-34.982147227082194</v>
      </c>
      <c r="BF474" s="16">
        <f t="shared" si="190"/>
        <v>0.72870882529746717</v>
      </c>
      <c r="BG474" s="16">
        <f t="shared" si="191"/>
        <v>-43.221740737251558</v>
      </c>
    </row>
    <row r="475" spans="35:59" ht="15" x14ac:dyDescent="0.25">
      <c r="AI475" s="16">
        <v>473</v>
      </c>
      <c r="AJ475" s="16">
        <f t="shared" si="192"/>
        <v>5.73</v>
      </c>
      <c r="AK475" s="16">
        <f t="shared" si="193"/>
        <v>537031.7963702539</v>
      </c>
      <c r="AL475" s="54">
        <f t="shared" si="170"/>
        <v>141.80386081050037</v>
      </c>
      <c r="AM475" s="54">
        <f t="shared" si="171"/>
        <v>89.595947147780876</v>
      </c>
      <c r="AN475" s="54">
        <f t="shared" si="172"/>
        <v>4.308027594026596</v>
      </c>
      <c r="AO475" s="54">
        <f t="shared" si="173"/>
        <v>-76.57780064644426</v>
      </c>
      <c r="AP475" s="54">
        <f t="shared" si="174"/>
        <v>4.9392792861791936E-3</v>
      </c>
      <c r="AQ475" s="54">
        <f t="shared" si="175"/>
        <v>-89.716998992352856</v>
      </c>
      <c r="AR475" s="54">
        <f t="shared" si="176"/>
        <v>1.0073509156239282</v>
      </c>
      <c r="AS475" s="54">
        <f t="shared" si="177"/>
        <v>6.9259987298623864</v>
      </c>
      <c r="AT475" s="54">
        <f t="shared" si="178"/>
        <v>8.716481537282816E-7</v>
      </c>
      <c r="AU475" s="54">
        <f t="shared" si="179"/>
        <v>-89.999950058239577</v>
      </c>
      <c r="AV475" s="54">
        <f t="shared" si="180"/>
        <v>0.51413901202258316</v>
      </c>
      <c r="AW475" s="54">
        <f t="shared" si="181"/>
        <v>-59.060077299085407</v>
      </c>
      <c r="AX475" s="54">
        <f t="shared" si="182"/>
        <v>-25.615400197269608</v>
      </c>
      <c r="AY475" s="54">
        <f t="shared" si="183"/>
        <v>-118.31767517764419</v>
      </c>
      <c r="AZ475" s="16" t="e">
        <f t="shared" si="184"/>
        <v>#VALUE!</v>
      </c>
      <c r="BA475" s="16" t="e">
        <f t="shared" si="185"/>
        <v>#VALUE!</v>
      </c>
      <c r="BB475" s="16" t="e">
        <f t="shared" si="186"/>
        <v>#VALUE!</v>
      </c>
      <c r="BC475" s="16" t="e">
        <f t="shared" si="187"/>
        <v>#VALUE!</v>
      </c>
      <c r="BD475" s="16">
        <f t="shared" si="188"/>
        <v>0.81305738265787098</v>
      </c>
      <c r="BE475" s="16">
        <f t="shared" si="189"/>
        <v>-35.60426932008788</v>
      </c>
      <c r="BF475" s="16">
        <f t="shared" si="190"/>
        <v>0.72078676248109685</v>
      </c>
      <c r="BG475" s="16">
        <f t="shared" si="191"/>
        <v>-43.88052473907748</v>
      </c>
    </row>
    <row r="476" spans="35:59" ht="15" x14ac:dyDescent="0.25">
      <c r="AI476" s="16">
        <v>474</v>
      </c>
      <c r="AJ476" s="16">
        <f t="shared" si="192"/>
        <v>5.74</v>
      </c>
      <c r="AK476" s="16">
        <f t="shared" si="193"/>
        <v>549540.87385762564</v>
      </c>
      <c r="AL476" s="54">
        <f t="shared" si="170"/>
        <v>145.10673465313411</v>
      </c>
      <c r="AM476" s="54">
        <f t="shared" si="171"/>
        <v>89.605144218981096</v>
      </c>
      <c r="AN476" s="54">
        <f t="shared" si="172"/>
        <v>4.4030258597346723</v>
      </c>
      <c r="AO476" s="54">
        <f t="shared" si="173"/>
        <v>-76.87263037116675</v>
      </c>
      <c r="AP476" s="54">
        <f t="shared" si="174"/>
        <v>4.8268502131460786E-3</v>
      </c>
      <c r="AQ476" s="54">
        <f t="shared" si="175"/>
        <v>-89.723440780536109</v>
      </c>
      <c r="AR476" s="54">
        <f t="shared" si="176"/>
        <v>1.0076960304601426</v>
      </c>
      <c r="AS476" s="54">
        <f t="shared" si="177"/>
        <v>7.0857044654248247</v>
      </c>
      <c r="AT476" s="54">
        <f t="shared" si="178"/>
        <v>8.5180701940070396E-7</v>
      </c>
      <c r="AU476" s="54">
        <f t="shared" si="179"/>
        <v>-89.99995119505283</v>
      </c>
      <c r="AV476" s="54">
        <f t="shared" si="180"/>
        <v>0.50545150753236257</v>
      </c>
      <c r="AW476" s="54">
        <f t="shared" si="181"/>
        <v>-59.638670974161954</v>
      </c>
      <c r="AX476" s="54">
        <f t="shared" si="182"/>
        <v>-25.937063777252895</v>
      </c>
      <c r="AY476" s="54">
        <f t="shared" si="183"/>
        <v>-120.31476859316757</v>
      </c>
      <c r="AZ476" s="16" t="e">
        <f t="shared" si="184"/>
        <v>#VALUE!</v>
      </c>
      <c r="BA476" s="16" t="e">
        <f t="shared" si="185"/>
        <v>#VALUE!</v>
      </c>
      <c r="BB476" s="16" t="e">
        <f t="shared" si="186"/>
        <v>#VALUE!</v>
      </c>
      <c r="BC476" s="16" t="e">
        <f t="shared" si="187"/>
        <v>#VALUE!</v>
      </c>
      <c r="BD476" s="16">
        <f t="shared" si="188"/>
        <v>0.80664041439113277</v>
      </c>
      <c r="BE476" s="16">
        <f t="shared" si="189"/>
        <v>-36.231022416133136</v>
      </c>
      <c r="BF476" s="16">
        <f t="shared" si="190"/>
        <v>0.71276215372863605</v>
      </c>
      <c r="BG476" s="16">
        <f t="shared" si="191"/>
        <v>-44.539901540522727</v>
      </c>
    </row>
    <row r="477" spans="35:59" ht="15" x14ac:dyDescent="0.25">
      <c r="AI477" s="16">
        <v>475</v>
      </c>
      <c r="AJ477" s="16">
        <f t="shared" si="192"/>
        <v>5.75</v>
      </c>
      <c r="AK477" s="16">
        <f t="shared" si="193"/>
        <v>562341.32519035018</v>
      </c>
      <c r="AL477" s="54">
        <f t="shared" si="170"/>
        <v>148.48654600702207</v>
      </c>
      <c r="AM477" s="54">
        <f t="shared" si="171"/>
        <v>89.6141319589441</v>
      </c>
      <c r="AN477" s="54">
        <f t="shared" si="172"/>
        <v>4.5003524543879365</v>
      </c>
      <c r="AO477" s="54">
        <f t="shared" si="173"/>
        <v>-77.161434327289129</v>
      </c>
      <c r="AP477" s="54">
        <f t="shared" si="174"/>
        <v>4.7169801613887227E-3</v>
      </c>
      <c r="AQ477" s="54">
        <f t="shared" si="175"/>
        <v>-89.729735942474377</v>
      </c>
      <c r="AR477" s="54">
        <f t="shared" si="176"/>
        <v>1.0080572834215118</v>
      </c>
      <c r="AS477" s="54">
        <f t="shared" si="177"/>
        <v>7.2490157191029994</v>
      </c>
      <c r="AT477" s="54">
        <f t="shared" si="178"/>
        <v>8.3241752442980972E-7</v>
      </c>
      <c r="AU477" s="54">
        <f t="shared" si="179"/>
        <v>-89.999952305989055</v>
      </c>
      <c r="AV477" s="54">
        <f t="shared" si="180"/>
        <v>0.49681058543573436</v>
      </c>
      <c r="AW477" s="54">
        <f t="shared" si="181"/>
        <v>-60.210786586748306</v>
      </c>
      <c r="AX477" s="54">
        <f t="shared" si="182"/>
        <v>-26.264285475262167</v>
      </c>
      <c r="AY477" s="54">
        <f t="shared" si="183"/>
        <v>-122.30042253608454</v>
      </c>
      <c r="AZ477" s="16" t="e">
        <f t="shared" si="184"/>
        <v>#VALUE!</v>
      </c>
      <c r="BA477" s="16" t="e">
        <f t="shared" si="185"/>
        <v>#VALUE!</v>
      </c>
      <c r="BB477" s="16" t="e">
        <f t="shared" si="186"/>
        <v>#VALUE!</v>
      </c>
      <c r="BC477" s="16" t="e">
        <f t="shared" si="187"/>
        <v>#VALUE!</v>
      </c>
      <c r="BD477" s="16">
        <f t="shared" si="188"/>
        <v>0.80008124241783596</v>
      </c>
      <c r="BE477" s="16">
        <f t="shared" si="189"/>
        <v>-36.862138865944637</v>
      </c>
      <c r="BF477" s="16">
        <f t="shared" si="190"/>
        <v>0.70464012735670156</v>
      </c>
      <c r="BG477" s="16">
        <f t="shared" si="191"/>
        <v>-45.199522185686114</v>
      </c>
    </row>
    <row r="478" spans="35:59" ht="15" x14ac:dyDescent="0.25">
      <c r="AI478" s="16">
        <v>476</v>
      </c>
      <c r="AJ478" s="16">
        <f t="shared" si="192"/>
        <v>5.76</v>
      </c>
      <c r="AK478" s="16">
        <f t="shared" si="193"/>
        <v>575439.93733715697</v>
      </c>
      <c r="AL478" s="54">
        <f t="shared" si="170"/>
        <v>151.94508689289242</v>
      </c>
      <c r="AM478" s="54">
        <f t="shared" si="171"/>
        <v>89.622915131318294</v>
      </c>
      <c r="AN478" s="54">
        <f t="shared" si="172"/>
        <v>4.600059376303939</v>
      </c>
      <c r="AO478" s="54">
        <f t="shared" si="173"/>
        <v>-77.444306914063148</v>
      </c>
      <c r="AP478" s="54">
        <f t="shared" si="174"/>
        <v>4.6096108922762669E-3</v>
      </c>
      <c r="AQ478" s="54">
        <f t="shared" si="175"/>
        <v>-89.735887815337563</v>
      </c>
      <c r="AR478" s="54">
        <f t="shared" si="176"/>
        <v>1.0084354230061601</v>
      </c>
      <c r="AS478" s="54">
        <f t="shared" si="177"/>
        <v>7.4160084606772658</v>
      </c>
      <c r="AT478" s="54">
        <f t="shared" si="178"/>
        <v>8.134693882487173E-7</v>
      </c>
      <c r="AU478" s="54">
        <f t="shared" si="179"/>
        <v>-89.999953391637291</v>
      </c>
      <c r="AV478" s="54">
        <f t="shared" si="180"/>
        <v>0.48822113576457882</v>
      </c>
      <c r="AW478" s="54">
        <f t="shared" si="181"/>
        <v>-60.776271097560539</v>
      </c>
      <c r="AX478" s="54">
        <f t="shared" si="182"/>
        <v>-26.597066288385328</v>
      </c>
      <c r="AY478" s="54">
        <f t="shared" si="183"/>
        <v>-124.27387342052603</v>
      </c>
      <c r="AZ478" s="16" t="e">
        <f t="shared" si="184"/>
        <v>#VALUE!</v>
      </c>
      <c r="BA478" s="16" t="e">
        <f t="shared" si="185"/>
        <v>#VALUE!</v>
      </c>
      <c r="BB478" s="16" t="e">
        <f t="shared" si="186"/>
        <v>#VALUE!</v>
      </c>
      <c r="BC478" s="16" t="e">
        <f t="shared" si="187"/>
        <v>#VALUE!</v>
      </c>
      <c r="BD478" s="16">
        <f t="shared" si="188"/>
        <v>0.79338159398785169</v>
      </c>
      <c r="BE478" s="16">
        <f t="shared" si="189"/>
        <v>-37.497340720920782</v>
      </c>
      <c r="BF478" s="16">
        <f t="shared" si="190"/>
        <v>0.69642603443672058</v>
      </c>
      <c r="BG478" s="16">
        <f t="shared" si="191"/>
        <v>-45.85903707300227</v>
      </c>
    </row>
    <row r="479" spans="35:59" ht="15" x14ac:dyDescent="0.25">
      <c r="AI479" s="16">
        <v>477</v>
      </c>
      <c r="AJ479" s="16">
        <f t="shared" si="192"/>
        <v>5.77</v>
      </c>
      <c r="AK479" s="16">
        <f t="shared" si="193"/>
        <v>588843.65535558888</v>
      </c>
      <c r="AL479" s="54">
        <f t="shared" si="170"/>
        <v>155.48419107491341</v>
      </c>
      <c r="AM479" s="54">
        <f t="shared" si="171"/>
        <v>89.631498391405756</v>
      </c>
      <c r="AN479" s="54">
        <f t="shared" si="172"/>
        <v>4.702199861652927</v>
      </c>
      <c r="AO479" s="54">
        <f t="shared" si="173"/>
        <v>-77.721342930200009</v>
      </c>
      <c r="AP479" s="54">
        <f t="shared" si="174"/>
        <v>4.5046854920630271E-3</v>
      </c>
      <c r="AQ479" s="54">
        <f t="shared" si="175"/>
        <v>-89.741899660362378</v>
      </c>
      <c r="AR479" s="54">
        <f t="shared" si="176"/>
        <v>1.0088312318453252</v>
      </c>
      <c r="AS479" s="54">
        <f t="shared" si="177"/>
        <v>7.586759877397327</v>
      </c>
      <c r="AT479" s="54">
        <f t="shared" si="178"/>
        <v>7.9495256430481179E-7</v>
      </c>
      <c r="AU479" s="54">
        <f t="shared" si="179"/>
        <v>-89.999954452573164</v>
      </c>
      <c r="AV479" s="54">
        <f t="shared" si="180"/>
        <v>0.47968784043643192</v>
      </c>
      <c r="AW479" s="54">
        <f t="shared" si="181"/>
        <v>-61.334983632230838</v>
      </c>
      <c r="AX479" s="54">
        <f t="shared" si="182"/>
        <v>-26.935401699371006</v>
      </c>
      <c r="AY479" s="54">
        <f t="shared" si="183"/>
        <v>-126.23435951777265</v>
      </c>
      <c r="AZ479" s="16" t="e">
        <f t="shared" si="184"/>
        <v>#VALUE!</v>
      </c>
      <c r="BA479" s="16" t="e">
        <f t="shared" si="185"/>
        <v>#VALUE!</v>
      </c>
      <c r="BB479" s="16" t="e">
        <f t="shared" si="186"/>
        <v>#VALUE!</v>
      </c>
      <c r="BC479" s="16" t="e">
        <f t="shared" si="187"/>
        <v>#VALUE!</v>
      </c>
      <c r="BD479" s="16">
        <f t="shared" si="188"/>
        <v>0.78654350458470645</v>
      </c>
      <c r="BE479" s="16">
        <f t="shared" si="189"/>
        <v>-38.136340230201057</v>
      </c>
      <c r="BF479" s="16">
        <f t="shared" si="190"/>
        <v>0.68812543175233509</v>
      </c>
      <c r="BG479" s="16">
        <f t="shared" si="191"/>
        <v>-46.518096881008297</v>
      </c>
    </row>
    <row r="480" spans="35:59" ht="15" x14ac:dyDescent="0.25">
      <c r="AI480" s="16">
        <v>478</v>
      </c>
      <c r="AJ480" s="16">
        <f t="shared" si="192"/>
        <v>5.78</v>
      </c>
      <c r="AK480" s="16">
        <f t="shared" si="193"/>
        <v>602559.58607435878</v>
      </c>
      <c r="AL480" s="54">
        <f t="shared" si="170"/>
        <v>159.10573503297815</v>
      </c>
      <c r="AM480" s="54">
        <f t="shared" si="171"/>
        <v>89.639886288622733</v>
      </c>
      <c r="AN480" s="54">
        <f t="shared" si="172"/>
        <v>4.8068284140876747</v>
      </c>
      <c r="AO480" s="54">
        <f t="shared" si="173"/>
        <v>-77.992637425404808</v>
      </c>
      <c r="AP480" s="54">
        <f t="shared" si="174"/>
        <v>4.4021483417830487E-3</v>
      </c>
      <c r="AQ480" s="54">
        <f t="shared" si="175"/>
        <v>-89.747774664578841</v>
      </c>
      <c r="AR480" s="54">
        <f t="shared" si="176"/>
        <v>1.0092455282049422</v>
      </c>
      <c r="AS480" s="54">
        <f t="shared" si="177"/>
        <v>7.7613483653466284</v>
      </c>
      <c r="AT480" s="54">
        <f t="shared" si="178"/>
        <v>7.7685723473293931E-7</v>
      </c>
      <c r="AU480" s="54">
        <f t="shared" si="179"/>
        <v>-89.999955489359166</v>
      </c>
      <c r="AV480" s="54">
        <f t="shared" si="180"/>
        <v>0.47121516751125669</v>
      </c>
      <c r="AW480" s="54">
        <f t="shared" si="181"/>
        <v>-61.886795364931444</v>
      </c>
      <c r="AX480" s="54">
        <f t="shared" si="182"/>
        <v>-27.279281692809548</v>
      </c>
      <c r="AY480" s="54">
        <f t="shared" si="183"/>
        <v>-128.18112217488539</v>
      </c>
      <c r="AZ480" s="16" t="e">
        <f t="shared" si="184"/>
        <v>#VALUE!</v>
      </c>
      <c r="BA480" s="16" t="e">
        <f t="shared" si="185"/>
        <v>#VALUE!</v>
      </c>
      <c r="BB480" s="16" t="e">
        <f t="shared" si="186"/>
        <v>#VALUE!</v>
      </c>
      <c r="BC480" s="16" t="e">
        <f t="shared" si="187"/>
        <v>#VALUE!</v>
      </c>
      <c r="BD480" s="16">
        <f t="shared" si="188"/>
        <v>0.77956931959055042</v>
      </c>
      <c r="BE480" s="16">
        <f t="shared" si="189"/>
        <v>-38.778840392278859</v>
      </c>
      <c r="BF480" s="16">
        <f t="shared" si="190"/>
        <v>0.67974406361245365</v>
      </c>
      <c r="BG480" s="16">
        <f t="shared" si="191"/>
        <v>-47.176353492301644</v>
      </c>
    </row>
    <row r="481" spans="35:59" ht="15" x14ac:dyDescent="0.25">
      <c r="AI481" s="16">
        <v>479</v>
      </c>
      <c r="AJ481" s="16">
        <f t="shared" si="192"/>
        <v>5.79</v>
      </c>
      <c r="AK481" s="16">
        <f t="shared" si="193"/>
        <v>616595.00186148309</v>
      </c>
      <c r="AL481" s="54">
        <f t="shared" si="170"/>
        <v>162.81163895763871</v>
      </c>
      <c r="AM481" s="54">
        <f t="shared" si="171"/>
        <v>89.648083268904387</v>
      </c>
      <c r="AN481" s="54">
        <f t="shared" si="172"/>
        <v>4.9140008349729003</v>
      </c>
      <c r="AO481" s="54">
        <f t="shared" si="173"/>
        <v>-78.258285561611274</v>
      </c>
      <c r="AP481" s="54">
        <f t="shared" si="174"/>
        <v>4.3019450878264004E-3</v>
      </c>
      <c r="AQ481" s="54">
        <f t="shared" si="175"/>
        <v>-89.753515942497472</v>
      </c>
      <c r="AR481" s="54">
        <f t="shared" si="176"/>
        <v>1.0096791675481238</v>
      </c>
      <c r="AS481" s="54">
        <f t="shared" si="177"/>
        <v>7.9398535182511809</v>
      </c>
      <c r="AT481" s="54">
        <f t="shared" si="178"/>
        <v>7.5917380514984407E-7</v>
      </c>
      <c r="AU481" s="54">
        <f t="shared" si="179"/>
        <v>-89.999956502545047</v>
      </c>
      <c r="AV481" s="54">
        <f t="shared" si="180"/>
        <v>0.46280736667864875</v>
      </c>
      <c r="AW481" s="54">
        <f t="shared" si="181"/>
        <v>-62.431589362598089</v>
      </c>
      <c r="AX481" s="54">
        <f t="shared" si="182"/>
        <v>-27.628690782846341</v>
      </c>
      <c r="AY481" s="54">
        <f t="shared" si="183"/>
        <v>-130.11340705113932</v>
      </c>
      <c r="AZ481" s="16" t="e">
        <f t="shared" si="184"/>
        <v>#VALUE!</v>
      </c>
      <c r="BA481" s="16" t="e">
        <f t="shared" si="185"/>
        <v>#VALUE!</v>
      </c>
      <c r="BB481" s="16" t="e">
        <f t="shared" si="186"/>
        <v>#VALUE!</v>
      </c>
      <c r="BC481" s="16" t="e">
        <f t="shared" si="187"/>
        <v>#VALUE!</v>
      </c>
      <c r="BD481" s="16">
        <f t="shared" si="188"/>
        <v>0.77246169435941536</v>
      </c>
      <c r="BE481" s="16">
        <f t="shared" si="189"/>
        <v>-39.424535559305696</v>
      </c>
      <c r="BF481" s="16">
        <f t="shared" si="190"/>
        <v>0.67128784265877539</v>
      </c>
      <c r="BG481" s="16">
        <f t="shared" si="191"/>
        <v>-47.83346090973729</v>
      </c>
    </row>
    <row r="482" spans="35:59" ht="15" x14ac:dyDescent="0.25">
      <c r="AI482" s="16">
        <v>480</v>
      </c>
      <c r="AJ482" s="16">
        <f t="shared" si="192"/>
        <v>5.8</v>
      </c>
      <c r="AK482" s="16">
        <f t="shared" si="193"/>
        <v>630957.34448019415</v>
      </c>
      <c r="AL482" s="54">
        <f t="shared" si="170"/>
        <v>166.60386776821852</v>
      </c>
      <c r="AM482" s="54">
        <f t="shared" si="171"/>
        <v>89.65609367705521</v>
      </c>
      <c r="AN482" s="54">
        <f t="shared" si="172"/>
        <v>5.0237742542331469</v>
      </c>
      <c r="AO482" s="54">
        <f t="shared" si="173"/>
        <v>-78.518382483549459</v>
      </c>
      <c r="AP482" s="54">
        <f t="shared" si="174"/>
        <v>4.2040226131819037E-3</v>
      </c>
      <c r="AQ482" s="54">
        <f t="shared" si="175"/>
        <v>-89.759126537758419</v>
      </c>
      <c r="AR482" s="54">
        <f t="shared" si="176"/>
        <v>1.0101330441605199</v>
      </c>
      <c r="AS482" s="54">
        <f t="shared" si="177"/>
        <v>8.1223561135383573</v>
      </c>
      <c r="AT482" s="54">
        <f t="shared" si="178"/>
        <v>7.4189289956709133E-7</v>
      </c>
      <c r="AU482" s="54">
        <f t="shared" si="179"/>
        <v>-89.999957492668003</v>
      </c>
      <c r="AV482" s="54">
        <f t="shared" si="180"/>
        <v>0.45446846593286799</v>
      </c>
      <c r="AW482" s="54">
        <f t="shared" si="181"/>
        <v>-62.969260392815336</v>
      </c>
      <c r="AX482" s="54">
        <f t="shared" si="182"/>
        <v>-27.983608052600548</v>
      </c>
      <c r="AY482" s="54">
        <f t="shared" si="183"/>
        <v>-132.03046536690286</v>
      </c>
      <c r="AZ482" s="16" t="e">
        <f t="shared" si="184"/>
        <v>#VALUE!</v>
      </c>
      <c r="BA482" s="16" t="e">
        <f t="shared" si="185"/>
        <v>#VALUE!</v>
      </c>
      <c r="BB482" s="16" t="e">
        <f t="shared" si="186"/>
        <v>#VALUE!</v>
      </c>
      <c r="BC482" s="16" t="e">
        <f t="shared" si="187"/>
        <v>#VALUE!</v>
      </c>
      <c r="BD482" s="16">
        <f t="shared" si="188"/>
        <v>0.76522359264534212</v>
      </c>
      <c r="BE482" s="16">
        <f t="shared" si="189"/>
        <v>-40.073112091701006</v>
      </c>
      <c r="BF482" s="16">
        <f t="shared" si="190"/>
        <v>0.66276282981684609</v>
      </c>
      <c r="BG482" s="16">
        <f t="shared" si="191"/>
        <v>-48.489076159004192</v>
      </c>
    </row>
    <row r="483" spans="35:59" ht="15" x14ac:dyDescent="0.25">
      <c r="AI483" s="16">
        <v>481</v>
      </c>
      <c r="AJ483" s="16">
        <f t="shared" si="192"/>
        <v>5.81</v>
      </c>
      <c r="AK483" s="16">
        <f t="shared" si="193"/>
        <v>645654.22903465526</v>
      </c>
      <c r="AL483" s="54">
        <f t="shared" si="170"/>
        <v>170.48443215463695</v>
      </c>
      <c r="AM483" s="54">
        <f t="shared" si="171"/>
        <v>89.663921759046332</v>
      </c>
      <c r="AN483" s="54">
        <f t="shared" si="172"/>
        <v>5.1362071618381355</v>
      </c>
      <c r="AO483" s="54">
        <f t="shared" si="173"/>
        <v>-78.773023198273691</v>
      </c>
      <c r="AP483" s="54">
        <f t="shared" si="174"/>
        <v>4.1083290093315E-3</v>
      </c>
      <c r="AQ483" s="54">
        <f t="shared" si="175"/>
        <v>-89.764609424742886</v>
      </c>
      <c r="AR483" s="54">
        <f t="shared" si="176"/>
        <v>1.0106080928405523</v>
      </c>
      <c r="AS483" s="54">
        <f t="shared" si="177"/>
        <v>8.3089380954404302</v>
      </c>
      <c r="AT483" s="54">
        <f t="shared" si="178"/>
        <v>7.2500535541980286E-7</v>
      </c>
      <c r="AU483" s="54">
        <f t="shared" si="179"/>
        <v>-89.999958460253012</v>
      </c>
      <c r="AV483" s="54">
        <f t="shared" si="180"/>
        <v>0.44620226938569318</v>
      </c>
      <c r="AW483" s="54">
        <f t="shared" si="181"/>
        <v>-63.499714698498096</v>
      </c>
      <c r="AX483" s="54">
        <f t="shared" si="182"/>
        <v>-28.344007205403905</v>
      </c>
      <c r="AY483" s="54">
        <f t="shared" si="183"/>
        <v>-133.93155515932037</v>
      </c>
      <c r="AZ483" s="16" t="e">
        <f t="shared" si="184"/>
        <v>#VALUE!</v>
      </c>
      <c r="BA483" s="16" t="e">
        <f t="shared" si="185"/>
        <v>#VALUE!</v>
      </c>
      <c r="BB483" s="16" t="e">
        <f t="shared" si="186"/>
        <v>#VALUE!</v>
      </c>
      <c r="BC483" s="16" t="e">
        <f t="shared" si="187"/>
        <v>#VALUE!</v>
      </c>
      <c r="BD483" s="16">
        <f t="shared" si="188"/>
        <v>0.75785828334720828</v>
      </c>
      <c r="BE483" s="16">
        <f t="shared" si="189"/>
        <v>-40.724249060156936</v>
      </c>
      <c r="BF483" s="16">
        <f t="shared" si="190"/>
        <v>0.6541752135478518</v>
      </c>
      <c r="BG483" s="16">
        <f t="shared" si="191"/>
        <v>-49.142860171882525</v>
      </c>
    </row>
    <row r="484" spans="35:59" ht="15" x14ac:dyDescent="0.25">
      <c r="AI484" s="16">
        <v>482</v>
      </c>
      <c r="AJ484" s="16">
        <f t="shared" si="192"/>
        <v>5.82</v>
      </c>
      <c r="AK484" s="16">
        <f t="shared" si="193"/>
        <v>660693.44800759677</v>
      </c>
      <c r="AL484" s="54">
        <f t="shared" si="170"/>
        <v>174.45538964350553</v>
      </c>
      <c r="AM484" s="54">
        <f t="shared" si="171"/>
        <v>89.671571664260796</v>
      </c>
      <c r="AN484" s="54">
        <f t="shared" si="172"/>
        <v>5.2513594399452765</v>
      </c>
      <c r="AO484" s="54">
        <f t="shared" si="173"/>
        <v>-79.022302463275523</v>
      </c>
      <c r="AP484" s="54">
        <f t="shared" si="174"/>
        <v>4.0148135487814299E-3</v>
      </c>
      <c r="AQ484" s="54">
        <f t="shared" si="175"/>
        <v>-89.76996751014822</v>
      </c>
      <c r="AR484" s="54">
        <f t="shared" si="176"/>
        <v>1.0111052906565436</v>
      </c>
      <c r="AS484" s="54">
        <f t="shared" si="177"/>
        <v>8.4996825549274728</v>
      </c>
      <c r="AT484" s="54">
        <f t="shared" si="178"/>
        <v>7.0850221870853541E-7</v>
      </c>
      <c r="AU484" s="54">
        <f t="shared" si="179"/>
        <v>-89.999959405813101</v>
      </c>
      <c r="AV484" s="54">
        <f t="shared" si="180"/>
        <v>0.43801235616080708</v>
      </c>
      <c r="AW484" s="54">
        <f t="shared" si="181"/>
        <v>-64.022869742541587</v>
      </c>
      <c r="AX484" s="54">
        <f t="shared" si="182"/>
        <v>-28.709856627909971</v>
      </c>
      <c r="AY484" s="54">
        <f t="shared" si="183"/>
        <v>-135.81594253892692</v>
      </c>
      <c r="AZ484" s="16" t="e">
        <f t="shared" si="184"/>
        <v>#VALUE!</v>
      </c>
      <c r="BA484" s="16" t="e">
        <f t="shared" si="185"/>
        <v>#VALUE!</v>
      </c>
      <c r="BB484" s="16" t="e">
        <f t="shared" si="186"/>
        <v>#VALUE!</v>
      </c>
      <c r="BC484" s="16" t="e">
        <f t="shared" si="187"/>
        <v>#VALUE!</v>
      </c>
      <c r="BD484" s="16">
        <f t="shared" si="188"/>
        <v>0.75036933554841112</v>
      </c>
      <c r="BE484" s="16">
        <f t="shared" si="189"/>
        <v>-41.377618991622697</v>
      </c>
      <c r="BF484" s="16">
        <f t="shared" si="190"/>
        <v>0.64553128856427555</v>
      </c>
      <c r="BG484" s="16">
        <f t="shared" si="191"/>
        <v>-49.794478644714047</v>
      </c>
    </row>
    <row r="485" spans="35:59" ht="15" x14ac:dyDescent="0.25">
      <c r="AI485" s="16">
        <v>483</v>
      </c>
      <c r="AJ485" s="16">
        <f t="shared" si="192"/>
        <v>5.83</v>
      </c>
      <c r="AK485" s="16">
        <f t="shared" si="193"/>
        <v>676082.97539198259</v>
      </c>
      <c r="AL485" s="54">
        <f t="shared" si="170"/>
        <v>178.51884568905299</v>
      </c>
      <c r="AM485" s="54">
        <f t="shared" si="171"/>
        <v>89.679047447687992</v>
      </c>
      <c r="AN485" s="54">
        <f t="shared" si="172"/>
        <v>5.3692923957188992</v>
      </c>
      <c r="AO485" s="54">
        <f t="shared" si="173"/>
        <v>-79.266314682806453</v>
      </c>
      <c r="AP485" s="54">
        <f t="shared" si="174"/>
        <v>3.9234266582161359E-3</v>
      </c>
      <c r="AQ485" s="54">
        <f t="shared" si="175"/>
        <v>-89.775203634527131</v>
      </c>
      <c r="AR485" s="54">
        <f t="shared" si="176"/>
        <v>1.0116256587727499</v>
      </c>
      <c r="AS485" s="54">
        <f t="shared" si="177"/>
        <v>8.6946737062425257</v>
      </c>
      <c r="AT485" s="54">
        <f t="shared" si="178"/>
        <v>6.9237473925176274E-7</v>
      </c>
      <c r="AU485" s="54">
        <f t="shared" si="179"/>
        <v>-89.999960329849614</v>
      </c>
      <c r="AV485" s="54">
        <f t="shared" si="180"/>
        <v>0.42990208030832866</v>
      </c>
      <c r="AW485" s="54">
        <f t="shared" si="181"/>
        <v>-64.538653925612081</v>
      </c>
      <c r="AX485" s="54">
        <f t="shared" si="182"/>
        <v>-29.081119465051689</v>
      </c>
      <c r="AY485" s="54">
        <f t="shared" si="183"/>
        <v>-137.68290294113888</v>
      </c>
      <c r="AZ485" s="16" t="e">
        <f t="shared" si="184"/>
        <v>#VALUE!</v>
      </c>
      <c r="BA485" s="16" t="e">
        <f t="shared" si="185"/>
        <v>#VALUE!</v>
      </c>
      <c r="BB485" s="16" t="e">
        <f t="shared" si="186"/>
        <v>#VALUE!</v>
      </c>
      <c r="BC485" s="16" t="e">
        <f t="shared" si="187"/>
        <v>#VALUE!</v>
      </c>
      <c r="BD485" s="16">
        <f t="shared" si="188"/>
        <v>0.74276061184680486</v>
      </c>
      <c r="BE485" s="16">
        <f t="shared" si="189"/>
        <v>-42.032888655368204</v>
      </c>
      <c r="BF485" s="16">
        <f t="shared" si="190"/>
        <v>0.63683743417623884</v>
      </c>
      <c r="BG485" s="16">
        <f t="shared" si="191"/>
        <v>-50.443602866905891</v>
      </c>
    </row>
    <row r="486" spans="35:59" ht="15" x14ac:dyDescent="0.25">
      <c r="AI486" s="16">
        <v>484</v>
      </c>
      <c r="AJ486" s="16">
        <f t="shared" si="192"/>
        <v>5.84</v>
      </c>
      <c r="AK486" s="16">
        <f t="shared" si="193"/>
        <v>691830.97091893724</v>
      </c>
      <c r="AL486" s="54">
        <f t="shared" si="170"/>
        <v>182.67695478946783</v>
      </c>
      <c r="AM486" s="54">
        <f t="shared" si="171"/>
        <v>89.686353072068499</v>
      </c>
      <c r="AN486" s="54">
        <f t="shared" si="172"/>
        <v>5.4900687948466134</v>
      </c>
      <c r="AO486" s="54">
        <f t="shared" si="173"/>
        <v>-79.505153812037236</v>
      </c>
      <c r="AP486" s="54">
        <f t="shared" si="174"/>
        <v>3.8341198922606391E-3</v>
      </c>
      <c r="AQ486" s="54">
        <f t="shared" si="175"/>
        <v>-89.780320573792068</v>
      </c>
      <c r="AR486" s="54">
        <f t="shared" si="176"/>
        <v>1.0121702643463164</v>
      </c>
      <c r="AS486" s="54">
        <f t="shared" si="177"/>
        <v>8.8939968598016534</v>
      </c>
      <c r="AT486" s="54">
        <f t="shared" si="178"/>
        <v>6.766143660464042E-7</v>
      </c>
      <c r="AU486" s="54">
        <f t="shared" si="179"/>
        <v>-89.999961232852471</v>
      </c>
      <c r="AV486" s="54">
        <f t="shared" si="180"/>
        <v>0.42187457167405401</v>
      </c>
      <c r="AW486" s="54">
        <f t="shared" si="181"/>
        <v>-65.047006280223599</v>
      </c>
      <c r="AX486" s="54">
        <f t="shared" si="182"/>
        <v>-29.457753706750125</v>
      </c>
      <c r="AY486" s="54">
        <f t="shared" si="183"/>
        <v>-139.53172236645585</v>
      </c>
      <c r="AZ486" s="16" t="e">
        <f t="shared" si="184"/>
        <v>#VALUE!</v>
      </c>
      <c r="BA486" s="16" t="e">
        <f t="shared" si="185"/>
        <v>#VALUE!</v>
      </c>
      <c r="BB486" s="16" t="e">
        <f t="shared" si="186"/>
        <v>#VALUE!</v>
      </c>
      <c r="BC486" s="16" t="e">
        <f t="shared" si="187"/>
        <v>#VALUE!</v>
      </c>
      <c r="BD486" s="16">
        <f t="shared" si="188"/>
        <v>0.7350362599880631</v>
      </c>
      <c r="BE486" s="16">
        <f t="shared" si="189"/>
        <v>-42.689719884781873</v>
      </c>
      <c r="BF486" s="16">
        <f t="shared" si="190"/>
        <v>0.62810009243668197</v>
      </c>
      <c r="BG486" s="16">
        <f t="shared" si="191"/>
        <v>-51.089910514638795</v>
      </c>
    </row>
    <row r="487" spans="35:59" ht="15" x14ac:dyDescent="0.25">
      <c r="AI487" s="16">
        <v>485</v>
      </c>
      <c r="AJ487" s="16">
        <f t="shared" si="192"/>
        <v>5.85</v>
      </c>
      <c r="AK487" s="16">
        <f t="shared" si="193"/>
        <v>707945.78438413853</v>
      </c>
      <c r="AL487" s="54">
        <f t="shared" si="170"/>
        <v>186.93192162924035</v>
      </c>
      <c r="AM487" s="54">
        <f t="shared" si="171"/>
        <v>89.693492409990327</v>
      </c>
      <c r="AN487" s="54">
        <f t="shared" si="172"/>
        <v>5.6137528957729463</v>
      </c>
      <c r="AO487" s="54">
        <f t="shared" si="173"/>
        <v>-79.738913268684101</v>
      </c>
      <c r="AP487" s="54">
        <f t="shared" si="174"/>
        <v>3.746845907837925E-3</v>
      </c>
      <c r="AQ487" s="54">
        <f t="shared" si="175"/>
        <v>-89.785321040685261</v>
      </c>
      <c r="AR487" s="54">
        <f t="shared" si="176"/>
        <v>1.0127402224971687</v>
      </c>
      <c r="AS487" s="54">
        <f t="shared" si="177"/>
        <v>9.097738391209214</v>
      </c>
      <c r="AT487" s="54">
        <f t="shared" si="178"/>
        <v>6.6121274273397255E-7</v>
      </c>
      <c r="AU487" s="54">
        <f t="shared" si="179"/>
        <v>-89.999962115300477</v>
      </c>
      <c r="AV487" s="54">
        <f t="shared" si="180"/>
        <v>0.41393273765504135</v>
      </c>
      <c r="AW487" s="54">
        <f t="shared" si="181"/>
        <v>-65.547876144186489</v>
      </c>
      <c r="AX487" s="54">
        <f t="shared" si="182"/>
        <v>-29.839712286195926</v>
      </c>
      <c r="AY487" s="54">
        <f t="shared" si="183"/>
        <v>-141.36169860314851</v>
      </c>
      <c r="AZ487" s="16" t="e">
        <f t="shared" si="184"/>
        <v>#VALUE!</v>
      </c>
      <c r="BA487" s="16" t="e">
        <f t="shared" si="185"/>
        <v>#VALUE!</v>
      </c>
      <c r="BB487" s="16" t="e">
        <f t="shared" si="186"/>
        <v>#VALUE!</v>
      </c>
      <c r="BC487" s="16" t="e">
        <f t="shared" si="187"/>
        <v>#VALUE!</v>
      </c>
      <c r="BD487" s="16">
        <f t="shared" si="188"/>
        <v>0.72720070283379623</v>
      </c>
      <c r="BE487" s="16">
        <f t="shared" si="189"/>
        <v>-43.347770430147207</v>
      </c>
      <c r="BF487" s="16">
        <f t="shared" si="190"/>
        <v>0.61932574625266135</v>
      </c>
      <c r="BG487" s="16">
        <f t="shared" si="191"/>
        <v>-51.733086405344537</v>
      </c>
    </row>
    <row r="488" spans="35:59" ht="15" x14ac:dyDescent="0.25">
      <c r="AI488" s="16">
        <v>486</v>
      </c>
      <c r="AJ488" s="16">
        <f t="shared" si="192"/>
        <v>5.86</v>
      </c>
      <c r="AK488" s="16">
        <f t="shared" si="193"/>
        <v>724435.96007499192</v>
      </c>
      <c r="AL488" s="54">
        <f t="shared" si="170"/>
        <v>191.28600224811635</v>
      </c>
      <c r="AM488" s="54">
        <f t="shared" si="171"/>
        <v>89.70046924593764</v>
      </c>
      <c r="AN488" s="54">
        <f t="shared" si="172"/>
        <v>5.7404104846711936</v>
      </c>
      <c r="AO488" s="54">
        <f t="shared" si="173"/>
        <v>-79.967685851738096</v>
      </c>
      <c r="AP488" s="54">
        <f t="shared" si="174"/>
        <v>3.6615584391078352E-3</v>
      </c>
      <c r="AQ488" s="54">
        <f t="shared" si="175"/>
        <v>-89.790207686215552</v>
      </c>
      <c r="AR488" s="54">
        <f t="shared" si="176"/>
        <v>1.0133366983528225</v>
      </c>
      <c r="AS488" s="54">
        <f t="shared" si="177"/>
        <v>9.3059857061279416</v>
      </c>
      <c r="AT488" s="54">
        <f t="shared" si="178"/>
        <v>6.4616170316992195E-7</v>
      </c>
      <c r="AU488" s="54">
        <f t="shared" si="179"/>
        <v>-89.999962977661539</v>
      </c>
      <c r="AV488" s="54">
        <f t="shared" si="180"/>
        <v>0.40607926577117809</v>
      </c>
      <c r="AW488" s="54">
        <f t="shared" si="181"/>
        <v>-66.041222816433134</v>
      </c>
      <c r="AX488" s="54">
        <f t="shared" si="182"/>
        <v>-30.226943189443215</v>
      </c>
      <c r="AY488" s="54">
        <f t="shared" si="183"/>
        <v>-143.17214242623083</v>
      </c>
      <c r="AZ488" s="16" t="e">
        <f t="shared" si="184"/>
        <v>#VALUE!</v>
      </c>
      <c r="BA488" s="16" t="e">
        <f t="shared" si="185"/>
        <v>#VALUE!</v>
      </c>
      <c r="BB488" s="16" t="e">
        <f t="shared" si="186"/>
        <v>#VALUE!</v>
      </c>
      <c r="BC488" s="16" t="e">
        <f t="shared" si="187"/>
        <v>#VALUE!</v>
      </c>
      <c r="BD488" s="16">
        <f t="shared" si="188"/>
        <v>0.719258626713842</v>
      </c>
      <c r="BE488" s="16">
        <f t="shared" si="189"/>
        <v>-44.006694837287277</v>
      </c>
      <c r="BF488" s="16">
        <f t="shared" si="190"/>
        <v>0.61052089762688733</v>
      </c>
      <c r="BG488" s="16">
        <f t="shared" si="191"/>
        <v>-52.37282320896081</v>
      </c>
    </row>
    <row r="489" spans="35:59" ht="15" x14ac:dyDescent="0.25">
      <c r="AI489" s="16">
        <v>487</v>
      </c>
      <c r="AJ489" s="16">
        <f t="shared" si="192"/>
        <v>5.87</v>
      </c>
      <c r="AK489" s="16">
        <f t="shared" si="193"/>
        <v>741310.24130091805</v>
      </c>
      <c r="AL489" s="54">
        <f t="shared" si="170"/>
        <v>195.74150523727744</v>
      </c>
      <c r="AM489" s="54">
        <f t="shared" si="171"/>
        <v>89.707287278293137</v>
      </c>
      <c r="AN489" s="54">
        <f t="shared" si="172"/>
        <v>5.8701089111744089</v>
      </c>
      <c r="AO489" s="54">
        <f t="shared" si="173"/>
        <v>-80.191563666939956</v>
      </c>
      <c r="AP489" s="54">
        <f t="shared" si="174"/>
        <v>3.5782122729744324E-3</v>
      </c>
      <c r="AQ489" s="54">
        <f t="shared" si="175"/>
        <v>-89.79498310106257</v>
      </c>
      <c r="AR489" s="54">
        <f t="shared" si="176"/>
        <v>1.0139609091700843</v>
      </c>
      <c r="AS489" s="54">
        <f t="shared" si="177"/>
        <v>9.5188272007314367</v>
      </c>
      <c r="AT489" s="54">
        <f t="shared" si="178"/>
        <v>6.3145326709385506E-7</v>
      </c>
      <c r="AU489" s="54">
        <f t="shared" si="179"/>
        <v>-89.999963820392836</v>
      </c>
      <c r="AV489" s="54">
        <f t="shared" si="180"/>
        <v>0.3983166269813429</v>
      </c>
      <c r="AW489" s="54">
        <f t="shared" si="181"/>
        <v>-66.527015198122228</v>
      </c>
      <c r="AX489" s="54">
        <f t="shared" si="182"/>
        <v>-30.619389575971923</v>
      </c>
      <c r="AY489" s="54">
        <f t="shared" si="183"/>
        <v>-144.9623787666003</v>
      </c>
      <c r="AZ489" s="16" t="e">
        <f t="shared" si="184"/>
        <v>#VALUE!</v>
      </c>
      <c r="BA489" s="16" t="e">
        <f t="shared" si="185"/>
        <v>#VALUE!</v>
      </c>
      <c r="BB489" s="16" t="e">
        <f t="shared" si="186"/>
        <v>#VALUE!</v>
      </c>
      <c r="BC489" s="16" t="e">
        <f t="shared" si="187"/>
        <v>#VALUE!</v>
      </c>
      <c r="BD489" s="16">
        <f t="shared" si="188"/>
        <v>0.71121496822997465</v>
      </c>
      <c r="BE489" s="16">
        <f t="shared" si="189"/>
        <v>-44.666145346661786</v>
      </c>
      <c r="BF489" s="16">
        <f t="shared" si="190"/>
        <v>0.60169204618842886</v>
      </c>
      <c r="BG489" s="16">
        <f t="shared" si="191"/>
        <v>-53.008822112445529</v>
      </c>
    </row>
    <row r="490" spans="35:59" ht="15" x14ac:dyDescent="0.25">
      <c r="AI490" s="16">
        <v>488</v>
      </c>
      <c r="AJ490" s="16">
        <f t="shared" si="192"/>
        <v>5.88</v>
      </c>
      <c r="AK490" s="16">
        <f t="shared" si="193"/>
        <v>758577.57502918423</v>
      </c>
      <c r="AL490" s="54">
        <f t="shared" si="170"/>
        <v>200.30079296338999</v>
      </c>
      <c r="AM490" s="54">
        <f t="shared" si="171"/>
        <v>89.713950121295014</v>
      </c>
      <c r="AN490" s="54">
        <f t="shared" si="172"/>
        <v>6.0029171248871931</v>
      </c>
      <c r="AO490" s="54">
        <f t="shared" si="173"/>
        <v>-80.410638058651855</v>
      </c>
      <c r="AP490" s="54">
        <f t="shared" si="174"/>
        <v>3.496763225148909E-3</v>
      </c>
      <c r="AQ490" s="54">
        <f t="shared" si="175"/>
        <v>-89.799649816948929</v>
      </c>
      <c r="AR490" s="54">
        <f t="shared" si="176"/>
        <v>1.0146141265355704</v>
      </c>
      <c r="AS490" s="54">
        <f t="shared" si="177"/>
        <v>9.7363522174558099</v>
      </c>
      <c r="AT490" s="54">
        <f t="shared" si="178"/>
        <v>6.1707963589827189E-7</v>
      </c>
      <c r="AU490" s="54">
        <f t="shared" si="179"/>
        <v>-89.99996464394124</v>
      </c>
      <c r="AV490" s="54">
        <f t="shared" si="180"/>
        <v>0.3906470796725513</v>
      </c>
      <c r="AW490" s="54">
        <f t="shared" si="181"/>
        <v>-67.005231421802947</v>
      </c>
      <c r="AX490" s="54">
        <f t="shared" si="182"/>
        <v>-31.016989909791892</v>
      </c>
      <c r="AY490" s="54">
        <f t="shared" si="183"/>
        <v>-146.73174784439286</v>
      </c>
      <c r="AZ490" s="16" t="e">
        <f t="shared" si="184"/>
        <v>#VALUE!</v>
      </c>
      <c r="BA490" s="16" t="e">
        <f t="shared" si="185"/>
        <v>#VALUE!</v>
      </c>
      <c r="BB490" s="16" t="e">
        <f t="shared" si="186"/>
        <v>#VALUE!</v>
      </c>
      <c r="BC490" s="16" t="e">
        <f t="shared" si="187"/>
        <v>#VALUE!</v>
      </c>
      <c r="BD490" s="16">
        <f t="shared" si="188"/>
        <v>0.70307489959543457</v>
      </c>
      <c r="BE490" s="16">
        <f t="shared" si="189"/>
        <v>-45.325772807261714</v>
      </c>
      <c r="BF490" s="16">
        <f t="shared" si="190"/>
        <v>0.59284566816431794</v>
      </c>
      <c r="BG490" s="16">
        <f t="shared" si="191"/>
        <v>-53.640793434536981</v>
      </c>
    </row>
    <row r="491" spans="35:59" ht="15" x14ac:dyDescent="0.25">
      <c r="AI491" s="16">
        <v>489</v>
      </c>
      <c r="AJ491" s="16">
        <f t="shared" si="192"/>
        <v>5.89</v>
      </c>
      <c r="AK491" s="16">
        <f t="shared" si="193"/>
        <v>776247.11662869214</v>
      </c>
      <c r="AL491" s="54">
        <f t="shared" si="170"/>
        <v>204.96628282116021</v>
      </c>
      <c r="AM491" s="54">
        <f t="shared" si="171"/>
        <v>89.720461306949574</v>
      </c>
      <c r="AN491" s="54">
        <f t="shared" si="172"/>
        <v>6.1389057126996445</v>
      </c>
      <c r="AO491" s="54">
        <f t="shared" si="173"/>
        <v>-80.624999547784725</v>
      </c>
      <c r="AP491" s="54">
        <f t="shared" si="174"/>
        <v>3.4171681167557383E-3</v>
      </c>
      <c r="AQ491" s="54">
        <f t="shared" si="175"/>
        <v>-89.804210307981364</v>
      </c>
      <c r="AR491" s="54">
        <f t="shared" si="176"/>
        <v>1.0152976786469257</v>
      </c>
      <c r="AS491" s="54">
        <f t="shared" si="177"/>
        <v>9.958650995754839</v>
      </c>
      <c r="AT491" s="54">
        <f t="shared" si="178"/>
        <v>6.0303318849365588E-7</v>
      </c>
      <c r="AU491" s="54">
        <f t="shared" si="179"/>
        <v>-89.999965448743396</v>
      </c>
      <c r="AV491" s="54">
        <f t="shared" si="180"/>
        <v>0.38307267425107167</v>
      </c>
      <c r="AW491" s="54">
        <f t="shared" si="181"/>
        <v>-67.475858471281228</v>
      </c>
      <c r="AX491" s="54">
        <f t="shared" si="182"/>
        <v>-31.419678100579539</v>
      </c>
      <c r="AY491" s="54">
        <f t="shared" si="183"/>
        <v>-148.47960626081837</v>
      </c>
      <c r="AZ491" s="16" t="e">
        <f t="shared" si="184"/>
        <v>#VALUE!</v>
      </c>
      <c r="BA491" s="16" t="e">
        <f t="shared" si="185"/>
        <v>#VALUE!</v>
      </c>
      <c r="BB491" s="16" t="e">
        <f t="shared" si="186"/>
        <v>#VALUE!</v>
      </c>
      <c r="BC491" s="16" t="e">
        <f t="shared" si="187"/>
        <v>#VALUE!</v>
      </c>
      <c r="BD491" s="16">
        <f t="shared" si="188"/>
        <v>0.69484381261095585</v>
      </c>
      <c r="BE491" s="16">
        <f t="shared" si="189"/>
        <v>-45.985227599467166</v>
      </c>
      <c r="BF491" s="16">
        <f t="shared" si="190"/>
        <v>0.58398819593490681</v>
      </c>
      <c r="BG491" s="16">
        <f t="shared" si="191"/>
        <v>-54.268457188264897</v>
      </c>
    </row>
    <row r="492" spans="35:59" ht="15" x14ac:dyDescent="0.25">
      <c r="AI492" s="16">
        <v>490</v>
      </c>
      <c r="AJ492" s="16">
        <f t="shared" si="192"/>
        <v>5.9</v>
      </c>
      <c r="AK492" s="16">
        <f t="shared" si="193"/>
        <v>794328.23472428333</v>
      </c>
      <c r="AL492" s="54">
        <f t="shared" si="170"/>
        <v>209.74044851507048</v>
      </c>
      <c r="AM492" s="54">
        <f t="shared" si="171"/>
        <v>89.72682428690058</v>
      </c>
      <c r="AN492" s="54">
        <f t="shared" si="172"/>
        <v>6.2781469369259417</v>
      </c>
      <c r="AO492" s="54">
        <f t="shared" si="173"/>
        <v>-80.83473777545116</v>
      </c>
      <c r="AP492" s="54">
        <f t="shared" si="174"/>
        <v>3.3393847514695944E-3</v>
      </c>
      <c r="AQ492" s="54">
        <f t="shared" si="175"/>
        <v>-89.808666991961289</v>
      </c>
      <c r="AR492" s="54">
        <f t="shared" si="176"/>
        <v>1.0160129526765689</v>
      </c>
      <c r="AS492" s="54">
        <f t="shared" si="177"/>
        <v>10.185814617553044</v>
      </c>
      <c r="AT492" s="54">
        <f t="shared" si="178"/>
        <v>5.8930647726766559E-7</v>
      </c>
      <c r="AU492" s="54">
        <f t="shared" si="179"/>
        <v>-89.999966235226012</v>
      </c>
      <c r="AV492" s="54">
        <f t="shared" si="180"/>
        <v>0.37559525826569068</v>
      </c>
      <c r="AW492" s="54">
        <f t="shared" si="181"/>
        <v>-67.938891794686384</v>
      </c>
      <c r="AX492" s="54">
        <f t="shared" si="182"/>
        <v>-31.827383654261908</v>
      </c>
      <c r="AY492" s="54">
        <f t="shared" si="183"/>
        <v>-150.20532804305401</v>
      </c>
      <c r="AZ492" s="16" t="e">
        <f t="shared" si="184"/>
        <v>#VALUE!</v>
      </c>
      <c r="BA492" s="16" t="e">
        <f t="shared" si="185"/>
        <v>#VALUE!</v>
      </c>
      <c r="BB492" s="16" t="e">
        <f t="shared" si="186"/>
        <v>#VALUE!</v>
      </c>
      <c r="BC492" s="16" t="e">
        <f t="shared" si="187"/>
        <v>#VALUE!</v>
      </c>
      <c r="BD492" s="16">
        <f t="shared" si="188"/>
        <v>0.68652730139293561</v>
      </c>
      <c r="BE492" s="16">
        <f t="shared" si="189"/>
        <v>-46.644160560930594</v>
      </c>
      <c r="BF492" s="16">
        <f t="shared" si="190"/>
        <v>0.57512599830531197</v>
      </c>
      <c r="BG492" s="16">
        <f t="shared" si="191"/>
        <v>-54.891543589252201</v>
      </c>
    </row>
    <row r="493" spans="35:59" ht="15" x14ac:dyDescent="0.25">
      <c r="AI493" s="16">
        <v>491</v>
      </c>
      <c r="AJ493" s="16">
        <f t="shared" si="192"/>
        <v>5.91</v>
      </c>
      <c r="AK493" s="16">
        <f t="shared" si="193"/>
        <v>812830.51616410096</v>
      </c>
      <c r="AL493" s="54">
        <f t="shared" si="170"/>
        <v>214.62582137096857</v>
      </c>
      <c r="AM493" s="54">
        <f t="shared" si="171"/>
        <v>89.733042434256035</v>
      </c>
      <c r="AN493" s="54">
        <f t="shared" si="172"/>
        <v>6.4207147742897259</v>
      </c>
      <c r="AO493" s="54">
        <f t="shared" si="173"/>
        <v>-81.039941452022887</v>
      </c>
      <c r="AP493" s="54">
        <f t="shared" si="174"/>
        <v>3.263371893171229E-3</v>
      </c>
      <c r="AQ493" s="54">
        <f t="shared" si="175"/>
        <v>-89.813022231665713</v>
      </c>
      <c r="AR493" s="54">
        <f t="shared" si="176"/>
        <v>1.0167613972197131</v>
      </c>
      <c r="AS493" s="54">
        <f t="shared" si="177"/>
        <v>10.417934947079173</v>
      </c>
      <c r="AT493" s="54">
        <f t="shared" si="178"/>
        <v>5.7589222413631685E-7</v>
      </c>
      <c r="AU493" s="54">
        <f t="shared" si="179"/>
        <v>-89.999967003806105</v>
      </c>
      <c r="AV493" s="54">
        <f t="shared" si="180"/>
        <v>0.36821648199516677</v>
      </c>
      <c r="AW493" s="54">
        <f t="shared" si="181"/>
        <v>-68.394334913076108</v>
      </c>
      <c r="AX493" s="54">
        <f t="shared" si="182"/>
        <v>-32.240031832387629</v>
      </c>
      <c r="AY493" s="54">
        <f t="shared" si="183"/>
        <v>-151.90830563712129</v>
      </c>
      <c r="AZ493" s="16" t="e">
        <f t="shared" si="184"/>
        <v>#VALUE!</v>
      </c>
      <c r="BA493" s="16" t="e">
        <f t="shared" si="185"/>
        <v>#VALUE!</v>
      </c>
      <c r="BB493" s="16" t="e">
        <f t="shared" si="186"/>
        <v>#VALUE!</v>
      </c>
      <c r="BC493" s="16" t="e">
        <f t="shared" si="187"/>
        <v>#VALUE!</v>
      </c>
      <c r="BD493" s="16">
        <f t="shared" si="188"/>
        <v>0.67813114398294272</v>
      </c>
      <c r="BE493" s="16">
        <f t="shared" si="189"/>
        <v>-47.302223909508015</v>
      </c>
      <c r="BF493" s="16">
        <f t="shared" si="190"/>
        <v>0.56626536161355845</v>
      </c>
      <c r="BG493" s="16">
        <f t="shared" si="191"/>
        <v>-55.509793508377662</v>
      </c>
    </row>
    <row r="494" spans="35:59" ht="15" x14ac:dyDescent="0.25">
      <c r="AI494" s="16">
        <v>492</v>
      </c>
      <c r="AJ494" s="16">
        <f t="shared" si="192"/>
        <v>5.92</v>
      </c>
      <c r="AK494" s="16">
        <f t="shared" si="193"/>
        <v>831763.77110267128</v>
      </c>
      <c r="AL494" s="54">
        <f t="shared" si="170"/>
        <v>219.62499167821215</v>
      </c>
      <c r="AM494" s="54">
        <f t="shared" si="171"/>
        <v>89.739119045373741</v>
      </c>
      <c r="AN494" s="54">
        <f t="shared" si="172"/>
        <v>6.5666849557793272</v>
      </c>
      <c r="AO494" s="54">
        <f t="shared" si="173"/>
        <v>-81.240698311283296</v>
      </c>
      <c r="AP494" s="54">
        <f t="shared" si="174"/>
        <v>3.1890892441104801E-3</v>
      </c>
      <c r="AQ494" s="54">
        <f t="shared" si="175"/>
        <v>-89.817278336098951</v>
      </c>
      <c r="AR494" s="54">
        <f t="shared" si="176"/>
        <v>1.0175445248283288</v>
      </c>
      <c r="AS494" s="54">
        <f t="shared" si="177"/>
        <v>10.655104564752973</v>
      </c>
      <c r="AT494" s="54">
        <f t="shared" si="178"/>
        <v>5.627833166850403E-7</v>
      </c>
      <c r="AU494" s="54">
        <f t="shared" si="179"/>
        <v>-89.999967754891173</v>
      </c>
      <c r="AV494" s="54">
        <f t="shared" si="180"/>
        <v>0.36093780443420903</v>
      </c>
      <c r="AW494" s="54">
        <f t="shared" si="181"/>
        <v>-68.842199026757115</v>
      </c>
      <c r="AX494" s="54">
        <f t="shared" si="182"/>
        <v>-32.657543819558761</v>
      </c>
      <c r="AY494" s="54">
        <f t="shared" si="183"/>
        <v>-153.58795084410224</v>
      </c>
      <c r="AZ494" s="16" t="e">
        <f t="shared" si="184"/>
        <v>#VALUE!</v>
      </c>
      <c r="BA494" s="16" t="e">
        <f t="shared" si="185"/>
        <v>#VALUE!</v>
      </c>
      <c r="BB494" s="16" t="e">
        <f t="shared" si="186"/>
        <v>#VALUE!</v>
      </c>
      <c r="BC494" s="16" t="e">
        <f t="shared" si="187"/>
        <v>#VALUE!</v>
      </c>
      <c r="BD494" s="16">
        <f t="shared" si="188"/>
        <v>0.66966128297949434</v>
      </c>
      <c r="BE494" s="16">
        <f t="shared" si="189"/>
        <v>-47.959072157298863</v>
      </c>
      <c r="BF494" s="16">
        <f t="shared" si="190"/>
        <v>0.55741247178316855</v>
      </c>
      <c r="BG494" s="16">
        <f t="shared" si="191"/>
        <v>-56.122958867899541</v>
      </c>
    </row>
    <row r="495" spans="35:59" ht="15" x14ac:dyDescent="0.25">
      <c r="AI495" s="16">
        <v>493</v>
      </c>
      <c r="AJ495" s="16">
        <f t="shared" si="192"/>
        <v>5.93</v>
      </c>
      <c r="AK495" s="16">
        <f t="shared" si="193"/>
        <v>851138.03820237669</v>
      </c>
      <c r="AL495" s="54">
        <f t="shared" si="170"/>
        <v>224.74061006307429</v>
      </c>
      <c r="AM495" s="54">
        <f t="shared" si="171"/>
        <v>89.745057341606227</v>
      </c>
      <c r="AN495" s="54">
        <f t="shared" si="172"/>
        <v>6.7161350073958506</v>
      </c>
      <c r="AO495" s="54">
        <f t="shared" si="173"/>
        <v>-81.437095069376213</v>
      </c>
      <c r="AP495" s="54">
        <f t="shared" si="174"/>
        <v>3.1164974235650426E-3</v>
      </c>
      <c r="AQ495" s="54">
        <f t="shared" si="175"/>
        <v>-89.821437561715911</v>
      </c>
      <c r="AR495" s="54">
        <f t="shared" si="176"/>
        <v>1.0183639146326093</v>
      </c>
      <c r="AS495" s="54">
        <f t="shared" si="177"/>
        <v>10.897416694787621</v>
      </c>
      <c r="AT495" s="54">
        <f t="shared" si="178"/>
        <v>5.4997280439758663E-7</v>
      </c>
      <c r="AU495" s="54">
        <f t="shared" si="179"/>
        <v>-89.99996848887946</v>
      </c>
      <c r="AV495" s="54">
        <f t="shared" si="180"/>
        <v>0.3537604996150806</v>
      </c>
      <c r="AW495" s="54">
        <f t="shared" si="181"/>
        <v>-69.282502621330636</v>
      </c>
      <c r="AX495" s="54">
        <f t="shared" si="182"/>
        <v>-33.079836898135447</v>
      </c>
      <c r="AY495" s="54">
        <f t="shared" si="183"/>
        <v>-155.24369569552019</v>
      </c>
      <c r="AZ495" s="16" t="e">
        <f t="shared" si="184"/>
        <v>#VALUE!</v>
      </c>
      <c r="BA495" s="16" t="e">
        <f t="shared" si="185"/>
        <v>#VALUE!</v>
      </c>
      <c r="BB495" s="16" t="e">
        <f t="shared" si="186"/>
        <v>#VALUE!</v>
      </c>
      <c r="BC495" s="16" t="e">
        <f t="shared" si="187"/>
        <v>#VALUE!</v>
      </c>
      <c r="BD495" s="16">
        <f t="shared" si="188"/>
        <v>0.66112380534289872</v>
      </c>
      <c r="BE495" s="16">
        <f t="shared" si="189"/>
        <v>-48.614363009959213</v>
      </c>
      <c r="BF495" s="16">
        <f t="shared" si="190"/>
        <v>0.54857339741435718</v>
      </c>
      <c r="BG495" s="16">
        <f t="shared" si="191"/>
        <v>-56.730802980652641</v>
      </c>
    </row>
    <row r="496" spans="35:59" ht="15" x14ac:dyDescent="0.25">
      <c r="AI496" s="16">
        <v>494</v>
      </c>
      <c r="AJ496" s="16">
        <f t="shared" si="192"/>
        <v>5.94</v>
      </c>
      <c r="AK496" s="16">
        <f t="shared" si="193"/>
        <v>870963.58995608229</v>
      </c>
      <c r="AL496" s="54">
        <f t="shared" si="170"/>
        <v>229.97538889413914</v>
      </c>
      <c r="AM496" s="54">
        <f t="shared" si="171"/>
        <v>89.750860471006163</v>
      </c>
      <c r="AN496" s="54">
        <f t="shared" si="172"/>
        <v>6.8691442918177339</v>
      </c>
      <c r="AO496" s="54">
        <f t="shared" si="173"/>
        <v>-81.629217388263342</v>
      </c>
      <c r="AP496" s="54">
        <f t="shared" si="174"/>
        <v>3.045557946983803E-3</v>
      </c>
      <c r="AQ496" s="54">
        <f t="shared" si="175"/>
        <v>-89.825502113617645</v>
      </c>
      <c r="AR496" s="54">
        <f t="shared" si="176"/>
        <v>1.0192212150513866</v>
      </c>
      <c r="AS496" s="54">
        <f t="shared" si="177"/>
        <v>11.144965126161345</v>
      </c>
      <c r="AT496" s="54">
        <f t="shared" si="178"/>
        <v>5.3745389497077395E-7</v>
      </c>
      <c r="AU496" s="54">
        <f t="shared" si="179"/>
        <v>-89.999969206160131</v>
      </c>
      <c r="AV496" s="54">
        <f t="shared" si="180"/>
        <v>0.34668566320499794</v>
      </c>
      <c r="AW496" s="54">
        <f t="shared" si="181"/>
        <v>-69.715271075304784</v>
      </c>
      <c r="AX496" s="54">
        <f t="shared" si="182"/>
        <v>-33.506824629374215</v>
      </c>
      <c r="AY496" s="54">
        <f t="shared" si="183"/>
        <v>-156.874993264235</v>
      </c>
      <c r="AZ496" s="16" t="e">
        <f t="shared" si="184"/>
        <v>#VALUE!</v>
      </c>
      <c r="BA496" s="16" t="e">
        <f t="shared" si="185"/>
        <v>#VALUE!</v>
      </c>
      <c r="BB496" s="16" t="e">
        <f t="shared" si="186"/>
        <v>#VALUE!</v>
      </c>
      <c r="BC496" s="16" t="e">
        <f t="shared" si="187"/>
        <v>#VALUE!</v>
      </c>
      <c r="BD496" s="16">
        <f t="shared" si="188"/>
        <v>0.65252492153166197</v>
      </c>
      <c r="BE496" s="16">
        <f t="shared" si="189"/>
        <v>-49.267758245629956</v>
      </c>
      <c r="BF496" s="16">
        <f t="shared" si="190"/>
        <v>0.53975407399382036</v>
      </c>
      <c r="BG496" s="16">
        <f t="shared" si="191"/>
        <v>-57.333100832426666</v>
      </c>
    </row>
    <row r="497" spans="35:59" ht="15" x14ac:dyDescent="0.25">
      <c r="AI497" s="16">
        <v>495</v>
      </c>
      <c r="AJ497" s="16">
        <f t="shared" si="192"/>
        <v>5.95</v>
      </c>
      <c r="AK497" s="16">
        <f t="shared" si="193"/>
        <v>891250.93813374708</v>
      </c>
      <c r="AL497" s="54">
        <f t="shared" si="170"/>
        <v>235.33210372043578</v>
      </c>
      <c r="AM497" s="54">
        <f t="shared" si="171"/>
        <v>89.756531509993053</v>
      </c>
      <c r="AN497" s="54">
        <f t="shared" si="172"/>
        <v>7.0257940510058567</v>
      </c>
      <c r="AO497" s="54">
        <f t="shared" si="173"/>
        <v>-81.817149843414853</v>
      </c>
      <c r="AP497" s="54">
        <f t="shared" si="174"/>
        <v>2.9762332056037428E-3</v>
      </c>
      <c r="AQ497" s="54">
        <f t="shared" si="175"/>
        <v>-89.829474146719605</v>
      </c>
      <c r="AR497" s="54">
        <f t="shared" si="176"/>
        <v>1.0201181465927998</v>
      </c>
      <c r="AS497" s="54">
        <f t="shared" si="177"/>
        <v>11.397844126603584</v>
      </c>
      <c r="AT497" s="54">
        <f t="shared" si="178"/>
        <v>5.2521995071311886E-7</v>
      </c>
      <c r="AU497" s="54">
        <f t="shared" si="179"/>
        <v>-89.99996990711351</v>
      </c>
      <c r="AV497" s="54">
        <f t="shared" si="180"/>
        <v>0.33971421932283735</v>
      </c>
      <c r="AW497" s="54">
        <f t="shared" si="181"/>
        <v>-70.140536270947905</v>
      </c>
      <c r="AX497" s="54">
        <f t="shared" si="182"/>
        <v>-33.938417040117031</v>
      </c>
      <c r="AY497" s="54">
        <f t="shared" si="183"/>
        <v>-158.48131840776321</v>
      </c>
      <c r="AZ497" s="16" t="e">
        <f t="shared" si="184"/>
        <v>#VALUE!</v>
      </c>
      <c r="BA497" s="16" t="e">
        <f t="shared" si="185"/>
        <v>#VALUE!</v>
      </c>
      <c r="BB497" s="16" t="e">
        <f t="shared" si="186"/>
        <v>#VALUE!</v>
      </c>
      <c r="BC497" s="16" t="e">
        <f t="shared" si="187"/>
        <v>#VALUE!</v>
      </c>
      <c r="BD497" s="16">
        <f t="shared" si="188"/>
        <v>0.64387094413447776</v>
      </c>
      <c r="BE497" s="16">
        <f t="shared" si="189"/>
        <v>-49.918924568062117</v>
      </c>
      <c r="BF497" s="16">
        <f t="shared" si="190"/>
        <v>0.53096028928867323</v>
      </c>
      <c r="BG497" s="16">
        <f t="shared" si="191"/>
        <v>-57.929639308101891</v>
      </c>
    </row>
    <row r="498" spans="35:59" ht="15" x14ac:dyDescent="0.25">
      <c r="AI498" s="16">
        <v>496</v>
      </c>
      <c r="AJ498" s="16">
        <f t="shared" si="192"/>
        <v>5.96</v>
      </c>
      <c r="AK498" s="16">
        <f t="shared" si="193"/>
        <v>912010.83935591124</v>
      </c>
      <c r="AL498" s="54">
        <f t="shared" si="170"/>
        <v>240.813594743073</v>
      </c>
      <c r="AM498" s="54">
        <f t="shared" si="171"/>
        <v>89.762073464982095</v>
      </c>
      <c r="AN498" s="54">
        <f t="shared" si="172"/>
        <v>7.186167449773591</v>
      </c>
      <c r="AO498" s="54">
        <f t="shared" si="173"/>
        <v>-82.000975895468414</v>
      </c>
      <c r="AP498" s="54">
        <f t="shared" si="174"/>
        <v>2.9084864465297091E-3</v>
      </c>
      <c r="AQ498" s="54">
        <f t="shared" si="175"/>
        <v>-89.833355766893547</v>
      </c>
      <c r="AR498" s="54">
        <f t="shared" si="176"/>
        <v>1.0210565047463738</v>
      </c>
      <c r="AS498" s="54">
        <f t="shared" si="177"/>
        <v>11.656148349233829</v>
      </c>
      <c r="AT498" s="54">
        <f t="shared" si="178"/>
        <v>5.1326448502543931E-7</v>
      </c>
      <c r="AU498" s="54">
        <f t="shared" si="179"/>
        <v>-89.999970592111239</v>
      </c>
      <c r="AV498" s="54">
        <f t="shared" si="180"/>
        <v>0.33284692752219908</v>
      </c>
      <c r="AW498" s="54">
        <f t="shared" si="181"/>
        <v>-70.558336209892119</v>
      </c>
      <c r="AX498" s="54">
        <f t="shared" si="182"/>
        <v>-34.374520814114639</v>
      </c>
      <c r="AY498" s="54">
        <f t="shared" si="183"/>
        <v>-160.06216844152851</v>
      </c>
      <c r="AZ498" s="16" t="e">
        <f t="shared" si="184"/>
        <v>#VALUE!</v>
      </c>
      <c r="BA498" s="16" t="e">
        <f t="shared" si="185"/>
        <v>#VALUE!</v>
      </c>
      <c r="BB498" s="16" t="e">
        <f t="shared" si="186"/>
        <v>#VALUE!</v>
      </c>
      <c r="BC498" s="16" t="e">
        <f t="shared" si="187"/>
        <v>#VALUE!</v>
      </c>
      <c r="BD498" s="16">
        <f t="shared" si="188"/>
        <v>0.63516826616504307</v>
      </c>
      <c r="BE498" s="16">
        <f t="shared" si="189"/>
        <v>-50.567534428823585</v>
      </c>
      <c r="BF498" s="16">
        <f t="shared" si="190"/>
        <v>0.52219766997563111</v>
      </c>
      <c r="BG498" s="16">
        <f t="shared" si="191"/>
        <v>-58.520217362555556</v>
      </c>
    </row>
    <row r="499" spans="35:59" ht="15" x14ac:dyDescent="0.25">
      <c r="AI499" s="16">
        <v>497</v>
      </c>
      <c r="AJ499" s="16">
        <f t="shared" si="192"/>
        <v>5.97</v>
      </c>
      <c r="AK499" s="16">
        <f t="shared" si="193"/>
        <v>933254.30079699249</v>
      </c>
      <c r="AL499" s="54">
        <f t="shared" si="170"/>
        <v>246.42276832114973</v>
      </c>
      <c r="AM499" s="54">
        <f t="shared" si="171"/>
        <v>89.767489273976182</v>
      </c>
      <c r="AN499" s="54">
        <f t="shared" si="172"/>
        <v>7.3503496203465115</v>
      </c>
      <c r="AO499" s="54">
        <f t="shared" si="173"/>
        <v>-82.180777865603659</v>
      </c>
      <c r="AP499" s="54">
        <f t="shared" si="174"/>
        <v>2.8422817532666599E-3</v>
      </c>
      <c r="AQ499" s="54">
        <f t="shared" si="175"/>
        <v>-89.837149032083246</v>
      </c>
      <c r="AR499" s="54">
        <f t="shared" si="176"/>
        <v>1.0220381629674744</v>
      </c>
      <c r="AS499" s="54">
        <f t="shared" si="177"/>
        <v>11.919972731484965</v>
      </c>
      <c r="AT499" s="54">
        <f t="shared" si="178"/>
        <v>5.0158115896157863E-7</v>
      </c>
      <c r="AU499" s="54">
        <f t="shared" si="179"/>
        <v>-89.999971261516521</v>
      </c>
      <c r="AV499" s="54">
        <f t="shared" si="180"/>
        <v>0.32608438989155336</v>
      </c>
      <c r="AW499" s="54">
        <f t="shared" si="181"/>
        <v>-70.968714634834228</v>
      </c>
      <c r="AX499" s="54">
        <f t="shared" si="182"/>
        <v>-34.81503948704362</v>
      </c>
      <c r="AY499" s="54">
        <f t="shared" si="183"/>
        <v>-161.61706374015807</v>
      </c>
      <c r="AZ499" s="16" t="e">
        <f t="shared" si="184"/>
        <v>#VALUE!</v>
      </c>
      <c r="BA499" s="16" t="e">
        <f t="shared" si="185"/>
        <v>#VALUE!</v>
      </c>
      <c r="BB499" s="16" t="e">
        <f t="shared" si="186"/>
        <v>#VALUE!</v>
      </c>
      <c r="BC499" s="16" t="e">
        <f t="shared" si="187"/>
        <v>#VALUE!</v>
      </c>
      <c r="BD499" s="16">
        <f t="shared" si="188"/>
        <v>0.62642333918788173</v>
      </c>
      <c r="BE499" s="16">
        <f t="shared" si="189"/>
        <v>-51.213266813828049</v>
      </c>
      <c r="BF499" s="16">
        <f t="shared" si="190"/>
        <v>0.5134716695422652</v>
      </c>
      <c r="BG499" s="16">
        <f t="shared" si="191"/>
        <v>-59.104646137753512</v>
      </c>
    </row>
    <row r="500" spans="35:59" ht="15" x14ac:dyDescent="0.25">
      <c r="AI500" s="16">
        <v>498</v>
      </c>
      <c r="AJ500" s="16">
        <f t="shared" si="192"/>
        <v>5.98</v>
      </c>
      <c r="AK500" s="16">
        <f t="shared" si="193"/>
        <v>954992.58602143743</v>
      </c>
      <c r="AL500" s="54">
        <f t="shared" si="170"/>
        <v>252.16259851274589</v>
      </c>
      <c r="AM500" s="54">
        <f t="shared" si="171"/>
        <v>89.772781808121579</v>
      </c>
      <c r="AN500" s="54">
        <f t="shared" si="172"/>
        <v>7.5184277079371684</v>
      </c>
      <c r="AO500" s="54">
        <f t="shared" si="173"/>
        <v>-82.356636914390691</v>
      </c>
      <c r="AP500" s="54">
        <f t="shared" si="174"/>
        <v>2.7775840266940767E-3</v>
      </c>
      <c r="AQ500" s="54">
        <f t="shared" si="175"/>
        <v>-89.840855953395021</v>
      </c>
      <c r="AR500" s="54">
        <f t="shared" si="176"/>
        <v>1.0230650757549238</v>
      </c>
      <c r="AS500" s="54">
        <f t="shared" si="177"/>
        <v>12.189412385939224</v>
      </c>
      <c r="AT500" s="54">
        <f t="shared" si="178"/>
        <v>4.9016377786741063E-7</v>
      </c>
      <c r="AU500" s="54">
        <f t="shared" si="179"/>
        <v>-89.999971915684256</v>
      </c>
      <c r="AV500" s="54">
        <f t="shared" si="180"/>
        <v>0.31942705822591438</v>
      </c>
      <c r="AW500" s="54">
        <f t="shared" si="181"/>
        <v>-71.371720658525604</v>
      </c>
      <c r="AX500" s="54">
        <f t="shared" si="182"/>
        <v>-35.259873644264005</v>
      </c>
      <c r="AY500" s="54">
        <f t="shared" si="183"/>
        <v>-163.14554826557574</v>
      </c>
      <c r="AZ500" s="16" t="e">
        <f t="shared" si="184"/>
        <v>#VALUE!</v>
      </c>
      <c r="BA500" s="16" t="e">
        <f t="shared" si="185"/>
        <v>#VALUE!</v>
      </c>
      <c r="BB500" s="16" t="e">
        <f t="shared" si="186"/>
        <v>#VALUE!</v>
      </c>
      <c r="BC500" s="16" t="e">
        <f t="shared" si="187"/>
        <v>#VALUE!</v>
      </c>
      <c r="BD500" s="16">
        <f t="shared" si="188"/>
        <v>0.61764265144199859</v>
      </c>
      <c r="BE500" s="16">
        <f t="shared" si="189"/>
        <v>-51.855807989834716</v>
      </c>
      <c r="BF500" s="16">
        <f t="shared" si="190"/>
        <v>0.50478755748327986</v>
      </c>
      <c r="BG500" s="16">
        <f t="shared" si="191"/>
        <v>-59.68274902780626</v>
      </c>
    </row>
    <row r="501" spans="35:59" ht="15" x14ac:dyDescent="0.25">
      <c r="AI501" s="16">
        <v>499</v>
      </c>
      <c r="AJ501" s="16">
        <f t="shared" si="192"/>
        <v>5.99</v>
      </c>
      <c r="AK501" s="16">
        <f t="shared" si="193"/>
        <v>977237.22095581202</v>
      </c>
      <c r="AL501" s="54">
        <f t="shared" si="170"/>
        <v>258.03612865180691</v>
      </c>
      <c r="AM501" s="54">
        <f t="shared" si="171"/>
        <v>89.777953873228455</v>
      </c>
      <c r="AN501" s="54">
        <f t="shared" si="172"/>
        <v>7.6904909173606359</v>
      </c>
      <c r="AO501" s="54">
        <f t="shared" si="173"/>
        <v>-82.528633023882207</v>
      </c>
      <c r="AP501" s="54">
        <f t="shared" si="174"/>
        <v>2.7143589664725795E-3</v>
      </c>
      <c r="AQ501" s="54">
        <f t="shared" si="175"/>
        <v>-89.844478496163447</v>
      </c>
      <c r="AR501" s="54">
        <f t="shared" si="176"/>
        <v>1.0241392818223241</v>
      </c>
      <c r="AS501" s="54">
        <f t="shared" si="177"/>
        <v>12.464562482701691</v>
      </c>
      <c r="AT501" s="54">
        <f t="shared" si="178"/>
        <v>4.7900628809635236E-7</v>
      </c>
      <c r="AU501" s="54">
        <f t="shared" si="179"/>
        <v>-89.999972554961346</v>
      </c>
      <c r="AV501" s="54">
        <f t="shared" si="180"/>
        <v>0.31287524122825328</v>
      </c>
      <c r="AW501" s="54">
        <f t="shared" si="181"/>
        <v>-71.76740840109197</v>
      </c>
      <c r="AX501" s="54">
        <f t="shared" si="182"/>
        <v>-35.708921120361389</v>
      </c>
      <c r="AY501" s="54">
        <f t="shared" si="183"/>
        <v>-164.64719002127245</v>
      </c>
      <c r="AZ501" s="16" t="e">
        <f t="shared" si="184"/>
        <v>#VALUE!</v>
      </c>
      <c r="BA501" s="16" t="e">
        <f t="shared" si="185"/>
        <v>#VALUE!</v>
      </c>
      <c r="BB501" s="16" t="e">
        <f t="shared" si="186"/>
        <v>#VALUE!</v>
      </c>
      <c r="BC501" s="16" t="e">
        <f t="shared" si="187"/>
        <v>#VALUE!</v>
      </c>
      <c r="BD501" s="16">
        <f t="shared" si="188"/>
        <v>0.60883270612566132</v>
      </c>
      <c r="BE501" s="16">
        <f t="shared" si="189"/>
        <v>-52.494852207013892</v>
      </c>
      <c r="BF501" s="16">
        <f t="shared" si="190"/>
        <v>0.49615040980149255</v>
      </c>
      <c r="BG501" s="16">
        <f t="shared" si="191"/>
        <v>-60.254361694089738</v>
      </c>
    </row>
    <row r="502" spans="35:59" ht="15" x14ac:dyDescent="0.25">
      <c r="AI502" s="16">
        <v>500</v>
      </c>
      <c r="AJ502" s="16">
        <f t="shared" si="192"/>
        <v>6</v>
      </c>
      <c r="AK502" s="16">
        <f t="shared" si="193"/>
        <v>1000000</v>
      </c>
      <c r="AL502" s="54">
        <f t="shared" si="170"/>
        <v>264.04647296175989</v>
      </c>
      <c r="AM502" s="54">
        <f t="shared" si="171"/>
        <v>89.783008211256842</v>
      </c>
      <c r="AN502" s="54">
        <f t="shared" si="172"/>
        <v>7.8666305607170193</v>
      </c>
      <c r="AO502" s="54">
        <f t="shared" si="173"/>
        <v>-82.696844982730028</v>
      </c>
      <c r="AP502" s="54">
        <f t="shared" si="174"/>
        <v>2.6525730528729552E-3</v>
      </c>
      <c r="AQ502" s="54">
        <f t="shared" si="175"/>
        <v>-89.848018580992715</v>
      </c>
      <c r="AR502" s="54">
        <f t="shared" si="176"/>
        <v>1.0252629073633979</v>
      </c>
      <c r="AS502" s="54">
        <f t="shared" si="177"/>
        <v>12.745518122935982</v>
      </c>
      <c r="AT502" s="54">
        <f t="shared" si="178"/>
        <v>4.6810277379964078E-7</v>
      </c>
      <c r="AU502" s="54">
        <f t="shared" si="179"/>
        <v>-89.999973179686691</v>
      </c>
      <c r="AV502" s="54">
        <f t="shared" si="180"/>
        <v>0.30642911170259113</v>
      </c>
      <c r="AW502" s="54">
        <f t="shared" si="181"/>
        <v>-72.155836636581284</v>
      </c>
      <c r="AX502" s="54">
        <f t="shared" si="182"/>
        <v>-36.162077199525307</v>
      </c>
      <c r="AY502" s="54">
        <f t="shared" si="183"/>
        <v>-166.12158143276505</v>
      </c>
      <c r="AZ502" s="16" t="e">
        <f t="shared" si="184"/>
        <v>#VALUE!</v>
      </c>
      <c r="BA502" s="16" t="e">
        <f t="shared" si="185"/>
        <v>#VALUE!</v>
      </c>
      <c r="BB502" s="16" t="e">
        <f t="shared" si="186"/>
        <v>#VALUE!</v>
      </c>
      <c r="BC502" s="16" t="e">
        <f t="shared" si="187"/>
        <v>#VALUE!</v>
      </c>
      <c r="BD502" s="16">
        <f t="shared" si="188"/>
        <v>0.6</v>
      </c>
      <c r="BE502" s="16">
        <f t="shared" si="189"/>
        <v>-53.13010235415598</v>
      </c>
      <c r="BF502" s="16">
        <f t="shared" si="190"/>
        <v>0.48756510081066629</v>
      </c>
      <c r="BG502" s="16">
        <f t="shared" si="191"/>
        <v>-60.819332032811189</v>
      </c>
    </row>
  </sheetData>
  <sheetProtection password="EC93" sheet="1" objects="1" scenarios="1" selectLockedCells="1"/>
  <mergeCells count="47">
    <mergeCell ref="A48:C48"/>
    <mergeCell ref="A16:D16"/>
    <mergeCell ref="A17:D17"/>
    <mergeCell ref="A18:D18"/>
    <mergeCell ref="A19:D19"/>
    <mergeCell ref="A20:D20"/>
    <mergeCell ref="A30:D30"/>
    <mergeCell ref="A25:D25"/>
    <mergeCell ref="A26:D26"/>
    <mergeCell ref="A27:D27"/>
    <mergeCell ref="A28:D28"/>
    <mergeCell ref="A29:D29"/>
    <mergeCell ref="A38:G38"/>
    <mergeCell ref="A32:D32"/>
    <mergeCell ref="A33:D33"/>
    <mergeCell ref="A34:D34"/>
    <mergeCell ref="A40:D40"/>
    <mergeCell ref="A10:D10"/>
    <mergeCell ref="A4:D4"/>
    <mergeCell ref="A22:D22"/>
    <mergeCell ref="A23:D23"/>
    <mergeCell ref="A5:D5"/>
    <mergeCell ref="A6:D6"/>
    <mergeCell ref="A7:D7"/>
    <mergeCell ref="A8:D8"/>
    <mergeCell ref="A9:D9"/>
    <mergeCell ref="A21:D21"/>
    <mergeCell ref="A12:D12"/>
    <mergeCell ref="A13:D13"/>
    <mergeCell ref="A14:D14"/>
    <mergeCell ref="A15:D15"/>
    <mergeCell ref="D1:M1"/>
    <mergeCell ref="A54:D54"/>
    <mergeCell ref="A55:D55"/>
    <mergeCell ref="A56:D56"/>
    <mergeCell ref="H49:I49"/>
    <mergeCell ref="H50:I50"/>
    <mergeCell ref="H51:I51"/>
    <mergeCell ref="G48:I48"/>
    <mergeCell ref="A42:D42"/>
    <mergeCell ref="A43:D43"/>
    <mergeCell ref="A44:D44"/>
    <mergeCell ref="A45:D45"/>
    <mergeCell ref="A35:D35"/>
    <mergeCell ref="A36:D36"/>
    <mergeCell ref="A41:D41"/>
    <mergeCell ref="A39:D39"/>
  </mergeCells>
  <conditionalFormatting sqref="E6">
    <cfRule type="cellIs" dxfId="8" priority="9" operator="notBetween">
      <formula>$E$5</formula>
      <formula>$E$7</formula>
    </cfRule>
  </conditionalFormatting>
  <conditionalFormatting sqref="E5">
    <cfRule type="cellIs" dxfId="7" priority="8" operator="notBetween">
      <formula>2.5</formula>
      <formula>5.5</formula>
    </cfRule>
  </conditionalFormatting>
  <conditionalFormatting sqref="E7">
    <cfRule type="cellIs" dxfId="6" priority="7" operator="greaterThan">
      <formula>5.5</formula>
    </cfRule>
  </conditionalFormatting>
  <conditionalFormatting sqref="E8">
    <cfRule type="cellIs" dxfId="5" priority="6" operator="greaterThan">
      <formula>16</formula>
    </cfRule>
  </conditionalFormatting>
  <conditionalFormatting sqref="E16">
    <cfRule type="cellIs" dxfId="4" priority="5" operator="notBetween">
      <formula>0.2</formula>
      <formula>0.4</formula>
    </cfRule>
  </conditionalFormatting>
  <conditionalFormatting sqref="E28">
    <cfRule type="cellIs" dxfId="3" priority="4" operator="lessThan">
      <formula>$E$27</formula>
    </cfRule>
  </conditionalFormatting>
  <conditionalFormatting sqref="E35">
    <cfRule type="cellIs" dxfId="2" priority="3" operator="lessThan">
      <formula>$E$34</formula>
    </cfRule>
  </conditionalFormatting>
  <conditionalFormatting sqref="L26">
    <cfRule type="cellIs" dxfId="1" priority="2" operator="notBetween">
      <formula>$E$5</formula>
      <formula>$E$7</formula>
    </cfRule>
  </conditionalFormatting>
  <conditionalFormatting sqref="E23">
    <cfRule type="cellIs" dxfId="0" priority="1" operator="greaterThan">
      <formula>3.6</formula>
    </cfRule>
  </conditionalFormatting>
  <pageMargins left="0.7" right="0.7" top="0.75" bottom="0.75" header="0.3" footer="0.3"/>
  <pageSetup orientation="portrait" r:id="rId1"/>
  <ignoredErrors>
    <ignoredError sqref="U24 U26 T29:T30 U29:U31" evalError="1"/>
  </ignoredErrors>
  <drawing r:id="rId2"/>
  <legacyDrawing r:id="rId3"/>
  <oleObjects>
    <mc:AlternateContent xmlns:mc="http://schemas.openxmlformats.org/markup-compatibility/2006">
      <mc:Choice Requires="x14">
        <oleObject progId="Visio.Drawing.11" shapeId="1057" r:id="rId4">
          <objectPr defaultSize="0" autoPict="0" r:id="rId5">
            <anchor moveWithCells="1">
              <from>
                <xdr:col>6</xdr:col>
                <xdr:colOff>914400</xdr:colOff>
                <xdr:row>2</xdr:row>
                <xdr:rowOff>200025</xdr:rowOff>
              </from>
              <to>
                <xdr:col>12</xdr:col>
                <xdr:colOff>561975</xdr:colOff>
                <xdr:row>22</xdr:row>
                <xdr:rowOff>85725</xdr:rowOff>
              </to>
            </anchor>
          </objectPr>
        </oleObject>
      </mc:Choice>
      <mc:Fallback>
        <oleObject progId="Visio.Drawing.11" shapeId="1057" r:id="rId4"/>
      </mc:Fallback>
    </mc:AlternateContent>
  </oleObjects>
  <mc:AlternateContent xmlns:mc="http://schemas.openxmlformats.org/markup-compatibility/2006">
    <mc:Choice Requires="x14">
      <controls>
        <mc:AlternateContent xmlns:mc="http://schemas.openxmlformats.org/markup-compatibility/2006">
          <mc:Choice Requires="x14">
            <control shapeId="1030" r:id="rId6" name="Spinner 6">
              <controlPr defaultSize="0" autoPict="0">
                <anchor moveWithCells="1" sizeWithCells="1">
                  <from>
                    <xdr:col>5</xdr:col>
                    <xdr:colOff>152400</xdr:colOff>
                    <xdr:row>5</xdr:row>
                    <xdr:rowOff>0</xdr:rowOff>
                  </from>
                  <to>
                    <xdr:col>5</xdr:col>
                    <xdr:colOff>257175</xdr:colOff>
                    <xdr:row>6</xdr:row>
                    <xdr:rowOff>0</xdr:rowOff>
                  </to>
                </anchor>
              </controlPr>
            </control>
          </mc:Choice>
        </mc:AlternateContent>
        <mc:AlternateContent xmlns:mc="http://schemas.openxmlformats.org/markup-compatibility/2006">
          <mc:Choice Requires="x14">
            <control shapeId="1045" r:id="rId7" name="Spinner 21">
              <controlPr defaultSize="0" autoPict="0">
                <anchor moveWithCells="1" sizeWithCells="1">
                  <from>
                    <xdr:col>12</xdr:col>
                    <xdr:colOff>152400</xdr:colOff>
                    <xdr:row>25</xdr:row>
                    <xdr:rowOff>0</xdr:rowOff>
                  </from>
                  <to>
                    <xdr:col>12</xdr:col>
                    <xdr:colOff>257175</xdr:colOff>
                    <xdr:row>26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78</vt:i4>
      </vt:variant>
    </vt:vector>
  </HeadingPairs>
  <TitlesOfParts>
    <vt:vector size="79" baseType="lpstr">
      <vt:lpstr>Sheet1</vt:lpstr>
      <vt:lpstr>Ca12_e</vt:lpstr>
      <vt:lpstr>Ca12_s</vt:lpstr>
      <vt:lpstr>Ca6_e</vt:lpstr>
      <vt:lpstr>Ca6_s</vt:lpstr>
      <vt:lpstr>Ccomp</vt:lpstr>
      <vt:lpstr>CcompC</vt:lpstr>
      <vt:lpstr>Cff</vt:lpstr>
      <vt:lpstr>CHFC</vt:lpstr>
      <vt:lpstr>Co_esr</vt:lpstr>
      <vt:lpstr>Cout</vt:lpstr>
      <vt:lpstr>Cp</vt:lpstr>
      <vt:lpstr>DCRl</vt:lpstr>
      <vt:lpstr>Dmax</vt:lpstr>
      <vt:lpstr>Dmin</vt:lpstr>
      <vt:lpstr>Dnom</vt:lpstr>
      <vt:lpstr>Effi</vt:lpstr>
      <vt:lpstr>EffiC</vt:lpstr>
      <vt:lpstr>ES</vt:lpstr>
      <vt:lpstr>fco</vt:lpstr>
      <vt:lpstr>fcross</vt:lpstr>
      <vt:lpstr>fesrs</vt:lpstr>
      <vt:lpstr>ffb</vt:lpstr>
      <vt:lpstr>fL</vt:lpstr>
      <vt:lpstr>fp</vt:lpstr>
      <vt:lpstr>fp_comp1</vt:lpstr>
      <vt:lpstr>fp_comp1s</vt:lpstr>
      <vt:lpstr>fp_comp2</vt:lpstr>
      <vt:lpstr>fp_comp2s</vt:lpstr>
      <vt:lpstr>fpcff</vt:lpstr>
      <vt:lpstr>fpcffs</vt:lpstr>
      <vt:lpstr>fps</vt:lpstr>
      <vt:lpstr>frhp</vt:lpstr>
      <vt:lpstr>frhp2</vt:lpstr>
      <vt:lpstr>frhps</vt:lpstr>
      <vt:lpstr>fsw</vt:lpstr>
      <vt:lpstr>fz_comp</vt:lpstr>
      <vt:lpstr>fz_comps</vt:lpstr>
      <vt:lpstr>fzcff</vt:lpstr>
      <vt:lpstr>fzcffs</vt:lpstr>
      <vt:lpstr>fzesr</vt:lpstr>
      <vt:lpstr>Gain_dc</vt:lpstr>
      <vt:lpstr>Gain_dcs</vt:lpstr>
      <vt:lpstr>GmEA</vt:lpstr>
      <vt:lpstr>Iinmax</vt:lpstr>
      <vt:lpstr>ILrms</vt:lpstr>
      <vt:lpstr>Iout</vt:lpstr>
      <vt:lpstr>Iripple_target</vt:lpstr>
      <vt:lpstr>Iripple_vmin</vt:lpstr>
      <vt:lpstr>Kind</vt:lpstr>
      <vt:lpstr>L</vt:lpstr>
      <vt:lpstr>Ldcr</vt:lpstr>
      <vt:lpstr>Lmin1</vt:lpstr>
      <vt:lpstr>Lmin2</vt:lpstr>
      <vt:lpstr>Lmin3</vt:lpstr>
      <vt:lpstr>PL</vt:lpstr>
      <vt:lpstr>Pmos</vt:lpstr>
      <vt:lpstr>Rcomp</vt:lpstr>
      <vt:lpstr>RcompC</vt:lpstr>
      <vt:lpstr>Rdown</vt:lpstr>
      <vt:lpstr>Re96_e</vt:lpstr>
      <vt:lpstr>Re96_s</vt:lpstr>
      <vt:lpstr>Rh</vt:lpstr>
      <vt:lpstr>Rl</vt:lpstr>
      <vt:lpstr>Ro</vt:lpstr>
      <vt:lpstr>Ro_ea</vt:lpstr>
      <vt:lpstr>Rsense</vt:lpstr>
      <vt:lpstr>Rup</vt:lpstr>
      <vt:lpstr>tdead</vt:lpstr>
      <vt:lpstr>trise</vt:lpstr>
      <vt:lpstr>Vdiode</vt:lpstr>
      <vt:lpstr>Vin_max</vt:lpstr>
      <vt:lpstr>Vin_min</vt:lpstr>
      <vt:lpstr>Vin_nom</vt:lpstr>
      <vt:lpstr>Viripple</vt:lpstr>
      <vt:lpstr>Vout</vt:lpstr>
      <vt:lpstr>vREF</vt:lpstr>
      <vt:lpstr>Vripple</vt:lpstr>
      <vt:lpstr>Vslope</vt:lpstr>
    </vt:vector>
  </TitlesOfParts>
  <Company>Texas Instruments Incorporated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Liu, Zack</cp:lastModifiedBy>
  <dcterms:created xsi:type="dcterms:W3CDTF">2018-08-03T13:40:28Z</dcterms:created>
  <dcterms:modified xsi:type="dcterms:W3CDTF">2020-04-15T02:33:04Z</dcterms:modified>
</cp:coreProperties>
</file>