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271512\Documents\Alex_Saenz\Apps_Eng\Lion_tps659037\"/>
    </mc:Choice>
  </mc:AlternateContent>
  <xr:revisionPtr revIDLastSave="0" documentId="8_{5B28A6CE-1C77-4EB4-A393-77F0FE515115}" xr6:coauthVersionLast="36" xr6:coauthVersionMax="36" xr10:uidLastSave="{00000000-0000-0000-0000-000000000000}"/>
  <bookViews>
    <workbookView xWindow="0" yWindow="195" windowWidth="19230" windowHeight="9420" tabRatio="745" firstSheet="1" activeTab="1" xr2:uid="{00000000-000D-0000-FFFF-FFFF00000000}"/>
  </bookViews>
  <sheets>
    <sheet name="Summary" sheetId="11" state="hidden" r:id="rId1"/>
    <sheet name="Revision History" sheetId="12" r:id="rId2"/>
    <sheet name="Power_Up_Down" sheetId="2" r:id="rId3"/>
    <sheet name="Power_Supply" sheetId="3" r:id="rId4"/>
    <sheet name="Interrupt_Config" sheetId="5" r:id="rId5"/>
    <sheet name="GPIO_PU_PD" sheetId="4" r:id="rId6"/>
    <sheet name="MISC" sheetId="6" r:id="rId7"/>
    <sheet name="SWOFF" sheetId="7" r:id="rId8"/>
    <sheet name="Sequence_example" sheetId="9" r:id="rId9"/>
    <sheet name="Parameters" sheetId="10" state="hidden" r:id="rId10"/>
  </sheets>
  <externalReferences>
    <externalReference r:id="rId11"/>
  </externalReferences>
  <definedNames>
    <definedName name="_xlnm._FilterDatabase" localSheetId="9" hidden="1">Parameters!$J$3:$L$3</definedName>
    <definedName name="_xlnm._FilterDatabase" localSheetId="8" hidden="1">Sequence_example!$A$2:$H$51</definedName>
    <definedName name="aoeu">[1]Parameters!$G$48:$G$49</definedName>
    <definedName name="Enable_NonEable">Parameters!$G$48:$G$49</definedName>
    <definedName name="LDOUSB_ON_VBUS_VSYS">Parameters!$F$40:$F$41</definedName>
    <definedName name="LDOx_VOLTAGE_VALUE">Parameters!$R$3:$R$52</definedName>
    <definedName name="MODE_ACTIVE">Parameters!$C$72:$C$73</definedName>
    <definedName name="MODE_SLEEP">Parameters!$C$70:$C$71</definedName>
    <definedName name="MODE_SLEEPACTIVE">Parameters!$G$53:$G$55</definedName>
    <definedName name="MODE_WR_S">Parameters!$C$68:$C$69</definedName>
    <definedName name="PRIMARY_SECONDARY_PAD1_GPIO0_FUNC">Parameters!#REF!</definedName>
    <definedName name="PRIMARY_SECONDARY_PAD1_GPIO1_FUNC">Parameters!$V$16:$V$17</definedName>
    <definedName name="PRIMARY_SECONDARY_PAD1_GPIO2_FUNC">Parameters!$V$14:$V$15</definedName>
    <definedName name="PRIMARY_SECONDARY_PAD1_GPIO3_FUNC">Parameters!#REF!</definedName>
    <definedName name="PRIMARY_SECONDARY_PAD1_POWERGOOD_FUNC">Parameters!$V$20:$V$21</definedName>
    <definedName name="PRIMARY_SECONDARY_PAD1_VAC_FUNC">Parameters!$V$18:$V$19</definedName>
    <definedName name="PRIMARY_SECONDARY_PAD2_GPIO4_FUNC">Parameters!$V$9:$V$10</definedName>
    <definedName name="PRIMARY_SECONDARY_PAD2_GPIO5_FUNC">Parameters!$V$7:$V$8</definedName>
    <definedName name="PRIMARY_SECONDARY_PAD2_GPIO6_FUNC">Parameters!$V$5:$V$6</definedName>
    <definedName name="PRIMARY_SECONDARY_PAD2_GPIO7_FUNC">Parameters!$V$3:$V$4</definedName>
    <definedName name="PU_PD_GPIO_CTRL2_PD">Parameters!$V$43:$V$44</definedName>
    <definedName name="PU_PD_GPIO_CTRL2_PU">Parameters!$V$45:$V$46</definedName>
    <definedName name="PU_PD_GPIO_CTRLx_PD">Parameters!$V$26:$V$27</definedName>
    <definedName name="PU_PD_GPIO_CTRLx_PU">Parameters!$V$28:$V$29</definedName>
    <definedName name="RANGE_0_0.5v_1.65v">Parameters!$J$10:$J$125</definedName>
    <definedName name="RANGE_1_1.0v_3.3v">Parameters!$L$10:$L$125</definedName>
    <definedName name="SMPS12_SMPS123_EN">Parameters!$F$36:$F$37</definedName>
    <definedName name="SMPS45_SMPS457_EN">Parameters!$F$44:$F$45</definedName>
    <definedName name="SMPSx_VOLTAGE_RANGE">Parameters!$N$3:$O$3</definedName>
    <definedName name="VSYS_LO_Binary">Parameters!$G$2:$G$33</definedName>
    <definedName name="VSYS_LO_Voltage">Parameters!$F$2:$F$33</definedName>
    <definedName name="VSYS_MON_Binary">Parameters!$D$2:$D$65</definedName>
    <definedName name="VSYS_MON_index">Parameters!$B$2:$B$65</definedName>
    <definedName name="VSYS_MON_Voltage">Parameters!$C$2:$C$65</definedName>
    <definedName name="Z_140768B0_D400_4ACB_8F52_64F966175DDA_.wvu.FilterData" localSheetId="9" hidden="1">Parameters!$J$3:$L$3</definedName>
    <definedName name="Z_140768B0_D400_4ACB_8F52_64F966175DDA_.wvu.FilterData" localSheetId="8" hidden="1">Sequence_example!$A$2:$H$51</definedName>
    <definedName name="Z_46AFDCE8_62D7_47EB_AD05_EDAB9D35452B_.wvu.FilterData" localSheetId="9" hidden="1">Parameters!$J$3:$L$3</definedName>
    <definedName name="Z_46AFDCE8_62D7_47EB_AD05_EDAB9D35452B_.wvu.FilterData" localSheetId="8" hidden="1">Sequence_example!$A$2:$H$51</definedName>
  </definedNames>
  <calcPr calcId="191029"/>
  <customWorkbookViews>
    <customWorkbookView name="a0406083 - Personal View" guid="{140768B0-D400-4ACB-8F52-64F966175DDA}" mergeInterval="0" personalView="1" maximized="1" windowWidth="1600" windowHeight="685" tabRatio="677" activeSheetId="2"/>
    <customWorkbookView name="a0220312 - Personal View" guid="{46AFDCE8-62D7-47EB-AD05-EDAB9D35452B}" mergeInterval="0" personalView="1" maximized="1" xWindow="1" yWindow="1" windowWidth="1280" windowHeight="833" tabRatio="677" activeSheetId="4"/>
  </customWorkbookViews>
</workbook>
</file>

<file path=xl/calcChain.xml><?xml version="1.0" encoding="utf-8"?>
<calcChain xmlns="http://schemas.openxmlformats.org/spreadsheetml/2006/main">
  <c r="B2" i="11" l="1"/>
  <c r="B3" i="11"/>
  <c r="B6" i="11"/>
  <c r="B7" i="11"/>
  <c r="B8" i="11"/>
  <c r="B9" i="11"/>
  <c r="B10" i="11"/>
  <c r="B11" i="11"/>
  <c r="B12" i="11"/>
  <c r="B14" i="11"/>
  <c r="B15" i="11"/>
  <c r="B16" i="11"/>
  <c r="B17" i="11"/>
  <c r="B18" i="11"/>
  <c r="B19" i="11"/>
  <c r="B20" i="11"/>
  <c r="B21" i="11"/>
  <c r="B22" i="11"/>
  <c r="B23" i="11"/>
  <c r="B24" i="11"/>
  <c r="G36" i="10"/>
  <c r="B32" i="11"/>
  <c r="B39" i="11"/>
  <c r="B45" i="11"/>
  <c r="B46" i="11"/>
  <c r="B47" i="11"/>
  <c r="B48" i="11"/>
  <c r="B49" i="11"/>
  <c r="B50" i="11"/>
  <c r="B52" i="11"/>
  <c r="B53" i="11"/>
  <c r="B54" i="11"/>
  <c r="B55" i="11"/>
  <c r="B67" i="11"/>
  <c r="B68" i="11"/>
  <c r="B69" i="11"/>
  <c r="B71" i="11"/>
  <c r="B72" i="11"/>
  <c r="B73" i="11"/>
  <c r="B74" i="11"/>
  <c r="B75" i="11"/>
  <c r="B76" i="11"/>
  <c r="B77" i="11"/>
  <c r="B78" i="11"/>
  <c r="W4" i="10"/>
  <c r="H3" i="4" s="1"/>
  <c r="B80" i="11" s="1"/>
  <c r="W6" i="10"/>
  <c r="H4" i="4" s="1"/>
  <c r="B81" i="11" s="1"/>
  <c r="W7" i="10"/>
  <c r="H5" i="4" s="1"/>
  <c r="B82" i="11" s="1"/>
  <c r="W10" i="10"/>
  <c r="H6" i="4"/>
  <c r="B83" i="11" s="1"/>
  <c r="W14" i="10"/>
  <c r="W16" i="10"/>
  <c r="H8" i="4"/>
  <c r="B86" i="11" s="1"/>
  <c r="W43" i="10"/>
  <c r="H9" i="4" s="1"/>
  <c r="B89" i="11" s="1"/>
  <c r="W27" i="10"/>
  <c r="H10" i="4" s="1"/>
  <c r="B90" i="11" s="1"/>
  <c r="W28" i="10"/>
  <c r="H11" i="4" s="1"/>
  <c r="B91" i="11" s="1"/>
  <c r="H13" i="4"/>
  <c r="B93" i="11" s="1"/>
  <c r="W26" i="10"/>
  <c r="H15" i="4" s="1"/>
  <c r="B95" i="11" s="1"/>
  <c r="B97" i="11"/>
  <c r="B98" i="11"/>
  <c r="B99" i="11"/>
  <c r="B100" i="11"/>
  <c r="B101" i="11"/>
  <c r="B102" i="11"/>
  <c r="B108" i="11"/>
  <c r="B109" i="11"/>
  <c r="B110" i="11"/>
  <c r="B112" i="11"/>
  <c r="B113" i="11"/>
  <c r="B114" i="11"/>
  <c r="B115" i="11"/>
  <c r="B118" i="11"/>
  <c r="B120" i="11"/>
  <c r="B124" i="11"/>
  <c r="B125" i="11"/>
  <c r="B126" i="11"/>
  <c r="B127" i="11"/>
  <c r="B128" i="11"/>
  <c r="B129" i="11"/>
  <c r="B130" i="11"/>
  <c r="B131" i="11"/>
  <c r="B133" i="11"/>
  <c r="B134" i="11"/>
  <c r="B135" i="11"/>
  <c r="B136" i="11"/>
  <c r="B137" i="11"/>
  <c r="B138" i="11"/>
  <c r="B139" i="11"/>
  <c r="B140" i="11"/>
  <c r="F55" i="10"/>
  <c r="F54" i="10"/>
  <c r="F53" i="10"/>
  <c r="G2" i="10"/>
  <c r="D3" i="10"/>
  <c r="G3" i="10"/>
  <c r="S3" i="10"/>
  <c r="W3" i="10"/>
  <c r="D4" i="10"/>
  <c r="G4" i="10"/>
  <c r="S4" i="10"/>
  <c r="D5" i="10"/>
  <c r="G5" i="10"/>
  <c r="K5" i="10"/>
  <c r="M5" i="10"/>
  <c r="S5" i="10"/>
  <c r="D6" i="10"/>
  <c r="G6" i="10"/>
  <c r="K6" i="10"/>
  <c r="M6" i="10"/>
  <c r="S6" i="10"/>
  <c r="D7" i="10"/>
  <c r="G7" i="10"/>
  <c r="K7" i="10"/>
  <c r="M7" i="10"/>
  <c r="S7" i="10"/>
  <c r="W5" i="10"/>
  <c r="D8" i="10"/>
  <c r="G8" i="10"/>
  <c r="K8" i="10"/>
  <c r="M8" i="10"/>
  <c r="S8" i="10"/>
  <c r="D9" i="10"/>
  <c r="G9" i="10"/>
  <c r="K9" i="10"/>
  <c r="M9" i="10"/>
  <c r="S9" i="10"/>
  <c r="D10" i="10"/>
  <c r="G10" i="10"/>
  <c r="K10" i="10"/>
  <c r="M10" i="10"/>
  <c r="S10" i="10"/>
  <c r="W8" i="10"/>
  <c r="D11" i="10"/>
  <c r="G11" i="10"/>
  <c r="K11" i="10"/>
  <c r="M11" i="10"/>
  <c r="S11" i="10"/>
  <c r="D12" i="10"/>
  <c r="G12" i="10"/>
  <c r="K12" i="10"/>
  <c r="M12" i="10"/>
  <c r="S12" i="10"/>
  <c r="D13" i="10"/>
  <c r="G13" i="10"/>
  <c r="K13" i="10"/>
  <c r="M13" i="10"/>
  <c r="S13" i="10"/>
  <c r="W9" i="10"/>
  <c r="D14" i="10"/>
  <c r="G14" i="10"/>
  <c r="K14" i="10"/>
  <c r="M14" i="10"/>
  <c r="S14" i="10"/>
  <c r="D15" i="10"/>
  <c r="G15" i="10"/>
  <c r="K15" i="10"/>
  <c r="M15" i="10"/>
  <c r="S15" i="10"/>
  <c r="D16" i="10"/>
  <c r="G16" i="10"/>
  <c r="K16" i="10"/>
  <c r="M16" i="10"/>
  <c r="S16" i="10"/>
  <c r="D17" i="10"/>
  <c r="G17" i="10"/>
  <c r="F4" i="2" s="1"/>
  <c r="K17" i="10"/>
  <c r="M17" i="10"/>
  <c r="S17" i="10"/>
  <c r="D18" i="10"/>
  <c r="G18" i="10"/>
  <c r="K18" i="10"/>
  <c r="M18" i="10"/>
  <c r="S18" i="10"/>
  <c r="D19" i="10"/>
  <c r="G19" i="10"/>
  <c r="K19" i="10"/>
  <c r="M19" i="10"/>
  <c r="S19" i="10"/>
  <c r="D20" i="10"/>
  <c r="G20" i="10"/>
  <c r="K20" i="10"/>
  <c r="M20" i="10"/>
  <c r="S20" i="10"/>
  <c r="D21" i="10"/>
  <c r="G21" i="10"/>
  <c r="K21" i="10"/>
  <c r="M21" i="10"/>
  <c r="S21" i="10"/>
  <c r="W15" i="10"/>
  <c r="D22" i="10"/>
  <c r="G22" i="10"/>
  <c r="K22" i="10"/>
  <c r="M22" i="10"/>
  <c r="S22" i="10"/>
  <c r="D23" i="10"/>
  <c r="G23" i="10"/>
  <c r="K23" i="10"/>
  <c r="M23" i="10"/>
  <c r="S23" i="10"/>
  <c r="D24" i="10"/>
  <c r="F3" i="2" s="1"/>
  <c r="G24" i="10"/>
  <c r="K24" i="10"/>
  <c r="M24" i="10"/>
  <c r="S24" i="10"/>
  <c r="D25" i="10"/>
  <c r="K25" i="10"/>
  <c r="M25" i="10"/>
  <c r="S25" i="10"/>
  <c r="W17" i="10"/>
  <c r="D26" i="10"/>
  <c r="G26" i="10"/>
  <c r="K26" i="10"/>
  <c r="M26" i="10"/>
  <c r="S26" i="10"/>
  <c r="D27" i="10"/>
  <c r="G27" i="10"/>
  <c r="K27" i="10"/>
  <c r="M27" i="10"/>
  <c r="S27" i="10"/>
  <c r="D28" i="10"/>
  <c r="G28" i="10"/>
  <c r="K28" i="10"/>
  <c r="M28" i="10"/>
  <c r="S28" i="10"/>
  <c r="D29" i="10"/>
  <c r="G29" i="10"/>
  <c r="K29" i="10"/>
  <c r="M29" i="10"/>
  <c r="S29" i="10"/>
  <c r="D30" i="10"/>
  <c r="G30" i="10"/>
  <c r="K30" i="10"/>
  <c r="M30" i="10"/>
  <c r="S30" i="10"/>
  <c r="W18" i="10"/>
  <c r="D31" i="10"/>
  <c r="G31" i="10"/>
  <c r="K31" i="10"/>
  <c r="M31" i="10"/>
  <c r="S31" i="10"/>
  <c r="W19" i="10"/>
  <c r="D32" i="10"/>
  <c r="G32" i="10"/>
  <c r="K32" i="10"/>
  <c r="M32" i="10"/>
  <c r="S32" i="10"/>
  <c r="W20" i="10"/>
  <c r="D33" i="10"/>
  <c r="G33" i="10"/>
  <c r="K33" i="10"/>
  <c r="M33" i="10"/>
  <c r="S33" i="10"/>
  <c r="W21" i="10"/>
  <c r="D34" i="10"/>
  <c r="K34" i="10"/>
  <c r="M34" i="10"/>
  <c r="S34" i="10"/>
  <c r="D35" i="10"/>
  <c r="K35" i="10"/>
  <c r="M35" i="10"/>
  <c r="S35" i="10"/>
  <c r="D36" i="10"/>
  <c r="K36" i="10"/>
  <c r="M36" i="10"/>
  <c r="S36" i="10"/>
  <c r="D37" i="10"/>
  <c r="G37" i="10"/>
  <c r="K37" i="10"/>
  <c r="M37" i="10"/>
  <c r="S37" i="10"/>
  <c r="D38" i="10"/>
  <c r="K38" i="10"/>
  <c r="M38" i="10"/>
  <c r="S38" i="10"/>
  <c r="D39" i="10"/>
  <c r="K39" i="10"/>
  <c r="M39" i="10"/>
  <c r="S39" i="10"/>
  <c r="D40" i="10"/>
  <c r="G40" i="10"/>
  <c r="K40" i="10"/>
  <c r="M40" i="10"/>
  <c r="S40" i="10"/>
  <c r="D41" i="10"/>
  <c r="G41" i="10"/>
  <c r="K41" i="10"/>
  <c r="M41" i="10"/>
  <c r="S41" i="10"/>
  <c r="W29" i="10"/>
  <c r="D42" i="10"/>
  <c r="K42" i="10"/>
  <c r="M42" i="10"/>
  <c r="S42" i="10"/>
  <c r="W30" i="10"/>
  <c r="D43" i="10"/>
  <c r="K43" i="10"/>
  <c r="M43" i="10"/>
  <c r="S43" i="10"/>
  <c r="W31" i="10"/>
  <c r="D44" i="10"/>
  <c r="G44" i="10"/>
  <c r="K44" i="10"/>
  <c r="M44" i="10"/>
  <c r="S44" i="10"/>
  <c r="W32" i="10"/>
  <c r="D45" i="10"/>
  <c r="G45" i="10"/>
  <c r="K45" i="10"/>
  <c r="M45" i="10"/>
  <c r="S45" i="10"/>
  <c r="W33" i="10"/>
  <c r="D46" i="10"/>
  <c r="K46" i="10"/>
  <c r="M46" i="10"/>
  <c r="S46" i="10"/>
  <c r="W34" i="10"/>
  <c r="D47" i="10"/>
  <c r="K47" i="10"/>
  <c r="M47" i="10"/>
  <c r="S47" i="10"/>
  <c r="W35" i="10"/>
  <c r="D48" i="10"/>
  <c r="K48" i="10"/>
  <c r="M48" i="10"/>
  <c r="S48" i="10"/>
  <c r="W36" i="10"/>
  <c r="D49" i="10"/>
  <c r="K49" i="10"/>
  <c r="M49" i="10"/>
  <c r="S49" i="10"/>
  <c r="W37" i="10"/>
  <c r="D50" i="10"/>
  <c r="K50" i="10"/>
  <c r="M50" i="10"/>
  <c r="S50" i="10"/>
  <c r="W38" i="10"/>
  <c r="D51" i="10"/>
  <c r="K51" i="10"/>
  <c r="M51" i="10"/>
  <c r="S51" i="10"/>
  <c r="D52" i="10"/>
  <c r="K52" i="10"/>
  <c r="M52" i="10"/>
  <c r="D53" i="10"/>
  <c r="K53" i="10"/>
  <c r="M53" i="10"/>
  <c r="S53" i="10"/>
  <c r="K54" i="10"/>
  <c r="M54" i="10"/>
  <c r="S54" i="10"/>
  <c r="D55" i="10"/>
  <c r="K55" i="10"/>
  <c r="M55" i="10"/>
  <c r="S55" i="10"/>
  <c r="D56" i="10"/>
  <c r="K56" i="10"/>
  <c r="M56" i="10"/>
  <c r="S56" i="10"/>
  <c r="W44" i="10"/>
  <c r="D57" i="10"/>
  <c r="K57" i="10"/>
  <c r="M57" i="10"/>
  <c r="S57" i="10"/>
  <c r="W45" i="10"/>
  <c r="D58" i="10"/>
  <c r="K58" i="10"/>
  <c r="M58" i="10"/>
  <c r="S58" i="10"/>
  <c r="W46" i="10"/>
  <c r="D59" i="10"/>
  <c r="K59" i="10"/>
  <c r="M59" i="10"/>
  <c r="S59" i="10"/>
  <c r="W47" i="10"/>
  <c r="D60" i="10"/>
  <c r="K60" i="10"/>
  <c r="M60" i="10"/>
  <c r="S60" i="10"/>
  <c r="W48" i="10"/>
  <c r="D61" i="10"/>
  <c r="K61" i="10"/>
  <c r="M61" i="10"/>
  <c r="S61" i="10"/>
  <c r="W49" i="10"/>
  <c r="D62" i="10"/>
  <c r="K62" i="10"/>
  <c r="M62" i="10"/>
  <c r="S62" i="10"/>
  <c r="W50" i="10"/>
  <c r="D63" i="10"/>
  <c r="K63" i="10"/>
  <c r="M63" i="10"/>
  <c r="S63" i="10"/>
  <c r="W51" i="10"/>
  <c r="D64" i="10"/>
  <c r="K64" i="10"/>
  <c r="M64" i="10"/>
  <c r="S64" i="10"/>
  <c r="W52" i="10"/>
  <c r="D65" i="10"/>
  <c r="K65" i="10"/>
  <c r="K69" i="10"/>
  <c r="M65" i="10"/>
  <c r="S65" i="10"/>
  <c r="K66" i="10"/>
  <c r="M66" i="10"/>
  <c r="S66" i="10"/>
  <c r="K67" i="10"/>
  <c r="M67" i="10"/>
  <c r="W55" i="10"/>
  <c r="K68" i="10"/>
  <c r="M68" i="10"/>
  <c r="W56" i="10"/>
  <c r="M69" i="10"/>
  <c r="K70" i="10"/>
  <c r="M70" i="10"/>
  <c r="K71" i="10"/>
  <c r="M71" i="10"/>
  <c r="K72" i="10"/>
  <c r="M72" i="10"/>
  <c r="K73" i="10"/>
  <c r="M73" i="10"/>
  <c r="K74" i="10"/>
  <c r="M74" i="10"/>
  <c r="K75" i="10"/>
  <c r="M75" i="10"/>
  <c r="K76" i="10"/>
  <c r="M76" i="10"/>
  <c r="K77" i="10"/>
  <c r="M77" i="10"/>
  <c r="K78" i="10"/>
  <c r="M78" i="10"/>
  <c r="K79" i="10"/>
  <c r="M79" i="10"/>
  <c r="K80" i="10"/>
  <c r="M80" i="10"/>
  <c r="K81" i="10"/>
  <c r="M81" i="10"/>
  <c r="K82" i="10"/>
  <c r="M82" i="10"/>
  <c r="K83" i="10"/>
  <c r="M83" i="10"/>
  <c r="K84" i="10"/>
  <c r="M84" i="10"/>
  <c r="K85" i="10"/>
  <c r="M85" i="10"/>
  <c r="K86" i="10"/>
  <c r="M86" i="10"/>
  <c r="K87" i="10"/>
  <c r="M87" i="10"/>
  <c r="K88" i="10"/>
  <c r="M88" i="10"/>
  <c r="K89" i="10"/>
  <c r="M89" i="10"/>
  <c r="K90" i="10"/>
  <c r="M90" i="10"/>
  <c r="K91" i="10"/>
  <c r="M91" i="10"/>
  <c r="K92" i="10"/>
  <c r="M92" i="10"/>
  <c r="K93" i="10"/>
  <c r="M93" i="10"/>
  <c r="K94" i="10"/>
  <c r="M94" i="10"/>
  <c r="K95" i="10"/>
  <c r="M95" i="10"/>
  <c r="K96" i="10"/>
  <c r="M96" i="10"/>
  <c r="K97" i="10"/>
  <c r="M97" i="10"/>
  <c r="K98" i="10"/>
  <c r="M98" i="10"/>
  <c r="K99" i="10"/>
  <c r="M99" i="10"/>
  <c r="K100" i="10"/>
  <c r="M100" i="10"/>
  <c r="K101" i="10"/>
  <c r="M101" i="10"/>
  <c r="K102" i="10"/>
  <c r="M102" i="10"/>
  <c r="K103" i="10"/>
  <c r="M103" i="10"/>
  <c r="K104" i="10"/>
  <c r="M104" i="10"/>
  <c r="K105" i="10"/>
  <c r="M105" i="10"/>
  <c r="K106" i="10"/>
  <c r="M106" i="10"/>
  <c r="K107" i="10"/>
  <c r="M107" i="10"/>
  <c r="K108" i="10"/>
  <c r="M108" i="10"/>
  <c r="K109" i="10"/>
  <c r="M109" i="10"/>
  <c r="K110" i="10"/>
  <c r="M110" i="10"/>
  <c r="K111" i="10"/>
  <c r="M111" i="10"/>
  <c r="K112" i="10"/>
  <c r="M112" i="10"/>
  <c r="K113" i="10"/>
  <c r="M113" i="10"/>
  <c r="K114" i="10"/>
  <c r="M114" i="10"/>
  <c r="K115" i="10"/>
  <c r="M115" i="10"/>
  <c r="K116" i="10"/>
  <c r="M116" i="10"/>
  <c r="K117" i="10"/>
  <c r="M117" i="10"/>
  <c r="K118" i="10"/>
  <c r="M118" i="10"/>
  <c r="K119" i="10"/>
  <c r="M119" i="10"/>
  <c r="K120" i="10"/>
  <c r="M120" i="10"/>
  <c r="K121" i="10"/>
  <c r="M121" i="10"/>
  <c r="K122" i="10"/>
  <c r="M122" i="10"/>
  <c r="K123" i="10"/>
  <c r="M123" i="10"/>
  <c r="K124" i="10"/>
  <c r="M124" i="10"/>
  <c r="K126" i="10"/>
  <c r="M126" i="10"/>
  <c r="K127" i="10"/>
  <c r="M127" i="10"/>
  <c r="K128" i="10"/>
  <c r="M128" i="10"/>
  <c r="K129" i="10"/>
  <c r="M129" i="10"/>
  <c r="K130" i="10"/>
  <c r="M130" i="10"/>
  <c r="K131" i="10"/>
  <c r="M131" i="10"/>
  <c r="H7" i="4" l="1"/>
  <c r="B85" i="11" s="1"/>
  <c r="B26" i="11"/>
  <c r="B30" i="11" s="1"/>
  <c r="V59" i="10"/>
  <c r="H14" i="4"/>
  <c r="B94" i="11" s="1"/>
  <c r="H12" i="4"/>
  <c r="B92" i="11" s="1"/>
</calcChain>
</file>

<file path=xl/sharedStrings.xml><?xml version="1.0" encoding="utf-8"?>
<sst xmlns="http://schemas.openxmlformats.org/spreadsheetml/2006/main" count="1272" uniqueCount="540">
  <si>
    <t>SMPS7_VOLTAGE</t>
  </si>
  <si>
    <t>Register</t>
  </si>
  <si>
    <t>Bit</t>
  </si>
  <si>
    <t>Description</t>
  </si>
  <si>
    <t>Unit</t>
  </si>
  <si>
    <t>VSYS_MON</t>
  </si>
  <si>
    <t>VSYS_HI</t>
  </si>
  <si>
    <t>System voltage rising-edge threshold</t>
  </si>
  <si>
    <t>V</t>
  </si>
  <si>
    <t>VSYS_LO</t>
  </si>
  <si>
    <t>System voltage falling-edge threshold</t>
  </si>
  <si>
    <t>VBAT_MON</t>
  </si>
  <si>
    <t>SMPS12_VOLTAGE</t>
  </si>
  <si>
    <t>Default output voltage for the regulator (Range = 0, 0.5–1.65 V)</t>
  </si>
  <si>
    <t>SMPS3_VOLTAGE</t>
  </si>
  <si>
    <t>Default output voltage for the regulator</t>
  </si>
  <si>
    <t>SMPS45_VOLTAGE</t>
  </si>
  <si>
    <t>SMPS6_VOLTAGE</t>
  </si>
  <si>
    <t>Default output voltage for the regulator (Range = 1, 1–3.3 V)</t>
  </si>
  <si>
    <t>SMPS8_VOLTAGE</t>
  </si>
  <si>
    <t>SMPS9_VOLTAGE</t>
  </si>
  <si>
    <t>LDO1_VOLTAGE</t>
  </si>
  <si>
    <t>LDO2_VOLTAGE</t>
  </si>
  <si>
    <t>LDO3_VOLTAGE</t>
  </si>
  <si>
    <t>LDO4_VOLTAGE</t>
  </si>
  <si>
    <t>LDO5_VOLTAGE</t>
  </si>
  <si>
    <t>LDO6_VOLTAGE</t>
  </si>
  <si>
    <t>LDO7_VOLTAGE</t>
  </si>
  <si>
    <t>LDO8_VOLTAGE</t>
  </si>
  <si>
    <t>LDO9_VOLTAGE</t>
  </si>
  <si>
    <t>LDOLN_VOLTAGE</t>
  </si>
  <si>
    <t>LDOUSB_VOLTAGE</t>
  </si>
  <si>
    <t>SMPS12_SMPS123_EN</t>
  </si>
  <si>
    <t>SMPS3 configuration:
0: SMPS3 single-phase regulator
1: SMPS123 triple-phase regulator</t>
  </si>
  <si>
    <t>SMPS6_CURRENT</t>
  </si>
  <si>
    <t>LDOUSB_ON_VBUS_VSYS</t>
  </si>
  <si>
    <t>0: Interrupt generated (INT1)
1: Interrupt generation disabled</t>
  </si>
  <si>
    <t>Enable and disable interrupt from
VSYS_MON comparator</t>
  </si>
  <si>
    <t>PWRDOWN</t>
  </si>
  <si>
    <t>Enable and disable interrupt from
PWRDOWN pin</t>
  </si>
  <si>
    <t>Enable and disable interrupt from PWRON pin. PWRON event is always an ON request.</t>
  </si>
  <si>
    <t>LONG_PRESS_KEY</t>
  </si>
  <si>
    <t>Enable and disable interrupt from long key press on PWRON pin</t>
  </si>
  <si>
    <t>Enable and disable interrupt from RPWRON pin. RPWRON event is always an ON request.</t>
  </si>
  <si>
    <t>RESET_IN</t>
  </si>
  <si>
    <t>Enable and disable interrupt from
RESET_IN pin</t>
  </si>
  <si>
    <t>Triggered from internal event of SMPS or LDO output(s) failing. If interrupt is enabled, it is an ON request.</t>
  </si>
  <si>
    <t>Enable and disable interrupt from watchdog exipration</t>
  </si>
  <si>
    <t>Enable and disable RTC timer interrupt. Timer period preprogrammed. If interrupt is enabled, it is an ON request.</t>
  </si>
  <si>
    <t>Enable and disable RTC alarm interrupt. Alarm preprogrammed for certain date or time. If interrupt is enabled, it is an ON request.</t>
  </si>
  <si>
    <t>Enable and disable interrupt from device hot-die detection. Interrupt can be used as
a prewarning for processor to limit PMIC load, before increasing die temperature forces shutdown.</t>
  </si>
  <si>
    <t>GPADC result ready from software-initiated conversion</t>
  </si>
  <si>
    <t>GPADC automatic conversion result 1 above or below reference threshold</t>
  </si>
  <si>
    <t>GPADC automatic conversion result 0 above or below reference threshold</t>
  </si>
  <si>
    <t>GPIO_7</t>
  </si>
  <si>
    <t>Enable and disable interrupt from GPIO7 pin rising or falling edge</t>
  </si>
  <si>
    <t>GPIO_6</t>
  </si>
  <si>
    <t>Enable and disable interrupt from GPIO6 pin rising or falling edge</t>
  </si>
  <si>
    <t>GPIO_5</t>
  </si>
  <si>
    <t>Enable and disable interrupt from GPIO5 pin rising or falling edge</t>
  </si>
  <si>
    <t>GPIO_4</t>
  </si>
  <si>
    <t>Enable and disable interrupt from GPIO4 pin rising or falling edge</t>
  </si>
  <si>
    <t>GPIO_3</t>
  </si>
  <si>
    <t>Enable and disable interrupt from GPIO3 pin rising or falling edge</t>
  </si>
  <si>
    <t>GPIO_2</t>
  </si>
  <si>
    <t>Enable and disable interrupt from GPIO2 pin rising or falling edge</t>
  </si>
  <si>
    <t>GPIO_1</t>
  </si>
  <si>
    <t>Enable and disable interrupt from GPIO1 pin rising or falling edge</t>
  </si>
  <si>
    <t>GPIO_0</t>
  </si>
  <si>
    <t>Enable and disable interrupt from GPIO0 pin rising or falling edge</t>
  </si>
  <si>
    <t>Value</t>
  </si>
  <si>
    <t>PRIMARY_SECONDARY_PAD2</t>
  </si>
  <si>
    <t>Select pin function</t>
  </si>
  <si>
    <t>0: GPIO
1: SYSEN2</t>
  </si>
  <si>
    <t>0: GPIO
1: SYSEN1</t>
  </si>
  <si>
    <t>PRIMARY_SECONDARY_PAD1</t>
  </si>
  <si>
    <t>PU_PD_GPIO_CTRL1</t>
  </si>
  <si>
    <t>Enable and disable pulldown for GPIO_7. Applies if GPIO mode is selected</t>
  </si>
  <si>
    <t>0: Pulldown not enabled
1: Pulldown enabled</t>
  </si>
  <si>
    <t>GPIO_3_PD</t>
  </si>
  <si>
    <t>Enable and disable pulldown for GPIO_3. Applies if GPIO mode is selected</t>
  </si>
  <si>
    <t>GPIO_2_PU</t>
  </si>
  <si>
    <t>Enable and disable pullup for GPIO_2. Applies if GPIO mode is selected</t>
  </si>
  <si>
    <t>0: Pullup not enabled
1: Pullup enabled</t>
  </si>
  <si>
    <t>GPIO_2_PD</t>
  </si>
  <si>
    <t>Enable and disable pulldown for GPIO_2. Applies if GPIO mode is selected</t>
  </si>
  <si>
    <t>GPIO_1_PU</t>
  </si>
  <si>
    <t>Enable and disable pullup for GPIO_1. Applies if GPIO mode is selected</t>
  </si>
  <si>
    <t>GPIO_1_PD</t>
  </si>
  <si>
    <t>Enable and disable pulldown for GPIO_1. Applies if GPIO mode is selected</t>
  </si>
  <si>
    <t>GPIO_0_PD</t>
  </si>
  <si>
    <t>Enable and disable pulldown for GPIO_0. Applies if GPIO mode is selected</t>
  </si>
  <si>
    <t>RESET_IN_PD</t>
  </si>
  <si>
    <t>Enable and disable internal pulldown for RESET_IN pin</t>
  </si>
  <si>
    <t>0: Pull-down not enabled
1: Pull-down enabled</t>
  </si>
  <si>
    <t>PWRDOWN_PD</t>
  </si>
  <si>
    <t>Enable and disable internal pulldown for PWRDOWN pin</t>
  </si>
  <si>
    <t>POLARITY_CTRL</t>
  </si>
  <si>
    <t>PWRGOOD_USB_PSEL_P OLARITY</t>
  </si>
  <si>
    <t>0: Active high
1: Active low</t>
  </si>
  <si>
    <t>PWRDOWN_POLARITY</t>
  </si>
  <si>
    <t>Select PWRDOWN pin polarity:
0: Device is switched off when PWRDOWN is high.
1: Device is switched off when PWRDOWN is low.</t>
  </si>
  <si>
    <t>RESET_IN_POLARITY</t>
  </si>
  <si>
    <t>Select RESET_IN pin polarity:
0: Device is switched off when RESET_IN is low.
1: Device is switched off when RESET_IN is high.</t>
  </si>
  <si>
    <t>0: Active low
1: Active high</t>
  </si>
  <si>
    <t>GPIO_3_CHRG_DET_N_PO LARITY</t>
  </si>
  <si>
    <t>PWRON_DEBOUNCE</t>
  </si>
  <si>
    <t>AUTO_ACA_EN</t>
  </si>
  <si>
    <t>AUTO_LDOUSB_EN</t>
  </si>
  <si>
    <t>VSYS_DEBOUNCE_DELAY</t>
  </si>
  <si>
    <t>OTG_REV</t>
  </si>
  <si>
    <t>I2C_SPI</t>
  </si>
  <si>
    <t>0: I2C
1: SPI</t>
  </si>
  <si>
    <t>ID_I2C2</t>
  </si>
  <si>
    <t>I2C_2 address for page access versus inital address (0H12)</t>
  </si>
  <si>
    <t>0: Address is 0H12
1: Address is 0H22</t>
  </si>
  <si>
    <t>ID_I2C1</t>
  </si>
  <si>
    <t>I2C_1 address for page access versus inital address (0H48, 0H49, 0H4A, 0H4B)</t>
  </si>
  <si>
    <t>I2C_1[0] = 0: 0H48
I2C_1[0] = 1: 0H58
I2C_1[1] = 0: 0H49
I2C_1[1] = 1: 0H59
I2C_1[2] = 0: 0H4A I2C_1[2] = 1: 0H5A I2C_1[3] = 0: 0H4B I2C_1[3] = 1: 0H5B</t>
  </si>
  <si>
    <t>MSECURE_EN</t>
  </si>
  <si>
    <t>PMU_CONFIG</t>
  </si>
  <si>
    <t>MULTI_CELL_EN</t>
  </si>
  <si>
    <t>GATE_RESET_OUT</t>
  </si>
  <si>
    <t>Gating of RESET_OUT until crystal oscillator is stable. Geting should be selected if processor requires accurate clock (start with RC oscillator not acceptable).</t>
  </si>
  <si>
    <t>0: Not gated
1: Gated until OSC is stable</t>
  </si>
  <si>
    <t>AUTODEVON</t>
  </si>
  <si>
    <t>0: AUTODEVON
disabled
1: AUTODEVON
active</t>
  </si>
  <si>
    <t>SWOFF_DLY</t>
  </si>
  <si>
    <t>00: No delay
01: 1 s
10: 2 s
11: 3 s
Delay accuracy
+/–250 ms</t>
  </si>
  <si>
    <t>VAC</t>
  </si>
  <si>
    <t>POWERGOOD</t>
  </si>
  <si>
    <t>0: Push-pull mode
1: Open-drain mode</t>
  </si>
  <si>
    <t>REGEN1_OD</t>
  </si>
  <si>
    <t>REGEN3_OD</t>
  </si>
  <si>
    <t>SWOFF_HWRST</t>
  </si>
  <si>
    <t>SWOFF_COLDRST</t>
  </si>
  <si>
    <t>PWRON_LPK</t>
  </si>
  <si>
    <t>0: SWORST
1: HWRST</t>
  </si>
  <si>
    <t>Define if PWRDOWN pin is causing HWRST or SWORST</t>
  </si>
  <si>
    <t>WTD</t>
  </si>
  <si>
    <t>TSHUT</t>
  </si>
  <si>
    <t>Define if thermal shutdown is causing HWRST or SWORST</t>
  </si>
  <si>
    <t>Define if RESET_IN pin is causing HWRST or SWORST</t>
  </si>
  <si>
    <t>SW_RST</t>
  </si>
  <si>
    <t>Define if register bit is causing HWRST or SWORST</t>
  </si>
  <si>
    <t>Define if VSYS_LO is causing HWRST or SWORST</t>
  </si>
  <si>
    <t>GPADC_SHUTDO WN</t>
  </si>
  <si>
    <t>Define if GPADC event is causing HWRST or SWORST</t>
  </si>
  <si>
    <t>Define if PWRON long key press is causing
shutdown: device goes to OFF state and remains off or Cold reset: device transitions to OFF state and back to ACTIVE (if not gating condition preventing start)</t>
  </si>
  <si>
    <t>0: Shutdown
1: Cold reset</t>
  </si>
  <si>
    <t>Define if PWRDOWN pin is causing
shutdown: device goes to OFF state and remains off or Cold reset: device transitions to OFF state and back to ACTIVE (if not gating condition preventing start)</t>
  </si>
  <si>
    <t>Define if watchdog expiration is causing
shutdown: device goes to OFF state and remains off or Cold reset: device transitions to OFF state and back to ACTIVE (if not gating condition preventing start)</t>
  </si>
  <si>
    <t>Define if thermal shutdown is causing
shutdown: device goes to OFF state and remains off or Cold reset: device transitions to OFF state and back to ACTIVE (if not gating condition preventing start)</t>
  </si>
  <si>
    <t>Define if RESET_IN pin is causing
shutdown: device goes to OFF state and remains off or Cold reset: device transitions to OFF state and back to ACTIVE (if not gating condition preventing start)</t>
  </si>
  <si>
    <t>Define if register bit is causing
shutdown: device goes to OFF state and remains off or Cold reset: device transitions to OFF state and back to ACTIVE (if not gating condition preventing start)</t>
  </si>
  <si>
    <t>Define if VSYS_LO is causing
shutdown: device goes to OFF state and remains off or Cold reset: device transitions to OFF state and back to ACTIVE (if not gating condition preventing start)</t>
  </si>
  <si>
    <t>Define if GPADC event is causing
shutdown: device goes to OFF state and remains off or
Cold reset: device transitions to OFF state and back to ACTIVE (if not gating condition preventing start)</t>
  </si>
  <si>
    <t>Comments</t>
  </si>
  <si>
    <t>N/A</t>
  </si>
  <si>
    <t>1</t>
  </si>
  <si>
    <t>0</t>
  </si>
  <si>
    <t>Voltage</t>
  </si>
  <si>
    <t>ON</t>
  </si>
  <si>
    <t>OFF</t>
  </si>
  <si>
    <t>00</t>
  </si>
  <si>
    <t>Reserved</t>
  </si>
  <si>
    <t>2.3(Reserved)</t>
  </si>
  <si>
    <t>2.05(Reserved)</t>
  </si>
  <si>
    <t>2.1(Reserved)</t>
  </si>
  <si>
    <t>2.15(Reserved)</t>
  </si>
  <si>
    <t>2.2(Reserved)</t>
  </si>
  <si>
    <t>2.25(Reserved)</t>
  </si>
  <si>
    <t>2.35(Reserved)</t>
  </si>
  <si>
    <t>2.4(Reserved)</t>
  </si>
  <si>
    <t>2.45(Reserved)</t>
  </si>
  <si>
    <t>10111-11111</t>
  </si>
  <si>
    <t>110100-111111</t>
  </si>
  <si>
    <t>000000-000110</t>
  </si>
  <si>
    <t>SEL</t>
  </si>
  <si>
    <t>SMPSx_VOLTAGE</t>
  </si>
  <si>
    <t>range</t>
  </si>
  <si>
    <t>sel</t>
  </si>
  <si>
    <t>1111001-1111111</t>
  </si>
  <si>
    <t>0000000-0000110</t>
  </si>
  <si>
    <t>RANGE_0_0.5v_1.65v</t>
  </si>
  <si>
    <t>RANGE_1_1.0v_3.3v</t>
  </si>
  <si>
    <t>User Interface(Configurable)</t>
  </si>
  <si>
    <t>RANGE_BIT_Voltage</t>
  </si>
  <si>
    <t>Statement</t>
  </si>
  <si>
    <t>Default Value</t>
  </si>
  <si>
    <t>User is free to configure</t>
  </si>
  <si>
    <t>Indicator for register</t>
  </si>
  <si>
    <t>Register_name</t>
  </si>
  <si>
    <t>LDOx_VOLTAGE</t>
  </si>
  <si>
    <t>110001-111111</t>
  </si>
  <si>
    <t>Index</t>
  </si>
  <si>
    <t>value</t>
  </si>
  <si>
    <t>Functionality</t>
  </si>
  <si>
    <t>POWERHOLD</t>
  </si>
  <si>
    <t>Bits</t>
  </si>
  <si>
    <t>SYSEN2</t>
  </si>
  <si>
    <t>USB_PSEL</t>
  </si>
  <si>
    <t>SYSEN1</t>
  </si>
  <si>
    <t>Register indicator</t>
  </si>
  <si>
    <t>VBUSDET</t>
  </si>
  <si>
    <t>ACOK</t>
  </si>
  <si>
    <t>pull-down enabled</t>
  </si>
  <si>
    <t>pull-down not enabled</t>
  </si>
  <si>
    <t>pull-up not enabled</t>
  </si>
  <si>
    <t>pull-up enabled</t>
  </si>
  <si>
    <t>SMPSxx_CTRL/LDOx_CTRL</t>
  </si>
  <si>
    <t>Sequence</t>
  </si>
  <si>
    <t>Delay after enable</t>
  </si>
  <si>
    <t>On State</t>
  </si>
  <si>
    <t>Sleep State</t>
  </si>
  <si>
    <t>J6Ex (Power ball)</t>
  </si>
  <si>
    <t>1.8V</t>
  </si>
  <si>
    <t>sequenced automatically</t>
  </si>
  <si>
    <t>LDOVRTC</t>
  </si>
  <si>
    <t>vdda_rtc</t>
  </si>
  <si>
    <t>RTC bias and RTC LFOSC analog power supply</t>
  </si>
  <si>
    <t>LDO4</t>
  </si>
  <si>
    <t>1.8V IO</t>
  </si>
  <si>
    <t>SMPS9</t>
  </si>
  <si>
    <t>Forced PWM</t>
  </si>
  <si>
    <t>vdds_mlbp</t>
  </si>
  <si>
    <t>MLBP IO power supply</t>
  </si>
  <si>
    <t>vdds18v</t>
  </si>
  <si>
    <t>1.8V power supply</t>
  </si>
  <si>
    <t>vdds18v_ddr1</t>
  </si>
  <si>
    <t>DDR1 bias power supply</t>
  </si>
  <si>
    <t>vdds18v_ddr2</t>
  </si>
  <si>
    <t>DDR2 bias power supply</t>
  </si>
  <si>
    <t>1.0V</t>
  </si>
  <si>
    <t>LDO9</t>
  </si>
  <si>
    <t>vdd_rtc</t>
  </si>
  <si>
    <t>RTC voltage domain supply</t>
  </si>
  <si>
    <t>LDOLN</t>
  </si>
  <si>
    <t>vdda_abe_per</t>
  </si>
  <si>
    <t>DPLL_ABE, DPLL_PER, and PER HSDIVIDER analog power supply</t>
  </si>
  <si>
    <t>vdda_ddr</t>
  </si>
  <si>
    <t>DPLL_DDR and DDR HSDIVIDER analog power supply</t>
  </si>
  <si>
    <t>vdda_debug</t>
  </si>
  <si>
    <t>DPLL_DEBUG analog power supply</t>
  </si>
  <si>
    <t>vdda_dsp_eve</t>
  </si>
  <si>
    <t>DPLL_DSP and DPLL_EVE analog power supply</t>
  </si>
  <si>
    <t>vdda_gmac_core</t>
  </si>
  <si>
    <t>DPLL_CORE and CORE HSDIVIDER analog power supply</t>
  </si>
  <si>
    <t>vdda_gpu</t>
  </si>
  <si>
    <t>DPLL_GPU analog power supply</t>
  </si>
  <si>
    <t>vdda_iva</t>
  </si>
  <si>
    <t>DPLL_IVA analog power supply</t>
  </si>
  <si>
    <t>vdda_video</t>
  </si>
  <si>
    <t>DPLL_VIDEO1 and DPLL_VIDEO2 analog power supply</t>
  </si>
  <si>
    <t>vdda_mpu</t>
  </si>
  <si>
    <t>DPLL_MPU analog power supply</t>
  </si>
  <si>
    <t>vdda_osc</t>
  </si>
  <si>
    <t>HFOSC analog power supply</t>
  </si>
  <si>
    <t>(AVS)</t>
  </si>
  <si>
    <t>SMPS7</t>
  </si>
  <si>
    <t>vdd</t>
  </si>
  <si>
    <t>Core voltage domain supply</t>
  </si>
  <si>
    <t>vdd_mpu</t>
  </si>
  <si>
    <t>MPU voltage domain supply</t>
  </si>
  <si>
    <t>SMPS8</t>
  </si>
  <si>
    <t>vdd_iva</t>
  </si>
  <si>
    <t>IVA voltage domain supply</t>
  </si>
  <si>
    <t>SMPS6</t>
  </si>
  <si>
    <t>vdd_gpu</t>
  </si>
  <si>
    <t>GPU voltage domain supply</t>
  </si>
  <si>
    <t>SMPS4&amp;5</t>
  </si>
  <si>
    <t>vdd_dspeve</t>
  </si>
  <si>
    <t>DSP-EVE voltage domain supply</t>
  </si>
  <si>
    <t>1.8V PHY</t>
  </si>
  <si>
    <t>LDO3</t>
  </si>
  <si>
    <t>vdda_usb1</t>
  </si>
  <si>
    <t>DPLL_USB and HS USB1 1.8V analog power supply</t>
  </si>
  <si>
    <t>vdda_usb2</t>
  </si>
  <si>
    <t>HS USB2 1.8V analog power supply</t>
  </si>
  <si>
    <t>vdda_hdmi</t>
  </si>
  <si>
    <t>PLL_HDMI and HDMI analog power supply</t>
  </si>
  <si>
    <t>vdda_pcie</t>
  </si>
  <si>
    <t>DPLL_PCIe_REF and PCIe analog power supply</t>
  </si>
  <si>
    <t>vdda_pcie0</t>
  </si>
  <si>
    <t>PCIe ch0 RX/TX analog power supply</t>
  </si>
  <si>
    <t>vdda_pcie1</t>
  </si>
  <si>
    <t>PCIe ch1 RX/TX analog power supply</t>
  </si>
  <si>
    <t>vdda_sata</t>
  </si>
  <si>
    <t>DPLL_SATA and SATA RX/TX analog power supply</t>
  </si>
  <si>
    <t>vdda_usb3</t>
  </si>
  <si>
    <t>DPLL_USB_OTG_SS and USB3.0 RX/TX analog power supply</t>
  </si>
  <si>
    <t>3.3V IO</t>
  </si>
  <si>
    <t>LDO2</t>
  </si>
  <si>
    <t>vddshv5</t>
  </si>
  <si>
    <t>Dual Voltage (1.8V or 3.3V) power supply for the RTC Power Group pins</t>
  </si>
  <si>
    <t>vddshv1</t>
  </si>
  <si>
    <t>Dual Voltage (1.8V or 3.3V) power supply for the VIN2 Power Group pins</t>
  </si>
  <si>
    <t>vddshv10</t>
  </si>
  <si>
    <t>Dual Voltage (1.8V or 3.3V) power supply for the GPMC Power Group pins</t>
  </si>
  <si>
    <t>vddshv11</t>
  </si>
  <si>
    <t>Dual Voltage (1.8V or 3.3V) power supply for the MMC2 Power Group pins</t>
  </si>
  <si>
    <t>vddshv2</t>
  </si>
  <si>
    <t>Dual Voltage (1.8V or 3.3V) power supply for the VOUT Power Group pins</t>
  </si>
  <si>
    <t>vddshv3</t>
  </si>
  <si>
    <t>Dual Voltage (1.8V or 3.3V) power supply for the GENERAL Power Group pins</t>
  </si>
  <si>
    <t>vddshv4</t>
  </si>
  <si>
    <t>Dual Voltage (1.8V or 3.3V) power supply for the MMC4 Power Group pins</t>
  </si>
  <si>
    <t>vddshv6</t>
  </si>
  <si>
    <t>Dual Voltage (1.8V or 3.3V) power supply for the VIN1 Power Group pins</t>
  </si>
  <si>
    <t>vddshv7</t>
  </si>
  <si>
    <t>Dual Voltage (1.8V or 3.3V) power supply for the WIFI Power Group pins</t>
  </si>
  <si>
    <t>vddshv9</t>
  </si>
  <si>
    <t>Dual Voltage (1.8V or 3.3V) power supply for the RGMII Power Group pins</t>
  </si>
  <si>
    <t>1.35V
SMPS</t>
  </si>
  <si>
    <t>vdds_ddr2</t>
  </si>
  <si>
    <t>DDR2 power supply (1.8V for DDR2 mode/ 1.5V for DDR3 mode)</t>
  </si>
  <si>
    <t>vdds_ddr1</t>
  </si>
  <si>
    <t>DDR1 power supply (1.8V for DDR2 mode/ 1.5V for DDR3 mode)</t>
  </si>
  <si>
    <t>ddr1_vref0</t>
  </si>
  <si>
    <t>DDR1 vref supply</t>
  </si>
  <si>
    <t>ddr2_vref0</t>
  </si>
  <si>
    <t>DDR2 vref supply</t>
  </si>
  <si>
    <t>LDOUSB</t>
  </si>
  <si>
    <t>vdda33v_usb1</t>
  </si>
  <si>
    <t>HS USB1 3.3V analog power supply</t>
  </si>
  <si>
    <t>vdda33v_usb2</t>
  </si>
  <si>
    <t>HS USB2 3.3V analog power supply</t>
  </si>
  <si>
    <t>LDO1</t>
  </si>
  <si>
    <t>vddshv8</t>
  </si>
  <si>
    <t>Dual Voltage (1.8V or 3.3V) power supply for the MMC1 Power Group pins</t>
  </si>
  <si>
    <t>NO CONNECT</t>
  </si>
  <si>
    <t>vpp</t>
  </si>
  <si>
    <t xml:space="preserve">Efuse power supply </t>
  </si>
  <si>
    <t>RESET_OUT</t>
  </si>
  <si>
    <t>SMPS12_CURRENT</t>
  </si>
  <si>
    <t>SMPS3_CURRENT</t>
  </si>
  <si>
    <t>SMPS45_CURRENT</t>
  </si>
  <si>
    <t>SMPS7_CURRENT</t>
  </si>
  <si>
    <t>SMPS8_CURRENT</t>
  </si>
  <si>
    <t>SMPS9_CURRENT</t>
  </si>
  <si>
    <t>0:SMPS3 single-phase regulator</t>
  </si>
  <si>
    <t>1: SMPS123 triple-phase regulator</t>
  </si>
  <si>
    <t>0: LDOUSB_IN2 selected</t>
  </si>
  <si>
    <t>1: LDOUSB_IN1 selected</t>
  </si>
  <si>
    <t>SMPS45_SMPS457_EN</t>
  </si>
  <si>
    <t>0: SMPS45 dual phase, SMPS7 single phase</t>
  </si>
  <si>
    <t>1: SMPS457 triple phase(Reserved)</t>
  </si>
  <si>
    <t>PU_PD_GPIO_CTRL2</t>
  </si>
  <si>
    <t>GPIO_7_PD</t>
  </si>
  <si>
    <t>GPIO_6_PU</t>
  </si>
  <si>
    <t>GPIO_6_PD</t>
  </si>
  <si>
    <t>GPIO_5_PU</t>
  </si>
  <si>
    <t>GPIO_5_PD</t>
  </si>
  <si>
    <t>GPIO_4_PD</t>
  </si>
  <si>
    <t>GPIO_4_PU</t>
  </si>
  <si>
    <t>Enable_non enable</t>
  </si>
  <si>
    <t>DPLL</t>
  </si>
  <si>
    <t>User Interface</t>
  </si>
  <si>
    <t>Selection of control interface, I2C or SPI</t>
  </si>
  <si>
    <t>SMPS12</t>
  </si>
  <si>
    <t>SMPS3</t>
  </si>
  <si>
    <t>SMPS45</t>
  </si>
  <si>
    <t>LDO5</t>
  </si>
  <si>
    <t>LDO6</t>
  </si>
  <si>
    <t>LDO7</t>
  </si>
  <si>
    <t>LDO8</t>
  </si>
  <si>
    <t>LDO_LN</t>
  </si>
  <si>
    <t>LDO_USB</t>
  </si>
  <si>
    <t>CLK32KGAO</t>
  </si>
  <si>
    <t>REGEN1</t>
  </si>
  <si>
    <t>REGEN2</t>
  </si>
  <si>
    <t>SYSEN1/GPIO4</t>
  </si>
  <si>
    <t>SYSEN2/GPIO6</t>
  </si>
  <si>
    <t>SYSEN3</t>
  </si>
  <si>
    <t>Power Rail</t>
  </si>
  <si>
    <t>INT2_MASK</t>
  </si>
  <si>
    <t>INT3_MASK</t>
  </si>
  <si>
    <t>INT4_MASK</t>
  </si>
  <si>
    <t>SHORT</t>
  </si>
  <si>
    <t>WDT</t>
  </si>
  <si>
    <t>J6</t>
  </si>
  <si>
    <t>Induction</t>
  </si>
  <si>
    <t>Inducation</t>
  </si>
  <si>
    <t>PWRON</t>
  </si>
  <si>
    <t>RPWRON</t>
  </si>
  <si>
    <t>HOTDIE</t>
  </si>
  <si>
    <t>RTC_TIMER</t>
  </si>
  <si>
    <t>RTC_ALARM</t>
  </si>
  <si>
    <t>GPADC_EOC_SW</t>
  </si>
  <si>
    <t>GPADC_AUTO_1</t>
  </si>
  <si>
    <t>GPADC_AUTO_0</t>
  </si>
  <si>
    <t>INT1_MASK</t>
  </si>
  <si>
    <t>WR_S</t>
  </si>
  <si>
    <t>MODE_SLEEP</t>
  </si>
  <si>
    <t>MODE_ACTIVE</t>
  </si>
  <si>
    <t>Sleep</t>
  </si>
  <si>
    <t>Active</t>
  </si>
  <si>
    <t>1: ON</t>
  </si>
  <si>
    <t>0: OFF</t>
  </si>
  <si>
    <t>SMPSx_LDOx_CTRL</t>
  </si>
  <si>
    <t>0: Re-load the default value</t>
  </si>
  <si>
    <t>1: Maintain current voltage during Warm Reset</t>
  </si>
  <si>
    <t>Mode_Sleep/Active</t>
  </si>
  <si>
    <t>OFF(default)</t>
  </si>
  <si>
    <t>PWM</t>
  </si>
  <si>
    <t>PFM(Eco)</t>
  </si>
  <si>
    <t>Regisster</t>
  </si>
  <si>
    <t xml:space="preserve"># </t>
  </si>
  <si>
    <t>mV</t>
  </si>
  <si>
    <t>SMPS10_VOLTAGE</t>
  </si>
  <si>
    <t>#</t>
  </si>
  <si>
    <t>NA</t>
  </si>
  <si>
    <t>SMPS12_CURRENT(SMPS12.CURRENT,SMPS123_CFG_SMPS123_BOOST_CURRENT)</t>
  </si>
  <si>
    <t>mA</t>
  </si>
  <si>
    <t>SMPS3_CURRENT(SMPS3.CURRENT,SMPS123_CFG_SMPS123_SPHASE_BOOST_CURRENT)</t>
  </si>
  <si>
    <t>SMPS45_CURRENT(SMPS45.CURRENT,SMPS457_CFG_SMPS457_BOOST_CURRENT)</t>
  </si>
  <si>
    <t>SMPS6_CURRENT(SMPS6.CURRENT,SMPS6_CFG_SMPS6_BOOST_CURRENT)</t>
  </si>
  <si>
    <t>SMPS7_CURRENT(SMPS7.CURRENT,SMPS457_CFG_SMPS457_SPHASE_BOOST_CURRENT)</t>
  </si>
  <si>
    <t>SMPS8_CURRENT(SMPS8.CURRENT,SMPS8_CFG_SMPS8_BOOST_CURRENT)</t>
  </si>
  <si>
    <t>SMPS9_CURRENT(SMPS9.CURRENT,SMPS9_CFG_SMPS9_BOOST_CURRENT)</t>
  </si>
  <si>
    <t>INT_MSK_VBAT_MON</t>
  </si>
  <si>
    <t>INT_MSK_VSYS_MON</t>
  </si>
  <si>
    <t>INT_MSK_FBI_BB</t>
  </si>
  <si>
    <t>INT_MSK_BB</t>
  </si>
  <si>
    <t>INT_MSK_FBI</t>
  </si>
  <si>
    <t>INT_MSK_BATREMOVAL</t>
  </si>
  <si>
    <t>INT_MSK_PWRDOWN</t>
  </si>
  <si>
    <t>INT_MSK_PWRON</t>
  </si>
  <si>
    <t>INT_MSK_LONG_PRESS_KEY</t>
  </si>
  <si>
    <t>INT_MSK_RPWRON</t>
  </si>
  <si>
    <t>INT_MSK_RESET_IN</t>
  </si>
  <si>
    <t>INT_MSK_SHORT</t>
  </si>
  <si>
    <t>INT_MSK_HOTDIE</t>
  </si>
  <si>
    <t>INT_MSK_WDT</t>
  </si>
  <si>
    <t>INT_MSK_RTC_TIMER</t>
  </si>
  <si>
    <t>INT_MSK_RTC_ALARM</t>
  </si>
  <si>
    <t>INT_MSK_CHARG_DET_N_VBUS_OVV</t>
  </si>
  <si>
    <t>INT_MSK_VBUS_OVV</t>
  </si>
  <si>
    <t>INT_MSK_CHARG_DET_N</t>
  </si>
  <si>
    <t>INT_MSK_VBUS_OTG</t>
  </si>
  <si>
    <t>INT_MSK_VBUS</t>
  </si>
  <si>
    <t>INT_MSK_ID_OTG</t>
  </si>
  <si>
    <t>INT_MSK_ID</t>
  </si>
  <si>
    <t>INT_MSK_VAC_ACOK</t>
  </si>
  <si>
    <t>INT_MSK_GPADC_EOC_RT</t>
  </si>
  <si>
    <t>INT_MSK_GPADC_EOC_SW</t>
  </si>
  <si>
    <t>INT_MSK_GPADC_AUTO_1</t>
  </si>
  <si>
    <t>INT_MSK_GPADC_AUTO_0</t>
  </si>
  <si>
    <t>INT_MSK_GPIO_7</t>
  </si>
  <si>
    <t>INT_MSK_GPIO_6</t>
  </si>
  <si>
    <t>INT_MSK_GPIO_5</t>
  </si>
  <si>
    <t>INT_MSK_GPIO_4</t>
  </si>
  <si>
    <t>INT_MSK_GPIO_3</t>
  </si>
  <si>
    <t>INT_MSK_GPIO_2</t>
  </si>
  <si>
    <t>INT_MSK_GPIO_1</t>
  </si>
  <si>
    <t>INT_MSK_GPIO_0</t>
  </si>
  <si>
    <t>GPIO_7_FSEL</t>
  </si>
  <si>
    <t>GPIO_6_FSEL</t>
  </si>
  <si>
    <t>GPIO_5_FSEL</t>
  </si>
  <si>
    <t>GPIO_4_FSEL</t>
  </si>
  <si>
    <t>GPIO_3_FSEL</t>
  </si>
  <si>
    <t>GPIO_2_FSEL</t>
  </si>
  <si>
    <t>GPIO_1_FSEL</t>
  </si>
  <si>
    <t>GPIO_0_FSEL</t>
  </si>
  <si>
    <t>REGEN2_OD</t>
  </si>
  <si>
    <t>DVFS2</t>
  </si>
  <si>
    <t>DVFS1</t>
  </si>
  <si>
    <t>#SWOFF</t>
  </si>
  <si>
    <t>SWOFF_HWRST_PWRON_LPK</t>
  </si>
  <si>
    <t>SWOFF_HWRST_PWRDOWN</t>
  </si>
  <si>
    <t>SWOFF_HWRST_WTD</t>
  </si>
  <si>
    <t>SWOFF_HWRST_TSHUT</t>
  </si>
  <si>
    <t>SWOFF_HWRST_RESET_IN</t>
  </si>
  <si>
    <t>SWOFF_HWRST_SW_RST</t>
  </si>
  <si>
    <t>SWOFF_HWRST_VSYS_LO</t>
  </si>
  <si>
    <t>SWOFF_HWRST_GPADC_SHUTDOWN</t>
  </si>
  <si>
    <t>SWOFF_CLDRST_PWRON_LPK</t>
  </si>
  <si>
    <t>SWOFF_CLDRST_PWRDOWN</t>
  </si>
  <si>
    <t>SWOFF_CLDRST_WTD</t>
  </si>
  <si>
    <t>SWOFF_CLDRST_TSHUT</t>
  </si>
  <si>
    <t>SWOFF_CLDRST_RESET_IN</t>
  </si>
  <si>
    <t>SWOFF_CLDRST_SW_RST</t>
  </si>
  <si>
    <t>SWOFF_CLDRST_VSYS_LO</t>
  </si>
  <si>
    <t>SWOFF_CLDRST_GPADC_SHUTDO WN</t>
  </si>
  <si>
    <t>CLK32K1V8</t>
  </si>
  <si>
    <t>Comment</t>
  </si>
  <si>
    <t>Define if PWRON long key press is causing HWRST orSWORST</t>
  </si>
  <si>
    <t>Define if watchdog expiration is causing HWRST orSWORST</t>
  </si>
  <si>
    <t>10</t>
  </si>
  <si>
    <t>Date</t>
  </si>
  <si>
    <t>Changes Made</t>
  </si>
  <si>
    <t>Removed LPK</t>
  </si>
  <si>
    <t>Silicon Version</t>
  </si>
  <si>
    <t>All</t>
  </si>
  <si>
    <t>SYNCPLL_CFG1</t>
  </si>
  <si>
    <t>OSC16M_CFG</t>
  </si>
  <si>
    <t>16MHz XTAL Disable/32K Bypass Enable</t>
  </si>
  <si>
    <t>0: 16MHz PLL enabled 
1: 16MHz PLL Bypassed</t>
  </si>
  <si>
    <t>Added Silicon Version Column
Added OSC16M_CFG bit</t>
  </si>
  <si>
    <t>SMPS1&amp;2</t>
  </si>
  <si>
    <t>TPS659039 Rail</t>
  </si>
  <si>
    <t>TPS51206</t>
  </si>
  <si>
    <t>00: GPIO
10: POWERHOLD</t>
  </si>
  <si>
    <t>00: GPIO
01: CLK32KG1V8</t>
  </si>
  <si>
    <t>00: GPIO
01: VBUSDET</t>
  </si>
  <si>
    <t>00: GPIO
01: REGEN2</t>
  </si>
  <si>
    <t>PWRGOOD_POLARITY</t>
  </si>
  <si>
    <t>Select polarity, applies to PWRGOOD selection</t>
  </si>
  <si>
    <t>GPIO_3_POLARITY</t>
  </si>
  <si>
    <t>Select polarity for GPIO3 pin:
0: Active high
1: Active low</t>
  </si>
  <si>
    <t>HIGH_VCC_SENSE</t>
  </si>
  <si>
    <t>0: High VCC sense not enabled
1: High VCC sense enabled</t>
  </si>
  <si>
    <t>Made changes for AM57xx IDK EVM</t>
  </si>
  <si>
    <t>Sequenced through SMPS3 &amp; SMPS9</t>
  </si>
  <si>
    <t>BOOT0=0</t>
  </si>
  <si>
    <t>BOOT0=1</t>
  </si>
  <si>
    <t>Updated boot voltages:
SMPS12 (MPU) = 1.10V
SMPS7 (CORE) = 1.06V
SMPS8 (IVA) = 1.06V</t>
  </si>
  <si>
    <t>External crystal used</t>
  </si>
  <si>
    <t>Updated to OTP 0x77:
OSC16M_CFG=1</t>
  </si>
  <si>
    <t>Updated to OTP 0x7E:
Removed double PORz pulse from startup
Warm reset will only generate PORz pulse when BOOT1=1</t>
  </si>
  <si>
    <t>If BOOT1=0, RESET_OUT will not toggle during warm reset.
If BOOT1=1, RESET_OUT will toggle during warm reset.</t>
  </si>
  <si>
    <t>Additional LDO for PHYs</t>
  </si>
  <si>
    <t>SMPS9/
REGEN1</t>
  </si>
  <si>
    <t>Added LDO4 at 1.8V for PHY supply.
Added REGEN1 to sequence at same time as SMPS9.</t>
  </si>
  <si>
    <t>Changed from OTP 0x81 to 0x8B:
SMPS12 (MPU) = 1.15V
SMPS7 (CORE) = 1.15V</t>
  </si>
  <si>
    <t>Changed from OTP 0x8B to 0x97:
Moved DDR from 3rd slot to 2nd slot with CORE rails in power-down sequence</t>
  </si>
  <si>
    <t>Power Down Sequence</t>
  </si>
  <si>
    <t>TPS659037 Rail</t>
  </si>
  <si>
    <t>Delay after disable</t>
  </si>
  <si>
    <t>PORz</t>
  </si>
  <si>
    <t>vdda3v3_usbx</t>
  </si>
  <si>
    <t>vddshvx</t>
  </si>
  <si>
    <t>vdd_ddr</t>
  </si>
  <si>
    <t>PHYs</t>
  </si>
  <si>
    <t>PLLs</t>
  </si>
  <si>
    <t>GPIO_2
REGEN2</t>
  </si>
  <si>
    <t>-</t>
  </si>
  <si>
    <t>DDR Discharge FET</t>
  </si>
  <si>
    <t>VCC</t>
  </si>
  <si>
    <t>Changed power-down delay between slots 2 and 3 to 1000us
Added GPIO_2 as REGEN2 to power sequence at same time as SMPS3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</si>
</sst>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;###0.0"/>
    <numFmt numFmtId="165" formatCode="###0.00;###0.00"/>
    <numFmt numFmtId="166" formatCode="###0;###0"/>
    <numFmt numFmtId="167" formatCode="00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1"/>
      <charset val="204"/>
    </font>
    <font>
      <sz val="8"/>
      <color indexed="8"/>
      <name val="Arial"/>
      <family val="1"/>
      <charset val="204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11"/>
      <color theme="3" tint="0.39997558519241921"/>
      <name val="Calibri"/>
      <family val="2"/>
      <scheme val="minor"/>
    </font>
    <font>
      <sz val="8"/>
      <color rgb="FF9C0006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26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6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7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" fillId="7" borderId="1" xfId="0" applyFont="1" applyFill="1" applyBorder="1" applyAlignment="1" applyProtection="1">
      <alignment horizontal="center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20" fillId="7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0" fontId="18" fillId="8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6" fillId="7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wrapText="1"/>
      <protection locked="0"/>
    </xf>
    <xf numFmtId="166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Protection="1">
      <protection locked="0"/>
    </xf>
    <xf numFmtId="0" fontId="15" fillId="7" borderId="0" xfId="0" applyFont="1" applyFill="1" applyProtection="1">
      <protection locked="0"/>
    </xf>
    <xf numFmtId="0" fontId="15" fillId="11" borderId="0" xfId="0" applyFont="1" applyFill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15" fillId="10" borderId="0" xfId="0" applyFont="1" applyFill="1" applyAlignment="1" applyProtection="1">
      <alignment horizontal="left" vertical="center"/>
      <protection locked="0"/>
    </xf>
    <xf numFmtId="0" fontId="15" fillId="6" borderId="0" xfId="0" applyFont="1" applyFill="1" applyAlignment="1" applyProtection="1">
      <alignment horizontal="left" vertical="center"/>
      <protection locked="0"/>
    </xf>
    <xf numFmtId="0" fontId="15" fillId="12" borderId="0" xfId="0" applyFont="1" applyFill="1" applyAlignment="1" applyProtection="1">
      <alignment horizontal="left" vertical="center"/>
      <protection locked="0"/>
    </xf>
    <xf numFmtId="0" fontId="15" fillId="1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0" fontId="2" fillId="11" borderId="1" xfId="0" applyFont="1" applyFill="1" applyBorder="1" applyAlignment="1" applyProtection="1">
      <alignment horizontal="center" vertical="top" wrapText="1"/>
    </xf>
    <xf numFmtId="0" fontId="2" fillId="12" borderId="1" xfId="0" applyFont="1" applyFill="1" applyBorder="1" applyAlignment="1" applyProtection="1">
      <alignment horizontal="center" vertical="top" wrapText="1"/>
    </xf>
    <xf numFmtId="0" fontId="19" fillId="7" borderId="1" xfId="0" applyFont="1" applyFill="1" applyBorder="1" applyAlignment="1" applyProtection="1">
      <alignment vertical="center" wrapText="1"/>
      <protection locked="0"/>
    </xf>
    <xf numFmtId="0" fontId="19" fillId="7" borderId="1" xfId="0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 applyProtection="1">
      <alignment vertical="center"/>
      <protection locked="0"/>
    </xf>
    <xf numFmtId="0" fontId="6" fillId="7" borderId="1" xfId="3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7" borderId="4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left" vertical="center" wrapText="1"/>
    </xf>
    <xf numFmtId="0" fontId="1" fillId="7" borderId="4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left" vertical="top" wrapText="1"/>
    </xf>
    <xf numFmtId="0" fontId="1" fillId="7" borderId="2" xfId="0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 applyProtection="1">
      <alignment vertical="center" wrapText="1"/>
    </xf>
    <xf numFmtId="0" fontId="1" fillId="7" borderId="1" xfId="0" applyFont="1" applyFill="1" applyBorder="1" applyAlignment="1" applyProtection="1">
      <alignment vertical="top" wrapText="1"/>
    </xf>
    <xf numFmtId="0" fontId="19" fillId="0" borderId="1" xfId="0" applyFont="1" applyBorder="1" applyProtection="1">
      <protection locked="0"/>
    </xf>
    <xf numFmtId="0" fontId="23" fillId="0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23" fillId="7" borderId="1" xfId="1" applyFont="1" applyFill="1" applyBorder="1" applyProtection="1"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7" borderId="0" xfId="0" applyFont="1" applyFill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center" vertical="center"/>
      <protection locked="0"/>
    </xf>
    <xf numFmtId="0" fontId="6" fillId="7" borderId="2" xfId="2" applyNumberFormat="1" applyFont="1" applyFill="1" applyBorder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center" vertical="center" wrapText="1"/>
      <protection locked="0"/>
    </xf>
    <xf numFmtId="0" fontId="16" fillId="7" borderId="1" xfId="3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9" fillId="7" borderId="1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</xf>
    <xf numFmtId="0" fontId="16" fillId="7" borderId="1" xfId="2" applyNumberFormat="1" applyFont="1" applyFill="1" applyBorder="1" applyAlignment="1" applyProtection="1">
      <alignment horizontal="center" vertical="center"/>
    </xf>
    <xf numFmtId="0" fontId="11" fillId="10" borderId="6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3" applyFont="1" applyFill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 vertical="top" wrapText="1"/>
    </xf>
    <xf numFmtId="0" fontId="17" fillId="5" borderId="2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vertical="center" wrapText="1"/>
    </xf>
    <xf numFmtId="0" fontId="17" fillId="6" borderId="1" xfId="0" applyFont="1" applyFill="1" applyBorder="1" applyAlignment="1" applyProtection="1">
      <alignment horizontal="center" vertical="center"/>
    </xf>
    <xf numFmtId="0" fontId="17" fillId="10" borderId="4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6" fillId="7" borderId="1" xfId="0" applyNumberFormat="1" applyFont="1" applyFill="1" applyBorder="1" applyAlignment="1" applyProtection="1">
      <alignment horizontal="center" vertical="center" wrapText="1"/>
    </xf>
    <xf numFmtId="166" fontId="6" fillId="7" borderId="1" xfId="0" applyNumberFormat="1" applyFont="1" applyFill="1" applyBorder="1" applyAlignment="1" applyProtection="1">
      <alignment horizontal="center" vertical="center" wrapText="1"/>
    </xf>
    <xf numFmtId="166" fontId="8" fillId="7" borderId="1" xfId="0" applyNumberFormat="1" applyFont="1" applyFill="1" applyBorder="1" applyAlignment="1" applyProtection="1">
      <alignment horizontal="center" vertical="center" wrapText="1"/>
    </xf>
    <xf numFmtId="166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7" fillId="10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7" borderId="1" xfId="0" applyFont="1" applyFill="1" applyBorder="1" applyAlignment="1" applyProtection="1">
      <alignment horizontal="center" vertical="center" wrapText="1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2" fontId="16" fillId="7" borderId="1" xfId="2" applyNumberFormat="1" applyFont="1" applyFill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5" fontId="16" fillId="7" borderId="1" xfId="2" applyNumberFormat="1" applyFont="1" applyFill="1" applyBorder="1" applyAlignment="1" applyProtection="1">
      <alignment horizontal="center" vertical="center" wrapText="1"/>
      <protection locked="0"/>
    </xf>
    <xf numFmtId="20" fontId="1" fillId="7" borderId="1" xfId="0" applyNumberFormat="1" applyFont="1" applyFill="1" applyBorder="1" applyAlignment="1" applyProtection="1">
      <alignment horizontal="left" vertical="top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25" fillId="0" borderId="1" xfId="0" applyFont="1" applyBorder="1" applyAlignment="1">
      <alignment horizontal="left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6" fillId="7" borderId="1" xfId="2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7" fillId="6" borderId="4" xfId="0" applyFont="1" applyFill="1" applyBorder="1" applyAlignment="1" applyProtection="1">
      <alignment horizontal="center"/>
    </xf>
    <xf numFmtId="0" fontId="17" fillId="6" borderId="3" xfId="0" applyFont="1" applyFill="1" applyBorder="1" applyAlignment="1" applyProtection="1">
      <alignment horizontal="center"/>
    </xf>
    <xf numFmtId="0" fontId="17" fillId="11" borderId="4" xfId="0" applyFont="1" applyFill="1" applyBorder="1" applyAlignment="1" applyProtection="1">
      <alignment horizontal="center"/>
    </xf>
    <xf numFmtId="0" fontId="17" fillId="11" borderId="3" xfId="0" applyFont="1" applyFill="1" applyBorder="1" applyAlignment="1" applyProtection="1">
      <alignment horizontal="center"/>
    </xf>
    <xf numFmtId="0" fontId="17" fillId="11" borderId="2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7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17" fillId="11" borderId="4" xfId="0" applyFont="1" applyFill="1" applyBorder="1" applyAlignment="1" applyProtection="1">
      <alignment horizontal="center" vertical="center"/>
    </xf>
    <xf numFmtId="0" fontId="17" fillId="11" borderId="3" xfId="0" applyFont="1" applyFill="1" applyBorder="1" applyAlignment="1" applyProtection="1">
      <alignment horizontal="center" vertical="center"/>
    </xf>
    <xf numFmtId="0" fontId="17" fillId="11" borderId="2" xfId="0" applyFont="1" applyFill="1" applyBorder="1" applyAlignment="1" applyProtection="1">
      <alignment horizontal="center" vertical="center"/>
    </xf>
    <xf numFmtId="0" fontId="4" fillId="11" borderId="5" xfId="0" applyFont="1" applyFill="1" applyBorder="1" applyAlignment="1" applyProtection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</xf>
    <xf numFmtId="0" fontId="17" fillId="6" borderId="9" xfId="0" applyFont="1" applyFill="1" applyBorder="1" applyAlignment="1" applyProtection="1">
      <alignment horizontal="center" vertical="center"/>
    </xf>
    <xf numFmtId="0" fontId="17" fillId="6" borderId="5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5" fillId="13" borderId="6" xfId="0" applyFont="1" applyFill="1" applyBorder="1" applyAlignment="1" applyProtection="1">
      <alignment horizontal="center" vertical="center" wrapText="1"/>
    </xf>
    <xf numFmtId="0" fontId="5" fillId="13" borderId="7" xfId="0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17" fillId="11" borderId="10" xfId="0" applyFont="1" applyFill="1" applyBorder="1" applyAlignment="1" applyProtection="1">
      <alignment horizontal="center" vertical="center"/>
    </xf>
    <xf numFmtId="0" fontId="17" fillId="11" borderId="9" xfId="0" applyFont="1" applyFill="1" applyBorder="1" applyAlignment="1" applyProtection="1">
      <alignment horizontal="center" vertical="center"/>
    </xf>
    <xf numFmtId="0" fontId="5" fillId="13" borderId="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5" fillId="11" borderId="10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9" fillId="0" borderId="1" xfId="3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2" xfId="0" applyFill="1" applyBorder="1" applyAlignment="1">
      <alignment horizont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66675</xdr:rowOff>
    </xdr:from>
    <xdr:to>
      <xdr:col>9</xdr:col>
      <xdr:colOff>333375</xdr:colOff>
      <xdr:row>15</xdr:row>
      <xdr:rowOff>104775</xdr:rowOff>
    </xdr:to>
    <xdr:pic>
      <xdr:nvPicPr>
        <xdr:cNvPr id="7679" name="Picture 1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600200"/>
          <a:ext cx="3800475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273435/Documents/Apps/Lion/Sequences/Nvidia/SN1210052_OTP_register_map_Karl_04222013_proposed_Alvchen_04252013_feed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Up_Down"/>
      <sheetName val="Power_Supply"/>
      <sheetName val="GPIO_PU_PD"/>
      <sheetName val="Interrupt_Config"/>
      <sheetName val="MISC"/>
      <sheetName val="SWOFF"/>
      <sheetName val="Parameters"/>
      <sheetName val="e18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8">
          <cell r="G48">
            <v>0</v>
          </cell>
        </row>
        <row r="49">
          <cell r="G49">
            <v>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140"/>
  <sheetViews>
    <sheetView topLeftCell="A13" workbookViewId="0">
      <selection activeCell="J109" sqref="J109"/>
    </sheetView>
  </sheetViews>
  <sheetFormatPr defaultRowHeight="15" x14ac:dyDescent="0.25"/>
  <cols>
    <col min="1" max="1" width="26.7109375" customWidth="1"/>
    <col min="2" max="2" width="7.140625" customWidth="1"/>
    <col min="3" max="3" width="5.7109375" customWidth="1"/>
  </cols>
  <sheetData>
    <row r="1" spans="1:3" x14ac:dyDescent="0.25">
      <c r="A1" s="138" t="s">
        <v>406</v>
      </c>
      <c r="B1" s="128" t="s">
        <v>70</v>
      </c>
      <c r="C1" s="128" t="s">
        <v>4</v>
      </c>
    </row>
    <row r="2" spans="1:3" x14ac:dyDescent="0.25">
      <c r="A2" s="138" t="s">
        <v>5</v>
      </c>
      <c r="B2" s="139">
        <f>Power_Up_Down!G3</f>
        <v>3.1</v>
      </c>
      <c r="C2" s="128" t="s">
        <v>8</v>
      </c>
    </row>
    <row r="3" spans="1:3" x14ac:dyDescent="0.25">
      <c r="A3" s="138" t="s">
        <v>9</v>
      </c>
      <c r="B3" s="139">
        <f>Power_Up_Down!G4</f>
        <v>2.75</v>
      </c>
      <c r="C3" s="128" t="s">
        <v>8</v>
      </c>
    </row>
    <row r="4" spans="1:3" x14ac:dyDescent="0.25">
      <c r="A4" s="138" t="s">
        <v>11</v>
      </c>
      <c r="B4" s="128">
        <v>3.4</v>
      </c>
      <c r="C4" s="128" t="s">
        <v>8</v>
      </c>
    </row>
    <row r="5" spans="1:3" x14ac:dyDescent="0.25">
      <c r="A5" s="138" t="s">
        <v>407</v>
      </c>
      <c r="B5" s="128"/>
      <c r="C5" s="128"/>
    </row>
    <row r="6" spans="1:3" x14ac:dyDescent="0.25">
      <c r="A6" s="138" t="s">
        <v>12</v>
      </c>
      <c r="B6" s="128">
        <f>Power_Supply!G4*1000</f>
        <v>1150</v>
      </c>
      <c r="C6" s="128" t="s">
        <v>408</v>
      </c>
    </row>
    <row r="7" spans="1:3" x14ac:dyDescent="0.25">
      <c r="A7" s="138" t="s">
        <v>14</v>
      </c>
      <c r="B7" s="128">
        <f>Power_Supply!G5*1000</f>
        <v>1350</v>
      </c>
      <c r="C7" s="128" t="s">
        <v>408</v>
      </c>
    </row>
    <row r="8" spans="1:3" x14ac:dyDescent="0.25">
      <c r="A8" s="138" t="s">
        <v>16</v>
      </c>
      <c r="B8" s="128">
        <f>Power_Supply!G6*1000</f>
        <v>1060</v>
      </c>
      <c r="C8" s="128" t="s">
        <v>408</v>
      </c>
    </row>
    <row r="9" spans="1:3" x14ac:dyDescent="0.25">
      <c r="A9" s="138" t="s">
        <v>17</v>
      </c>
      <c r="B9" s="128">
        <f>Power_Supply!G7*1000</f>
        <v>1060</v>
      </c>
      <c r="C9" s="128" t="s">
        <v>408</v>
      </c>
    </row>
    <row r="10" spans="1:3" x14ac:dyDescent="0.25">
      <c r="A10" s="138" t="s">
        <v>0</v>
      </c>
      <c r="B10" s="128">
        <f>Power_Supply!G8*1000</f>
        <v>1150</v>
      </c>
      <c r="C10" s="128" t="s">
        <v>408</v>
      </c>
    </row>
    <row r="11" spans="1:3" x14ac:dyDescent="0.25">
      <c r="A11" s="138" t="s">
        <v>19</v>
      </c>
      <c r="B11" s="128">
        <f>Power_Supply!G9*1000</f>
        <v>1060</v>
      </c>
      <c r="C11" s="128" t="s">
        <v>408</v>
      </c>
    </row>
    <row r="12" spans="1:3" x14ac:dyDescent="0.25">
      <c r="A12" s="138" t="s">
        <v>20</v>
      </c>
      <c r="B12" s="128">
        <f>Power_Supply!G10*1000</f>
        <v>3300</v>
      </c>
      <c r="C12" s="128" t="s">
        <v>408</v>
      </c>
    </row>
    <row r="13" spans="1:3" x14ac:dyDescent="0.25">
      <c r="A13" s="138" t="s">
        <v>409</v>
      </c>
      <c r="B13" s="128">
        <v>0</v>
      </c>
      <c r="C13" s="128" t="s">
        <v>408</v>
      </c>
    </row>
    <row r="14" spans="1:3" x14ac:dyDescent="0.25">
      <c r="A14" s="138" t="s">
        <v>21</v>
      </c>
      <c r="B14" s="128">
        <f>Power_Supply!G11*1000</f>
        <v>3300</v>
      </c>
      <c r="C14" s="128" t="s">
        <v>408</v>
      </c>
    </row>
    <row r="15" spans="1:3" x14ac:dyDescent="0.25">
      <c r="A15" s="138" t="s">
        <v>22</v>
      </c>
      <c r="B15" s="128">
        <f>Power_Supply!G12*1000</f>
        <v>1800</v>
      </c>
      <c r="C15" s="128" t="s">
        <v>408</v>
      </c>
    </row>
    <row r="16" spans="1:3" x14ac:dyDescent="0.25">
      <c r="A16" s="138" t="s">
        <v>23</v>
      </c>
      <c r="B16" s="128">
        <f>Power_Supply!G13*1000</f>
        <v>1800</v>
      </c>
      <c r="C16" s="128" t="s">
        <v>408</v>
      </c>
    </row>
    <row r="17" spans="1:3" x14ac:dyDescent="0.25">
      <c r="A17" s="138" t="s">
        <v>24</v>
      </c>
      <c r="B17" s="128">
        <f>Power_Supply!G14*1000</f>
        <v>1800</v>
      </c>
      <c r="C17" s="128" t="s">
        <v>408</v>
      </c>
    </row>
    <row r="18" spans="1:3" x14ac:dyDescent="0.25">
      <c r="A18" s="138" t="s">
        <v>25</v>
      </c>
      <c r="B18" s="128">
        <f>Power_Supply!G15*1000</f>
        <v>0</v>
      </c>
      <c r="C18" s="128" t="s">
        <v>408</v>
      </c>
    </row>
    <row r="19" spans="1:3" x14ac:dyDescent="0.25">
      <c r="A19" s="138" t="s">
        <v>26</v>
      </c>
      <c r="B19" s="128">
        <f>Power_Supply!G16*1000</f>
        <v>0</v>
      </c>
      <c r="C19" s="128" t="s">
        <v>408</v>
      </c>
    </row>
    <row r="20" spans="1:3" x14ac:dyDescent="0.25">
      <c r="A20" s="138" t="s">
        <v>27</v>
      </c>
      <c r="B20" s="128">
        <f>Power_Supply!G17*1000</f>
        <v>0</v>
      </c>
      <c r="C20" s="128" t="s">
        <v>408</v>
      </c>
    </row>
    <row r="21" spans="1:3" x14ac:dyDescent="0.25">
      <c r="A21" s="138" t="s">
        <v>28</v>
      </c>
      <c r="B21" s="128">
        <f>Power_Supply!G18*1000</f>
        <v>0</v>
      </c>
      <c r="C21" s="128" t="s">
        <v>408</v>
      </c>
    </row>
    <row r="22" spans="1:3" x14ac:dyDescent="0.25">
      <c r="A22" s="138" t="s">
        <v>29</v>
      </c>
      <c r="B22" s="128">
        <f>Power_Supply!G19*1000</f>
        <v>1050</v>
      </c>
      <c r="C22" s="128" t="s">
        <v>408</v>
      </c>
    </row>
    <row r="23" spans="1:3" x14ac:dyDescent="0.25">
      <c r="A23" s="138" t="s">
        <v>30</v>
      </c>
      <c r="B23" s="128">
        <f>Power_Supply!G20*1000</f>
        <v>1800</v>
      </c>
      <c r="C23" s="128" t="s">
        <v>408</v>
      </c>
    </row>
    <row r="24" spans="1:3" x14ac:dyDescent="0.25">
      <c r="A24" s="138" t="s">
        <v>31</v>
      </c>
      <c r="B24" s="128">
        <f>Power_Supply!G21*1000</f>
        <v>3300</v>
      </c>
      <c r="C24" s="128" t="s">
        <v>408</v>
      </c>
    </row>
    <row r="25" spans="1:3" x14ac:dyDescent="0.25">
      <c r="A25" s="138" t="s">
        <v>410</v>
      </c>
      <c r="B25" s="128"/>
      <c r="C25" s="128"/>
    </row>
    <row r="26" spans="1:3" x14ac:dyDescent="0.25">
      <c r="A26" s="138" t="s">
        <v>32</v>
      </c>
      <c r="B26" s="128" t="e">
        <f>Power_Supply!#REF!</f>
        <v>#REF!</v>
      </c>
      <c r="C26" s="128" t="s">
        <v>158</v>
      </c>
    </row>
    <row r="27" spans="1:3" x14ac:dyDescent="0.25">
      <c r="A27" s="138" t="s">
        <v>35</v>
      </c>
      <c r="B27" s="128">
        <v>1</v>
      </c>
      <c r="C27" s="128" t="s">
        <v>158</v>
      </c>
    </row>
    <row r="28" spans="1:3" x14ac:dyDescent="0.25">
      <c r="A28" s="138" t="s">
        <v>344</v>
      </c>
      <c r="B28" s="128">
        <v>0</v>
      </c>
      <c r="C28" s="128" t="s">
        <v>411</v>
      </c>
    </row>
    <row r="29" spans="1:3" x14ac:dyDescent="0.25">
      <c r="A29" s="138" t="s">
        <v>410</v>
      </c>
      <c r="B29" s="128"/>
      <c r="C29" s="128"/>
    </row>
    <row r="30" spans="1:3" x14ac:dyDescent="0.25">
      <c r="A30" s="138" t="s">
        <v>412</v>
      </c>
      <c r="B30" s="128" t="e">
        <f>IF(B26="1",9000,6000)</f>
        <v>#REF!</v>
      </c>
      <c r="C30" s="128" t="s">
        <v>413</v>
      </c>
    </row>
    <row r="31" spans="1:3" x14ac:dyDescent="0.25">
      <c r="A31" s="138" t="s">
        <v>414</v>
      </c>
      <c r="B31" s="128">
        <v>3000</v>
      </c>
      <c r="C31" s="128" t="s">
        <v>413</v>
      </c>
    </row>
    <row r="32" spans="1:3" x14ac:dyDescent="0.25">
      <c r="A32" s="138" t="s">
        <v>415</v>
      </c>
      <c r="B32" s="128">
        <f>IF(B28="1",6000,4000)</f>
        <v>4000</v>
      </c>
      <c r="C32" s="128" t="s">
        <v>413</v>
      </c>
    </row>
    <row r="33" spans="1:3" x14ac:dyDescent="0.25">
      <c r="A33" s="138" t="s">
        <v>416</v>
      </c>
      <c r="B33" s="128">
        <v>3000</v>
      </c>
      <c r="C33" s="128" t="s">
        <v>413</v>
      </c>
    </row>
    <row r="34" spans="1:3" x14ac:dyDescent="0.25">
      <c r="A34" s="138" t="s">
        <v>417</v>
      </c>
      <c r="B34" s="128">
        <v>2000</v>
      </c>
      <c r="C34" s="128" t="s">
        <v>413</v>
      </c>
    </row>
    <row r="35" spans="1:3" x14ac:dyDescent="0.25">
      <c r="A35" s="138" t="s">
        <v>418</v>
      </c>
      <c r="B35" s="128">
        <v>1000</v>
      </c>
      <c r="C35" s="128" t="s">
        <v>413</v>
      </c>
    </row>
    <row r="36" spans="1:3" x14ac:dyDescent="0.25">
      <c r="A36" s="138" t="s">
        <v>419</v>
      </c>
      <c r="B36" s="128">
        <v>1000</v>
      </c>
      <c r="C36" s="128" t="s">
        <v>413</v>
      </c>
    </row>
    <row r="37" spans="1:3" x14ac:dyDescent="0.25">
      <c r="A37" s="138" t="s">
        <v>410</v>
      </c>
      <c r="B37" s="128"/>
      <c r="C37" s="128"/>
    </row>
    <row r="38" spans="1:3" x14ac:dyDescent="0.25">
      <c r="A38" s="138" t="s">
        <v>420</v>
      </c>
      <c r="B38" s="128">
        <v>1</v>
      </c>
      <c r="C38" s="128" t="s">
        <v>158</v>
      </c>
    </row>
    <row r="39" spans="1:3" x14ac:dyDescent="0.25">
      <c r="A39" s="138" t="s">
        <v>421</v>
      </c>
      <c r="B39" s="128" t="str">
        <f>Interrupt_Config!G3</f>
        <v>1</v>
      </c>
      <c r="C39" s="128" t="s">
        <v>158</v>
      </c>
    </row>
    <row r="40" spans="1:3" x14ac:dyDescent="0.25">
      <c r="A40" s="138" t="s">
        <v>422</v>
      </c>
      <c r="B40" s="128">
        <v>1</v>
      </c>
      <c r="C40" s="128" t="s">
        <v>411</v>
      </c>
    </row>
    <row r="41" spans="1:3" x14ac:dyDescent="0.25">
      <c r="A41" s="138" t="s">
        <v>423</v>
      </c>
      <c r="B41" s="128">
        <v>1</v>
      </c>
      <c r="C41" s="128" t="s">
        <v>158</v>
      </c>
    </row>
    <row r="42" spans="1:3" x14ac:dyDescent="0.25">
      <c r="A42" s="138" t="s">
        <v>424</v>
      </c>
      <c r="B42" s="128">
        <v>1</v>
      </c>
      <c r="C42" s="128" t="s">
        <v>158</v>
      </c>
    </row>
    <row r="43" spans="1:3" x14ac:dyDescent="0.25">
      <c r="A43" s="138" t="s">
        <v>425</v>
      </c>
      <c r="B43" s="128">
        <v>1</v>
      </c>
      <c r="C43" s="128" t="s">
        <v>411</v>
      </c>
    </row>
    <row r="44" spans="1:3" x14ac:dyDescent="0.25">
      <c r="A44" s="138" t="s">
        <v>410</v>
      </c>
      <c r="B44" s="128"/>
      <c r="C44" s="128"/>
    </row>
    <row r="45" spans="1:3" x14ac:dyDescent="0.25">
      <c r="A45" s="138" t="s">
        <v>426</v>
      </c>
      <c r="B45" s="128">
        <f>Interrupt_Config!G4</f>
        <v>0</v>
      </c>
      <c r="C45" s="128" t="s">
        <v>158</v>
      </c>
    </row>
    <row r="46" spans="1:3" x14ac:dyDescent="0.25">
      <c r="A46" s="138" t="s">
        <v>427</v>
      </c>
      <c r="B46" s="128" t="str">
        <f>Interrupt_Config!G5</f>
        <v>1</v>
      </c>
      <c r="C46" s="128" t="s">
        <v>158</v>
      </c>
    </row>
    <row r="47" spans="1:3" x14ac:dyDescent="0.25">
      <c r="A47" s="138" t="s">
        <v>428</v>
      </c>
      <c r="B47" s="128" t="str">
        <f>Interrupt_Config!G6</f>
        <v>1</v>
      </c>
      <c r="C47" s="128" t="s">
        <v>411</v>
      </c>
    </row>
    <row r="48" spans="1:3" x14ac:dyDescent="0.25">
      <c r="A48" s="138" t="s">
        <v>429</v>
      </c>
      <c r="B48" s="128">
        <f>Interrupt_Config!G7</f>
        <v>0</v>
      </c>
      <c r="C48" s="128" t="s">
        <v>158</v>
      </c>
    </row>
    <row r="49" spans="1:3" x14ac:dyDescent="0.25">
      <c r="A49" s="138" t="s">
        <v>430</v>
      </c>
      <c r="B49" s="128">
        <f>Interrupt_Config!G8</f>
        <v>0</v>
      </c>
      <c r="C49" s="128" t="s">
        <v>158</v>
      </c>
    </row>
    <row r="50" spans="1:3" x14ac:dyDescent="0.25">
      <c r="A50" s="138" t="s">
        <v>431</v>
      </c>
      <c r="B50" s="128">
        <f>Interrupt_Config!G9</f>
        <v>0</v>
      </c>
      <c r="C50" s="128" t="s">
        <v>411</v>
      </c>
    </row>
    <row r="51" spans="1:3" x14ac:dyDescent="0.25">
      <c r="A51" s="138" t="s">
        <v>410</v>
      </c>
      <c r="B51" s="128"/>
      <c r="C51" s="128"/>
    </row>
    <row r="52" spans="1:3" x14ac:dyDescent="0.25">
      <c r="A52" s="138" t="s">
        <v>432</v>
      </c>
      <c r="B52" s="128" t="str">
        <f>Interrupt_Config!G10</f>
        <v>0</v>
      </c>
      <c r="C52" s="128" t="s">
        <v>158</v>
      </c>
    </row>
    <row r="53" spans="1:3" x14ac:dyDescent="0.25">
      <c r="A53" s="138" t="s">
        <v>433</v>
      </c>
      <c r="B53" s="128">
        <f>Interrupt_Config!G11</f>
        <v>0</v>
      </c>
      <c r="C53" s="128" t="s">
        <v>158</v>
      </c>
    </row>
    <row r="54" spans="1:3" x14ac:dyDescent="0.25">
      <c r="A54" s="138" t="s">
        <v>434</v>
      </c>
      <c r="B54" s="128" t="str">
        <f>Interrupt_Config!G12</f>
        <v>1</v>
      </c>
      <c r="C54" s="128" t="s">
        <v>411</v>
      </c>
    </row>
    <row r="55" spans="1:3" x14ac:dyDescent="0.25">
      <c r="A55" s="138" t="s">
        <v>435</v>
      </c>
      <c r="B55" s="128">
        <f>Interrupt_Config!G13</f>
        <v>0</v>
      </c>
      <c r="C55" s="128" t="s">
        <v>158</v>
      </c>
    </row>
    <row r="56" spans="1:3" x14ac:dyDescent="0.25">
      <c r="A56" s="138" t="s">
        <v>410</v>
      </c>
      <c r="B56" s="128"/>
      <c r="C56" s="128"/>
    </row>
    <row r="57" spans="1:3" x14ac:dyDescent="0.25">
      <c r="A57" s="138" t="s">
        <v>436</v>
      </c>
      <c r="B57" s="128">
        <v>1</v>
      </c>
      <c r="C57" s="128" t="s">
        <v>158</v>
      </c>
    </row>
    <row r="58" spans="1:3" x14ac:dyDescent="0.25">
      <c r="A58" s="138" t="s">
        <v>437</v>
      </c>
      <c r="B58" s="128">
        <v>1</v>
      </c>
      <c r="C58" s="128" t="s">
        <v>158</v>
      </c>
    </row>
    <row r="59" spans="1:3" x14ac:dyDescent="0.25">
      <c r="A59" s="138" t="s">
        <v>438</v>
      </c>
      <c r="B59" s="128">
        <v>1</v>
      </c>
      <c r="C59" s="128" t="s">
        <v>411</v>
      </c>
    </row>
    <row r="60" spans="1:3" x14ac:dyDescent="0.25">
      <c r="A60" s="138" t="s">
        <v>439</v>
      </c>
      <c r="B60" s="128">
        <v>1</v>
      </c>
      <c r="C60" s="128" t="s">
        <v>158</v>
      </c>
    </row>
    <row r="61" spans="1:3" x14ac:dyDescent="0.25">
      <c r="A61" s="138" t="s">
        <v>440</v>
      </c>
      <c r="B61" s="128">
        <v>1</v>
      </c>
      <c r="C61" s="128" t="s">
        <v>158</v>
      </c>
    </row>
    <row r="62" spans="1:3" x14ac:dyDescent="0.25">
      <c r="A62" s="138" t="s">
        <v>441</v>
      </c>
      <c r="B62" s="128">
        <v>1</v>
      </c>
      <c r="C62" s="128" t="s">
        <v>158</v>
      </c>
    </row>
    <row r="63" spans="1:3" x14ac:dyDescent="0.25">
      <c r="A63" s="138" t="s">
        <v>442</v>
      </c>
      <c r="B63" s="128">
        <v>1</v>
      </c>
      <c r="C63" s="128" t="s">
        <v>411</v>
      </c>
    </row>
    <row r="64" spans="1:3" x14ac:dyDescent="0.25">
      <c r="A64" s="138" t="s">
        <v>443</v>
      </c>
      <c r="B64" s="128">
        <v>1</v>
      </c>
      <c r="C64" s="128" t="s">
        <v>158</v>
      </c>
    </row>
    <row r="65" spans="1:3" x14ac:dyDescent="0.25">
      <c r="A65" s="138" t="s">
        <v>410</v>
      </c>
      <c r="B65" s="128"/>
      <c r="C65" s="128"/>
    </row>
    <row r="66" spans="1:3" x14ac:dyDescent="0.25">
      <c r="A66" s="138" t="s">
        <v>444</v>
      </c>
      <c r="B66" s="128">
        <v>1</v>
      </c>
      <c r="C66" s="128" t="s">
        <v>158</v>
      </c>
    </row>
    <row r="67" spans="1:3" x14ac:dyDescent="0.25">
      <c r="A67" s="138" t="s">
        <v>445</v>
      </c>
      <c r="B67" s="128" t="str">
        <f>Interrupt_Config!G14</f>
        <v>1</v>
      </c>
      <c r="C67" s="128" t="s">
        <v>158</v>
      </c>
    </row>
    <row r="68" spans="1:3" x14ac:dyDescent="0.25">
      <c r="A68" s="138" t="s">
        <v>446</v>
      </c>
      <c r="B68" s="128">
        <f>Interrupt_Config!G15</f>
        <v>0</v>
      </c>
      <c r="C68" s="128" t="s">
        <v>411</v>
      </c>
    </row>
    <row r="69" spans="1:3" x14ac:dyDescent="0.25">
      <c r="A69" s="138" t="s">
        <v>447</v>
      </c>
      <c r="B69" s="128">
        <f>Interrupt_Config!G16</f>
        <v>0</v>
      </c>
      <c r="C69" s="128" t="s">
        <v>158</v>
      </c>
    </row>
    <row r="70" spans="1:3" x14ac:dyDescent="0.25">
      <c r="A70" s="138" t="s">
        <v>410</v>
      </c>
      <c r="B70" s="128"/>
      <c r="C70" s="128"/>
    </row>
    <row r="71" spans="1:3" x14ac:dyDescent="0.25">
      <c r="A71" s="138" t="s">
        <v>448</v>
      </c>
      <c r="B71" s="128" t="str">
        <f>Interrupt_Config!G17</f>
        <v>1</v>
      </c>
      <c r="C71" s="128" t="s">
        <v>158</v>
      </c>
    </row>
    <row r="72" spans="1:3" x14ac:dyDescent="0.25">
      <c r="A72" s="138" t="s">
        <v>449</v>
      </c>
      <c r="B72" s="128" t="str">
        <f>Interrupt_Config!G18</f>
        <v>1</v>
      </c>
      <c r="C72" s="128" t="s">
        <v>158</v>
      </c>
    </row>
    <row r="73" spans="1:3" x14ac:dyDescent="0.25">
      <c r="A73" s="138" t="s">
        <v>450</v>
      </c>
      <c r="B73" s="128" t="str">
        <f>Interrupt_Config!G19</f>
        <v>1</v>
      </c>
      <c r="C73" s="128" t="s">
        <v>411</v>
      </c>
    </row>
    <row r="74" spans="1:3" x14ac:dyDescent="0.25">
      <c r="A74" s="138" t="s">
        <v>451</v>
      </c>
      <c r="B74" s="128" t="str">
        <f>Interrupt_Config!G20</f>
        <v>1</v>
      </c>
      <c r="C74" s="128" t="s">
        <v>158</v>
      </c>
    </row>
    <row r="75" spans="1:3" x14ac:dyDescent="0.25">
      <c r="A75" s="138" t="s">
        <v>452</v>
      </c>
      <c r="B75" s="128" t="str">
        <f>Interrupt_Config!G21</f>
        <v>1</v>
      </c>
      <c r="C75" s="128" t="s">
        <v>158</v>
      </c>
    </row>
    <row r="76" spans="1:3" x14ac:dyDescent="0.25">
      <c r="A76" s="138" t="s">
        <v>453</v>
      </c>
      <c r="B76" s="128" t="str">
        <f>Interrupt_Config!G22</f>
        <v>1</v>
      </c>
      <c r="C76" s="128" t="s">
        <v>158</v>
      </c>
    </row>
    <row r="77" spans="1:3" x14ac:dyDescent="0.25">
      <c r="A77" s="138" t="s">
        <v>454</v>
      </c>
      <c r="B77" s="128" t="str">
        <f>Interrupt_Config!G23</f>
        <v>1</v>
      </c>
      <c r="C77" s="128" t="s">
        <v>411</v>
      </c>
    </row>
    <row r="78" spans="1:3" x14ac:dyDescent="0.25">
      <c r="A78" s="138" t="s">
        <v>455</v>
      </c>
      <c r="B78" s="128" t="str">
        <f>Interrupt_Config!G24</f>
        <v>1</v>
      </c>
      <c r="C78" s="128" t="s">
        <v>158</v>
      </c>
    </row>
    <row r="79" spans="1:3" x14ac:dyDescent="0.25">
      <c r="A79" s="138" t="s">
        <v>410</v>
      </c>
      <c r="B79" s="128"/>
      <c r="C79" s="128"/>
    </row>
    <row r="80" spans="1:3" x14ac:dyDescent="0.25">
      <c r="A80" s="138" t="s">
        <v>456</v>
      </c>
      <c r="B80" s="128" t="str">
        <f>GPIO_PU_PD!H3</f>
        <v>10</v>
      </c>
      <c r="C80" s="128" t="s">
        <v>158</v>
      </c>
    </row>
    <row r="81" spans="1:3" x14ac:dyDescent="0.25">
      <c r="A81" s="138" t="s">
        <v>457</v>
      </c>
      <c r="B81" s="128" t="str">
        <f>GPIO_PU_PD!H4</f>
        <v>1</v>
      </c>
      <c r="C81" s="128" t="s">
        <v>158</v>
      </c>
    </row>
    <row r="82" spans="1:3" x14ac:dyDescent="0.25">
      <c r="A82" s="138" t="s">
        <v>458</v>
      </c>
      <c r="B82" s="128" t="str">
        <f>GPIO_PU_PD!H5</f>
        <v>00</v>
      </c>
      <c r="C82" s="128" t="s">
        <v>158</v>
      </c>
    </row>
    <row r="83" spans="1:3" x14ac:dyDescent="0.25">
      <c r="A83" s="138" t="s">
        <v>459</v>
      </c>
      <c r="B83" s="128" t="str">
        <f>GPIO_PU_PD!H6</f>
        <v>1</v>
      </c>
      <c r="C83" s="128" t="s">
        <v>158</v>
      </c>
    </row>
    <row r="84" spans="1:3" x14ac:dyDescent="0.25">
      <c r="A84" s="138" t="s">
        <v>460</v>
      </c>
      <c r="B84" s="128">
        <v>0</v>
      </c>
      <c r="C84" s="128" t="s">
        <v>158</v>
      </c>
    </row>
    <row r="85" spans="1:3" x14ac:dyDescent="0.25">
      <c r="A85" s="138" t="s">
        <v>461</v>
      </c>
      <c r="B85" s="128" t="str">
        <f>GPIO_PU_PD!H7</f>
        <v>01</v>
      </c>
      <c r="C85" s="128" t="s">
        <v>158</v>
      </c>
    </row>
    <row r="86" spans="1:3" x14ac:dyDescent="0.25">
      <c r="A86" s="138" t="s">
        <v>462</v>
      </c>
      <c r="B86" s="128" t="str">
        <f>GPIO_PU_PD!H8</f>
        <v>00</v>
      </c>
      <c r="C86" s="128" t="s">
        <v>158</v>
      </c>
    </row>
    <row r="87" spans="1:3" x14ac:dyDescent="0.25">
      <c r="A87" s="138" t="s">
        <v>463</v>
      </c>
      <c r="B87" s="128">
        <v>0</v>
      </c>
      <c r="C87" s="128" t="s">
        <v>158</v>
      </c>
    </row>
    <row r="88" spans="1:3" x14ac:dyDescent="0.25">
      <c r="A88" s="138" t="s">
        <v>410</v>
      </c>
      <c r="B88" s="128"/>
      <c r="C88" s="128"/>
    </row>
    <row r="89" spans="1:3" x14ac:dyDescent="0.25">
      <c r="A89" s="138" t="s">
        <v>348</v>
      </c>
      <c r="B89" s="128" t="str">
        <f>GPIO_PU_PD!H9</f>
        <v>0</v>
      </c>
      <c r="C89" s="128" t="s">
        <v>158</v>
      </c>
    </row>
    <row r="90" spans="1:3" x14ac:dyDescent="0.25">
      <c r="A90" s="138" t="s">
        <v>79</v>
      </c>
      <c r="B90" s="128" t="str">
        <f>GPIO_PU_PD!H10</f>
        <v>1</v>
      </c>
      <c r="C90" s="128" t="s">
        <v>158</v>
      </c>
    </row>
    <row r="91" spans="1:3" x14ac:dyDescent="0.25">
      <c r="A91" s="138" t="s">
        <v>81</v>
      </c>
      <c r="B91" s="128" t="str">
        <f>GPIO_PU_PD!H11</f>
        <v>0</v>
      </c>
      <c r="C91" s="128" t="s">
        <v>158</v>
      </c>
    </row>
    <row r="92" spans="1:3" x14ac:dyDescent="0.25">
      <c r="A92" s="138" t="s">
        <v>84</v>
      </c>
      <c r="B92" s="128" t="str">
        <f>GPIO_PU_PD!H12</f>
        <v>1</v>
      </c>
      <c r="C92" s="128" t="s">
        <v>158</v>
      </c>
    </row>
    <row r="93" spans="1:3" x14ac:dyDescent="0.25">
      <c r="A93" s="138" t="s">
        <v>86</v>
      </c>
      <c r="B93" s="128" t="str">
        <f>GPIO_PU_PD!H13</f>
        <v>0</v>
      </c>
      <c r="C93" s="128" t="s">
        <v>158</v>
      </c>
    </row>
    <row r="94" spans="1:3" x14ac:dyDescent="0.25">
      <c r="A94" s="138" t="s">
        <v>88</v>
      </c>
      <c r="B94" s="128" t="str">
        <f>GPIO_PU_PD!H14</f>
        <v>1</v>
      </c>
      <c r="C94" s="128" t="s">
        <v>158</v>
      </c>
    </row>
    <row r="95" spans="1:3" x14ac:dyDescent="0.25">
      <c r="A95" s="138" t="s">
        <v>90</v>
      </c>
      <c r="B95" s="128" t="str">
        <f>GPIO_PU_PD!H15</f>
        <v>0</v>
      </c>
      <c r="C95" s="128" t="s">
        <v>158</v>
      </c>
    </row>
    <row r="96" spans="1:3" x14ac:dyDescent="0.25">
      <c r="A96" s="138" t="s">
        <v>410</v>
      </c>
      <c r="B96" s="128"/>
      <c r="C96" s="128"/>
    </row>
    <row r="97" spans="1:3" x14ac:dyDescent="0.25">
      <c r="A97" s="138" t="s">
        <v>92</v>
      </c>
      <c r="B97" s="128">
        <f>MISC!G3</f>
        <v>1</v>
      </c>
      <c r="C97" s="128" t="s">
        <v>158</v>
      </c>
    </row>
    <row r="98" spans="1:3" x14ac:dyDescent="0.25">
      <c r="A98" s="138" t="s">
        <v>95</v>
      </c>
      <c r="B98" s="128">
        <f>MISC!G4</f>
        <v>1</v>
      </c>
      <c r="C98" s="128" t="s">
        <v>158</v>
      </c>
    </row>
    <row r="99" spans="1:3" x14ac:dyDescent="0.25">
      <c r="A99" s="138" t="s">
        <v>98</v>
      </c>
      <c r="B99" s="128">
        <f>MISC!G5</f>
        <v>0</v>
      </c>
      <c r="C99" s="128" t="s">
        <v>158</v>
      </c>
    </row>
    <row r="100" spans="1:3" x14ac:dyDescent="0.25">
      <c r="A100" s="138" t="s">
        <v>100</v>
      </c>
      <c r="B100" s="128">
        <f>MISC!G6</f>
        <v>0</v>
      </c>
      <c r="C100" s="128" t="s">
        <v>158</v>
      </c>
    </row>
    <row r="101" spans="1:3" x14ac:dyDescent="0.25">
      <c r="A101" s="138" t="s">
        <v>102</v>
      </c>
      <c r="B101" s="128">
        <f>MISC!G7</f>
        <v>0</v>
      </c>
      <c r="C101" s="128" t="s">
        <v>158</v>
      </c>
    </row>
    <row r="102" spans="1:3" x14ac:dyDescent="0.25">
      <c r="A102" s="138" t="s">
        <v>105</v>
      </c>
      <c r="B102" s="128">
        <f>MISC!G8</f>
        <v>0</v>
      </c>
      <c r="C102" s="128" t="s">
        <v>158</v>
      </c>
    </row>
    <row r="103" spans="1:3" x14ac:dyDescent="0.25">
      <c r="A103" s="138" t="s">
        <v>106</v>
      </c>
      <c r="B103" s="147">
        <v>0</v>
      </c>
      <c r="C103" s="128" t="s">
        <v>158</v>
      </c>
    </row>
    <row r="104" spans="1:3" x14ac:dyDescent="0.25">
      <c r="A104" s="138" t="s">
        <v>107</v>
      </c>
      <c r="B104" s="128">
        <v>1</v>
      </c>
      <c r="C104" s="128" t="s">
        <v>158</v>
      </c>
    </row>
    <row r="105" spans="1:3" x14ac:dyDescent="0.25">
      <c r="A105" s="138" t="s">
        <v>108</v>
      </c>
      <c r="B105" s="128">
        <v>1</v>
      </c>
      <c r="C105" s="128" t="s">
        <v>158</v>
      </c>
    </row>
    <row r="106" spans="1:3" x14ac:dyDescent="0.25">
      <c r="A106" s="138" t="s">
        <v>109</v>
      </c>
      <c r="B106" s="128">
        <v>1</v>
      </c>
      <c r="C106" s="128" t="s">
        <v>158</v>
      </c>
    </row>
    <row r="107" spans="1:3" x14ac:dyDescent="0.25">
      <c r="A107" s="138" t="s">
        <v>110</v>
      </c>
      <c r="B107" s="128">
        <v>0</v>
      </c>
      <c r="C107" s="128" t="s">
        <v>158</v>
      </c>
    </row>
    <row r="108" spans="1:3" x14ac:dyDescent="0.25">
      <c r="A108" s="138" t="s">
        <v>111</v>
      </c>
      <c r="B108" s="128">
        <f>MISC!G9</f>
        <v>0</v>
      </c>
      <c r="C108" s="128" t="s">
        <v>158</v>
      </c>
    </row>
    <row r="109" spans="1:3" x14ac:dyDescent="0.25">
      <c r="A109" s="138" t="s">
        <v>113</v>
      </c>
      <c r="B109" s="128">
        <f>MISC!G10</f>
        <v>0</v>
      </c>
      <c r="C109" s="128" t="s">
        <v>158</v>
      </c>
    </row>
    <row r="110" spans="1:3" x14ac:dyDescent="0.25">
      <c r="A110" s="138" t="s">
        <v>116</v>
      </c>
      <c r="B110" s="128">
        <f>MISC!G11</f>
        <v>1111</v>
      </c>
      <c r="C110" s="128" t="s">
        <v>158</v>
      </c>
    </row>
    <row r="111" spans="1:3" x14ac:dyDescent="0.25">
      <c r="A111" s="138" t="s">
        <v>119</v>
      </c>
      <c r="B111" s="128">
        <v>1</v>
      </c>
      <c r="C111" s="128" t="s">
        <v>158</v>
      </c>
    </row>
    <row r="112" spans="1:3" x14ac:dyDescent="0.25">
      <c r="A112" s="138" t="s">
        <v>121</v>
      </c>
      <c r="B112" s="128">
        <f>MISC!G12</f>
        <v>0</v>
      </c>
      <c r="C112" s="128" t="s">
        <v>158</v>
      </c>
    </row>
    <row r="113" spans="1:3" x14ac:dyDescent="0.25">
      <c r="A113" s="138" t="s">
        <v>122</v>
      </c>
      <c r="B113" s="128">
        <f>MISC!G13</f>
        <v>0</v>
      </c>
      <c r="C113" s="128" t="s">
        <v>158</v>
      </c>
    </row>
    <row r="114" spans="1:3" x14ac:dyDescent="0.25">
      <c r="A114" s="138" t="s">
        <v>125</v>
      </c>
      <c r="B114" s="128">
        <f>MISC!G14</f>
        <v>0</v>
      </c>
      <c r="C114" s="128" t="s">
        <v>158</v>
      </c>
    </row>
    <row r="115" spans="1:3" x14ac:dyDescent="0.25">
      <c r="A115" s="138" t="s">
        <v>127</v>
      </c>
      <c r="B115" s="128" t="str">
        <f>MISC!G15</f>
        <v>00</v>
      </c>
      <c r="C115" s="128" t="s">
        <v>158</v>
      </c>
    </row>
    <row r="116" spans="1:3" x14ac:dyDescent="0.25">
      <c r="A116" s="138" t="s">
        <v>129</v>
      </c>
      <c r="B116" s="128">
        <v>1</v>
      </c>
      <c r="C116" s="128" t="s">
        <v>158</v>
      </c>
    </row>
    <row r="117" spans="1:3" x14ac:dyDescent="0.25">
      <c r="A117" s="138" t="s">
        <v>130</v>
      </c>
      <c r="B117" s="128">
        <v>0</v>
      </c>
      <c r="C117" s="128" t="s">
        <v>158</v>
      </c>
    </row>
    <row r="118" spans="1:3" x14ac:dyDescent="0.25">
      <c r="A118" s="138" t="s">
        <v>133</v>
      </c>
      <c r="B118" s="128">
        <f>MISC!G16</f>
        <v>0</v>
      </c>
      <c r="C118" s="128" t="s">
        <v>158</v>
      </c>
    </row>
    <row r="119" spans="1:3" x14ac:dyDescent="0.25">
      <c r="A119" s="138" t="s">
        <v>464</v>
      </c>
      <c r="B119" s="128">
        <v>0</v>
      </c>
      <c r="C119" s="128" t="s">
        <v>158</v>
      </c>
    </row>
    <row r="120" spans="1:3" x14ac:dyDescent="0.25">
      <c r="A120" s="138" t="s">
        <v>132</v>
      </c>
      <c r="B120" s="128">
        <f>Summary!G25</f>
        <v>0</v>
      </c>
      <c r="C120" s="128" t="s">
        <v>158</v>
      </c>
    </row>
    <row r="121" spans="1:3" x14ac:dyDescent="0.25">
      <c r="A121" s="138" t="s">
        <v>465</v>
      </c>
      <c r="B121" s="128">
        <v>0</v>
      </c>
      <c r="C121" s="128" t="s">
        <v>158</v>
      </c>
    </row>
    <row r="122" spans="1:3" x14ac:dyDescent="0.25">
      <c r="A122" s="138" t="s">
        <v>466</v>
      </c>
      <c r="B122" s="128">
        <v>0</v>
      </c>
      <c r="C122" s="128" t="s">
        <v>158</v>
      </c>
    </row>
    <row r="123" spans="1:3" x14ac:dyDescent="0.25">
      <c r="A123" s="138" t="s">
        <v>467</v>
      </c>
      <c r="B123" s="128"/>
      <c r="C123" s="128"/>
    </row>
    <row r="124" spans="1:3" x14ac:dyDescent="0.25">
      <c r="A124" s="138" t="s">
        <v>468</v>
      </c>
      <c r="B124" s="128">
        <f>SWOFF!G3</f>
        <v>1</v>
      </c>
      <c r="C124" s="128" t="s">
        <v>158</v>
      </c>
    </row>
    <row r="125" spans="1:3" x14ac:dyDescent="0.25">
      <c r="A125" s="138" t="s">
        <v>469</v>
      </c>
      <c r="B125" s="128">
        <f>SWOFF!G4</f>
        <v>0</v>
      </c>
      <c r="C125" s="128" t="s">
        <v>158</v>
      </c>
    </row>
    <row r="126" spans="1:3" x14ac:dyDescent="0.25">
      <c r="A126" s="138" t="s">
        <v>470</v>
      </c>
      <c r="B126" s="128">
        <f>SWOFF!G5</f>
        <v>1</v>
      </c>
      <c r="C126" s="128" t="s">
        <v>158</v>
      </c>
    </row>
    <row r="127" spans="1:3" x14ac:dyDescent="0.25">
      <c r="A127" s="138" t="s">
        <v>471</v>
      </c>
      <c r="B127" s="128">
        <f>SWOFF!G6</f>
        <v>1</v>
      </c>
      <c r="C127" s="128" t="s">
        <v>158</v>
      </c>
    </row>
    <row r="128" spans="1:3" x14ac:dyDescent="0.25">
      <c r="A128" s="138" t="s">
        <v>472</v>
      </c>
      <c r="B128" s="128">
        <f>SWOFF!G7</f>
        <v>1</v>
      </c>
      <c r="C128" s="128" t="s">
        <v>158</v>
      </c>
    </row>
    <row r="129" spans="1:3" x14ac:dyDescent="0.25">
      <c r="A129" s="138" t="s">
        <v>473</v>
      </c>
      <c r="B129" s="128">
        <f>SWOFF!G8</f>
        <v>1</v>
      </c>
      <c r="C129" s="128" t="s">
        <v>158</v>
      </c>
    </row>
    <row r="130" spans="1:3" x14ac:dyDescent="0.25">
      <c r="A130" s="138" t="s">
        <v>474</v>
      </c>
      <c r="B130" s="128">
        <f>SWOFF!G9</f>
        <v>1</v>
      </c>
      <c r="C130" s="128" t="s">
        <v>158</v>
      </c>
    </row>
    <row r="131" spans="1:3" x14ac:dyDescent="0.25">
      <c r="A131" s="138" t="s">
        <v>475</v>
      </c>
      <c r="B131" s="128">
        <f>SWOFF!G10</f>
        <v>0</v>
      </c>
      <c r="C131" s="128" t="s">
        <v>158</v>
      </c>
    </row>
    <row r="132" spans="1:3" x14ac:dyDescent="0.25">
      <c r="A132" s="138" t="s">
        <v>410</v>
      </c>
      <c r="B132" s="128"/>
      <c r="C132" s="128"/>
    </row>
    <row r="133" spans="1:3" x14ac:dyDescent="0.25">
      <c r="A133" s="138" t="s">
        <v>476</v>
      </c>
      <c r="B133" s="128">
        <f>SWOFF!G11</f>
        <v>0</v>
      </c>
      <c r="C133" s="128" t="s">
        <v>158</v>
      </c>
    </row>
    <row r="134" spans="1:3" x14ac:dyDescent="0.25">
      <c r="A134" s="138" t="s">
        <v>477</v>
      </c>
      <c r="B134" s="128">
        <f>SWOFF!G12</f>
        <v>1</v>
      </c>
      <c r="C134" s="128" t="s">
        <v>158</v>
      </c>
    </row>
    <row r="135" spans="1:3" x14ac:dyDescent="0.25">
      <c r="A135" s="138" t="s">
        <v>478</v>
      </c>
      <c r="B135" s="128">
        <f>SWOFF!G13</f>
        <v>1</v>
      </c>
      <c r="C135" s="128" t="s">
        <v>158</v>
      </c>
    </row>
    <row r="136" spans="1:3" x14ac:dyDescent="0.25">
      <c r="A136" s="138" t="s">
        <v>479</v>
      </c>
      <c r="B136" s="128">
        <f>SWOFF!G14</f>
        <v>0</v>
      </c>
      <c r="C136" s="128" t="s">
        <v>158</v>
      </c>
    </row>
    <row r="137" spans="1:3" x14ac:dyDescent="0.25">
      <c r="A137" s="138" t="s">
        <v>480</v>
      </c>
      <c r="B137" s="128">
        <f>SWOFF!G15</f>
        <v>1</v>
      </c>
      <c r="C137" s="128" t="s">
        <v>158</v>
      </c>
    </row>
    <row r="138" spans="1:3" x14ac:dyDescent="0.25">
      <c r="A138" s="138" t="s">
        <v>481</v>
      </c>
      <c r="B138" s="128">
        <f>SWOFF!G16</f>
        <v>1</v>
      </c>
      <c r="C138" s="128" t="s">
        <v>158</v>
      </c>
    </row>
    <row r="139" spans="1:3" x14ac:dyDescent="0.25">
      <c r="A139" s="138" t="s">
        <v>482</v>
      </c>
      <c r="B139" s="128">
        <f>SWOFF!G17</f>
        <v>0</v>
      </c>
      <c r="C139" s="128" t="s">
        <v>158</v>
      </c>
    </row>
    <row r="140" spans="1:3" x14ac:dyDescent="0.25">
      <c r="A140" s="138" t="s">
        <v>483</v>
      </c>
      <c r="B140" s="128">
        <f>SWOFF!G18</f>
        <v>0</v>
      </c>
      <c r="C140" s="128" t="s">
        <v>158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W131"/>
  <sheetViews>
    <sheetView topLeftCell="P1" zoomScale="85" zoomScaleNormal="85" workbookViewId="0">
      <selection activeCell="V13" sqref="V13"/>
    </sheetView>
  </sheetViews>
  <sheetFormatPr defaultRowHeight="15" x14ac:dyDescent="0.25"/>
  <cols>
    <col min="1" max="1" width="14.28515625" customWidth="1"/>
    <col min="2" max="2" width="14.5703125" customWidth="1"/>
    <col min="5" max="5" width="14" customWidth="1"/>
    <col min="6" max="6" width="13.7109375" customWidth="1"/>
    <col min="7" max="7" width="11.7109375" customWidth="1"/>
    <col min="15" max="15" width="8.140625" customWidth="1"/>
    <col min="16" max="16" width="16.28515625" customWidth="1"/>
    <col min="21" max="21" width="22.140625" customWidth="1"/>
    <col min="22" max="22" width="24.5703125" customWidth="1"/>
    <col min="23" max="23" width="21.140625" customWidth="1"/>
    <col min="25" max="25" width="15.42578125" customWidth="1"/>
  </cols>
  <sheetData>
    <row r="1" spans="1:23" x14ac:dyDescent="0.25">
      <c r="A1" t="s">
        <v>192</v>
      </c>
      <c r="B1" s="259" t="s">
        <v>5</v>
      </c>
      <c r="C1" s="259"/>
      <c r="D1" s="259"/>
      <c r="F1" s="259" t="s">
        <v>9</v>
      </c>
      <c r="G1" s="259"/>
      <c r="H1" s="5"/>
      <c r="I1" s="259" t="s">
        <v>179</v>
      </c>
      <c r="J1" s="259"/>
      <c r="K1" s="259"/>
      <c r="L1" s="259"/>
      <c r="M1" s="259"/>
      <c r="N1" s="259"/>
      <c r="O1" s="259"/>
      <c r="P1" s="10"/>
      <c r="Q1" s="259" t="s">
        <v>193</v>
      </c>
      <c r="R1" s="259"/>
      <c r="S1" s="259"/>
      <c r="U1" s="261" t="s">
        <v>71</v>
      </c>
      <c r="V1" s="261"/>
      <c r="W1" s="261"/>
    </row>
    <row r="2" spans="1:23" x14ac:dyDescent="0.25">
      <c r="B2" s="1">
        <v>0</v>
      </c>
      <c r="C2" s="1">
        <v>2.2999999999999998</v>
      </c>
      <c r="D2" s="8" t="s">
        <v>177</v>
      </c>
      <c r="F2" s="9" t="s">
        <v>166</v>
      </c>
      <c r="G2" s="9" t="str">
        <f>DEC2BIN(B2,5)</f>
        <v>00000</v>
      </c>
      <c r="I2" s="136" t="s">
        <v>195</v>
      </c>
      <c r="J2" s="260" t="s">
        <v>180</v>
      </c>
      <c r="K2" s="260"/>
      <c r="L2" s="260"/>
      <c r="M2" s="137" t="s">
        <v>181</v>
      </c>
      <c r="N2" s="260" t="s">
        <v>180</v>
      </c>
      <c r="O2" s="260"/>
      <c r="P2" s="4"/>
      <c r="Q2" s="136" t="s">
        <v>195</v>
      </c>
      <c r="R2" s="136" t="s">
        <v>196</v>
      </c>
      <c r="S2" s="136" t="s">
        <v>178</v>
      </c>
      <c r="U2" s="1"/>
      <c r="V2" s="14" t="s">
        <v>197</v>
      </c>
      <c r="W2" s="11" t="s">
        <v>199</v>
      </c>
    </row>
    <row r="3" spans="1:23" x14ac:dyDescent="0.25">
      <c r="B3" s="1">
        <v>1</v>
      </c>
      <c r="C3" s="1">
        <v>2.2999999999999998</v>
      </c>
      <c r="D3" s="8" t="str">
        <f t="shared" ref="D3:D33" si="0">DEC2BIN(B3,6)</f>
        <v>000001</v>
      </c>
      <c r="F3" s="9" t="s">
        <v>167</v>
      </c>
      <c r="G3" s="9" t="str">
        <f t="shared" ref="G3:G33" si="1">DEC2BIN(B3,5)</f>
        <v>00001</v>
      </c>
      <c r="I3" s="1"/>
      <c r="J3" s="2" t="s">
        <v>184</v>
      </c>
      <c r="K3" s="2"/>
      <c r="L3" s="2" t="s">
        <v>185</v>
      </c>
      <c r="M3" s="1"/>
      <c r="N3" s="2" t="s">
        <v>184</v>
      </c>
      <c r="O3" s="2" t="s">
        <v>185</v>
      </c>
      <c r="Q3" s="1">
        <v>0</v>
      </c>
      <c r="R3" s="1">
        <v>0</v>
      </c>
      <c r="S3" s="1" t="str">
        <f>DEC2BIN(Q3,6)</f>
        <v>000000</v>
      </c>
      <c r="U3" s="262" t="s">
        <v>54</v>
      </c>
      <c r="V3" s="12" t="s">
        <v>54</v>
      </c>
      <c r="W3" s="137" t="str">
        <f>DEC2BIN("0",2)</f>
        <v>00</v>
      </c>
    </row>
    <row r="4" spans="1:23" x14ac:dyDescent="0.25">
      <c r="B4" s="1">
        <v>2</v>
      </c>
      <c r="C4" s="1">
        <v>2.2999999999999998</v>
      </c>
      <c r="D4" s="8" t="str">
        <f t="shared" si="0"/>
        <v>000010</v>
      </c>
      <c r="F4" s="9" t="s">
        <v>168</v>
      </c>
      <c r="G4" s="9" t="str">
        <f t="shared" si="1"/>
        <v>00010</v>
      </c>
      <c r="I4" s="1">
        <v>0</v>
      </c>
      <c r="J4" s="1">
        <v>0.5</v>
      </c>
      <c r="K4" s="1" t="s">
        <v>183</v>
      </c>
      <c r="L4" s="1">
        <v>1</v>
      </c>
      <c r="M4" s="1" t="s">
        <v>183</v>
      </c>
      <c r="P4" s="7"/>
      <c r="Q4" s="1">
        <v>1</v>
      </c>
      <c r="R4" s="1">
        <v>0.9</v>
      </c>
      <c r="S4" s="1" t="str">
        <f t="shared" ref="S4:S66" si="2">DEC2BIN(Q4,6)</f>
        <v>000001</v>
      </c>
      <c r="U4" s="255"/>
      <c r="V4" s="12" t="s">
        <v>198</v>
      </c>
      <c r="W4" s="137" t="str">
        <f>DEC2BIN("2",2)</f>
        <v>10</v>
      </c>
    </row>
    <row r="5" spans="1:23" x14ac:dyDescent="0.25">
      <c r="B5" s="1">
        <v>3</v>
      </c>
      <c r="C5" s="1">
        <v>2.2999999999999998</v>
      </c>
      <c r="D5" s="8" t="str">
        <f t="shared" si="0"/>
        <v>000011</v>
      </c>
      <c r="F5" s="9" t="s">
        <v>169</v>
      </c>
      <c r="G5" s="9" t="str">
        <f t="shared" si="1"/>
        <v>00011</v>
      </c>
      <c r="I5" s="1">
        <v>1</v>
      </c>
      <c r="J5" s="1">
        <v>0.5</v>
      </c>
      <c r="K5" s="1" t="str">
        <f>DEC2BIN(I5,7)</f>
        <v>0000001</v>
      </c>
      <c r="L5" s="1">
        <v>1</v>
      </c>
      <c r="M5" s="1" t="str">
        <f t="shared" ref="M5:M68" si="3">DEC2BIN(I5,7)</f>
        <v>0000001</v>
      </c>
      <c r="Q5" s="1">
        <v>2</v>
      </c>
      <c r="R5" s="1">
        <v>0.95</v>
      </c>
      <c r="S5" s="1" t="str">
        <f t="shared" si="2"/>
        <v>000010</v>
      </c>
      <c r="U5" s="262" t="s">
        <v>56</v>
      </c>
      <c r="V5" s="16" t="s">
        <v>56</v>
      </c>
      <c r="W5" s="137" t="str">
        <f>DEC2BIN("0",1)</f>
        <v>0</v>
      </c>
    </row>
    <row r="6" spans="1:23" x14ac:dyDescent="0.25">
      <c r="B6" s="1">
        <v>4</v>
      </c>
      <c r="C6" s="1">
        <v>2.2999999999999998</v>
      </c>
      <c r="D6" s="8" t="str">
        <f t="shared" si="0"/>
        <v>000100</v>
      </c>
      <c r="F6" s="9" t="s">
        <v>170</v>
      </c>
      <c r="G6" s="9" t="str">
        <f t="shared" si="1"/>
        <v>00100</v>
      </c>
      <c r="I6" s="1">
        <v>2</v>
      </c>
      <c r="J6" s="1">
        <v>0.5</v>
      </c>
      <c r="K6" s="1" t="str">
        <f t="shared" ref="K6:K69" si="4">DEC2BIN(I6,7)</f>
        <v>0000010</v>
      </c>
      <c r="L6" s="1">
        <v>1</v>
      </c>
      <c r="M6" s="1" t="str">
        <f t="shared" si="3"/>
        <v>0000010</v>
      </c>
      <c r="Q6" s="1">
        <v>3</v>
      </c>
      <c r="R6" s="1">
        <v>1</v>
      </c>
      <c r="S6" s="1" t="str">
        <f t="shared" si="2"/>
        <v>000011</v>
      </c>
      <c r="U6" s="255"/>
      <c r="V6" s="16" t="s">
        <v>200</v>
      </c>
      <c r="W6" s="137" t="str">
        <f>DEC2BIN("1",1)</f>
        <v>1</v>
      </c>
    </row>
    <row r="7" spans="1:23" x14ac:dyDescent="0.25">
      <c r="B7" s="1">
        <v>5</v>
      </c>
      <c r="C7" s="1">
        <v>2.2999999999999998</v>
      </c>
      <c r="D7" s="8" t="str">
        <f t="shared" si="0"/>
        <v>000101</v>
      </c>
      <c r="F7" s="9" t="s">
        <v>171</v>
      </c>
      <c r="G7" s="9" t="str">
        <f t="shared" si="1"/>
        <v>00101</v>
      </c>
      <c r="I7" s="1">
        <v>3</v>
      </c>
      <c r="J7" s="1">
        <v>0.5</v>
      </c>
      <c r="K7" s="1" t="str">
        <f t="shared" si="4"/>
        <v>0000011</v>
      </c>
      <c r="L7" s="1">
        <v>1</v>
      </c>
      <c r="M7" s="1" t="str">
        <f t="shared" si="3"/>
        <v>0000011</v>
      </c>
      <c r="Q7" s="1">
        <v>4</v>
      </c>
      <c r="R7" s="1">
        <v>1.05</v>
      </c>
      <c r="S7" s="1" t="str">
        <f t="shared" si="2"/>
        <v>000100</v>
      </c>
      <c r="U7" s="262" t="s">
        <v>58</v>
      </c>
      <c r="V7" s="16" t="s">
        <v>58</v>
      </c>
      <c r="W7" s="137" t="str">
        <f>DEC2BIN("0",2)</f>
        <v>00</v>
      </c>
    </row>
    <row r="8" spans="1:23" x14ac:dyDescent="0.25">
      <c r="B8" s="1">
        <v>6</v>
      </c>
      <c r="C8" s="1">
        <v>2.2999999999999998</v>
      </c>
      <c r="D8" s="8" t="str">
        <f t="shared" si="0"/>
        <v>000110</v>
      </c>
      <c r="F8" s="9" t="s">
        <v>166</v>
      </c>
      <c r="G8" s="9" t="str">
        <f t="shared" si="1"/>
        <v>00110</v>
      </c>
      <c r="I8" s="1">
        <v>4</v>
      </c>
      <c r="J8" s="1">
        <v>0.5</v>
      </c>
      <c r="K8" s="1" t="str">
        <f t="shared" si="4"/>
        <v>0000100</v>
      </c>
      <c r="L8" s="1">
        <v>1</v>
      </c>
      <c r="M8" s="1" t="str">
        <f t="shared" si="3"/>
        <v>0000100</v>
      </c>
      <c r="Q8" s="1">
        <v>5</v>
      </c>
      <c r="R8" s="1">
        <v>1.1000000000000001</v>
      </c>
      <c r="S8" s="1" t="str">
        <f t="shared" si="2"/>
        <v>000101</v>
      </c>
      <c r="U8" s="255"/>
      <c r="V8" s="16" t="s">
        <v>484</v>
      </c>
      <c r="W8" s="137" t="str">
        <f>DEC2BIN("1",2)</f>
        <v>01</v>
      </c>
    </row>
    <row r="9" spans="1:23" x14ac:dyDescent="0.25">
      <c r="B9" s="1">
        <v>7</v>
      </c>
      <c r="C9" s="1">
        <v>2.35</v>
      </c>
      <c r="D9" s="8" t="str">
        <f t="shared" si="0"/>
        <v>000111</v>
      </c>
      <c r="F9" s="9" t="s">
        <v>172</v>
      </c>
      <c r="G9" s="9" t="str">
        <f t="shared" si="1"/>
        <v>00111</v>
      </c>
      <c r="I9" s="1">
        <v>5</v>
      </c>
      <c r="J9" s="1">
        <v>0.5</v>
      </c>
      <c r="K9" s="1" t="str">
        <f t="shared" si="4"/>
        <v>0000101</v>
      </c>
      <c r="L9" s="1">
        <v>1</v>
      </c>
      <c r="M9" s="1" t="str">
        <f t="shared" si="3"/>
        <v>0000101</v>
      </c>
      <c r="Q9" s="1">
        <v>6</v>
      </c>
      <c r="R9" s="1">
        <v>1.1499999999999999</v>
      </c>
      <c r="S9" s="1" t="str">
        <f t="shared" si="2"/>
        <v>000110</v>
      </c>
      <c r="U9" s="263" t="s">
        <v>60</v>
      </c>
      <c r="V9" s="16" t="s">
        <v>60</v>
      </c>
      <c r="W9" s="137" t="str">
        <f>DEC2BIN("0",1)</f>
        <v>0</v>
      </c>
    </row>
    <row r="10" spans="1:23" x14ac:dyDescent="0.25">
      <c r="B10" s="1">
        <v>8</v>
      </c>
      <c r="C10" s="1">
        <v>2.4</v>
      </c>
      <c r="D10" s="8" t="str">
        <f t="shared" si="0"/>
        <v>001000</v>
      </c>
      <c r="F10" s="9" t="s">
        <v>173</v>
      </c>
      <c r="G10" s="9" t="str">
        <f t="shared" si="1"/>
        <v>01000</v>
      </c>
      <c r="I10" s="1">
        <v>6</v>
      </c>
      <c r="J10" s="1">
        <v>0.5</v>
      </c>
      <c r="K10" s="1" t="str">
        <f t="shared" si="4"/>
        <v>0000110</v>
      </c>
      <c r="L10" s="1">
        <v>1</v>
      </c>
      <c r="M10" s="1" t="str">
        <f t="shared" si="3"/>
        <v>0000110</v>
      </c>
      <c r="Q10" s="1">
        <v>7</v>
      </c>
      <c r="R10" s="1">
        <v>1.2</v>
      </c>
      <c r="S10" s="1" t="str">
        <f t="shared" si="2"/>
        <v>000111</v>
      </c>
      <c r="U10" s="263"/>
      <c r="V10" s="16" t="s">
        <v>202</v>
      </c>
      <c r="W10" s="137" t="str">
        <f>DEC2BIN("1",1)</f>
        <v>1</v>
      </c>
    </row>
    <row r="11" spans="1:23" x14ac:dyDescent="0.25">
      <c r="B11" s="1">
        <v>9</v>
      </c>
      <c r="C11" s="1">
        <v>2.4500000000000002</v>
      </c>
      <c r="D11" s="8" t="str">
        <f t="shared" si="0"/>
        <v>001001</v>
      </c>
      <c r="F11" s="9" t="s">
        <v>174</v>
      </c>
      <c r="G11" s="9" t="str">
        <f t="shared" si="1"/>
        <v>01001</v>
      </c>
      <c r="I11" s="1">
        <v>7</v>
      </c>
      <c r="J11" s="1">
        <v>0.51</v>
      </c>
      <c r="K11" s="1" t="str">
        <f t="shared" si="4"/>
        <v>0000111</v>
      </c>
      <c r="L11" s="1">
        <v>1.02</v>
      </c>
      <c r="M11" s="1" t="str">
        <f t="shared" si="3"/>
        <v>0000111</v>
      </c>
      <c r="Q11" s="1">
        <v>8</v>
      </c>
      <c r="R11" s="1">
        <v>1.25</v>
      </c>
      <c r="S11" s="1" t="str">
        <f t="shared" si="2"/>
        <v>001000</v>
      </c>
      <c r="U11" s="13"/>
      <c r="V11" s="13"/>
      <c r="W11" s="13"/>
    </row>
    <row r="12" spans="1:23" x14ac:dyDescent="0.25">
      <c r="B12" s="1">
        <v>10</v>
      </c>
      <c r="C12" s="1">
        <v>2.5</v>
      </c>
      <c r="D12" s="8" t="str">
        <f t="shared" si="0"/>
        <v>001010</v>
      </c>
      <c r="F12" s="9">
        <v>2.5</v>
      </c>
      <c r="G12" s="9" t="str">
        <f t="shared" si="1"/>
        <v>01010</v>
      </c>
      <c r="I12" s="1">
        <v>8</v>
      </c>
      <c r="J12" s="1">
        <v>0.52</v>
      </c>
      <c r="K12" s="1" t="str">
        <f t="shared" si="4"/>
        <v>0001000</v>
      </c>
      <c r="L12" s="1">
        <v>1.04</v>
      </c>
      <c r="M12" s="1" t="str">
        <f t="shared" si="3"/>
        <v>0001000</v>
      </c>
      <c r="Q12" s="1">
        <v>9</v>
      </c>
      <c r="R12" s="1">
        <v>1.3</v>
      </c>
      <c r="S12" s="1" t="str">
        <f t="shared" si="2"/>
        <v>001001</v>
      </c>
      <c r="U12" s="261" t="s">
        <v>75</v>
      </c>
      <c r="V12" s="261"/>
      <c r="W12" s="261"/>
    </row>
    <row r="13" spans="1:23" x14ac:dyDescent="0.25">
      <c r="B13" s="1">
        <v>11</v>
      </c>
      <c r="C13" s="1">
        <v>2.5499999999999998</v>
      </c>
      <c r="D13" s="8" t="str">
        <f t="shared" si="0"/>
        <v>001011</v>
      </c>
      <c r="F13" s="9">
        <v>2.5499999999999998</v>
      </c>
      <c r="G13" s="9" t="str">
        <f t="shared" si="1"/>
        <v>01011</v>
      </c>
      <c r="I13" s="1">
        <v>9</v>
      </c>
      <c r="J13" s="1">
        <v>0.53</v>
      </c>
      <c r="K13" s="1" t="str">
        <f t="shared" si="4"/>
        <v>0001001</v>
      </c>
      <c r="L13" s="1">
        <v>1.06</v>
      </c>
      <c r="M13" s="1" t="str">
        <f t="shared" si="3"/>
        <v>0001001</v>
      </c>
      <c r="O13" s="5"/>
      <c r="Q13" s="1">
        <v>10</v>
      </c>
      <c r="R13" s="1">
        <v>1.35</v>
      </c>
      <c r="S13" s="1" t="str">
        <f t="shared" si="2"/>
        <v>001010</v>
      </c>
      <c r="U13" s="16"/>
      <c r="V13" s="11" t="s">
        <v>197</v>
      </c>
      <c r="W13" s="11" t="s">
        <v>199</v>
      </c>
    </row>
    <row r="14" spans="1:23" x14ac:dyDescent="0.25">
      <c r="B14" s="1">
        <v>12</v>
      </c>
      <c r="C14" s="1">
        <v>2.6</v>
      </c>
      <c r="D14" s="8" t="str">
        <f t="shared" si="0"/>
        <v>001100</v>
      </c>
      <c r="F14" s="9">
        <v>2.6</v>
      </c>
      <c r="G14" s="9" t="str">
        <f t="shared" si="1"/>
        <v>01100</v>
      </c>
      <c r="I14" s="1">
        <v>10</v>
      </c>
      <c r="J14" s="1">
        <v>0.54</v>
      </c>
      <c r="K14" s="1" t="str">
        <f t="shared" si="4"/>
        <v>0001010</v>
      </c>
      <c r="L14" s="1">
        <v>1.08</v>
      </c>
      <c r="M14" s="1" t="str">
        <f t="shared" si="3"/>
        <v>0001010</v>
      </c>
      <c r="P14" s="5"/>
      <c r="Q14" s="1">
        <v>11</v>
      </c>
      <c r="R14" s="1">
        <v>1.4</v>
      </c>
      <c r="S14" s="1" t="str">
        <f t="shared" si="2"/>
        <v>001011</v>
      </c>
      <c r="U14" s="262" t="s">
        <v>64</v>
      </c>
      <c r="V14" s="12" t="s">
        <v>64</v>
      </c>
      <c r="W14" s="137" t="str">
        <f>DEC2BIN("0",2)</f>
        <v>00</v>
      </c>
    </row>
    <row r="15" spans="1:23" x14ac:dyDescent="0.25">
      <c r="B15" s="1">
        <v>13</v>
      </c>
      <c r="C15" s="1">
        <v>2.65</v>
      </c>
      <c r="D15" s="8" t="str">
        <f t="shared" si="0"/>
        <v>001101</v>
      </c>
      <c r="F15" s="9">
        <v>2.65</v>
      </c>
      <c r="G15" s="9" t="str">
        <f t="shared" si="1"/>
        <v>01101</v>
      </c>
      <c r="I15" s="1">
        <v>11</v>
      </c>
      <c r="J15" s="1">
        <v>0.55000000000000004</v>
      </c>
      <c r="K15" s="1" t="str">
        <f t="shared" si="4"/>
        <v>0001011</v>
      </c>
      <c r="L15" s="1">
        <v>1.1000000000000001</v>
      </c>
      <c r="M15" s="1" t="str">
        <f t="shared" si="3"/>
        <v>0001011</v>
      </c>
      <c r="Q15" s="1">
        <v>12</v>
      </c>
      <c r="R15" s="1">
        <v>1.45</v>
      </c>
      <c r="S15" s="1" t="str">
        <f t="shared" si="2"/>
        <v>001100</v>
      </c>
      <c r="U15" s="255"/>
      <c r="V15" s="15" t="s">
        <v>370</v>
      </c>
      <c r="W15" s="137" t="str">
        <f>DEC2BIN("1",2)</f>
        <v>01</v>
      </c>
    </row>
    <row r="16" spans="1:23" x14ac:dyDescent="0.25">
      <c r="B16" s="1">
        <v>14</v>
      </c>
      <c r="C16" s="1">
        <v>2.7</v>
      </c>
      <c r="D16" s="8" t="str">
        <f t="shared" si="0"/>
        <v>001110</v>
      </c>
      <c r="F16" s="9">
        <v>2.7</v>
      </c>
      <c r="G16" s="9" t="str">
        <f t="shared" si="1"/>
        <v>01110</v>
      </c>
      <c r="I16" s="1">
        <v>12</v>
      </c>
      <c r="J16" s="1">
        <v>0.56000000000000005</v>
      </c>
      <c r="K16" s="1" t="str">
        <f t="shared" si="4"/>
        <v>0001100</v>
      </c>
      <c r="L16" s="1">
        <v>1.1200000000000001</v>
      </c>
      <c r="M16" s="1" t="str">
        <f t="shared" si="3"/>
        <v>0001100</v>
      </c>
      <c r="Q16" s="1">
        <v>13</v>
      </c>
      <c r="R16" s="1">
        <v>1.5</v>
      </c>
      <c r="S16" s="1" t="str">
        <f t="shared" si="2"/>
        <v>001101</v>
      </c>
      <c r="U16" s="262" t="s">
        <v>66</v>
      </c>
      <c r="V16" s="16" t="s">
        <v>66</v>
      </c>
      <c r="W16" s="137" t="str">
        <f>DEC2BIN("0",2)</f>
        <v>00</v>
      </c>
    </row>
    <row r="17" spans="2:23" x14ac:dyDescent="0.25">
      <c r="B17" s="1">
        <v>15</v>
      </c>
      <c r="C17" s="1">
        <v>2.75</v>
      </c>
      <c r="D17" s="8" t="str">
        <f t="shared" si="0"/>
        <v>001111</v>
      </c>
      <c r="F17" s="9">
        <v>2.75</v>
      </c>
      <c r="G17" s="9" t="str">
        <f t="shared" si="1"/>
        <v>01111</v>
      </c>
      <c r="I17" s="1">
        <v>13</v>
      </c>
      <c r="J17" s="1">
        <v>0.56999999999999995</v>
      </c>
      <c r="K17" s="1" t="str">
        <f t="shared" si="4"/>
        <v>0001101</v>
      </c>
      <c r="L17" s="1">
        <v>1.1399999999999999</v>
      </c>
      <c r="M17" s="1" t="str">
        <f t="shared" si="3"/>
        <v>0001101</v>
      </c>
      <c r="Q17" s="1">
        <v>14</v>
      </c>
      <c r="R17" s="1">
        <v>1.55</v>
      </c>
      <c r="S17" s="1" t="str">
        <f t="shared" si="2"/>
        <v>001110</v>
      </c>
      <c r="U17" s="255"/>
      <c r="V17" s="16" t="s">
        <v>204</v>
      </c>
      <c r="W17" s="137" t="str">
        <f>DEC2BIN("1",2)</f>
        <v>01</v>
      </c>
    </row>
    <row r="18" spans="2:23" x14ac:dyDescent="0.25">
      <c r="B18" s="1">
        <v>16</v>
      </c>
      <c r="C18" s="1">
        <v>2.8</v>
      </c>
      <c r="D18" s="8" t="str">
        <f t="shared" si="0"/>
        <v>010000</v>
      </c>
      <c r="F18" s="9">
        <v>2.8</v>
      </c>
      <c r="G18" s="9" t="str">
        <f t="shared" si="1"/>
        <v>10000</v>
      </c>
      <c r="I18" s="1">
        <v>14</v>
      </c>
      <c r="J18" s="1">
        <v>0.57999999999999996</v>
      </c>
      <c r="K18" s="1" t="str">
        <f t="shared" si="4"/>
        <v>0001110</v>
      </c>
      <c r="L18" s="1">
        <v>1.1599999999999999</v>
      </c>
      <c r="M18" s="1" t="str">
        <f t="shared" si="3"/>
        <v>0001110</v>
      </c>
      <c r="Q18" s="1">
        <v>15</v>
      </c>
      <c r="R18" s="1">
        <v>1.6</v>
      </c>
      <c r="S18" s="1" t="str">
        <f t="shared" si="2"/>
        <v>001111</v>
      </c>
      <c r="U18" s="262" t="s">
        <v>129</v>
      </c>
      <c r="V18" s="16" t="s">
        <v>129</v>
      </c>
      <c r="W18" s="137" t="str">
        <f>DEC2BIN("0",1)</f>
        <v>0</v>
      </c>
    </row>
    <row r="19" spans="2:23" x14ac:dyDescent="0.25">
      <c r="B19" s="1">
        <v>17</v>
      </c>
      <c r="C19" s="1">
        <v>2.85</v>
      </c>
      <c r="D19" s="8" t="str">
        <f t="shared" si="0"/>
        <v>010001</v>
      </c>
      <c r="F19" s="9">
        <v>2.85</v>
      </c>
      <c r="G19" s="9" t="str">
        <f t="shared" si="1"/>
        <v>10001</v>
      </c>
      <c r="I19" s="1">
        <v>15</v>
      </c>
      <c r="J19" s="1">
        <v>0.59</v>
      </c>
      <c r="K19" s="1" t="str">
        <f t="shared" si="4"/>
        <v>0001111</v>
      </c>
      <c r="L19" s="1">
        <v>1.18</v>
      </c>
      <c r="M19" s="1" t="str">
        <f t="shared" si="3"/>
        <v>0001111</v>
      </c>
      <c r="Q19" s="1">
        <v>16</v>
      </c>
      <c r="R19" s="1">
        <v>1.65</v>
      </c>
      <c r="S19" s="1" t="str">
        <f t="shared" si="2"/>
        <v>010000</v>
      </c>
      <c r="U19" s="255"/>
      <c r="V19" s="16" t="s">
        <v>205</v>
      </c>
      <c r="W19" s="137" t="str">
        <f>DEC2BIN("1",1)</f>
        <v>1</v>
      </c>
    </row>
    <row r="20" spans="2:23" x14ac:dyDescent="0.25">
      <c r="B20" s="1">
        <v>18</v>
      </c>
      <c r="C20" s="1">
        <v>2.9</v>
      </c>
      <c r="D20" s="8" t="str">
        <f t="shared" si="0"/>
        <v>010010</v>
      </c>
      <c r="F20" s="9">
        <v>2.9</v>
      </c>
      <c r="G20" s="9" t="str">
        <f t="shared" si="1"/>
        <v>10010</v>
      </c>
      <c r="I20" s="1">
        <v>16</v>
      </c>
      <c r="J20" s="1">
        <v>0.6</v>
      </c>
      <c r="K20" s="1" t="str">
        <f t="shared" si="4"/>
        <v>0010000</v>
      </c>
      <c r="L20" s="1">
        <v>1.2</v>
      </c>
      <c r="M20" s="1" t="str">
        <f t="shared" si="3"/>
        <v>0010000</v>
      </c>
      <c r="Q20" s="1">
        <v>17</v>
      </c>
      <c r="R20" s="1">
        <v>1.7</v>
      </c>
      <c r="S20" s="1" t="str">
        <f t="shared" si="2"/>
        <v>010001</v>
      </c>
      <c r="U20" s="262" t="s">
        <v>130</v>
      </c>
      <c r="V20" s="16" t="s">
        <v>130</v>
      </c>
      <c r="W20" s="137" t="str">
        <f>DEC2BIN("0",1)</f>
        <v>0</v>
      </c>
    </row>
    <row r="21" spans="2:23" x14ac:dyDescent="0.25">
      <c r="B21" s="1">
        <v>19</v>
      </c>
      <c r="C21" s="1">
        <v>2.95</v>
      </c>
      <c r="D21" s="8" t="str">
        <f t="shared" si="0"/>
        <v>010011</v>
      </c>
      <c r="F21" s="9">
        <v>2.95</v>
      </c>
      <c r="G21" s="9" t="str">
        <f t="shared" si="1"/>
        <v>10011</v>
      </c>
      <c r="I21" s="1">
        <v>17</v>
      </c>
      <c r="J21" s="1">
        <v>0.61</v>
      </c>
      <c r="K21" s="1" t="str">
        <f t="shared" si="4"/>
        <v>0010001</v>
      </c>
      <c r="L21" s="1">
        <v>1.22</v>
      </c>
      <c r="M21" s="1" t="str">
        <f t="shared" si="3"/>
        <v>0010001</v>
      </c>
      <c r="Q21" s="1">
        <v>18</v>
      </c>
      <c r="R21" s="1">
        <v>1.75</v>
      </c>
      <c r="S21" s="1" t="str">
        <f t="shared" si="2"/>
        <v>010010</v>
      </c>
      <c r="U21" s="255"/>
      <c r="V21" s="16" t="s">
        <v>201</v>
      </c>
      <c r="W21" s="137" t="str">
        <f>DEC2BIN("1",1)</f>
        <v>1</v>
      </c>
    </row>
    <row r="22" spans="2:23" x14ac:dyDescent="0.25">
      <c r="B22" s="1">
        <v>20</v>
      </c>
      <c r="C22" s="1">
        <v>3</v>
      </c>
      <c r="D22" s="8" t="str">
        <f t="shared" si="0"/>
        <v>010100</v>
      </c>
      <c r="F22" s="9">
        <v>3</v>
      </c>
      <c r="G22" s="9" t="str">
        <f t="shared" si="1"/>
        <v>10100</v>
      </c>
      <c r="I22" s="1">
        <v>18</v>
      </c>
      <c r="J22" s="1">
        <v>0.62</v>
      </c>
      <c r="K22" s="1" t="str">
        <f t="shared" si="4"/>
        <v>0010010</v>
      </c>
      <c r="L22" s="1">
        <v>1.24</v>
      </c>
      <c r="M22" s="1" t="str">
        <f t="shared" si="3"/>
        <v>0010010</v>
      </c>
      <c r="Q22" s="1">
        <v>19</v>
      </c>
      <c r="R22" s="1">
        <v>1.8</v>
      </c>
      <c r="S22" s="1" t="str">
        <f t="shared" si="2"/>
        <v>010011</v>
      </c>
    </row>
    <row r="23" spans="2:23" x14ac:dyDescent="0.25">
      <c r="B23" s="1">
        <v>21</v>
      </c>
      <c r="C23" s="1">
        <v>3.05</v>
      </c>
      <c r="D23" s="8" t="str">
        <f t="shared" si="0"/>
        <v>010101</v>
      </c>
      <c r="F23" s="9">
        <v>3.05</v>
      </c>
      <c r="G23" s="9" t="str">
        <f t="shared" si="1"/>
        <v>10101</v>
      </c>
      <c r="I23" s="1">
        <v>19</v>
      </c>
      <c r="J23" s="1">
        <v>0.63</v>
      </c>
      <c r="K23" s="1" t="str">
        <f t="shared" si="4"/>
        <v>0010011</v>
      </c>
      <c r="L23" s="1">
        <v>1.26</v>
      </c>
      <c r="M23" s="1" t="str">
        <f t="shared" si="3"/>
        <v>0010011</v>
      </c>
      <c r="Q23" s="1">
        <v>20</v>
      </c>
      <c r="R23" s="1">
        <v>1.85</v>
      </c>
      <c r="S23" s="1" t="str">
        <f t="shared" si="2"/>
        <v>010100</v>
      </c>
      <c r="U23" s="259" t="s">
        <v>76</v>
      </c>
      <c r="V23" s="259"/>
      <c r="W23" s="259"/>
    </row>
    <row r="24" spans="2:23" x14ac:dyDescent="0.25">
      <c r="B24" s="1">
        <v>22</v>
      </c>
      <c r="C24" s="1">
        <v>3.1</v>
      </c>
      <c r="D24" s="8" t="str">
        <f t="shared" si="0"/>
        <v>010110</v>
      </c>
      <c r="F24" s="9">
        <v>3.1</v>
      </c>
      <c r="G24" s="9" t="str">
        <f t="shared" si="1"/>
        <v>10110</v>
      </c>
      <c r="I24" s="1">
        <v>20</v>
      </c>
      <c r="J24" s="1">
        <v>0.64</v>
      </c>
      <c r="K24" s="1" t="str">
        <f t="shared" si="4"/>
        <v>0010100</v>
      </c>
      <c r="L24" s="1">
        <v>1.28</v>
      </c>
      <c r="M24" s="1" t="str">
        <f t="shared" si="3"/>
        <v>0010100</v>
      </c>
      <c r="Q24" s="1">
        <v>21</v>
      </c>
      <c r="R24" s="1">
        <v>1.9</v>
      </c>
      <c r="S24" s="1" t="str">
        <f t="shared" si="2"/>
        <v>010101</v>
      </c>
      <c r="U24" s="16"/>
      <c r="V24" s="11" t="s">
        <v>197</v>
      </c>
      <c r="W24" s="11" t="s">
        <v>199</v>
      </c>
    </row>
    <row r="25" spans="2:23" x14ac:dyDescent="0.25">
      <c r="B25" s="1">
        <v>23</v>
      </c>
      <c r="C25" s="1">
        <v>3.15</v>
      </c>
      <c r="D25" s="8" t="str">
        <f t="shared" si="0"/>
        <v>010111</v>
      </c>
      <c r="F25" s="9" t="s">
        <v>165</v>
      </c>
      <c r="G25" s="9" t="s">
        <v>175</v>
      </c>
      <c r="I25" s="1">
        <v>21</v>
      </c>
      <c r="J25" s="1">
        <v>0.65</v>
      </c>
      <c r="K25" s="1" t="str">
        <f t="shared" si="4"/>
        <v>0010101</v>
      </c>
      <c r="L25" s="1">
        <v>1.3</v>
      </c>
      <c r="M25" s="1" t="str">
        <f t="shared" si="3"/>
        <v>0010101</v>
      </c>
      <c r="Q25" s="1">
        <v>22</v>
      </c>
      <c r="R25" s="1">
        <v>1.95</v>
      </c>
      <c r="S25" s="1" t="str">
        <f t="shared" si="2"/>
        <v>010110</v>
      </c>
      <c r="U25" s="16" t="s">
        <v>165</v>
      </c>
      <c r="V25" s="11"/>
      <c r="W25" s="11">
        <v>0</v>
      </c>
    </row>
    <row r="26" spans="2:23" x14ac:dyDescent="0.25">
      <c r="B26" s="1">
        <v>24</v>
      </c>
      <c r="C26" s="1">
        <v>3.2</v>
      </c>
      <c r="D26" s="8" t="str">
        <f t="shared" si="0"/>
        <v>011000</v>
      </c>
      <c r="F26" s="9" t="s">
        <v>165</v>
      </c>
      <c r="G26" s="9" t="str">
        <f t="shared" si="1"/>
        <v>11000</v>
      </c>
      <c r="I26" s="1">
        <v>22</v>
      </c>
      <c r="J26" s="1">
        <v>0.66</v>
      </c>
      <c r="K26" s="1" t="str">
        <f t="shared" si="4"/>
        <v>0010110</v>
      </c>
      <c r="L26" s="1">
        <v>1.32</v>
      </c>
      <c r="M26" s="1" t="str">
        <f t="shared" si="3"/>
        <v>0010110</v>
      </c>
      <c r="Q26" s="1">
        <v>23</v>
      </c>
      <c r="R26" s="1">
        <v>2</v>
      </c>
      <c r="S26" s="1" t="str">
        <f t="shared" si="2"/>
        <v>010111</v>
      </c>
      <c r="U26" s="263" t="s">
        <v>79</v>
      </c>
      <c r="V26" s="12" t="s">
        <v>207</v>
      </c>
      <c r="W26" s="137" t="str">
        <f>DEC2BIN("0",1)</f>
        <v>0</v>
      </c>
    </row>
    <row r="27" spans="2:23" x14ac:dyDescent="0.25">
      <c r="B27" s="1">
        <v>25</v>
      </c>
      <c r="C27" s="1">
        <v>3.25</v>
      </c>
      <c r="D27" s="8" t="str">
        <f t="shared" si="0"/>
        <v>011001</v>
      </c>
      <c r="F27" s="9" t="s">
        <v>165</v>
      </c>
      <c r="G27" s="9" t="str">
        <f t="shared" si="1"/>
        <v>11001</v>
      </c>
      <c r="I27" s="1">
        <v>23</v>
      </c>
      <c r="J27" s="1">
        <v>0.67</v>
      </c>
      <c r="K27" s="1" t="str">
        <f t="shared" si="4"/>
        <v>0010111</v>
      </c>
      <c r="L27" s="1">
        <v>1.34</v>
      </c>
      <c r="M27" s="1" t="str">
        <f t="shared" si="3"/>
        <v>0010111</v>
      </c>
      <c r="Q27" s="1">
        <v>24</v>
      </c>
      <c r="R27" s="1">
        <v>2.0499999999999998</v>
      </c>
      <c r="S27" s="1" t="str">
        <f t="shared" si="2"/>
        <v>011000</v>
      </c>
      <c r="U27" s="263"/>
      <c r="V27" s="12" t="s">
        <v>206</v>
      </c>
      <c r="W27" s="137" t="str">
        <f>DEC2BIN("1",1)</f>
        <v>1</v>
      </c>
    </row>
    <row r="28" spans="2:23" x14ac:dyDescent="0.25">
      <c r="B28" s="1">
        <v>26</v>
      </c>
      <c r="C28" s="1">
        <v>3.30000000000001</v>
      </c>
      <c r="D28" s="8" t="str">
        <f t="shared" si="0"/>
        <v>011010</v>
      </c>
      <c r="F28" s="9" t="s">
        <v>165</v>
      </c>
      <c r="G28" s="9" t="str">
        <f t="shared" si="1"/>
        <v>11010</v>
      </c>
      <c r="I28" s="1">
        <v>24</v>
      </c>
      <c r="J28" s="1">
        <v>0.68</v>
      </c>
      <c r="K28" s="1" t="str">
        <f t="shared" si="4"/>
        <v>0011000</v>
      </c>
      <c r="L28" s="1">
        <v>1.36</v>
      </c>
      <c r="M28" s="1" t="str">
        <f t="shared" si="3"/>
        <v>0011000</v>
      </c>
      <c r="Q28" s="1">
        <v>25</v>
      </c>
      <c r="R28" s="1">
        <v>2.1</v>
      </c>
      <c r="S28" s="1" t="str">
        <f t="shared" si="2"/>
        <v>011001</v>
      </c>
      <c r="U28" s="263" t="s">
        <v>81</v>
      </c>
      <c r="V28" s="12" t="s">
        <v>208</v>
      </c>
      <c r="W28" s="137" t="str">
        <f>DEC2BIN("0",1)</f>
        <v>0</v>
      </c>
    </row>
    <row r="29" spans="2:23" x14ac:dyDescent="0.25">
      <c r="B29" s="1">
        <v>27</v>
      </c>
      <c r="C29" s="1">
        <v>3.3500000000000099</v>
      </c>
      <c r="D29" s="8" t="str">
        <f t="shared" si="0"/>
        <v>011011</v>
      </c>
      <c r="F29" s="9" t="s">
        <v>165</v>
      </c>
      <c r="G29" s="9" t="str">
        <f t="shared" si="1"/>
        <v>11011</v>
      </c>
      <c r="I29" s="1">
        <v>25</v>
      </c>
      <c r="J29" s="1">
        <v>0.69</v>
      </c>
      <c r="K29" s="1" t="str">
        <f t="shared" si="4"/>
        <v>0011001</v>
      </c>
      <c r="L29" s="1">
        <v>1.38</v>
      </c>
      <c r="M29" s="1" t="str">
        <f t="shared" si="3"/>
        <v>0011001</v>
      </c>
      <c r="Q29" s="1">
        <v>26</v>
      </c>
      <c r="R29" s="1">
        <v>2.15</v>
      </c>
      <c r="S29" s="1" t="str">
        <f t="shared" si="2"/>
        <v>011010</v>
      </c>
      <c r="U29" s="263"/>
      <c r="V29" s="12" t="s">
        <v>209</v>
      </c>
      <c r="W29" s="137" t="str">
        <f>DEC2BIN("1",1)</f>
        <v>1</v>
      </c>
    </row>
    <row r="30" spans="2:23" x14ac:dyDescent="0.25">
      <c r="B30" s="1">
        <v>28</v>
      </c>
      <c r="C30" s="1">
        <v>3.4000000000000101</v>
      </c>
      <c r="D30" s="8" t="str">
        <f t="shared" si="0"/>
        <v>011100</v>
      </c>
      <c r="F30" s="9" t="s">
        <v>165</v>
      </c>
      <c r="G30" s="9" t="str">
        <f t="shared" si="1"/>
        <v>11100</v>
      </c>
      <c r="I30" s="1">
        <v>26</v>
      </c>
      <c r="J30" s="1">
        <v>0.7</v>
      </c>
      <c r="K30" s="1" t="str">
        <f t="shared" si="4"/>
        <v>0011010</v>
      </c>
      <c r="L30" s="1">
        <v>1.4</v>
      </c>
      <c r="M30" s="1" t="str">
        <f t="shared" si="3"/>
        <v>0011010</v>
      </c>
      <c r="Q30" s="1">
        <v>27</v>
      </c>
      <c r="R30" s="1">
        <v>2.2000000000000002</v>
      </c>
      <c r="S30" s="1" t="str">
        <f t="shared" si="2"/>
        <v>011011</v>
      </c>
      <c r="U30" s="263" t="s">
        <v>84</v>
      </c>
      <c r="V30" s="12" t="s">
        <v>207</v>
      </c>
      <c r="W30" s="137" t="str">
        <f>DEC2BIN("0",1)</f>
        <v>0</v>
      </c>
    </row>
    <row r="31" spans="2:23" x14ac:dyDescent="0.25">
      <c r="B31" s="1">
        <v>29</v>
      </c>
      <c r="C31" s="1">
        <v>3.4500000000000099</v>
      </c>
      <c r="D31" s="8" t="str">
        <f t="shared" si="0"/>
        <v>011101</v>
      </c>
      <c r="F31" s="9" t="s">
        <v>165</v>
      </c>
      <c r="G31" s="9" t="str">
        <f t="shared" si="1"/>
        <v>11101</v>
      </c>
      <c r="I31" s="1">
        <v>27</v>
      </c>
      <c r="J31" s="1">
        <v>0.71</v>
      </c>
      <c r="K31" s="1" t="str">
        <f t="shared" si="4"/>
        <v>0011011</v>
      </c>
      <c r="L31" s="1">
        <v>1.42</v>
      </c>
      <c r="M31" s="1" t="str">
        <f t="shared" si="3"/>
        <v>0011011</v>
      </c>
      <c r="Q31" s="1">
        <v>28</v>
      </c>
      <c r="R31" s="1">
        <v>2.25</v>
      </c>
      <c r="S31" s="1" t="str">
        <f t="shared" si="2"/>
        <v>011100</v>
      </c>
      <c r="U31" s="263"/>
      <c r="V31" s="12" t="s">
        <v>206</v>
      </c>
      <c r="W31" s="137" t="str">
        <f>DEC2BIN("1",1)</f>
        <v>1</v>
      </c>
    </row>
    <row r="32" spans="2:23" x14ac:dyDescent="0.25">
      <c r="B32" s="1">
        <v>30</v>
      </c>
      <c r="C32" s="1">
        <v>3.5000000000000102</v>
      </c>
      <c r="D32" s="8" t="str">
        <f t="shared" si="0"/>
        <v>011110</v>
      </c>
      <c r="F32" s="9" t="s">
        <v>165</v>
      </c>
      <c r="G32" s="9" t="str">
        <f t="shared" si="1"/>
        <v>11110</v>
      </c>
      <c r="I32" s="1">
        <v>28</v>
      </c>
      <c r="J32" s="1">
        <v>0.72</v>
      </c>
      <c r="K32" s="1" t="str">
        <f t="shared" si="4"/>
        <v>0011100</v>
      </c>
      <c r="L32" s="1">
        <v>1.44</v>
      </c>
      <c r="M32" s="1" t="str">
        <f t="shared" si="3"/>
        <v>0011100</v>
      </c>
      <c r="Q32" s="1">
        <v>29</v>
      </c>
      <c r="R32" s="1">
        <v>2.2999999999999998</v>
      </c>
      <c r="S32" s="1" t="str">
        <f t="shared" si="2"/>
        <v>011101</v>
      </c>
      <c r="U32" s="263" t="s">
        <v>86</v>
      </c>
      <c r="V32" s="12" t="s">
        <v>208</v>
      </c>
      <c r="W32" s="137" t="str">
        <f>DEC2BIN("0",1)</f>
        <v>0</v>
      </c>
    </row>
    <row r="33" spans="2:23" x14ac:dyDescent="0.25">
      <c r="B33" s="1">
        <v>31</v>
      </c>
      <c r="C33" s="1">
        <v>3.55000000000001</v>
      </c>
      <c r="D33" s="8" t="str">
        <f t="shared" si="0"/>
        <v>011111</v>
      </c>
      <c r="F33" s="9" t="s">
        <v>165</v>
      </c>
      <c r="G33" s="9" t="str">
        <f t="shared" si="1"/>
        <v>11111</v>
      </c>
      <c r="I33" s="1">
        <v>29</v>
      </c>
      <c r="J33" s="1">
        <v>0.73</v>
      </c>
      <c r="K33" s="1" t="str">
        <f t="shared" si="4"/>
        <v>0011101</v>
      </c>
      <c r="L33" s="1">
        <v>1.46</v>
      </c>
      <c r="M33" s="1" t="str">
        <f t="shared" si="3"/>
        <v>0011101</v>
      </c>
      <c r="Q33" s="1">
        <v>30</v>
      </c>
      <c r="R33" s="1">
        <v>2.35</v>
      </c>
      <c r="S33" s="1" t="str">
        <f t="shared" si="2"/>
        <v>011110</v>
      </c>
      <c r="U33" s="263"/>
      <c r="V33" s="12" t="s">
        <v>209</v>
      </c>
      <c r="W33" s="137" t="str">
        <f>DEC2BIN("1",1)</f>
        <v>1</v>
      </c>
    </row>
    <row r="34" spans="2:23" x14ac:dyDescent="0.25">
      <c r="B34" s="1">
        <v>32</v>
      </c>
      <c r="C34" s="1">
        <v>3.6000000000000099</v>
      </c>
      <c r="D34" s="8" t="str">
        <f t="shared" ref="D34:D65" si="5">DEC2BIN(B34,6)</f>
        <v>100000</v>
      </c>
      <c r="I34" s="1">
        <v>30</v>
      </c>
      <c r="J34" s="1">
        <v>0.74</v>
      </c>
      <c r="K34" s="1" t="str">
        <f t="shared" si="4"/>
        <v>0011110</v>
      </c>
      <c r="L34" s="1">
        <v>1.48</v>
      </c>
      <c r="M34" s="1" t="str">
        <f t="shared" si="3"/>
        <v>0011110</v>
      </c>
      <c r="Q34" s="1">
        <v>31</v>
      </c>
      <c r="R34" s="1">
        <v>2.4</v>
      </c>
      <c r="S34" s="1" t="str">
        <f t="shared" si="2"/>
        <v>011111</v>
      </c>
      <c r="U34" s="263" t="s">
        <v>88</v>
      </c>
      <c r="V34" s="12" t="s">
        <v>207</v>
      </c>
      <c r="W34" s="137" t="str">
        <f>DEC2BIN("0",1)</f>
        <v>0</v>
      </c>
    </row>
    <row r="35" spans="2:23" x14ac:dyDescent="0.25">
      <c r="B35" s="1">
        <v>33</v>
      </c>
      <c r="C35" s="1">
        <v>3.6500000000000101</v>
      </c>
      <c r="D35" s="8" t="str">
        <f t="shared" si="5"/>
        <v>100001</v>
      </c>
      <c r="F35" s="259" t="s">
        <v>32</v>
      </c>
      <c r="G35" s="259"/>
      <c r="I35" s="1">
        <v>31</v>
      </c>
      <c r="J35" s="1">
        <v>0.75</v>
      </c>
      <c r="K35" s="1" t="str">
        <f t="shared" si="4"/>
        <v>0011111</v>
      </c>
      <c r="L35" s="1">
        <v>1.5</v>
      </c>
      <c r="M35" s="1" t="str">
        <f t="shared" si="3"/>
        <v>0011111</v>
      </c>
      <c r="Q35" s="1">
        <v>32</v>
      </c>
      <c r="R35" s="1">
        <v>2.4500000000000002</v>
      </c>
      <c r="S35" s="1" t="str">
        <f t="shared" si="2"/>
        <v>100000</v>
      </c>
      <c r="U35" s="263"/>
      <c r="V35" s="12" t="s">
        <v>206</v>
      </c>
      <c r="W35" s="137" t="str">
        <f>DEC2BIN("1",1)</f>
        <v>1</v>
      </c>
    </row>
    <row r="36" spans="2:23" x14ac:dyDescent="0.25">
      <c r="B36" s="1">
        <v>34</v>
      </c>
      <c r="C36" s="1">
        <v>3.7000000000000099</v>
      </c>
      <c r="D36" s="8" t="str">
        <f t="shared" si="5"/>
        <v>100010</v>
      </c>
      <c r="F36" s="37" t="s">
        <v>340</v>
      </c>
      <c r="G36" s="9" t="str">
        <f>DEC2BIN("0",1)</f>
        <v>0</v>
      </c>
      <c r="I36" s="1">
        <v>32</v>
      </c>
      <c r="J36" s="1">
        <v>0.76</v>
      </c>
      <c r="K36" s="1" t="str">
        <f t="shared" si="4"/>
        <v>0100000</v>
      </c>
      <c r="L36" s="1">
        <v>1.52</v>
      </c>
      <c r="M36" s="1" t="str">
        <f t="shared" si="3"/>
        <v>0100000</v>
      </c>
      <c r="Q36" s="1">
        <v>33</v>
      </c>
      <c r="R36" s="1">
        <v>2.5</v>
      </c>
      <c r="S36" s="1" t="str">
        <f t="shared" si="2"/>
        <v>100001</v>
      </c>
      <c r="U36" s="137" t="s">
        <v>165</v>
      </c>
      <c r="V36" s="12"/>
      <c r="W36" s="137" t="str">
        <f>DEC2BIN("0",1)</f>
        <v>0</v>
      </c>
    </row>
    <row r="37" spans="2:23" x14ac:dyDescent="0.25">
      <c r="B37" s="1">
        <v>35</v>
      </c>
      <c r="C37" s="1">
        <v>3.7500000000000102</v>
      </c>
      <c r="D37" s="8" t="str">
        <f t="shared" si="5"/>
        <v>100011</v>
      </c>
      <c r="F37" s="37" t="s">
        <v>341</v>
      </c>
      <c r="G37" s="9" t="str">
        <f>DEC2BIN("1",1)</f>
        <v>1</v>
      </c>
      <c r="I37" s="1">
        <v>33</v>
      </c>
      <c r="J37" s="1">
        <v>0.77</v>
      </c>
      <c r="K37" s="1" t="str">
        <f t="shared" si="4"/>
        <v>0100001</v>
      </c>
      <c r="L37" s="1">
        <v>1.54</v>
      </c>
      <c r="M37" s="1" t="str">
        <f t="shared" si="3"/>
        <v>0100001</v>
      </c>
      <c r="Q37" s="1">
        <v>34</v>
      </c>
      <c r="R37" s="1">
        <v>2.5499999999999998</v>
      </c>
      <c r="S37" s="1" t="str">
        <f t="shared" si="2"/>
        <v>100010</v>
      </c>
      <c r="U37" s="263" t="s">
        <v>90</v>
      </c>
      <c r="V37" s="12" t="s">
        <v>207</v>
      </c>
      <c r="W37" s="137" t="str">
        <f>DEC2BIN("0",1)</f>
        <v>0</v>
      </c>
    </row>
    <row r="38" spans="2:23" x14ac:dyDescent="0.25">
      <c r="B38" s="1">
        <v>36</v>
      </c>
      <c r="C38" s="1">
        <v>3.80000000000001</v>
      </c>
      <c r="D38" s="8" t="str">
        <f t="shared" si="5"/>
        <v>100100</v>
      </c>
      <c r="I38" s="1">
        <v>34</v>
      </c>
      <c r="J38" s="1">
        <v>0.78</v>
      </c>
      <c r="K38" s="1" t="str">
        <f t="shared" si="4"/>
        <v>0100010</v>
      </c>
      <c r="L38" s="1">
        <v>1.56</v>
      </c>
      <c r="M38" s="1" t="str">
        <f t="shared" si="3"/>
        <v>0100010</v>
      </c>
      <c r="Q38" s="1">
        <v>35</v>
      </c>
      <c r="R38" s="1">
        <v>2.6</v>
      </c>
      <c r="S38" s="1" t="str">
        <f t="shared" si="2"/>
        <v>100011</v>
      </c>
      <c r="U38" s="263"/>
      <c r="V38" s="12" t="s">
        <v>206</v>
      </c>
      <c r="W38" s="137" t="str">
        <f>DEC2BIN("1",1)</f>
        <v>1</v>
      </c>
    </row>
    <row r="39" spans="2:23" x14ac:dyDescent="0.25">
      <c r="B39" s="1">
        <v>37</v>
      </c>
      <c r="C39" s="1">
        <v>3.8500000000000099</v>
      </c>
      <c r="D39" s="8" t="str">
        <f t="shared" si="5"/>
        <v>100101</v>
      </c>
      <c r="F39" s="259" t="s">
        <v>35</v>
      </c>
      <c r="G39" s="259"/>
      <c r="I39" s="1">
        <v>35</v>
      </c>
      <c r="J39" s="1">
        <v>0.79</v>
      </c>
      <c r="K39" s="1" t="str">
        <f t="shared" si="4"/>
        <v>0100011</v>
      </c>
      <c r="L39" s="1">
        <v>1.58</v>
      </c>
      <c r="M39" s="1" t="str">
        <f t="shared" si="3"/>
        <v>0100011</v>
      </c>
      <c r="Q39" s="1">
        <v>36</v>
      </c>
      <c r="R39" s="1">
        <v>2.65</v>
      </c>
      <c r="S39" s="1" t="str">
        <f t="shared" si="2"/>
        <v>100100</v>
      </c>
    </row>
    <row r="40" spans="2:23" x14ac:dyDescent="0.25">
      <c r="B40" s="1">
        <v>38</v>
      </c>
      <c r="C40" s="1">
        <v>3.9000000000000101</v>
      </c>
      <c r="D40" s="8" t="str">
        <f t="shared" si="5"/>
        <v>100110</v>
      </c>
      <c r="F40" s="1" t="s">
        <v>342</v>
      </c>
      <c r="G40" s="9" t="str">
        <f>DEC2BIN("0",1)</f>
        <v>0</v>
      </c>
      <c r="I40" s="1">
        <v>36</v>
      </c>
      <c r="J40" s="1">
        <v>0.8</v>
      </c>
      <c r="K40" s="1" t="str">
        <f t="shared" si="4"/>
        <v>0100100</v>
      </c>
      <c r="L40" s="1">
        <v>1.6</v>
      </c>
      <c r="M40" s="1" t="str">
        <f t="shared" si="3"/>
        <v>0100100</v>
      </c>
      <c r="Q40" s="1">
        <v>37</v>
      </c>
      <c r="R40" s="1">
        <v>2.7</v>
      </c>
      <c r="S40" s="1" t="str">
        <f t="shared" si="2"/>
        <v>100101</v>
      </c>
      <c r="U40" s="259" t="s">
        <v>347</v>
      </c>
      <c r="V40" s="259"/>
      <c r="W40" s="259"/>
    </row>
    <row r="41" spans="2:23" x14ac:dyDescent="0.25">
      <c r="B41" s="1">
        <v>39</v>
      </c>
      <c r="C41" s="1">
        <v>3.9500000000000099</v>
      </c>
      <c r="D41" s="8" t="str">
        <f t="shared" si="5"/>
        <v>100111</v>
      </c>
      <c r="F41" s="1" t="s">
        <v>343</v>
      </c>
      <c r="G41" s="9" t="str">
        <f>DEC2BIN("1",1)</f>
        <v>1</v>
      </c>
      <c r="I41" s="1">
        <v>37</v>
      </c>
      <c r="J41" s="1">
        <v>0.81</v>
      </c>
      <c r="K41" s="1" t="str">
        <f t="shared" si="4"/>
        <v>0100101</v>
      </c>
      <c r="L41" s="1">
        <v>1.62</v>
      </c>
      <c r="M41" s="1" t="str">
        <f t="shared" si="3"/>
        <v>0100101</v>
      </c>
      <c r="Q41" s="1">
        <v>38</v>
      </c>
      <c r="R41" s="1">
        <v>2.75</v>
      </c>
      <c r="S41" s="1" t="str">
        <f t="shared" si="2"/>
        <v>100110</v>
      </c>
      <c r="U41" s="16"/>
      <c r="V41" s="11" t="s">
        <v>197</v>
      </c>
      <c r="W41" s="11" t="s">
        <v>199</v>
      </c>
    </row>
    <row r="42" spans="2:23" x14ac:dyDescent="0.25">
      <c r="B42" s="1">
        <v>40</v>
      </c>
      <c r="C42" s="1">
        <v>4.0000000000000098</v>
      </c>
      <c r="D42" s="8" t="str">
        <f t="shared" si="5"/>
        <v>101000</v>
      </c>
      <c r="I42" s="1">
        <v>38</v>
      </c>
      <c r="J42" s="1">
        <v>0.82</v>
      </c>
      <c r="K42" s="1" t="str">
        <f t="shared" si="4"/>
        <v>0100110</v>
      </c>
      <c r="L42" s="1">
        <v>1.64</v>
      </c>
      <c r="M42" s="1" t="str">
        <f t="shared" si="3"/>
        <v>0100110</v>
      </c>
      <c r="Q42" s="1">
        <v>39</v>
      </c>
      <c r="R42" s="1">
        <v>2.8</v>
      </c>
      <c r="S42" s="1" t="str">
        <f t="shared" si="2"/>
        <v>100111</v>
      </c>
      <c r="U42" s="16" t="s">
        <v>165</v>
      </c>
      <c r="V42" s="11"/>
      <c r="W42" s="11">
        <v>0</v>
      </c>
    </row>
    <row r="43" spans="2:23" x14ac:dyDescent="0.25">
      <c r="B43" s="1">
        <v>41</v>
      </c>
      <c r="C43" s="1">
        <v>4.0500000000000096</v>
      </c>
      <c r="D43" s="8" t="str">
        <f t="shared" si="5"/>
        <v>101001</v>
      </c>
      <c r="F43" s="259" t="s">
        <v>344</v>
      </c>
      <c r="G43" s="259"/>
      <c r="I43" s="1">
        <v>39</v>
      </c>
      <c r="J43" s="1">
        <v>0.83</v>
      </c>
      <c r="K43" s="1" t="str">
        <f t="shared" si="4"/>
        <v>0100111</v>
      </c>
      <c r="L43" s="1">
        <v>1.66</v>
      </c>
      <c r="M43" s="1" t="str">
        <f t="shared" si="3"/>
        <v>0100111</v>
      </c>
      <c r="Q43" s="1">
        <v>40</v>
      </c>
      <c r="R43" s="1">
        <v>2.85</v>
      </c>
      <c r="S43" s="1" t="str">
        <f t="shared" si="2"/>
        <v>101000</v>
      </c>
      <c r="U43" s="263" t="s">
        <v>348</v>
      </c>
      <c r="V43" s="12" t="s">
        <v>207</v>
      </c>
      <c r="W43" s="137" t="str">
        <f>DEC2BIN("0",1)</f>
        <v>0</v>
      </c>
    </row>
    <row r="44" spans="2:23" x14ac:dyDescent="0.25">
      <c r="B44" s="1">
        <v>42</v>
      </c>
      <c r="C44" s="1">
        <v>4.1000000000000103</v>
      </c>
      <c r="D44" s="8" t="str">
        <f t="shared" si="5"/>
        <v>101010</v>
      </c>
      <c r="F44" s="1" t="s">
        <v>345</v>
      </c>
      <c r="G44" s="9" t="str">
        <f>DEC2BIN("0",1)</f>
        <v>0</v>
      </c>
      <c r="I44" s="1">
        <v>40</v>
      </c>
      <c r="J44" s="1">
        <v>0.84</v>
      </c>
      <c r="K44" s="1" t="str">
        <f t="shared" si="4"/>
        <v>0101000</v>
      </c>
      <c r="L44" s="1">
        <v>1.68</v>
      </c>
      <c r="M44" s="1" t="str">
        <f t="shared" si="3"/>
        <v>0101000</v>
      </c>
      <c r="Q44" s="1">
        <v>41</v>
      </c>
      <c r="R44" s="1">
        <v>2.9</v>
      </c>
      <c r="S44" s="1" t="str">
        <f t="shared" si="2"/>
        <v>101001</v>
      </c>
      <c r="U44" s="263"/>
      <c r="V44" s="12" t="s">
        <v>206</v>
      </c>
      <c r="W44" s="137" t="str">
        <f>DEC2BIN("1",1)</f>
        <v>1</v>
      </c>
    </row>
    <row r="45" spans="2:23" x14ac:dyDescent="0.25">
      <c r="B45" s="1">
        <v>43</v>
      </c>
      <c r="C45" s="1">
        <v>4.1500000000000101</v>
      </c>
      <c r="D45" s="8" t="str">
        <f t="shared" si="5"/>
        <v>101011</v>
      </c>
      <c r="F45" s="1" t="s">
        <v>346</v>
      </c>
      <c r="G45" s="9" t="str">
        <f>DEC2BIN("1",1)</f>
        <v>1</v>
      </c>
      <c r="I45" s="1">
        <v>41</v>
      </c>
      <c r="J45" s="1">
        <v>0.85</v>
      </c>
      <c r="K45" s="1" t="str">
        <f t="shared" si="4"/>
        <v>0101001</v>
      </c>
      <c r="L45" s="1">
        <v>1.7</v>
      </c>
      <c r="M45" s="1" t="str">
        <f t="shared" si="3"/>
        <v>0101001</v>
      </c>
      <c r="Q45" s="1">
        <v>42</v>
      </c>
      <c r="R45" s="1">
        <v>2.95</v>
      </c>
      <c r="S45" s="1" t="str">
        <f t="shared" si="2"/>
        <v>101010</v>
      </c>
      <c r="U45" s="263" t="s">
        <v>349</v>
      </c>
      <c r="V45" s="12" t="s">
        <v>208</v>
      </c>
      <c r="W45" s="137" t="str">
        <f>DEC2BIN("0",1)</f>
        <v>0</v>
      </c>
    </row>
    <row r="46" spans="2:23" x14ac:dyDescent="0.25">
      <c r="B46" s="1">
        <v>44</v>
      </c>
      <c r="C46" s="1">
        <v>4.2000000000000099</v>
      </c>
      <c r="D46" s="8" t="str">
        <f t="shared" si="5"/>
        <v>101100</v>
      </c>
      <c r="I46" s="1">
        <v>42</v>
      </c>
      <c r="J46" s="1">
        <v>0.86</v>
      </c>
      <c r="K46" s="1" t="str">
        <f t="shared" si="4"/>
        <v>0101010</v>
      </c>
      <c r="L46" s="1">
        <v>1.72</v>
      </c>
      <c r="M46" s="1" t="str">
        <f t="shared" si="3"/>
        <v>0101010</v>
      </c>
      <c r="Q46" s="1">
        <v>43</v>
      </c>
      <c r="R46" s="1">
        <v>3</v>
      </c>
      <c r="S46" s="1" t="str">
        <f t="shared" si="2"/>
        <v>101011</v>
      </c>
      <c r="U46" s="263"/>
      <c r="V46" s="12" t="s">
        <v>209</v>
      </c>
      <c r="W46" s="137" t="str">
        <f>DEC2BIN("1",1)</f>
        <v>1</v>
      </c>
    </row>
    <row r="47" spans="2:23" x14ac:dyDescent="0.25">
      <c r="B47" s="1">
        <v>45</v>
      </c>
      <c r="C47" s="1">
        <v>4.2500000000000098</v>
      </c>
      <c r="D47" s="8" t="str">
        <f t="shared" si="5"/>
        <v>101101</v>
      </c>
      <c r="F47" s="264" t="s">
        <v>355</v>
      </c>
      <c r="G47" s="265"/>
      <c r="I47" s="1">
        <v>43</v>
      </c>
      <c r="J47" s="1">
        <v>0.87</v>
      </c>
      <c r="K47" s="1" t="str">
        <f t="shared" si="4"/>
        <v>0101011</v>
      </c>
      <c r="L47" s="1">
        <v>1.74</v>
      </c>
      <c r="M47" s="1" t="str">
        <f t="shared" si="3"/>
        <v>0101011</v>
      </c>
      <c r="Q47" s="1">
        <v>44</v>
      </c>
      <c r="R47" s="1">
        <v>3.05</v>
      </c>
      <c r="S47" s="1" t="str">
        <f t="shared" si="2"/>
        <v>101100</v>
      </c>
      <c r="U47" s="263" t="s">
        <v>350</v>
      </c>
      <c r="V47" s="12" t="s">
        <v>207</v>
      </c>
      <c r="W47" s="137" t="str">
        <f>DEC2BIN("0",1)</f>
        <v>0</v>
      </c>
    </row>
    <row r="48" spans="2:23" x14ac:dyDescent="0.25">
      <c r="B48" s="1">
        <v>46</v>
      </c>
      <c r="C48" s="1">
        <v>4.3000000000000096</v>
      </c>
      <c r="D48" s="8" t="str">
        <f t="shared" si="5"/>
        <v>101110</v>
      </c>
      <c r="F48" s="103">
        <v>0</v>
      </c>
      <c r="G48" s="104">
        <v>0</v>
      </c>
      <c r="I48" s="1">
        <v>44</v>
      </c>
      <c r="J48" s="1">
        <v>0.88</v>
      </c>
      <c r="K48" s="1" t="str">
        <f t="shared" si="4"/>
        <v>0101100</v>
      </c>
      <c r="L48" s="1">
        <v>1.76</v>
      </c>
      <c r="M48" s="1" t="str">
        <f t="shared" si="3"/>
        <v>0101100</v>
      </c>
      <c r="Q48" s="1">
        <v>45</v>
      </c>
      <c r="R48" s="1">
        <v>3.1</v>
      </c>
      <c r="S48" s="1" t="str">
        <f t="shared" si="2"/>
        <v>101101</v>
      </c>
      <c r="U48" s="263"/>
      <c r="V48" s="12" t="s">
        <v>206</v>
      </c>
      <c r="W48" s="137" t="str">
        <f>DEC2BIN("1",1)</f>
        <v>1</v>
      </c>
    </row>
    <row r="49" spans="2:23" x14ac:dyDescent="0.25">
      <c r="B49" s="1">
        <v>47</v>
      </c>
      <c r="C49" s="1">
        <v>4.3500000000000103</v>
      </c>
      <c r="D49" s="8" t="str">
        <f t="shared" si="5"/>
        <v>101111</v>
      </c>
      <c r="F49" s="1">
        <v>1</v>
      </c>
      <c r="G49" s="9">
        <v>1</v>
      </c>
      <c r="I49" s="1">
        <v>45</v>
      </c>
      <c r="J49" s="1">
        <v>0.89</v>
      </c>
      <c r="K49" s="1" t="str">
        <f t="shared" si="4"/>
        <v>0101101</v>
      </c>
      <c r="L49" s="1">
        <v>1.78</v>
      </c>
      <c r="M49" s="1" t="str">
        <f t="shared" si="3"/>
        <v>0101101</v>
      </c>
      <c r="Q49" s="1">
        <v>46</v>
      </c>
      <c r="R49" s="1">
        <v>3.15</v>
      </c>
      <c r="S49" s="1" t="str">
        <f t="shared" si="2"/>
        <v>101110</v>
      </c>
      <c r="U49" s="263" t="s">
        <v>351</v>
      </c>
      <c r="V49" s="12" t="s">
        <v>208</v>
      </c>
      <c r="W49" s="137" t="str">
        <f>DEC2BIN("0",1)</f>
        <v>0</v>
      </c>
    </row>
    <row r="50" spans="2:23" x14ac:dyDescent="0.25">
      <c r="B50" s="1">
        <v>48</v>
      </c>
      <c r="C50" s="1">
        <v>4.4000000000000101</v>
      </c>
      <c r="D50" s="8" t="str">
        <f t="shared" si="5"/>
        <v>110000</v>
      </c>
      <c r="I50" s="1">
        <v>46</v>
      </c>
      <c r="J50" s="1">
        <v>0.9</v>
      </c>
      <c r="K50" s="1" t="str">
        <f t="shared" si="4"/>
        <v>0101110</v>
      </c>
      <c r="L50" s="1">
        <v>1.8</v>
      </c>
      <c r="M50" s="1" t="str">
        <f t="shared" si="3"/>
        <v>0101110</v>
      </c>
      <c r="Q50" s="1">
        <v>47</v>
      </c>
      <c r="R50" s="1">
        <v>3.2</v>
      </c>
      <c r="S50" s="1" t="str">
        <f t="shared" si="2"/>
        <v>101111</v>
      </c>
      <c r="U50" s="263"/>
      <c r="V50" s="12" t="s">
        <v>209</v>
      </c>
      <c r="W50" s="137" t="str">
        <f>DEC2BIN("1",1)</f>
        <v>1</v>
      </c>
    </row>
    <row r="51" spans="2:23" x14ac:dyDescent="0.25">
      <c r="B51" s="1">
        <v>49</v>
      </c>
      <c r="C51" s="1">
        <v>4.4500000000000099</v>
      </c>
      <c r="D51" s="8" t="str">
        <f t="shared" si="5"/>
        <v>110001</v>
      </c>
      <c r="I51" s="1">
        <v>47</v>
      </c>
      <c r="J51" s="1">
        <v>0.91</v>
      </c>
      <c r="K51" s="1" t="str">
        <f t="shared" si="4"/>
        <v>0101111</v>
      </c>
      <c r="L51" s="1">
        <v>1.82</v>
      </c>
      <c r="M51" s="1" t="str">
        <f t="shared" si="3"/>
        <v>0101111</v>
      </c>
      <c r="Q51" s="1">
        <v>48</v>
      </c>
      <c r="R51" s="1">
        <v>3.25</v>
      </c>
      <c r="S51" s="1" t="str">
        <f t="shared" si="2"/>
        <v>110000</v>
      </c>
      <c r="U51" s="263" t="s">
        <v>352</v>
      </c>
      <c r="V51" s="12" t="s">
        <v>207</v>
      </c>
      <c r="W51" s="137" t="str">
        <f>DEC2BIN("0",1)</f>
        <v>0</v>
      </c>
    </row>
    <row r="52" spans="2:23" x14ac:dyDescent="0.25">
      <c r="B52" s="1">
        <v>50</v>
      </c>
      <c r="C52" s="1">
        <v>4.5000000000000098</v>
      </c>
      <c r="D52" s="8" t="str">
        <f t="shared" si="5"/>
        <v>110010</v>
      </c>
      <c r="F52" s="259" t="s">
        <v>402</v>
      </c>
      <c r="G52" s="259"/>
      <c r="I52" s="1">
        <v>48</v>
      </c>
      <c r="J52" s="1">
        <v>0.92</v>
      </c>
      <c r="K52" s="1" t="str">
        <f t="shared" si="4"/>
        <v>0110000</v>
      </c>
      <c r="L52" s="1">
        <v>1.84</v>
      </c>
      <c r="M52" s="1" t="str">
        <f t="shared" si="3"/>
        <v>0110000</v>
      </c>
      <c r="Q52" s="1">
        <v>49</v>
      </c>
      <c r="R52" s="1">
        <v>3.3</v>
      </c>
      <c r="S52" s="1" t="s">
        <v>194</v>
      </c>
      <c r="U52" s="263"/>
      <c r="V52" s="12" t="s">
        <v>206</v>
      </c>
      <c r="W52" s="137" t="str">
        <f>DEC2BIN("1",1)</f>
        <v>1</v>
      </c>
    </row>
    <row r="53" spans="2:23" x14ac:dyDescent="0.25">
      <c r="B53" s="1">
        <v>51</v>
      </c>
      <c r="C53" s="1">
        <v>4.5500000000000096</v>
      </c>
      <c r="D53" s="8" t="str">
        <f t="shared" si="5"/>
        <v>110011</v>
      </c>
      <c r="F53" s="1" t="str">
        <f>DEC2BIN(0,2)</f>
        <v>00</v>
      </c>
      <c r="G53" s="1" t="s">
        <v>403</v>
      </c>
      <c r="I53" s="1">
        <v>49</v>
      </c>
      <c r="J53" s="1">
        <v>0.93</v>
      </c>
      <c r="K53" s="1" t="str">
        <f t="shared" si="4"/>
        <v>0110001</v>
      </c>
      <c r="L53" s="1">
        <v>1.86</v>
      </c>
      <c r="M53" s="1" t="str">
        <f t="shared" si="3"/>
        <v>0110001</v>
      </c>
      <c r="Q53" s="1">
        <v>50</v>
      </c>
      <c r="R53" s="1">
        <v>3.3</v>
      </c>
      <c r="S53" s="1" t="str">
        <f t="shared" si="2"/>
        <v>110010</v>
      </c>
      <c r="U53" s="262" t="s">
        <v>354</v>
      </c>
      <c r="V53" s="12" t="s">
        <v>208</v>
      </c>
      <c r="W53" s="137">
        <v>0</v>
      </c>
    </row>
    <row r="54" spans="2:23" x14ac:dyDescent="0.25">
      <c r="B54" s="1">
        <v>52</v>
      </c>
      <c r="C54" s="1">
        <v>4.6000000000000103</v>
      </c>
      <c r="D54" s="8" t="s">
        <v>176</v>
      </c>
      <c r="F54" s="1" t="str">
        <f>DEC2BIN(2,2)</f>
        <v>10</v>
      </c>
      <c r="G54" s="1" t="s">
        <v>405</v>
      </c>
      <c r="I54" s="1">
        <v>50</v>
      </c>
      <c r="J54" s="1">
        <v>0.94</v>
      </c>
      <c r="K54" s="1" t="str">
        <f t="shared" si="4"/>
        <v>0110010</v>
      </c>
      <c r="L54" s="1">
        <v>1.88</v>
      </c>
      <c r="M54" s="1" t="str">
        <f t="shared" si="3"/>
        <v>0110010</v>
      </c>
      <c r="Q54" s="1">
        <v>51</v>
      </c>
      <c r="R54" s="1">
        <v>3.3</v>
      </c>
      <c r="S54" s="1" t="str">
        <f t="shared" si="2"/>
        <v>110011</v>
      </c>
      <c r="U54" s="255"/>
      <c r="V54" s="12" t="s">
        <v>209</v>
      </c>
      <c r="W54" s="137">
        <v>1</v>
      </c>
    </row>
    <row r="55" spans="2:23" x14ac:dyDescent="0.25">
      <c r="B55" s="1">
        <v>53</v>
      </c>
      <c r="C55" s="1">
        <v>4.5999999999999996</v>
      </c>
      <c r="D55" s="8" t="str">
        <f t="shared" si="5"/>
        <v>110101</v>
      </c>
      <c r="F55" s="1" t="str">
        <f>DEC2BIN(3,2)</f>
        <v>11</v>
      </c>
      <c r="G55" s="1" t="s">
        <v>404</v>
      </c>
      <c r="I55" s="1">
        <v>51</v>
      </c>
      <c r="J55" s="1">
        <v>0.95</v>
      </c>
      <c r="K55" s="1" t="str">
        <f t="shared" si="4"/>
        <v>0110011</v>
      </c>
      <c r="L55" s="1">
        <v>1.9</v>
      </c>
      <c r="M55" s="1" t="str">
        <f t="shared" si="3"/>
        <v>0110011</v>
      </c>
      <c r="Q55" s="1">
        <v>52</v>
      </c>
      <c r="R55" s="1">
        <v>3.3</v>
      </c>
      <c r="S55" s="1" t="str">
        <f t="shared" si="2"/>
        <v>110100</v>
      </c>
      <c r="U55" s="263" t="s">
        <v>353</v>
      </c>
      <c r="V55" s="12" t="s">
        <v>207</v>
      </c>
      <c r="W55" s="137" t="str">
        <f>DEC2BIN("0",1)</f>
        <v>0</v>
      </c>
    </row>
    <row r="56" spans="2:23" x14ac:dyDescent="0.25">
      <c r="B56" s="1">
        <v>54</v>
      </c>
      <c r="C56" s="1">
        <v>4.5999999999999996</v>
      </c>
      <c r="D56" s="8" t="str">
        <f t="shared" si="5"/>
        <v>110110</v>
      </c>
      <c r="I56" s="1">
        <v>52</v>
      </c>
      <c r="J56" s="1">
        <v>0.96</v>
      </c>
      <c r="K56" s="1" t="str">
        <f t="shared" si="4"/>
        <v>0110100</v>
      </c>
      <c r="L56" s="1">
        <v>1.92</v>
      </c>
      <c r="M56" s="1" t="str">
        <f t="shared" si="3"/>
        <v>0110100</v>
      </c>
      <c r="Q56" s="1">
        <v>53</v>
      </c>
      <c r="R56" s="1">
        <v>3.3</v>
      </c>
      <c r="S56" s="1" t="str">
        <f t="shared" si="2"/>
        <v>110101</v>
      </c>
      <c r="U56" s="263"/>
      <c r="V56" s="12" t="s">
        <v>206</v>
      </c>
      <c r="W56" s="137" t="str">
        <f>DEC2BIN("1",1)</f>
        <v>1</v>
      </c>
    </row>
    <row r="57" spans="2:23" x14ac:dyDescent="0.25">
      <c r="B57" s="1">
        <v>55</v>
      </c>
      <c r="C57" s="1">
        <v>4.5999999999999996</v>
      </c>
      <c r="D57" s="8" t="str">
        <f t="shared" si="5"/>
        <v>110111</v>
      </c>
      <c r="I57" s="1">
        <v>53</v>
      </c>
      <c r="J57" s="1">
        <v>0.97</v>
      </c>
      <c r="K57" s="1" t="str">
        <f t="shared" si="4"/>
        <v>0110101</v>
      </c>
      <c r="L57" s="1">
        <v>1.94</v>
      </c>
      <c r="M57" s="1" t="str">
        <f t="shared" si="3"/>
        <v>0110101</v>
      </c>
      <c r="Q57" s="1">
        <v>54</v>
      </c>
      <c r="R57" s="1">
        <v>3.3</v>
      </c>
      <c r="S57" s="1" t="str">
        <f t="shared" si="2"/>
        <v>110110</v>
      </c>
    </row>
    <row r="58" spans="2:23" x14ac:dyDescent="0.25">
      <c r="B58" s="1">
        <v>56</v>
      </c>
      <c r="C58" s="1">
        <v>4.5999999999999996</v>
      </c>
      <c r="D58" s="8" t="str">
        <f t="shared" si="5"/>
        <v>111000</v>
      </c>
      <c r="I58" s="1">
        <v>54</v>
      </c>
      <c r="J58" s="1">
        <v>0.98</v>
      </c>
      <c r="K58" s="1" t="str">
        <f t="shared" si="4"/>
        <v>0110110</v>
      </c>
      <c r="L58" s="1">
        <v>1.96</v>
      </c>
      <c r="M58" s="1" t="str">
        <f t="shared" si="3"/>
        <v>0110110</v>
      </c>
      <c r="Q58" s="1">
        <v>55</v>
      </c>
      <c r="R58" s="1">
        <v>3.3</v>
      </c>
      <c r="S58" s="1" t="str">
        <f t="shared" si="2"/>
        <v>110111</v>
      </c>
      <c r="U58" s="38" t="s">
        <v>344</v>
      </c>
      <c r="V58" s="39">
        <v>0</v>
      </c>
    </row>
    <row r="59" spans="2:23" x14ac:dyDescent="0.25">
      <c r="B59" s="1">
        <v>57</v>
      </c>
      <c r="C59" s="1">
        <v>4.5999999999999996</v>
      </c>
      <c r="D59" s="8" t="str">
        <f t="shared" si="5"/>
        <v>111001</v>
      </c>
      <c r="I59" s="1">
        <v>55</v>
      </c>
      <c r="J59" s="1">
        <v>0.99</v>
      </c>
      <c r="K59" s="1" t="str">
        <f t="shared" si="4"/>
        <v>0110111</v>
      </c>
      <c r="L59" s="1">
        <v>1.98</v>
      </c>
      <c r="M59" s="1" t="str">
        <f t="shared" si="3"/>
        <v>0110111</v>
      </c>
      <c r="Q59" s="1">
        <v>56</v>
      </c>
      <c r="R59" s="1">
        <v>3.3</v>
      </c>
      <c r="S59" s="1" t="str">
        <f t="shared" si="2"/>
        <v>111000</v>
      </c>
      <c r="U59" s="40" t="s">
        <v>334</v>
      </c>
      <c r="V59" s="41" t="e">
        <f>IF(Power_Supply!#REF!="0", 6, 9)</f>
        <v>#REF!</v>
      </c>
    </row>
    <row r="60" spans="2:23" x14ac:dyDescent="0.25">
      <c r="B60" s="1">
        <v>58</v>
      </c>
      <c r="C60" s="1">
        <v>4.5999999999999996</v>
      </c>
      <c r="D60" s="8" t="str">
        <f t="shared" si="5"/>
        <v>111010</v>
      </c>
      <c r="I60" s="1">
        <v>56</v>
      </c>
      <c r="J60" s="1">
        <v>1</v>
      </c>
      <c r="K60" s="1" t="str">
        <f t="shared" si="4"/>
        <v>0111000</v>
      </c>
      <c r="L60" s="1">
        <v>2</v>
      </c>
      <c r="M60" s="1" t="str">
        <f t="shared" si="3"/>
        <v>0111000</v>
      </c>
      <c r="Q60" s="1">
        <v>57</v>
      </c>
      <c r="R60" s="1">
        <v>3.3</v>
      </c>
      <c r="S60" s="1" t="str">
        <f t="shared" si="2"/>
        <v>111001</v>
      </c>
      <c r="U60" s="40" t="s">
        <v>335</v>
      </c>
      <c r="V60" s="41">
        <v>3</v>
      </c>
    </row>
    <row r="61" spans="2:23" x14ac:dyDescent="0.25">
      <c r="B61" s="1">
        <v>59</v>
      </c>
      <c r="C61" s="1">
        <v>4.5999999999999996</v>
      </c>
      <c r="D61" s="8" t="str">
        <f t="shared" si="5"/>
        <v>111011</v>
      </c>
      <c r="I61" s="1">
        <v>57</v>
      </c>
      <c r="J61" s="1">
        <v>1.01</v>
      </c>
      <c r="K61" s="1" t="str">
        <f t="shared" si="4"/>
        <v>0111001</v>
      </c>
      <c r="L61" s="1">
        <v>2.02</v>
      </c>
      <c r="M61" s="1" t="str">
        <f t="shared" si="3"/>
        <v>0111001</v>
      </c>
      <c r="Q61" s="1">
        <v>58</v>
      </c>
      <c r="R61" s="1">
        <v>3.3</v>
      </c>
      <c r="S61" s="1" t="str">
        <f t="shared" si="2"/>
        <v>111010</v>
      </c>
      <c r="U61" s="40" t="s">
        <v>336</v>
      </c>
      <c r="V61" s="41">
        <v>4</v>
      </c>
    </row>
    <row r="62" spans="2:23" x14ac:dyDescent="0.25">
      <c r="B62" s="1">
        <v>60</v>
      </c>
      <c r="C62" s="1">
        <v>4.5999999999999996</v>
      </c>
      <c r="D62" s="8" t="str">
        <f t="shared" si="5"/>
        <v>111100</v>
      </c>
      <c r="I62" s="1">
        <v>58</v>
      </c>
      <c r="J62" s="1">
        <v>1.02</v>
      </c>
      <c r="K62" s="1" t="str">
        <f t="shared" si="4"/>
        <v>0111010</v>
      </c>
      <c r="L62" s="1">
        <v>2.04</v>
      </c>
      <c r="M62" s="1" t="str">
        <f t="shared" si="3"/>
        <v>0111010</v>
      </c>
      <c r="Q62" s="1">
        <v>59</v>
      </c>
      <c r="R62" s="1">
        <v>3.3</v>
      </c>
      <c r="S62" s="1" t="str">
        <f t="shared" si="2"/>
        <v>111011</v>
      </c>
      <c r="U62" s="40" t="s">
        <v>34</v>
      </c>
      <c r="V62" s="41">
        <v>3</v>
      </c>
    </row>
    <row r="63" spans="2:23" x14ac:dyDescent="0.25">
      <c r="B63" s="1">
        <v>61</v>
      </c>
      <c r="C63" s="1">
        <v>4.5999999999999996</v>
      </c>
      <c r="D63" s="8" t="str">
        <f t="shared" si="5"/>
        <v>111101</v>
      </c>
      <c r="I63" s="1">
        <v>59</v>
      </c>
      <c r="J63" s="1">
        <v>1.03</v>
      </c>
      <c r="K63" s="1" t="str">
        <f t="shared" si="4"/>
        <v>0111011</v>
      </c>
      <c r="L63" s="1">
        <v>2.06</v>
      </c>
      <c r="M63" s="1" t="str">
        <f t="shared" si="3"/>
        <v>0111011</v>
      </c>
      <c r="Q63" s="1">
        <v>60</v>
      </c>
      <c r="R63" s="1">
        <v>3.3</v>
      </c>
      <c r="S63" s="1" t="str">
        <f t="shared" si="2"/>
        <v>111100</v>
      </c>
      <c r="U63" s="40" t="s">
        <v>337</v>
      </c>
      <c r="V63" s="41">
        <v>2</v>
      </c>
    </row>
    <row r="64" spans="2:23" x14ac:dyDescent="0.25">
      <c r="B64" s="1">
        <v>62</v>
      </c>
      <c r="C64" s="1">
        <v>4.5999999999999996</v>
      </c>
      <c r="D64" s="8" t="str">
        <f t="shared" si="5"/>
        <v>111110</v>
      </c>
      <c r="I64" s="1">
        <v>60</v>
      </c>
      <c r="J64" s="1">
        <v>1.04</v>
      </c>
      <c r="K64" s="1" t="str">
        <f t="shared" si="4"/>
        <v>0111100</v>
      </c>
      <c r="L64" s="1">
        <v>2.08</v>
      </c>
      <c r="M64" s="1" t="str">
        <f t="shared" si="3"/>
        <v>0111100</v>
      </c>
      <c r="Q64" s="1">
        <v>61</v>
      </c>
      <c r="R64" s="1">
        <v>3.3</v>
      </c>
      <c r="S64" s="1" t="str">
        <f t="shared" si="2"/>
        <v>111101</v>
      </c>
      <c r="U64" s="40" t="s">
        <v>338</v>
      </c>
      <c r="V64" s="41">
        <v>1</v>
      </c>
    </row>
    <row r="65" spans="2:22" x14ac:dyDescent="0.25">
      <c r="B65" s="1">
        <v>63</v>
      </c>
      <c r="C65" s="1">
        <v>4.5999999999999996</v>
      </c>
      <c r="D65" s="8" t="str">
        <f t="shared" si="5"/>
        <v>111111</v>
      </c>
      <c r="I65" s="1">
        <v>61</v>
      </c>
      <c r="J65" s="1">
        <v>1.05</v>
      </c>
      <c r="K65" s="1" t="str">
        <f t="shared" si="4"/>
        <v>0111101</v>
      </c>
      <c r="L65" s="1">
        <v>2.1</v>
      </c>
      <c r="M65" s="1" t="str">
        <f t="shared" si="3"/>
        <v>0111101</v>
      </c>
      <c r="Q65" s="1">
        <v>62</v>
      </c>
      <c r="R65" s="1">
        <v>3.3</v>
      </c>
      <c r="S65" s="1" t="str">
        <f t="shared" si="2"/>
        <v>111110</v>
      </c>
      <c r="U65" s="40" t="s">
        <v>339</v>
      </c>
      <c r="V65" s="41">
        <v>1</v>
      </c>
    </row>
    <row r="66" spans="2:22" x14ac:dyDescent="0.25">
      <c r="I66" s="1">
        <v>62</v>
      </c>
      <c r="J66" s="1">
        <v>1.06</v>
      </c>
      <c r="K66" s="1" t="str">
        <f t="shared" si="4"/>
        <v>0111110</v>
      </c>
      <c r="L66" s="1">
        <v>2.12</v>
      </c>
      <c r="M66" s="1" t="str">
        <f t="shared" si="3"/>
        <v>0111110</v>
      </c>
      <c r="Q66" s="1">
        <v>63</v>
      </c>
      <c r="R66" s="1">
        <v>3.3</v>
      </c>
      <c r="S66" s="1" t="str">
        <f t="shared" si="2"/>
        <v>111111</v>
      </c>
    </row>
    <row r="67" spans="2:22" x14ac:dyDescent="0.25">
      <c r="B67" s="259" t="s">
        <v>399</v>
      </c>
      <c r="C67" s="259"/>
      <c r="I67" s="1">
        <v>63</v>
      </c>
      <c r="J67" s="1">
        <v>1.07</v>
      </c>
      <c r="K67" s="1" t="str">
        <f t="shared" si="4"/>
        <v>0111111</v>
      </c>
      <c r="L67" s="1">
        <v>2.14</v>
      </c>
      <c r="M67" s="1" t="str">
        <f t="shared" si="3"/>
        <v>0111111</v>
      </c>
    </row>
    <row r="68" spans="2:22" x14ac:dyDescent="0.25">
      <c r="B68" s="263" t="s">
        <v>392</v>
      </c>
      <c r="C68" s="1" t="s">
        <v>400</v>
      </c>
      <c r="I68" s="1">
        <v>64</v>
      </c>
      <c r="J68" s="1">
        <v>1.08</v>
      </c>
      <c r="K68" s="1" t="str">
        <f t="shared" si="4"/>
        <v>1000000</v>
      </c>
      <c r="L68" s="1">
        <v>2.16</v>
      </c>
      <c r="M68" s="1" t="str">
        <f t="shared" si="3"/>
        <v>1000000</v>
      </c>
    </row>
    <row r="69" spans="2:22" x14ac:dyDescent="0.25">
      <c r="B69" s="263"/>
      <c r="C69" s="1" t="s">
        <v>401</v>
      </c>
      <c r="I69" s="1">
        <v>65</v>
      </c>
      <c r="J69" s="1">
        <v>1.0900000000000001</v>
      </c>
      <c r="K69" s="1" t="str">
        <f t="shared" si="4"/>
        <v>1000001</v>
      </c>
      <c r="L69" s="1">
        <v>2.1800000000000002</v>
      </c>
      <c r="M69" s="1" t="str">
        <f t="shared" ref="M69:M131" si="6">DEC2BIN(I69,7)</f>
        <v>1000001</v>
      </c>
      <c r="P69" s="1" t="s">
        <v>374</v>
      </c>
    </row>
    <row r="70" spans="2:22" x14ac:dyDescent="0.25">
      <c r="B70" s="263" t="s">
        <v>393</v>
      </c>
      <c r="C70" s="1" t="s">
        <v>398</v>
      </c>
      <c r="I70" s="1">
        <v>66</v>
      </c>
      <c r="J70" s="1">
        <v>1.1000000000000001</v>
      </c>
      <c r="K70" s="1" t="str">
        <f t="shared" ref="K70:K131" si="7">DEC2BIN(I70,7)</f>
        <v>1000010</v>
      </c>
      <c r="L70" s="1">
        <v>2.2000000000000002</v>
      </c>
      <c r="M70" s="1" t="str">
        <f t="shared" si="6"/>
        <v>1000010</v>
      </c>
      <c r="P70" s="1" t="s">
        <v>359</v>
      </c>
    </row>
    <row r="71" spans="2:22" x14ac:dyDescent="0.25">
      <c r="B71" s="263"/>
      <c r="C71" s="1" t="s">
        <v>397</v>
      </c>
      <c r="I71" s="1">
        <v>67</v>
      </c>
      <c r="J71" s="1">
        <v>1.1100000000000001</v>
      </c>
      <c r="K71" s="1" t="str">
        <f t="shared" si="7"/>
        <v>1000011</v>
      </c>
      <c r="L71" s="1">
        <v>2.2200000000000002</v>
      </c>
      <c r="M71" s="1" t="str">
        <f t="shared" si="6"/>
        <v>1000011</v>
      </c>
      <c r="P71" s="1" t="s">
        <v>360</v>
      </c>
    </row>
    <row r="72" spans="2:22" x14ac:dyDescent="0.25">
      <c r="B72" s="263" t="s">
        <v>394</v>
      </c>
      <c r="C72" s="1" t="s">
        <v>398</v>
      </c>
      <c r="I72" s="1">
        <v>68</v>
      </c>
      <c r="J72" s="1">
        <v>1.1200000000000001</v>
      </c>
      <c r="K72" s="1" t="str">
        <f t="shared" si="7"/>
        <v>1000100</v>
      </c>
      <c r="L72" s="1">
        <v>2.2400000000000002</v>
      </c>
      <c r="M72" s="1" t="str">
        <f t="shared" si="6"/>
        <v>1000100</v>
      </c>
      <c r="P72" s="1" t="s">
        <v>361</v>
      </c>
    </row>
    <row r="73" spans="2:22" x14ac:dyDescent="0.25">
      <c r="B73" s="263"/>
      <c r="C73" s="1" t="s">
        <v>397</v>
      </c>
      <c r="I73" s="1">
        <v>69</v>
      </c>
      <c r="J73" s="1">
        <v>1.1299999999999999</v>
      </c>
      <c r="K73" s="1" t="str">
        <f t="shared" si="7"/>
        <v>1000101</v>
      </c>
      <c r="L73" s="1">
        <v>2.2599999999999998</v>
      </c>
      <c r="M73" s="1" t="str">
        <f t="shared" si="6"/>
        <v>1000101</v>
      </c>
      <c r="P73" s="1" t="s">
        <v>267</v>
      </c>
    </row>
    <row r="74" spans="2:22" x14ac:dyDescent="0.25">
      <c r="I74" s="1">
        <v>70</v>
      </c>
      <c r="J74" s="1">
        <v>1.1399999999999999</v>
      </c>
      <c r="K74" s="1" t="str">
        <f t="shared" si="7"/>
        <v>1000110</v>
      </c>
      <c r="L74" s="1">
        <v>2.2799999999999998</v>
      </c>
      <c r="M74" s="1" t="str">
        <f t="shared" si="6"/>
        <v>1000110</v>
      </c>
      <c r="P74" s="1" t="s">
        <v>259</v>
      </c>
    </row>
    <row r="75" spans="2:22" x14ac:dyDescent="0.25">
      <c r="I75" s="1">
        <v>71</v>
      </c>
      <c r="J75" s="1">
        <v>1.1499999999999999</v>
      </c>
      <c r="K75" s="1" t="str">
        <f t="shared" si="7"/>
        <v>1000111</v>
      </c>
      <c r="L75" s="1">
        <v>2.2999999999999998</v>
      </c>
      <c r="M75" s="1" t="str">
        <f t="shared" si="6"/>
        <v>1000111</v>
      </c>
      <c r="P75" s="1" t="s">
        <v>264</v>
      </c>
    </row>
    <row r="76" spans="2:22" x14ac:dyDescent="0.25">
      <c r="I76" s="1">
        <v>72</v>
      </c>
      <c r="J76" s="1">
        <v>1.1599999999999999</v>
      </c>
      <c r="K76" s="1" t="str">
        <f t="shared" si="7"/>
        <v>1001000</v>
      </c>
      <c r="L76" s="1">
        <v>2.3199999999999998</v>
      </c>
      <c r="M76" s="1" t="str">
        <f t="shared" si="6"/>
        <v>1001000</v>
      </c>
      <c r="P76" s="1" t="s">
        <v>223</v>
      </c>
    </row>
    <row r="77" spans="2:22" x14ac:dyDescent="0.25">
      <c r="I77" s="1">
        <v>73</v>
      </c>
      <c r="J77" s="1">
        <v>1.17</v>
      </c>
      <c r="K77" s="1" t="str">
        <f t="shared" si="7"/>
        <v>1001001</v>
      </c>
      <c r="L77" s="1">
        <v>2.34</v>
      </c>
      <c r="M77" s="1" t="str">
        <f t="shared" si="6"/>
        <v>1001001</v>
      </c>
      <c r="P77" s="1" t="s">
        <v>327</v>
      </c>
    </row>
    <row r="78" spans="2:22" x14ac:dyDescent="0.25">
      <c r="I78" s="1">
        <v>74</v>
      </c>
      <c r="J78" s="1">
        <v>1.18</v>
      </c>
      <c r="K78" s="1" t="str">
        <f t="shared" si="7"/>
        <v>1001010</v>
      </c>
      <c r="L78" s="1">
        <v>2.36</v>
      </c>
      <c r="M78" s="1" t="str">
        <f t="shared" si="6"/>
        <v>1001010</v>
      </c>
      <c r="P78" s="1" t="s">
        <v>292</v>
      </c>
    </row>
    <row r="79" spans="2:22" x14ac:dyDescent="0.25">
      <c r="I79" s="1">
        <v>75</v>
      </c>
      <c r="J79" s="1">
        <v>1.19</v>
      </c>
      <c r="K79" s="1" t="str">
        <f t="shared" si="7"/>
        <v>1001011</v>
      </c>
      <c r="L79" s="1">
        <v>2.38</v>
      </c>
      <c r="M79" s="1" t="str">
        <f t="shared" si="6"/>
        <v>1001011</v>
      </c>
      <c r="P79" s="1" t="s">
        <v>274</v>
      </c>
    </row>
    <row r="80" spans="2:22" x14ac:dyDescent="0.25">
      <c r="I80" s="1">
        <v>76</v>
      </c>
      <c r="J80" s="1">
        <v>1.2</v>
      </c>
      <c r="K80" s="1" t="str">
        <f t="shared" si="7"/>
        <v>1001100</v>
      </c>
      <c r="L80" s="1">
        <v>2.4</v>
      </c>
      <c r="M80" s="1" t="str">
        <f t="shared" si="6"/>
        <v>1001100</v>
      </c>
      <c r="P80" s="1" t="s">
        <v>221</v>
      </c>
    </row>
    <row r="81" spans="9:16" x14ac:dyDescent="0.25">
      <c r="I81" s="1">
        <v>77</v>
      </c>
      <c r="J81" s="1">
        <v>1.21</v>
      </c>
      <c r="K81" s="1" t="str">
        <f t="shared" si="7"/>
        <v>1001101</v>
      </c>
      <c r="L81" s="1">
        <v>2.42</v>
      </c>
      <c r="M81" s="1" t="str">
        <f t="shared" si="6"/>
        <v>1001101</v>
      </c>
      <c r="P81" s="1" t="s">
        <v>362</v>
      </c>
    </row>
    <row r="82" spans="9:16" x14ac:dyDescent="0.25">
      <c r="I82" s="1">
        <v>78</v>
      </c>
      <c r="J82" s="1">
        <v>1.22</v>
      </c>
      <c r="K82" s="1" t="str">
        <f t="shared" si="7"/>
        <v>1001110</v>
      </c>
      <c r="L82" s="1">
        <v>2.44</v>
      </c>
      <c r="M82" s="1" t="str">
        <f t="shared" si="6"/>
        <v>1001110</v>
      </c>
      <c r="P82" s="1" t="s">
        <v>363</v>
      </c>
    </row>
    <row r="83" spans="9:16" x14ac:dyDescent="0.25">
      <c r="I83" s="1">
        <v>79</v>
      </c>
      <c r="J83" s="1">
        <v>1.23</v>
      </c>
      <c r="K83" s="1" t="str">
        <f t="shared" si="7"/>
        <v>1001111</v>
      </c>
      <c r="L83" s="1">
        <v>2.46</v>
      </c>
      <c r="M83" s="1" t="str">
        <f t="shared" si="6"/>
        <v>1001111</v>
      </c>
      <c r="P83" s="1" t="s">
        <v>364</v>
      </c>
    </row>
    <row r="84" spans="9:16" x14ac:dyDescent="0.25">
      <c r="I84" s="1">
        <v>80</v>
      </c>
      <c r="J84" s="1">
        <v>1.24</v>
      </c>
      <c r="K84" s="1" t="str">
        <f t="shared" si="7"/>
        <v>1010000</v>
      </c>
      <c r="L84" s="1">
        <v>2.48</v>
      </c>
      <c r="M84" s="1" t="str">
        <f t="shared" si="6"/>
        <v>1010000</v>
      </c>
      <c r="P84" s="1" t="s">
        <v>365</v>
      </c>
    </row>
    <row r="85" spans="9:16" x14ac:dyDescent="0.25">
      <c r="I85" s="1">
        <v>81</v>
      </c>
      <c r="J85" s="1">
        <v>1.25</v>
      </c>
      <c r="K85" s="1" t="str">
        <f t="shared" si="7"/>
        <v>1010001</v>
      </c>
      <c r="L85" s="1">
        <v>2.5</v>
      </c>
      <c r="M85" s="1" t="str">
        <f t="shared" si="6"/>
        <v>1010001</v>
      </c>
      <c r="P85" s="1" t="s">
        <v>234</v>
      </c>
    </row>
    <row r="86" spans="9:16" x14ac:dyDescent="0.25">
      <c r="I86" s="1">
        <v>82</v>
      </c>
      <c r="J86" s="1">
        <v>1.26</v>
      </c>
      <c r="K86" s="1" t="str">
        <f t="shared" si="7"/>
        <v>1010010</v>
      </c>
      <c r="L86" s="1">
        <v>2.52</v>
      </c>
      <c r="M86" s="1" t="str">
        <f t="shared" si="6"/>
        <v>1010010</v>
      </c>
      <c r="P86" s="1" t="s">
        <v>366</v>
      </c>
    </row>
    <row r="87" spans="9:16" x14ac:dyDescent="0.25">
      <c r="I87" s="1">
        <v>83</v>
      </c>
      <c r="J87" s="1">
        <v>1.27</v>
      </c>
      <c r="K87" s="1" t="str">
        <f t="shared" si="7"/>
        <v>1010011</v>
      </c>
      <c r="L87" s="1">
        <v>2.54</v>
      </c>
      <c r="M87" s="1" t="str">
        <f t="shared" si="6"/>
        <v>1010011</v>
      </c>
      <c r="P87" s="1" t="s">
        <v>367</v>
      </c>
    </row>
    <row r="88" spans="9:16" x14ac:dyDescent="0.25">
      <c r="I88" s="1">
        <v>84</v>
      </c>
      <c r="J88" s="1">
        <v>1.28</v>
      </c>
      <c r="K88" s="1" t="str">
        <f t="shared" si="7"/>
        <v>1010100</v>
      </c>
      <c r="L88" s="1">
        <v>2.56</v>
      </c>
      <c r="M88" s="1" t="str">
        <f t="shared" si="6"/>
        <v>1010100</v>
      </c>
      <c r="P88" s="1" t="s">
        <v>368</v>
      </c>
    </row>
    <row r="89" spans="9:16" x14ac:dyDescent="0.25">
      <c r="I89" s="1">
        <v>85</v>
      </c>
      <c r="J89" s="1">
        <v>1.29</v>
      </c>
      <c r="K89" s="1" t="str">
        <f t="shared" si="7"/>
        <v>1010101</v>
      </c>
      <c r="L89" s="1">
        <v>2.58</v>
      </c>
      <c r="M89" s="1" t="str">
        <f t="shared" si="6"/>
        <v>1010101</v>
      </c>
      <c r="P89" s="1" t="s">
        <v>369</v>
      </c>
    </row>
    <row r="90" spans="9:16" x14ac:dyDescent="0.25">
      <c r="I90" s="1">
        <v>86</v>
      </c>
      <c r="J90" s="1">
        <v>1.3</v>
      </c>
      <c r="K90" s="1" t="str">
        <f t="shared" si="7"/>
        <v>1010110</v>
      </c>
      <c r="L90" s="1">
        <v>2.6</v>
      </c>
      <c r="M90" s="1" t="str">
        <f t="shared" si="6"/>
        <v>1010110</v>
      </c>
      <c r="P90" s="1" t="s">
        <v>370</v>
      </c>
    </row>
    <row r="91" spans="9:16" x14ac:dyDescent="0.25">
      <c r="I91" s="1">
        <v>87</v>
      </c>
      <c r="J91" s="1">
        <v>1.31</v>
      </c>
      <c r="K91" s="1" t="str">
        <f t="shared" si="7"/>
        <v>1010111</v>
      </c>
      <c r="L91" s="1">
        <v>2.62</v>
      </c>
      <c r="M91" s="1" t="str">
        <f t="shared" si="6"/>
        <v>1010111</v>
      </c>
      <c r="P91" s="1" t="s">
        <v>371</v>
      </c>
    </row>
    <row r="92" spans="9:16" x14ac:dyDescent="0.25">
      <c r="I92" s="1">
        <v>88</v>
      </c>
      <c r="J92" s="1">
        <v>1.32</v>
      </c>
      <c r="K92" s="1" t="str">
        <f t="shared" si="7"/>
        <v>1011000</v>
      </c>
      <c r="L92" s="1">
        <v>2.64</v>
      </c>
      <c r="M92" s="1" t="str">
        <f t="shared" si="6"/>
        <v>1011000</v>
      </c>
      <c r="P92" s="1" t="s">
        <v>372</v>
      </c>
    </row>
    <row r="93" spans="9:16" x14ac:dyDescent="0.25">
      <c r="I93" s="1">
        <v>89</v>
      </c>
      <c r="J93" s="1">
        <v>1.33</v>
      </c>
      <c r="K93" s="1" t="str">
        <f t="shared" si="7"/>
        <v>1011001</v>
      </c>
      <c r="L93" s="1">
        <v>2.66</v>
      </c>
      <c r="M93" s="1" t="str">
        <f t="shared" si="6"/>
        <v>1011001</v>
      </c>
      <c r="P93" s="1" t="s">
        <v>373</v>
      </c>
    </row>
    <row r="94" spans="9:16" x14ac:dyDescent="0.25">
      <c r="I94" s="1">
        <v>90</v>
      </c>
      <c r="J94" s="1">
        <v>1.34</v>
      </c>
      <c r="K94" s="1" t="str">
        <f t="shared" si="7"/>
        <v>1011010</v>
      </c>
      <c r="L94" s="1">
        <v>2.68</v>
      </c>
      <c r="M94" s="1" t="str">
        <f t="shared" si="6"/>
        <v>1011010</v>
      </c>
      <c r="P94" s="1" t="s">
        <v>359</v>
      </c>
    </row>
    <row r="95" spans="9:16" x14ac:dyDescent="0.25">
      <c r="I95" s="1">
        <v>91</v>
      </c>
      <c r="J95" s="1">
        <v>1.35</v>
      </c>
      <c r="K95" s="1" t="str">
        <f t="shared" si="7"/>
        <v>1011011</v>
      </c>
      <c r="L95" s="1">
        <v>2.7</v>
      </c>
      <c r="M95" s="1" t="str">
        <f t="shared" si="6"/>
        <v>1011011</v>
      </c>
      <c r="P95" s="1" t="s">
        <v>360</v>
      </c>
    </row>
    <row r="96" spans="9:16" x14ac:dyDescent="0.25">
      <c r="I96" s="1">
        <v>92</v>
      </c>
      <c r="J96" s="1">
        <v>1.36</v>
      </c>
      <c r="K96" s="1" t="str">
        <f t="shared" si="7"/>
        <v>1011100</v>
      </c>
      <c r="L96" s="1">
        <v>2.72</v>
      </c>
      <c r="M96" s="1" t="str">
        <f t="shared" si="6"/>
        <v>1011100</v>
      </c>
      <c r="P96" s="1" t="s">
        <v>361</v>
      </c>
    </row>
    <row r="97" spans="9:16" x14ac:dyDescent="0.25">
      <c r="I97" s="1">
        <v>93</v>
      </c>
      <c r="J97" s="1">
        <v>1.37</v>
      </c>
      <c r="K97" s="1" t="str">
        <f t="shared" si="7"/>
        <v>1011101</v>
      </c>
      <c r="L97" s="1">
        <v>2.74</v>
      </c>
      <c r="M97" s="1" t="str">
        <f t="shared" si="6"/>
        <v>1011101</v>
      </c>
      <c r="P97" s="1" t="s">
        <v>267</v>
      </c>
    </row>
    <row r="98" spans="9:16" x14ac:dyDescent="0.25">
      <c r="I98" s="1">
        <v>94</v>
      </c>
      <c r="J98" s="1">
        <v>1.38</v>
      </c>
      <c r="K98" s="1" t="str">
        <f t="shared" si="7"/>
        <v>1011110</v>
      </c>
      <c r="L98" s="1">
        <v>2.76</v>
      </c>
      <c r="M98" s="1" t="str">
        <f t="shared" si="6"/>
        <v>1011110</v>
      </c>
      <c r="P98" s="1" t="s">
        <v>259</v>
      </c>
    </row>
    <row r="99" spans="9:16" x14ac:dyDescent="0.25">
      <c r="I99" s="1">
        <v>95</v>
      </c>
      <c r="J99" s="1">
        <v>1.39</v>
      </c>
      <c r="K99" s="1" t="str">
        <f t="shared" si="7"/>
        <v>1011111</v>
      </c>
      <c r="L99" s="1">
        <v>2.78</v>
      </c>
      <c r="M99" s="1" t="str">
        <f t="shared" si="6"/>
        <v>1011111</v>
      </c>
      <c r="P99" s="1" t="s">
        <v>264</v>
      </c>
    </row>
    <row r="100" spans="9:16" x14ac:dyDescent="0.25">
      <c r="I100" s="1">
        <v>96</v>
      </c>
      <c r="J100" s="1">
        <v>1.4</v>
      </c>
      <c r="K100" s="1" t="str">
        <f t="shared" si="7"/>
        <v>1100000</v>
      </c>
      <c r="L100" s="1">
        <v>2.8</v>
      </c>
      <c r="M100" s="1" t="str">
        <f t="shared" si="6"/>
        <v>1100000</v>
      </c>
      <c r="P100" s="1" t="s">
        <v>223</v>
      </c>
    </row>
    <row r="101" spans="9:16" x14ac:dyDescent="0.25">
      <c r="I101" s="1">
        <v>97</v>
      </c>
      <c r="J101" s="1">
        <v>1.41</v>
      </c>
      <c r="K101" s="1" t="str">
        <f t="shared" si="7"/>
        <v>1100001</v>
      </c>
      <c r="L101" s="1">
        <v>2.82</v>
      </c>
      <c r="M101" s="1" t="str">
        <f t="shared" si="6"/>
        <v>1100001</v>
      </c>
      <c r="P101" s="1" t="s">
        <v>327</v>
      </c>
    </row>
    <row r="102" spans="9:16" x14ac:dyDescent="0.25">
      <c r="I102" s="1">
        <v>98</v>
      </c>
      <c r="J102" s="1">
        <v>1.42</v>
      </c>
      <c r="K102" s="1" t="str">
        <f t="shared" si="7"/>
        <v>1100010</v>
      </c>
      <c r="L102" s="1">
        <v>2.84</v>
      </c>
      <c r="M102" s="1" t="str">
        <f t="shared" si="6"/>
        <v>1100010</v>
      </c>
      <c r="P102" s="1" t="s">
        <v>292</v>
      </c>
    </row>
    <row r="103" spans="9:16" x14ac:dyDescent="0.25">
      <c r="I103" s="1">
        <v>99</v>
      </c>
      <c r="J103" s="1">
        <v>1.43</v>
      </c>
      <c r="K103" s="1" t="str">
        <f t="shared" si="7"/>
        <v>1100011</v>
      </c>
      <c r="L103" s="1">
        <v>2.86</v>
      </c>
      <c r="M103" s="1" t="str">
        <f t="shared" si="6"/>
        <v>1100011</v>
      </c>
      <c r="P103" s="1" t="s">
        <v>274</v>
      </c>
    </row>
    <row r="104" spans="9:16" x14ac:dyDescent="0.25">
      <c r="I104" s="1">
        <v>100</v>
      </c>
      <c r="J104" s="1">
        <v>1.44</v>
      </c>
      <c r="K104" s="1" t="str">
        <f t="shared" si="7"/>
        <v>1100100</v>
      </c>
      <c r="L104" s="1">
        <v>2.88</v>
      </c>
      <c r="M104" s="1" t="str">
        <f t="shared" si="6"/>
        <v>1100100</v>
      </c>
      <c r="P104" s="1" t="s">
        <v>221</v>
      </c>
    </row>
    <row r="105" spans="9:16" x14ac:dyDescent="0.25">
      <c r="I105" s="1">
        <v>101</v>
      </c>
      <c r="J105" s="1">
        <v>1.45</v>
      </c>
      <c r="K105" s="1" t="str">
        <f t="shared" si="7"/>
        <v>1100101</v>
      </c>
      <c r="L105" s="1">
        <v>2.9</v>
      </c>
      <c r="M105" s="1" t="str">
        <f t="shared" si="6"/>
        <v>1100101</v>
      </c>
      <c r="P105" s="1" t="s">
        <v>362</v>
      </c>
    </row>
    <row r="106" spans="9:16" x14ac:dyDescent="0.25">
      <c r="I106" s="1">
        <v>102</v>
      </c>
      <c r="J106" s="1">
        <v>1.46</v>
      </c>
      <c r="K106" s="1" t="str">
        <f t="shared" si="7"/>
        <v>1100110</v>
      </c>
      <c r="L106" s="1">
        <v>2.92</v>
      </c>
      <c r="M106" s="1" t="str">
        <f t="shared" si="6"/>
        <v>1100110</v>
      </c>
      <c r="P106" s="1" t="s">
        <v>363</v>
      </c>
    </row>
    <row r="107" spans="9:16" x14ac:dyDescent="0.25">
      <c r="I107" s="1">
        <v>103</v>
      </c>
      <c r="J107" s="1">
        <v>1.47</v>
      </c>
      <c r="K107" s="1" t="str">
        <f t="shared" si="7"/>
        <v>1100111</v>
      </c>
      <c r="L107" s="1">
        <v>2.94</v>
      </c>
      <c r="M107" s="1" t="str">
        <f t="shared" si="6"/>
        <v>1100111</v>
      </c>
      <c r="P107" s="1" t="s">
        <v>364</v>
      </c>
    </row>
    <row r="108" spans="9:16" x14ac:dyDescent="0.25">
      <c r="I108" s="1">
        <v>104</v>
      </c>
      <c r="J108" s="1">
        <v>1.48</v>
      </c>
      <c r="K108" s="1" t="str">
        <f t="shared" si="7"/>
        <v>1101000</v>
      </c>
      <c r="L108" s="1">
        <v>2.96</v>
      </c>
      <c r="M108" s="1" t="str">
        <f t="shared" si="6"/>
        <v>1101000</v>
      </c>
      <c r="P108" s="1" t="s">
        <v>365</v>
      </c>
    </row>
    <row r="109" spans="9:16" x14ac:dyDescent="0.25">
      <c r="I109" s="1">
        <v>105</v>
      </c>
      <c r="J109" s="1">
        <v>1.49</v>
      </c>
      <c r="K109" s="1" t="str">
        <f t="shared" si="7"/>
        <v>1101001</v>
      </c>
      <c r="L109" s="1">
        <v>2.98</v>
      </c>
      <c r="M109" s="1" t="str">
        <f t="shared" si="6"/>
        <v>1101001</v>
      </c>
      <c r="P109" s="1" t="s">
        <v>234</v>
      </c>
    </row>
    <row r="110" spans="9:16" x14ac:dyDescent="0.25">
      <c r="I110" s="1">
        <v>106</v>
      </c>
      <c r="J110" s="1">
        <v>1.5</v>
      </c>
      <c r="K110" s="1" t="str">
        <f t="shared" si="7"/>
        <v>1101010</v>
      </c>
      <c r="L110" s="1">
        <v>3</v>
      </c>
      <c r="M110" s="1" t="str">
        <f t="shared" si="6"/>
        <v>1101010</v>
      </c>
      <c r="P110" s="1" t="s">
        <v>366</v>
      </c>
    </row>
    <row r="111" spans="9:16" x14ac:dyDescent="0.25">
      <c r="I111" s="1">
        <v>107</v>
      </c>
      <c r="J111" s="1">
        <v>1.51</v>
      </c>
      <c r="K111" s="1" t="str">
        <f t="shared" si="7"/>
        <v>1101011</v>
      </c>
      <c r="L111" s="1">
        <v>3.02</v>
      </c>
      <c r="M111" s="1" t="str">
        <f t="shared" si="6"/>
        <v>1101011</v>
      </c>
      <c r="P111" s="1" t="s">
        <v>367</v>
      </c>
    </row>
    <row r="112" spans="9:16" x14ac:dyDescent="0.25">
      <c r="I112" s="1">
        <v>108</v>
      </c>
      <c r="J112" s="1">
        <v>1.52</v>
      </c>
      <c r="K112" s="1" t="str">
        <f t="shared" si="7"/>
        <v>1101100</v>
      </c>
      <c r="L112" s="1">
        <v>3.04</v>
      </c>
      <c r="M112" s="1" t="str">
        <f t="shared" si="6"/>
        <v>1101100</v>
      </c>
      <c r="P112" s="1" t="s">
        <v>368</v>
      </c>
    </row>
    <row r="113" spans="9:16" x14ac:dyDescent="0.25">
      <c r="I113" s="1">
        <v>109</v>
      </c>
      <c r="J113" s="1">
        <v>1.53</v>
      </c>
      <c r="K113" s="1" t="str">
        <f t="shared" si="7"/>
        <v>1101101</v>
      </c>
      <c r="L113" s="1">
        <v>3.06</v>
      </c>
      <c r="M113" s="1" t="str">
        <f t="shared" si="6"/>
        <v>1101101</v>
      </c>
      <c r="P113" s="1" t="s">
        <v>369</v>
      </c>
    </row>
    <row r="114" spans="9:16" x14ac:dyDescent="0.25">
      <c r="I114" s="1">
        <v>110</v>
      </c>
      <c r="J114" s="1">
        <v>1.54</v>
      </c>
      <c r="K114" s="1" t="str">
        <f t="shared" si="7"/>
        <v>1101110</v>
      </c>
      <c r="L114" s="1">
        <v>3.08</v>
      </c>
      <c r="M114" s="1" t="str">
        <f t="shared" si="6"/>
        <v>1101110</v>
      </c>
      <c r="P114" s="1" t="s">
        <v>370</v>
      </c>
    </row>
    <row r="115" spans="9:16" x14ac:dyDescent="0.25">
      <c r="I115" s="1">
        <v>111</v>
      </c>
      <c r="J115" s="1">
        <v>1.55</v>
      </c>
      <c r="K115" s="1" t="str">
        <f t="shared" si="7"/>
        <v>1101111</v>
      </c>
      <c r="L115" s="1">
        <v>3.1</v>
      </c>
      <c r="M115" s="1" t="str">
        <f t="shared" si="6"/>
        <v>1101111</v>
      </c>
      <c r="P115" s="1" t="s">
        <v>371</v>
      </c>
    </row>
    <row r="116" spans="9:16" x14ac:dyDescent="0.25">
      <c r="I116" s="1">
        <v>112</v>
      </c>
      <c r="J116" s="1">
        <v>1.56</v>
      </c>
      <c r="K116" s="1" t="str">
        <f t="shared" si="7"/>
        <v>1110000</v>
      </c>
      <c r="L116" s="1">
        <v>3.12</v>
      </c>
      <c r="M116" s="1" t="str">
        <f t="shared" si="6"/>
        <v>1110000</v>
      </c>
      <c r="P116" s="1" t="s">
        <v>372</v>
      </c>
    </row>
    <row r="117" spans="9:16" x14ac:dyDescent="0.25">
      <c r="I117" s="1">
        <v>113</v>
      </c>
      <c r="J117" s="1">
        <v>1.57</v>
      </c>
      <c r="K117" s="1" t="str">
        <f t="shared" si="7"/>
        <v>1110001</v>
      </c>
      <c r="L117" s="1">
        <v>3.14</v>
      </c>
      <c r="M117" s="1" t="str">
        <f t="shared" si="6"/>
        <v>1110001</v>
      </c>
      <c r="P117" s="1" t="s">
        <v>373</v>
      </c>
    </row>
    <row r="118" spans="9:16" x14ac:dyDescent="0.25">
      <c r="I118" s="1">
        <v>114</v>
      </c>
      <c r="J118" s="1">
        <v>1.58</v>
      </c>
      <c r="K118" s="1" t="str">
        <f t="shared" si="7"/>
        <v>1110010</v>
      </c>
      <c r="L118" s="1">
        <v>3.16</v>
      </c>
      <c r="M118" s="1" t="str">
        <f t="shared" si="6"/>
        <v>1110010</v>
      </c>
    </row>
    <row r="119" spans="9:16" x14ac:dyDescent="0.25">
      <c r="I119" s="1">
        <v>115</v>
      </c>
      <c r="J119" s="1">
        <v>1.59</v>
      </c>
      <c r="K119" s="1" t="str">
        <f t="shared" si="7"/>
        <v>1110011</v>
      </c>
      <c r="L119" s="1">
        <v>3.18</v>
      </c>
      <c r="M119" s="1" t="str">
        <f t="shared" si="6"/>
        <v>1110011</v>
      </c>
    </row>
    <row r="120" spans="9:16" x14ac:dyDescent="0.25">
      <c r="I120" s="1">
        <v>116</v>
      </c>
      <c r="J120" s="1">
        <v>1.6</v>
      </c>
      <c r="K120" s="1" t="str">
        <f t="shared" si="7"/>
        <v>1110100</v>
      </c>
      <c r="L120" s="1">
        <v>3.2</v>
      </c>
      <c r="M120" s="1" t="str">
        <f t="shared" si="6"/>
        <v>1110100</v>
      </c>
    </row>
    <row r="121" spans="9:16" x14ac:dyDescent="0.25">
      <c r="I121" s="1">
        <v>117</v>
      </c>
      <c r="J121" s="1">
        <v>1.61</v>
      </c>
      <c r="K121" s="1" t="str">
        <f t="shared" si="7"/>
        <v>1110101</v>
      </c>
      <c r="L121" s="1">
        <v>3.22</v>
      </c>
      <c r="M121" s="1" t="str">
        <f t="shared" si="6"/>
        <v>1110101</v>
      </c>
    </row>
    <row r="122" spans="9:16" x14ac:dyDescent="0.25">
      <c r="I122" s="1">
        <v>118</v>
      </c>
      <c r="J122" s="1">
        <v>1.62</v>
      </c>
      <c r="K122" s="1" t="str">
        <f t="shared" si="7"/>
        <v>1110110</v>
      </c>
      <c r="L122" s="1">
        <v>3.24</v>
      </c>
      <c r="M122" s="1" t="str">
        <f t="shared" si="6"/>
        <v>1110110</v>
      </c>
    </row>
    <row r="123" spans="9:16" x14ac:dyDescent="0.25">
      <c r="I123" s="1">
        <v>119</v>
      </c>
      <c r="J123" s="1">
        <v>1.63</v>
      </c>
      <c r="K123" s="1" t="str">
        <f t="shared" si="7"/>
        <v>1110111</v>
      </c>
      <c r="L123" s="1">
        <v>3.26</v>
      </c>
      <c r="M123" s="1" t="str">
        <f t="shared" si="6"/>
        <v>1110111</v>
      </c>
    </row>
    <row r="124" spans="9:16" x14ac:dyDescent="0.25">
      <c r="I124" s="1">
        <v>120</v>
      </c>
      <c r="J124" s="1">
        <v>1.64</v>
      </c>
      <c r="K124" s="1" t="str">
        <f t="shared" si="7"/>
        <v>1111000</v>
      </c>
      <c r="L124" s="1">
        <v>3.28</v>
      </c>
      <c r="M124" s="1" t="str">
        <f t="shared" si="6"/>
        <v>1111000</v>
      </c>
    </row>
    <row r="125" spans="9:16" x14ac:dyDescent="0.25">
      <c r="I125" s="1">
        <v>121</v>
      </c>
      <c r="J125" s="1">
        <v>1.65</v>
      </c>
      <c r="K125" s="1" t="s">
        <v>182</v>
      </c>
      <c r="L125" s="1">
        <v>3.3</v>
      </c>
      <c r="M125" s="1" t="s">
        <v>182</v>
      </c>
    </row>
    <row r="126" spans="9:16" x14ac:dyDescent="0.25">
      <c r="I126" s="1">
        <v>122</v>
      </c>
      <c r="J126" s="1">
        <v>1.65</v>
      </c>
      <c r="K126" s="1" t="str">
        <f t="shared" si="7"/>
        <v>1111010</v>
      </c>
      <c r="L126" s="1">
        <v>3.3</v>
      </c>
      <c r="M126" s="1" t="str">
        <f t="shared" si="6"/>
        <v>1111010</v>
      </c>
    </row>
    <row r="127" spans="9:16" x14ac:dyDescent="0.25">
      <c r="I127" s="1">
        <v>123</v>
      </c>
      <c r="J127" s="1">
        <v>1.65</v>
      </c>
      <c r="K127" s="1" t="str">
        <f t="shared" si="7"/>
        <v>1111011</v>
      </c>
      <c r="L127" s="1">
        <v>3.3</v>
      </c>
      <c r="M127" s="1" t="str">
        <f t="shared" si="6"/>
        <v>1111011</v>
      </c>
    </row>
    <row r="128" spans="9:16" x14ac:dyDescent="0.25">
      <c r="I128" s="1">
        <v>124</v>
      </c>
      <c r="J128" s="1">
        <v>1.65</v>
      </c>
      <c r="K128" s="1" t="str">
        <f t="shared" si="7"/>
        <v>1111100</v>
      </c>
      <c r="L128" s="1">
        <v>3.3</v>
      </c>
      <c r="M128" s="1" t="str">
        <f t="shared" si="6"/>
        <v>1111100</v>
      </c>
    </row>
    <row r="129" spans="9:13" x14ac:dyDescent="0.25">
      <c r="I129" s="1">
        <v>125</v>
      </c>
      <c r="J129" s="1">
        <v>1.65</v>
      </c>
      <c r="K129" s="1" t="str">
        <f t="shared" si="7"/>
        <v>1111101</v>
      </c>
      <c r="L129" s="1">
        <v>3.3</v>
      </c>
      <c r="M129" s="1" t="str">
        <f t="shared" si="6"/>
        <v>1111101</v>
      </c>
    </row>
    <row r="130" spans="9:13" x14ac:dyDescent="0.25">
      <c r="I130" s="1">
        <v>126</v>
      </c>
      <c r="J130" s="1">
        <v>1.65</v>
      </c>
      <c r="K130" s="1" t="str">
        <f t="shared" si="7"/>
        <v>1111110</v>
      </c>
      <c r="L130" s="1">
        <v>3.3</v>
      </c>
      <c r="M130" s="1" t="str">
        <f t="shared" si="6"/>
        <v>1111110</v>
      </c>
    </row>
    <row r="131" spans="9:13" x14ac:dyDescent="0.25">
      <c r="I131" s="1">
        <v>127</v>
      </c>
      <c r="J131" s="1">
        <v>1.65</v>
      </c>
      <c r="K131" s="1" t="str">
        <f t="shared" si="7"/>
        <v>1111111</v>
      </c>
      <c r="L131" s="1">
        <v>3.3</v>
      </c>
      <c r="M131" s="1" t="str">
        <f t="shared" si="6"/>
        <v>1111111</v>
      </c>
    </row>
  </sheetData>
  <sheetProtection sheet="1" objects="1" scenarios="1"/>
  <customSheetViews>
    <customSheetView guid="{140768B0-D400-4ACB-8F52-64F966175DDA}" scale="85" state="hidden" topLeftCell="F34">
      <selection activeCell="Q69" sqref="Q69"/>
      <pageMargins left="0.7" right="0.7" top="0.75" bottom="0.75" header="0.3" footer="0.3"/>
    </customSheetView>
    <customSheetView guid="{46AFDCE8-62D7-47EB-AD05-EDAB9D35452B}" scale="85" topLeftCell="F34">
      <selection activeCell="Q69" sqref="Q69"/>
      <pageMargins left="0.7" right="0.7" top="0.75" bottom="0.75" header="0.3" footer="0.3"/>
    </customSheetView>
  </customSheetViews>
  <mergeCells count="40">
    <mergeCell ref="B70:B71"/>
    <mergeCell ref="B68:B69"/>
    <mergeCell ref="B72:B73"/>
    <mergeCell ref="B67:C67"/>
    <mergeCell ref="U45:U46"/>
    <mergeCell ref="U47:U48"/>
    <mergeCell ref="U49:U50"/>
    <mergeCell ref="U51:U52"/>
    <mergeCell ref="U55:U56"/>
    <mergeCell ref="U53:U54"/>
    <mergeCell ref="F47:G47"/>
    <mergeCell ref="U32:U33"/>
    <mergeCell ref="U34:U35"/>
    <mergeCell ref="U37:U38"/>
    <mergeCell ref="F52:G52"/>
    <mergeCell ref="U23:W23"/>
    <mergeCell ref="U26:U27"/>
    <mergeCell ref="U28:U29"/>
    <mergeCell ref="U30:U31"/>
    <mergeCell ref="F35:G35"/>
    <mergeCell ref="F39:G39"/>
    <mergeCell ref="F43:G43"/>
    <mergeCell ref="U40:W40"/>
    <mergeCell ref="U43:U44"/>
    <mergeCell ref="U20:U21"/>
    <mergeCell ref="U5:U6"/>
    <mergeCell ref="N2:O2"/>
    <mergeCell ref="I1:O1"/>
    <mergeCell ref="U3:U4"/>
    <mergeCell ref="U7:U8"/>
    <mergeCell ref="U18:U19"/>
    <mergeCell ref="U9:U10"/>
    <mergeCell ref="U12:W12"/>
    <mergeCell ref="U14:U15"/>
    <mergeCell ref="U16:U17"/>
    <mergeCell ref="B1:D1"/>
    <mergeCell ref="F1:G1"/>
    <mergeCell ref="J2:L2"/>
    <mergeCell ref="Q1:S1"/>
    <mergeCell ref="U1:W1"/>
  </mergeCells>
  <dataValidations disablePrompts="1" count="2">
    <dataValidation type="list" allowBlank="1" showInputMessage="1" showErrorMessage="1" sqref="P15" xr:uid="{00000000-0002-0000-0900-000000000000}">
      <formula1>INDIRECT($O14)</formula1>
    </dataValidation>
    <dataValidation type="list" allowBlank="1" showInputMessage="1" showErrorMessage="1" sqref="O14" xr:uid="{00000000-0002-0000-0900-000001000000}">
      <formula1>SMPSx_VOLTAGE_RANGE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tabSelected="1" workbookViewId="0">
      <selection activeCell="B11" sqref="B11"/>
    </sheetView>
  </sheetViews>
  <sheetFormatPr defaultRowHeight="15" x14ac:dyDescent="0.25"/>
  <cols>
    <col min="1" max="1" width="14.42578125" customWidth="1"/>
    <col min="2" max="2" width="63" bestFit="1" customWidth="1"/>
  </cols>
  <sheetData>
    <row r="1" spans="1:2" x14ac:dyDescent="0.25">
      <c r="A1" s="144" t="s">
        <v>489</v>
      </c>
      <c r="B1" s="144" t="s">
        <v>490</v>
      </c>
    </row>
    <row r="2" spans="1:2" ht="17.25" customHeight="1" x14ac:dyDescent="0.25">
      <c r="A2" s="146">
        <v>41424</v>
      </c>
      <c r="B2" s="12" t="s">
        <v>491</v>
      </c>
    </row>
    <row r="3" spans="1:2" ht="30" x14ac:dyDescent="0.25">
      <c r="A3" s="146">
        <v>41429</v>
      </c>
      <c r="B3" s="15" t="s">
        <v>498</v>
      </c>
    </row>
    <row r="4" spans="1:2" ht="17.25" customHeight="1" x14ac:dyDescent="0.25">
      <c r="A4" s="146">
        <v>41835</v>
      </c>
      <c r="B4" s="12" t="s">
        <v>512</v>
      </c>
    </row>
    <row r="5" spans="1:2" ht="60" x14ac:dyDescent="0.25">
      <c r="A5" s="146">
        <v>41862</v>
      </c>
      <c r="B5" s="15" t="s">
        <v>516</v>
      </c>
    </row>
    <row r="6" spans="1:2" ht="30" x14ac:dyDescent="0.25">
      <c r="A6" s="146">
        <v>41989</v>
      </c>
      <c r="B6" s="15" t="s">
        <v>518</v>
      </c>
    </row>
    <row r="7" spans="1:2" ht="45" x14ac:dyDescent="0.25">
      <c r="A7" s="146">
        <v>42054</v>
      </c>
      <c r="B7" s="15" t="s">
        <v>519</v>
      </c>
    </row>
    <row r="8" spans="1:2" ht="30" x14ac:dyDescent="0.25">
      <c r="A8" s="146">
        <v>42193</v>
      </c>
      <c r="B8" s="15" t="s">
        <v>523</v>
      </c>
    </row>
    <row r="9" spans="1:2" ht="45" x14ac:dyDescent="0.25">
      <c r="A9" s="146">
        <v>42248</v>
      </c>
      <c r="B9" s="15" t="s">
        <v>524</v>
      </c>
    </row>
    <row r="10" spans="1:2" ht="45" x14ac:dyDescent="0.25">
      <c r="A10" s="146">
        <v>42674</v>
      </c>
      <c r="B10" s="15" t="s">
        <v>525</v>
      </c>
    </row>
    <row r="11" spans="1:2" ht="30" x14ac:dyDescent="0.25">
      <c r="A11" s="146">
        <v>42739</v>
      </c>
      <c r="B11" s="15" t="s">
        <v>539</v>
      </c>
    </row>
    <row r="12" spans="1:2" ht="17.25" customHeight="1" x14ac:dyDescent="0.25">
      <c r="A12" s="144"/>
      <c r="B12" s="144"/>
    </row>
    <row r="13" spans="1:2" ht="17.25" customHeight="1" x14ac:dyDescent="0.25">
      <c r="A13" s="144"/>
      <c r="B13" s="144"/>
    </row>
    <row r="14" spans="1:2" ht="17.25" customHeight="1" x14ac:dyDescent="0.25">
      <c r="A14" s="144"/>
      <c r="B14" s="144"/>
    </row>
    <row r="15" spans="1:2" ht="17.25" customHeight="1" x14ac:dyDescent="0.25">
      <c r="A15" s="144"/>
      <c r="B15" s="144"/>
    </row>
    <row r="16" spans="1:2" ht="17.25" customHeight="1" x14ac:dyDescent="0.25">
      <c r="A16" s="144"/>
      <c r="B16" s="144"/>
    </row>
    <row r="17" spans="1:2" ht="17.25" customHeight="1" x14ac:dyDescent="0.25">
      <c r="A17" s="144"/>
      <c r="B17" s="144"/>
    </row>
    <row r="18" spans="1:2" ht="17.25" customHeight="1" x14ac:dyDescent="0.25">
      <c r="A18" s="144"/>
      <c r="B18" s="144"/>
    </row>
    <row r="19" spans="1:2" ht="17.25" customHeight="1" x14ac:dyDescent="0.25">
      <c r="A19" s="144"/>
      <c r="B19" s="144"/>
    </row>
    <row r="20" spans="1:2" ht="17.25" customHeight="1" x14ac:dyDescent="0.25">
      <c r="A20" s="144"/>
      <c r="B20" s="144"/>
    </row>
    <row r="21" spans="1:2" ht="17.25" customHeight="1" x14ac:dyDescent="0.25">
      <c r="A21" s="144"/>
      <c r="B21" s="144"/>
    </row>
    <row r="22" spans="1:2" ht="17.25" customHeight="1" x14ac:dyDescent="0.25">
      <c r="A22" s="144"/>
      <c r="B22" s="144"/>
    </row>
    <row r="23" spans="1:2" ht="17.25" customHeight="1" x14ac:dyDescent="0.25">
      <c r="A23" s="144"/>
      <c r="B23" s="144"/>
    </row>
    <row r="24" spans="1:2" ht="17.25" customHeight="1" x14ac:dyDescent="0.25">
      <c r="A24" s="144"/>
      <c r="B24" s="144"/>
    </row>
    <row r="25" spans="1:2" ht="20.25" customHeight="1" x14ac:dyDescent="0.25">
      <c r="A25" s="144"/>
      <c r="B25" s="1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9"/>
  <sheetViews>
    <sheetView workbookViewId="0">
      <selection activeCell="H14" sqref="H14"/>
    </sheetView>
  </sheetViews>
  <sheetFormatPr defaultRowHeight="15" x14ac:dyDescent="0.25"/>
  <cols>
    <col min="1" max="1" width="23.7109375" style="46" customWidth="1"/>
    <col min="2" max="2" width="8.140625" style="46" bestFit="1" customWidth="1"/>
    <col min="3" max="3" width="11.5703125" style="46" bestFit="1" customWidth="1"/>
    <col min="4" max="4" width="12.85546875" style="46" bestFit="1" customWidth="1"/>
    <col min="5" max="5" width="9.140625" style="46"/>
    <col min="6" max="6" width="8.7109375" style="46" customWidth="1"/>
    <col min="7" max="7" width="8.5703125" style="46" customWidth="1"/>
    <col min="8" max="8" width="6.140625" style="46" customWidth="1"/>
    <col min="9" max="9" width="28.85546875" style="46" customWidth="1"/>
    <col min="10" max="10" width="9.140625" style="46" customWidth="1"/>
    <col min="11" max="11" width="9.140625" style="46"/>
    <col min="12" max="12" width="20.5703125" style="46" customWidth="1"/>
    <col min="13" max="16384" width="9.140625" style="46"/>
  </cols>
  <sheetData>
    <row r="1" spans="1:9" ht="12" customHeight="1" x14ac:dyDescent="0.25">
      <c r="A1" s="193" t="s">
        <v>381</v>
      </c>
      <c r="B1" s="194"/>
      <c r="C1" s="194"/>
      <c r="D1" s="195"/>
      <c r="E1" s="113" t="s">
        <v>380</v>
      </c>
      <c r="F1" s="191" t="s">
        <v>357</v>
      </c>
      <c r="G1" s="192"/>
      <c r="H1" s="115"/>
      <c r="I1" s="116"/>
    </row>
    <row r="2" spans="1:9" ht="10.5" customHeight="1" x14ac:dyDescent="0.25">
      <c r="A2" s="59" t="s">
        <v>1</v>
      </c>
      <c r="B2" s="59" t="s">
        <v>2</v>
      </c>
      <c r="C2" s="59" t="s">
        <v>3</v>
      </c>
      <c r="D2" s="59" t="s">
        <v>492</v>
      </c>
      <c r="E2" s="114" t="s">
        <v>70</v>
      </c>
      <c r="F2" s="60" t="s">
        <v>1</v>
      </c>
      <c r="G2" s="117" t="s">
        <v>161</v>
      </c>
      <c r="H2" s="118" t="s">
        <v>4</v>
      </c>
      <c r="I2" s="118" t="s">
        <v>157</v>
      </c>
    </row>
    <row r="3" spans="1:9" ht="33.75" x14ac:dyDescent="0.25">
      <c r="A3" s="148" t="s">
        <v>5</v>
      </c>
      <c r="B3" s="148" t="s">
        <v>6</v>
      </c>
      <c r="C3" s="148" t="s">
        <v>7</v>
      </c>
      <c r="D3" s="148" t="s">
        <v>493</v>
      </c>
      <c r="E3" s="149">
        <v>3.1</v>
      </c>
      <c r="F3" s="149" t="str">
        <f>VLOOKUP(G3, Parameters!C2:D65,2, FALSE)</f>
        <v>010110</v>
      </c>
      <c r="G3" s="150">
        <v>3.1</v>
      </c>
      <c r="H3" s="148" t="s">
        <v>8</v>
      </c>
      <c r="I3" s="42"/>
    </row>
    <row r="4" spans="1:9" ht="42" customHeight="1" x14ac:dyDescent="0.25">
      <c r="A4" s="148" t="s">
        <v>9</v>
      </c>
      <c r="B4" s="148" t="s">
        <v>9</v>
      </c>
      <c r="C4" s="148" t="s">
        <v>10</v>
      </c>
      <c r="D4" s="148" t="s">
        <v>493</v>
      </c>
      <c r="E4" s="151">
        <v>2.75</v>
      </c>
      <c r="F4" s="151" t="str">
        <f>VLOOKUP(G4, Parameters!F2:G33,2, FALSE)</f>
        <v>01111</v>
      </c>
      <c r="G4" s="152">
        <v>2.75</v>
      </c>
      <c r="H4" s="148" t="s">
        <v>8</v>
      </c>
      <c r="I4" s="23"/>
    </row>
    <row r="5" spans="1:9" x14ac:dyDescent="0.25">
      <c r="A5" s="48" t="s">
        <v>188</v>
      </c>
    </row>
    <row r="6" spans="1:9" x14ac:dyDescent="0.25">
      <c r="A6" s="50" t="s">
        <v>189</v>
      </c>
    </row>
    <row r="7" spans="1:9" x14ac:dyDescent="0.25">
      <c r="A7" s="51" t="s">
        <v>190</v>
      </c>
    </row>
    <row r="8" spans="1:9" x14ac:dyDescent="0.25">
      <c r="A8" s="52" t="s">
        <v>191</v>
      </c>
    </row>
    <row r="9" spans="1:9" x14ac:dyDescent="0.25">
      <c r="A9" s="53" t="s">
        <v>157</v>
      </c>
    </row>
  </sheetData>
  <sheetProtection sheet="1" objects="1" scenarios="1"/>
  <customSheetViews>
    <customSheetView guid="{140768B0-D400-4ACB-8F52-64F966175DDA}">
      <selection activeCell="I3" sqref="I3"/>
      <pageMargins left="0.7" right="0.7" top="0.75" bottom="0.75" header="0.3" footer="0.3"/>
      <pageSetup orientation="portrait" r:id="rId1"/>
    </customSheetView>
    <customSheetView guid="{46AFDCE8-62D7-47EB-AD05-EDAB9D35452B}">
      <selection activeCell="I3" sqref="I3"/>
      <pageMargins left="0.7" right="0.7" top="0.75" bottom="0.75" header="0.3" footer="0.3"/>
      <pageSetup orientation="portrait" r:id="rId2"/>
    </customSheetView>
  </customSheetViews>
  <mergeCells count="2">
    <mergeCell ref="F1:G1"/>
    <mergeCell ref="A1:D1"/>
  </mergeCells>
  <dataValidations count="5">
    <dataValidation showInputMessage="1" showErrorMessage="1" sqref="F3" xr:uid="{00000000-0002-0000-0200-000000000000}"/>
    <dataValidation type="list" allowBlank="1" showInputMessage="1" showErrorMessage="1" sqref="G3" xr:uid="{00000000-0002-0000-0200-000001000000}">
      <formula1>VSYS_MON_Voltage</formula1>
    </dataValidation>
    <dataValidation type="list" allowBlank="1" showInputMessage="1" showErrorMessage="1" sqref="G4" xr:uid="{00000000-0002-0000-0200-000002000000}">
      <formula1>VSYS_LO_Voltage</formula1>
    </dataValidation>
    <dataValidation operator="equal" showInputMessage="1" showErrorMessage="1" sqref="E3" xr:uid="{00000000-0002-0000-0200-000003000000}"/>
    <dataValidation type="decimal" operator="equal" allowBlank="1" showInputMessage="1" showErrorMessage="1" sqref="E4" xr:uid="{00000000-0002-0000-0200-000004000000}">
      <formula1>2.75</formula1>
    </dataValidation>
  </dataValidation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31"/>
  <sheetViews>
    <sheetView zoomScaleNormal="100" workbookViewId="0">
      <pane xSplit="2" topLeftCell="C1" activePane="topRight" state="frozen"/>
      <selection activeCell="H14" sqref="H14"/>
      <selection pane="topRight" activeCell="G9" sqref="G9"/>
    </sheetView>
  </sheetViews>
  <sheetFormatPr defaultRowHeight="15" x14ac:dyDescent="0.25"/>
  <cols>
    <col min="1" max="1" width="22" style="54" customWidth="1"/>
    <col min="2" max="2" width="33.7109375" style="54" customWidth="1"/>
    <col min="3" max="3" width="12.85546875" style="54" bestFit="1" customWidth="1"/>
    <col min="4" max="5" width="9.7109375" style="54" customWidth="1"/>
    <col min="6" max="6" width="19" style="55" customWidth="1"/>
    <col min="7" max="8" width="13.42578125" style="55" customWidth="1"/>
    <col min="9" max="9" width="4" style="46" bestFit="1" customWidth="1"/>
    <col min="10" max="10" width="24.5703125" style="46" customWidth="1"/>
    <col min="11" max="11" width="25.140625" style="46" customWidth="1"/>
    <col min="12" max="16384" width="9.140625" style="46"/>
  </cols>
  <sheetData>
    <row r="1" spans="1:11" ht="10.5" customHeight="1" x14ac:dyDescent="0.25">
      <c r="A1" s="203" t="s">
        <v>381</v>
      </c>
      <c r="B1" s="204"/>
      <c r="C1" s="205"/>
      <c r="D1" s="214" t="s">
        <v>186</v>
      </c>
      <c r="E1" s="215"/>
      <c r="F1" s="215"/>
      <c r="G1" s="180" t="s">
        <v>514</v>
      </c>
      <c r="H1" s="179" t="s">
        <v>515</v>
      </c>
      <c r="I1" s="119"/>
      <c r="J1" s="196" t="s">
        <v>157</v>
      </c>
    </row>
    <row r="2" spans="1:11" ht="10.5" customHeight="1" x14ac:dyDescent="0.25">
      <c r="A2" s="206" t="s">
        <v>2</v>
      </c>
      <c r="B2" s="199" t="s">
        <v>3</v>
      </c>
      <c r="C2" s="206" t="s">
        <v>492</v>
      </c>
      <c r="D2" s="208" t="s">
        <v>210</v>
      </c>
      <c r="E2" s="209"/>
      <c r="F2" s="210" t="s">
        <v>187</v>
      </c>
      <c r="G2" s="212" t="s">
        <v>70</v>
      </c>
      <c r="H2" s="212" t="s">
        <v>70</v>
      </c>
      <c r="I2" s="201" t="s">
        <v>4</v>
      </c>
      <c r="J2" s="197"/>
    </row>
    <row r="3" spans="1:11" ht="10.5" customHeight="1" x14ac:dyDescent="0.25">
      <c r="A3" s="207"/>
      <c r="B3" s="200"/>
      <c r="C3" s="200"/>
      <c r="D3" s="120" t="s">
        <v>395</v>
      </c>
      <c r="E3" s="120" t="s">
        <v>396</v>
      </c>
      <c r="F3" s="211"/>
      <c r="G3" s="213"/>
      <c r="H3" s="213"/>
      <c r="I3" s="202"/>
      <c r="J3" s="198"/>
    </row>
    <row r="4" spans="1:11" ht="23.25" customHeight="1" x14ac:dyDescent="0.25">
      <c r="A4" s="134" t="s">
        <v>12</v>
      </c>
      <c r="B4" s="134" t="s">
        <v>13</v>
      </c>
      <c r="C4" s="145" t="s">
        <v>493</v>
      </c>
      <c r="D4" s="134" t="s">
        <v>403</v>
      </c>
      <c r="E4" s="134" t="s">
        <v>404</v>
      </c>
      <c r="F4" s="133" t="s">
        <v>184</v>
      </c>
      <c r="G4" s="100">
        <v>1.1499999999999999</v>
      </c>
      <c r="H4" s="100">
        <v>1.1499999999999999</v>
      </c>
      <c r="I4" s="141" t="s">
        <v>8</v>
      </c>
      <c r="J4" s="21"/>
    </row>
    <row r="5" spans="1:11" x14ac:dyDescent="0.25">
      <c r="A5" s="134" t="s">
        <v>14</v>
      </c>
      <c r="B5" s="134" t="s">
        <v>15</v>
      </c>
      <c r="C5" s="145" t="s">
        <v>493</v>
      </c>
      <c r="D5" s="134" t="s">
        <v>403</v>
      </c>
      <c r="E5" s="134" t="s">
        <v>404</v>
      </c>
      <c r="F5" s="133" t="s">
        <v>184</v>
      </c>
      <c r="G5" s="182">
        <v>1.35</v>
      </c>
      <c r="H5" s="182">
        <v>1.5</v>
      </c>
      <c r="I5" s="141" t="s">
        <v>8</v>
      </c>
      <c r="J5" s="20"/>
    </row>
    <row r="6" spans="1:11" ht="22.5" customHeight="1" x14ac:dyDescent="0.25">
      <c r="A6" s="134" t="s">
        <v>16</v>
      </c>
      <c r="B6" s="134" t="s">
        <v>13</v>
      </c>
      <c r="C6" s="145" t="s">
        <v>493</v>
      </c>
      <c r="D6" s="134" t="s">
        <v>403</v>
      </c>
      <c r="E6" s="134" t="s">
        <v>404</v>
      </c>
      <c r="F6" s="133" t="s">
        <v>184</v>
      </c>
      <c r="G6" s="100">
        <v>1.06</v>
      </c>
      <c r="H6" s="100">
        <v>1.06</v>
      </c>
      <c r="I6" s="141" t="s">
        <v>8</v>
      </c>
      <c r="J6" s="20"/>
    </row>
    <row r="7" spans="1:11" ht="27" customHeight="1" x14ac:dyDescent="0.25">
      <c r="A7" s="134" t="s">
        <v>17</v>
      </c>
      <c r="B7" s="134" t="s">
        <v>13</v>
      </c>
      <c r="C7" s="145" t="s">
        <v>493</v>
      </c>
      <c r="D7" s="134" t="s">
        <v>403</v>
      </c>
      <c r="E7" s="134" t="s">
        <v>404</v>
      </c>
      <c r="F7" s="133" t="s">
        <v>184</v>
      </c>
      <c r="G7" s="100">
        <v>1.06</v>
      </c>
      <c r="H7" s="100">
        <v>1.06</v>
      </c>
      <c r="I7" s="141" t="s">
        <v>8</v>
      </c>
      <c r="J7" s="20"/>
      <c r="K7" s="47"/>
    </row>
    <row r="8" spans="1:11" ht="22.5" customHeight="1" x14ac:dyDescent="0.25">
      <c r="A8" s="134" t="s">
        <v>0</v>
      </c>
      <c r="B8" s="134" t="s">
        <v>18</v>
      </c>
      <c r="C8" s="145" t="s">
        <v>493</v>
      </c>
      <c r="D8" s="134" t="s">
        <v>403</v>
      </c>
      <c r="E8" s="134" t="s">
        <v>403</v>
      </c>
      <c r="F8" s="133" t="s">
        <v>184</v>
      </c>
      <c r="G8" s="100">
        <v>1.1499999999999999</v>
      </c>
      <c r="H8" s="100">
        <v>1.1499999999999999</v>
      </c>
      <c r="I8" s="141" t="s">
        <v>8</v>
      </c>
      <c r="J8" s="20"/>
    </row>
    <row r="9" spans="1:11" ht="24" customHeight="1" x14ac:dyDescent="0.25">
      <c r="A9" s="134" t="s">
        <v>19</v>
      </c>
      <c r="B9" s="134" t="s">
        <v>13</v>
      </c>
      <c r="C9" s="145" t="s">
        <v>493</v>
      </c>
      <c r="D9" s="134" t="s">
        <v>403</v>
      </c>
      <c r="E9" s="134" t="s">
        <v>404</v>
      </c>
      <c r="F9" s="133" t="s">
        <v>184</v>
      </c>
      <c r="G9" s="100">
        <v>1.06</v>
      </c>
      <c r="H9" s="100">
        <v>1.06</v>
      </c>
      <c r="I9" s="141" t="s">
        <v>8</v>
      </c>
      <c r="J9" s="20"/>
    </row>
    <row r="10" spans="1:11" ht="15.75" customHeight="1" x14ac:dyDescent="0.25">
      <c r="A10" s="134" t="s">
        <v>20</v>
      </c>
      <c r="B10" s="134" t="s">
        <v>15</v>
      </c>
      <c r="C10" s="145" t="s">
        <v>493</v>
      </c>
      <c r="D10" s="134" t="s">
        <v>403</v>
      </c>
      <c r="E10" s="134" t="s">
        <v>403</v>
      </c>
      <c r="F10" s="133" t="s">
        <v>185</v>
      </c>
      <c r="G10" s="100">
        <v>3.3</v>
      </c>
      <c r="H10" s="100">
        <v>3.3</v>
      </c>
      <c r="I10" s="141" t="s">
        <v>8</v>
      </c>
      <c r="J10" s="20"/>
    </row>
    <row r="11" spans="1:11" x14ac:dyDescent="0.25">
      <c r="A11" s="134" t="s">
        <v>21</v>
      </c>
      <c r="B11" s="134" t="s">
        <v>15</v>
      </c>
      <c r="C11" s="145" t="s">
        <v>493</v>
      </c>
      <c r="D11" s="134" t="s">
        <v>397</v>
      </c>
      <c r="E11" s="134" t="s">
        <v>397</v>
      </c>
      <c r="F11" s="57" t="s">
        <v>158</v>
      </c>
      <c r="G11" s="101">
        <v>3.3</v>
      </c>
      <c r="H11" s="101">
        <v>3.3</v>
      </c>
      <c r="I11" s="141" t="s">
        <v>8</v>
      </c>
      <c r="J11" s="21"/>
    </row>
    <row r="12" spans="1:11" x14ac:dyDescent="0.25">
      <c r="A12" s="134" t="s">
        <v>22</v>
      </c>
      <c r="B12" s="134" t="s">
        <v>15</v>
      </c>
      <c r="C12" s="145" t="s">
        <v>493</v>
      </c>
      <c r="D12" s="134" t="s">
        <v>397</v>
      </c>
      <c r="E12" s="134" t="s">
        <v>397</v>
      </c>
      <c r="F12" s="57" t="s">
        <v>158</v>
      </c>
      <c r="G12" s="101">
        <v>1.8</v>
      </c>
      <c r="H12" s="101">
        <v>1.8</v>
      </c>
      <c r="I12" s="141" t="s">
        <v>8</v>
      </c>
      <c r="J12" s="21"/>
    </row>
    <row r="13" spans="1:11" x14ac:dyDescent="0.25">
      <c r="A13" s="134" t="s">
        <v>23</v>
      </c>
      <c r="B13" s="134" t="s">
        <v>15</v>
      </c>
      <c r="C13" s="145" t="s">
        <v>493</v>
      </c>
      <c r="D13" s="134" t="s">
        <v>397</v>
      </c>
      <c r="E13" s="134" t="s">
        <v>397</v>
      </c>
      <c r="F13" s="57" t="s">
        <v>158</v>
      </c>
      <c r="G13" s="101">
        <v>1.8</v>
      </c>
      <c r="H13" s="101">
        <v>1.8</v>
      </c>
      <c r="I13" s="141" t="s">
        <v>8</v>
      </c>
      <c r="J13" s="21"/>
    </row>
    <row r="14" spans="1:11" x14ac:dyDescent="0.25">
      <c r="A14" s="134" t="s">
        <v>24</v>
      </c>
      <c r="B14" s="134" t="s">
        <v>15</v>
      </c>
      <c r="C14" s="145" t="s">
        <v>493</v>
      </c>
      <c r="D14" s="134" t="s">
        <v>397</v>
      </c>
      <c r="E14" s="134" t="s">
        <v>398</v>
      </c>
      <c r="F14" s="57" t="s">
        <v>158</v>
      </c>
      <c r="G14" s="101">
        <v>1.8</v>
      </c>
      <c r="H14" s="101">
        <v>1.8</v>
      </c>
      <c r="I14" s="141" t="s">
        <v>8</v>
      </c>
      <c r="J14" s="21"/>
    </row>
    <row r="15" spans="1:11" x14ac:dyDescent="0.25">
      <c r="A15" s="134" t="s">
        <v>25</v>
      </c>
      <c r="B15" s="134" t="s">
        <v>15</v>
      </c>
      <c r="C15" s="145" t="s">
        <v>493</v>
      </c>
      <c r="D15" s="134" t="s">
        <v>397</v>
      </c>
      <c r="E15" s="134" t="s">
        <v>398</v>
      </c>
      <c r="F15" s="57" t="s">
        <v>158</v>
      </c>
      <c r="G15" s="101">
        <v>0</v>
      </c>
      <c r="H15" s="101">
        <v>0</v>
      </c>
      <c r="I15" s="141" t="s">
        <v>8</v>
      </c>
      <c r="J15" s="21"/>
    </row>
    <row r="16" spans="1:11" x14ac:dyDescent="0.25">
      <c r="A16" s="134" t="s">
        <v>26</v>
      </c>
      <c r="B16" s="134" t="s">
        <v>15</v>
      </c>
      <c r="C16" s="145" t="s">
        <v>493</v>
      </c>
      <c r="D16" s="134" t="s">
        <v>397</v>
      </c>
      <c r="E16" s="134" t="s">
        <v>398</v>
      </c>
      <c r="F16" s="57" t="s">
        <v>158</v>
      </c>
      <c r="G16" s="101">
        <v>0</v>
      </c>
      <c r="H16" s="101">
        <v>0</v>
      </c>
      <c r="I16" s="141" t="s">
        <v>8</v>
      </c>
      <c r="J16" s="21"/>
    </row>
    <row r="17" spans="1:10" x14ac:dyDescent="0.25">
      <c r="A17" s="134" t="s">
        <v>27</v>
      </c>
      <c r="B17" s="134" t="s">
        <v>15</v>
      </c>
      <c r="C17" s="145" t="s">
        <v>493</v>
      </c>
      <c r="D17" s="134" t="s">
        <v>398</v>
      </c>
      <c r="E17" s="134" t="s">
        <v>398</v>
      </c>
      <c r="F17" s="57" t="s">
        <v>158</v>
      </c>
      <c r="G17" s="101">
        <v>0</v>
      </c>
      <c r="H17" s="101">
        <v>0</v>
      </c>
      <c r="I17" s="141" t="s">
        <v>8</v>
      </c>
      <c r="J17" s="21"/>
    </row>
    <row r="18" spans="1:10" x14ac:dyDescent="0.25">
      <c r="A18" s="134" t="s">
        <v>28</v>
      </c>
      <c r="B18" s="134" t="s">
        <v>15</v>
      </c>
      <c r="C18" s="145" t="s">
        <v>493</v>
      </c>
      <c r="D18" s="134" t="s">
        <v>398</v>
      </c>
      <c r="E18" s="134" t="s">
        <v>398</v>
      </c>
      <c r="F18" s="57" t="s">
        <v>158</v>
      </c>
      <c r="G18" s="101">
        <v>0</v>
      </c>
      <c r="H18" s="101">
        <v>0</v>
      </c>
      <c r="I18" s="141" t="s">
        <v>8</v>
      </c>
      <c r="J18" s="21"/>
    </row>
    <row r="19" spans="1:10" ht="14.25" customHeight="1" x14ac:dyDescent="0.25">
      <c r="A19" s="134" t="s">
        <v>29</v>
      </c>
      <c r="B19" s="134" t="s">
        <v>15</v>
      </c>
      <c r="C19" s="145" t="s">
        <v>493</v>
      </c>
      <c r="D19" s="134" t="s">
        <v>398</v>
      </c>
      <c r="E19" s="134" t="s">
        <v>397</v>
      </c>
      <c r="F19" s="57" t="s">
        <v>158</v>
      </c>
      <c r="G19" s="101">
        <v>1.05</v>
      </c>
      <c r="H19" s="101">
        <v>1.05</v>
      </c>
      <c r="I19" s="141" t="s">
        <v>8</v>
      </c>
      <c r="J19" s="21"/>
    </row>
    <row r="20" spans="1:10" x14ac:dyDescent="0.25">
      <c r="A20" s="134" t="s">
        <v>30</v>
      </c>
      <c r="B20" s="134" t="s">
        <v>15</v>
      </c>
      <c r="C20" s="145" t="s">
        <v>493</v>
      </c>
      <c r="D20" s="134" t="s">
        <v>398</v>
      </c>
      <c r="E20" s="134" t="s">
        <v>397</v>
      </c>
      <c r="F20" s="57" t="s">
        <v>158</v>
      </c>
      <c r="G20" s="98">
        <v>1.8</v>
      </c>
      <c r="H20" s="98">
        <v>1.8</v>
      </c>
      <c r="I20" s="141" t="s">
        <v>8</v>
      </c>
      <c r="J20" s="21"/>
    </row>
    <row r="21" spans="1:10" x14ac:dyDescent="0.25">
      <c r="A21" s="134" t="s">
        <v>31</v>
      </c>
      <c r="B21" s="134" t="s">
        <v>15</v>
      </c>
      <c r="C21" s="145" t="s">
        <v>493</v>
      </c>
      <c r="D21" s="134" t="s">
        <v>398</v>
      </c>
      <c r="E21" s="134" t="s">
        <v>397</v>
      </c>
      <c r="F21" s="57" t="s">
        <v>158</v>
      </c>
      <c r="G21" s="101">
        <v>3.3</v>
      </c>
      <c r="H21" s="101">
        <v>3.3</v>
      </c>
      <c r="I21" s="141" t="s">
        <v>8</v>
      </c>
      <c r="J21" s="21"/>
    </row>
    <row r="22" spans="1:10" ht="33.75" x14ac:dyDescent="0.25">
      <c r="A22" s="134" t="s">
        <v>32</v>
      </c>
      <c r="B22" s="134" t="s">
        <v>33</v>
      </c>
      <c r="C22" s="145" t="s">
        <v>493</v>
      </c>
      <c r="D22" s="134"/>
      <c r="E22" s="134"/>
      <c r="F22" s="142"/>
      <c r="G22" s="22" t="s">
        <v>340</v>
      </c>
      <c r="H22" s="22" t="s">
        <v>340</v>
      </c>
      <c r="I22" s="93"/>
      <c r="J22" s="21"/>
    </row>
    <row r="23" spans="1:10" s="49" customFormat="1" x14ac:dyDescent="0.25">
      <c r="A23" s="48" t="s">
        <v>188</v>
      </c>
    </row>
    <row r="24" spans="1:10" s="49" customFormat="1" x14ac:dyDescent="0.25">
      <c r="A24" s="50" t="s">
        <v>189</v>
      </c>
    </row>
    <row r="25" spans="1:10" s="49" customFormat="1" x14ac:dyDescent="0.25">
      <c r="A25" s="51" t="s">
        <v>190</v>
      </c>
    </row>
    <row r="26" spans="1:10" s="49" customFormat="1" x14ac:dyDescent="0.25">
      <c r="A26" s="52" t="s">
        <v>203</v>
      </c>
    </row>
    <row r="27" spans="1:10" s="49" customFormat="1" x14ac:dyDescent="0.25">
      <c r="A27" s="53" t="s">
        <v>157</v>
      </c>
    </row>
    <row r="28" spans="1:10" s="49" customFormat="1" x14ac:dyDescent="0.25"/>
    <row r="29" spans="1:10" s="49" customFormat="1" x14ac:dyDescent="0.25"/>
    <row r="30" spans="1:10" s="49" customFormat="1" x14ac:dyDescent="0.25"/>
    <row r="31" spans="1:10" x14ac:dyDescent="0.25">
      <c r="I31" s="56"/>
    </row>
  </sheetData>
  <customSheetViews>
    <customSheetView guid="{140768B0-D400-4ACB-8F52-64F966175DDA}">
      <pane xSplit="2" topLeftCell="C1" activePane="topRight" state="frozen"/>
      <selection pane="topRight" activeCell="C2" sqref="C1:C65536"/>
      <pageMargins left="0.7" right="0.7" top="0.75" bottom="0.75" header="0.3" footer="0.3"/>
      <pageSetup orientation="portrait" r:id="rId1"/>
    </customSheetView>
    <customSheetView guid="{46AFDCE8-62D7-47EB-AD05-EDAB9D35452B}">
      <pane xSplit="2" topLeftCell="C1" activePane="topRight" state="frozen"/>
      <selection pane="topRight" activeCell="B30" sqref="B30"/>
      <pageMargins left="0.7" right="0.7" top="0.75" bottom="0.75" header="0.3" footer="0.3"/>
      <pageSetup orientation="portrait" r:id="rId2"/>
    </customSheetView>
  </customSheetViews>
  <mergeCells count="11">
    <mergeCell ref="J1:J3"/>
    <mergeCell ref="B2:B3"/>
    <mergeCell ref="I2:I3"/>
    <mergeCell ref="A1:C1"/>
    <mergeCell ref="A2:A3"/>
    <mergeCell ref="D2:E2"/>
    <mergeCell ref="F2:F3"/>
    <mergeCell ref="G2:G3"/>
    <mergeCell ref="C2:C3"/>
    <mergeCell ref="H2:H3"/>
    <mergeCell ref="D1:F1"/>
  </mergeCells>
  <dataValidations count="7">
    <dataValidation type="list" allowBlank="1" showInputMessage="1" showErrorMessage="1" sqref="G4:G10 H4:H10" xr:uid="{00000000-0002-0000-0300-000000000000}">
      <formula1>INDIRECT($F4)</formula1>
    </dataValidation>
    <dataValidation type="list" allowBlank="1" showInputMessage="1" showErrorMessage="1" sqref="G22 H22" xr:uid="{00000000-0002-0000-0300-000001000000}">
      <formula1>SMPS12_SMPS123_EN</formula1>
    </dataValidation>
    <dataValidation type="list" allowBlank="1" showInputMessage="1" showErrorMessage="1" sqref="F4:F10" xr:uid="{00000000-0002-0000-0300-000002000000}">
      <formula1>SMPSx_VOLTAGE_RANGE</formula1>
    </dataValidation>
    <dataValidation type="list" allowBlank="1" showInputMessage="1" showErrorMessage="1" sqref="G11:G21 H11:H21" xr:uid="{00000000-0002-0000-0300-000003000000}">
      <formula1>LDOx_VOLTAGE_VALUE</formula1>
    </dataValidation>
    <dataValidation type="list" allowBlank="1" showInputMessage="1" showErrorMessage="1" sqref="D11:D21" xr:uid="{00000000-0002-0000-0300-000004000000}">
      <formula1>MODE_SLEEP</formula1>
    </dataValidation>
    <dataValidation type="list" allowBlank="1" showInputMessage="1" showErrorMessage="1" sqref="E11:E21" xr:uid="{00000000-0002-0000-0300-000005000000}">
      <formula1>MODE_ACTIVE</formula1>
    </dataValidation>
    <dataValidation type="list" allowBlank="1" showInputMessage="1" showErrorMessage="1" sqref="D4:E10" xr:uid="{00000000-0002-0000-0300-000006000000}">
      <formula1>MODE_SLEEPACTIVE</formula1>
    </dataValidation>
  </dataValidation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I29"/>
  <sheetViews>
    <sheetView zoomScaleNormal="100" workbookViewId="0">
      <selection activeCell="E16" sqref="E16"/>
    </sheetView>
  </sheetViews>
  <sheetFormatPr defaultRowHeight="15" x14ac:dyDescent="0.25"/>
  <cols>
    <col min="1" max="1" width="23.7109375" customWidth="1"/>
    <col min="2" max="2" width="23.85546875" style="6" customWidth="1"/>
    <col min="3" max="3" width="25.42578125" customWidth="1"/>
    <col min="4" max="4" width="31.7109375" customWidth="1"/>
    <col min="5" max="5" width="12.85546875" bestFit="1" customWidth="1"/>
    <col min="6" max="6" width="7.28515625" style="44" customWidth="1"/>
    <col min="7" max="7" width="9.28515625" style="7" customWidth="1"/>
    <col min="8" max="8" width="21.7109375" style="7" customWidth="1"/>
  </cols>
  <sheetData>
    <row r="1" spans="1:9" ht="12.75" customHeight="1" x14ac:dyDescent="0.25">
      <c r="A1" s="222" t="s">
        <v>381</v>
      </c>
      <c r="B1" s="222"/>
      <c r="C1" s="222"/>
      <c r="D1" s="222"/>
      <c r="E1" s="223"/>
      <c r="F1" s="109" t="s">
        <v>380</v>
      </c>
      <c r="G1" s="220" t="s">
        <v>357</v>
      </c>
      <c r="H1" s="216" t="s">
        <v>157</v>
      </c>
    </row>
    <row r="2" spans="1:9" ht="12" customHeight="1" x14ac:dyDescent="0.25">
      <c r="A2" s="135" t="s">
        <v>1</v>
      </c>
      <c r="B2" s="131" t="s">
        <v>2</v>
      </c>
      <c r="C2" s="218" t="s">
        <v>3</v>
      </c>
      <c r="D2" s="219"/>
      <c r="E2" s="154" t="s">
        <v>492</v>
      </c>
      <c r="F2" s="110" t="s">
        <v>70</v>
      </c>
      <c r="G2" s="221"/>
      <c r="H2" s="217"/>
    </row>
    <row r="3" spans="1:9" ht="22.5" x14ac:dyDescent="0.25">
      <c r="A3" s="107" t="s">
        <v>391</v>
      </c>
      <c r="B3" s="85" t="s">
        <v>5</v>
      </c>
      <c r="C3" s="84" t="s">
        <v>37</v>
      </c>
      <c r="D3" s="84" t="s">
        <v>36</v>
      </c>
      <c r="E3" s="145" t="s">
        <v>493</v>
      </c>
      <c r="F3" s="111">
        <v>1</v>
      </c>
      <c r="G3" s="98" t="s">
        <v>159</v>
      </c>
      <c r="H3" s="78"/>
    </row>
    <row r="4" spans="1:9" ht="22.5" x14ac:dyDescent="0.25">
      <c r="A4" s="107" t="s">
        <v>391</v>
      </c>
      <c r="B4" s="85" t="s">
        <v>38</v>
      </c>
      <c r="C4" s="84" t="s">
        <v>39</v>
      </c>
      <c r="D4" s="84" t="s">
        <v>36</v>
      </c>
      <c r="E4" s="145" t="s">
        <v>493</v>
      </c>
      <c r="F4" s="111">
        <v>0</v>
      </c>
      <c r="G4" s="98">
        <v>0</v>
      </c>
      <c r="H4" s="79"/>
    </row>
    <row r="5" spans="1:9" ht="33.75" x14ac:dyDescent="0.25">
      <c r="A5" s="107" t="s">
        <v>391</v>
      </c>
      <c r="B5" s="85" t="s">
        <v>383</v>
      </c>
      <c r="C5" s="84" t="s">
        <v>40</v>
      </c>
      <c r="D5" s="84" t="s">
        <v>36</v>
      </c>
      <c r="E5" s="145" t="s">
        <v>493</v>
      </c>
      <c r="F5" s="111">
        <v>1</v>
      </c>
      <c r="G5" s="98" t="s">
        <v>159</v>
      </c>
      <c r="H5" s="80"/>
    </row>
    <row r="6" spans="1:9" ht="22.5" x14ac:dyDescent="0.25">
      <c r="A6" s="107" t="s">
        <v>391</v>
      </c>
      <c r="B6" s="85" t="s">
        <v>41</v>
      </c>
      <c r="C6" s="84" t="s">
        <v>42</v>
      </c>
      <c r="D6" s="84" t="s">
        <v>36</v>
      </c>
      <c r="E6" s="145" t="s">
        <v>493</v>
      </c>
      <c r="F6" s="111">
        <v>1</v>
      </c>
      <c r="G6" s="98" t="s">
        <v>159</v>
      </c>
      <c r="H6" s="78"/>
    </row>
    <row r="7" spans="1:9" ht="33.75" x14ac:dyDescent="0.25">
      <c r="A7" s="107" t="s">
        <v>391</v>
      </c>
      <c r="B7" s="85" t="s">
        <v>384</v>
      </c>
      <c r="C7" s="84" t="s">
        <v>43</v>
      </c>
      <c r="D7" s="84" t="s">
        <v>36</v>
      </c>
      <c r="E7" s="145" t="s">
        <v>493</v>
      </c>
      <c r="F7" s="111">
        <v>0</v>
      </c>
      <c r="G7" s="98">
        <v>0</v>
      </c>
      <c r="H7" s="78"/>
    </row>
    <row r="8" spans="1:9" ht="22.5" x14ac:dyDescent="0.25">
      <c r="A8" s="107" t="s">
        <v>375</v>
      </c>
      <c r="B8" s="85" t="s">
        <v>44</v>
      </c>
      <c r="C8" s="84" t="s">
        <v>45</v>
      </c>
      <c r="D8" s="84" t="s">
        <v>36</v>
      </c>
      <c r="E8" s="145" t="s">
        <v>493</v>
      </c>
      <c r="F8" s="111">
        <v>0</v>
      </c>
      <c r="G8" s="98">
        <v>0</v>
      </c>
      <c r="H8" s="81"/>
      <c r="I8" s="3"/>
    </row>
    <row r="9" spans="1:9" ht="45" x14ac:dyDescent="0.25">
      <c r="A9" s="107" t="s">
        <v>375</v>
      </c>
      <c r="B9" s="85" t="s">
        <v>378</v>
      </c>
      <c r="C9" s="84" t="s">
        <v>46</v>
      </c>
      <c r="D9" s="84" t="s">
        <v>36</v>
      </c>
      <c r="E9" s="145" t="s">
        <v>493</v>
      </c>
      <c r="F9" s="111">
        <v>0</v>
      </c>
      <c r="G9" s="98">
        <v>0</v>
      </c>
      <c r="H9" s="81"/>
      <c r="I9" s="3"/>
    </row>
    <row r="10" spans="1:9" ht="67.5" x14ac:dyDescent="0.25">
      <c r="A10" s="107" t="s">
        <v>391</v>
      </c>
      <c r="B10" s="86" t="s">
        <v>385</v>
      </c>
      <c r="C10" s="87" t="s">
        <v>50</v>
      </c>
      <c r="D10" s="84" t="s">
        <v>36</v>
      </c>
      <c r="E10" s="145" t="s">
        <v>493</v>
      </c>
      <c r="F10" s="111">
        <v>0</v>
      </c>
      <c r="G10" s="98" t="s">
        <v>160</v>
      </c>
      <c r="H10" s="78"/>
    </row>
    <row r="11" spans="1:9" ht="22.5" x14ac:dyDescent="0.25">
      <c r="A11" s="107" t="s">
        <v>375</v>
      </c>
      <c r="B11" s="85" t="s">
        <v>379</v>
      </c>
      <c r="C11" s="84" t="s">
        <v>47</v>
      </c>
      <c r="D11" s="84" t="s">
        <v>36</v>
      </c>
      <c r="E11" s="145" t="s">
        <v>493</v>
      </c>
      <c r="F11" s="111">
        <v>0</v>
      </c>
      <c r="G11" s="98">
        <v>0</v>
      </c>
      <c r="H11" s="82"/>
    </row>
    <row r="12" spans="1:9" ht="45" x14ac:dyDescent="0.25">
      <c r="A12" s="107" t="s">
        <v>375</v>
      </c>
      <c r="B12" s="85" t="s">
        <v>386</v>
      </c>
      <c r="C12" s="84" t="s">
        <v>48</v>
      </c>
      <c r="D12" s="84" t="s">
        <v>36</v>
      </c>
      <c r="E12" s="145" t="s">
        <v>493</v>
      </c>
      <c r="F12" s="111">
        <v>1</v>
      </c>
      <c r="G12" s="98" t="s">
        <v>159</v>
      </c>
      <c r="H12" s="78"/>
    </row>
    <row r="13" spans="1:9" ht="45" x14ac:dyDescent="0.25">
      <c r="A13" s="107" t="s">
        <v>375</v>
      </c>
      <c r="B13" s="85" t="s">
        <v>387</v>
      </c>
      <c r="C13" s="84" t="s">
        <v>49</v>
      </c>
      <c r="D13" s="84" t="s">
        <v>36</v>
      </c>
      <c r="E13" s="145" t="s">
        <v>493</v>
      </c>
      <c r="F13" s="111">
        <v>0</v>
      </c>
      <c r="G13" s="98">
        <v>0</v>
      </c>
      <c r="H13" s="78"/>
    </row>
    <row r="14" spans="1:9" ht="22.5" x14ac:dyDescent="0.25">
      <c r="A14" s="107" t="s">
        <v>376</v>
      </c>
      <c r="B14" s="85" t="s">
        <v>388</v>
      </c>
      <c r="C14" s="84" t="s">
        <v>51</v>
      </c>
      <c r="D14" s="84" t="s">
        <v>36</v>
      </c>
      <c r="E14" s="145" t="s">
        <v>493</v>
      </c>
      <c r="F14" s="112">
        <v>1</v>
      </c>
      <c r="G14" s="98" t="s">
        <v>159</v>
      </c>
      <c r="H14" s="78"/>
    </row>
    <row r="15" spans="1:9" ht="33.75" x14ac:dyDescent="0.25">
      <c r="A15" s="107" t="s">
        <v>376</v>
      </c>
      <c r="B15" s="85" t="s">
        <v>389</v>
      </c>
      <c r="C15" s="84" t="s">
        <v>52</v>
      </c>
      <c r="D15" s="84" t="s">
        <v>36</v>
      </c>
      <c r="E15" s="145" t="s">
        <v>493</v>
      </c>
      <c r="F15" s="112">
        <v>0</v>
      </c>
      <c r="G15" s="98">
        <v>0</v>
      </c>
      <c r="H15" s="78"/>
    </row>
    <row r="16" spans="1:9" ht="33.75" x14ac:dyDescent="0.25">
      <c r="A16" s="107" t="s">
        <v>376</v>
      </c>
      <c r="B16" s="85" t="s">
        <v>390</v>
      </c>
      <c r="C16" s="84" t="s">
        <v>53</v>
      </c>
      <c r="D16" s="84" t="s">
        <v>36</v>
      </c>
      <c r="E16" s="145" t="s">
        <v>493</v>
      </c>
      <c r="F16" s="112">
        <v>0</v>
      </c>
      <c r="G16" s="98">
        <v>0</v>
      </c>
      <c r="H16" s="78"/>
    </row>
    <row r="17" spans="1:8" ht="22.5" x14ac:dyDescent="0.25">
      <c r="A17" s="107" t="s">
        <v>377</v>
      </c>
      <c r="B17" s="85" t="s">
        <v>54</v>
      </c>
      <c r="C17" s="84" t="s">
        <v>55</v>
      </c>
      <c r="D17" s="84" t="s">
        <v>36</v>
      </c>
      <c r="E17" s="145" t="s">
        <v>493</v>
      </c>
      <c r="F17" s="111">
        <v>1</v>
      </c>
      <c r="G17" s="98" t="s">
        <v>159</v>
      </c>
      <c r="H17" s="78"/>
    </row>
    <row r="18" spans="1:8" ht="22.5" x14ac:dyDescent="0.25">
      <c r="A18" s="107" t="s">
        <v>377</v>
      </c>
      <c r="B18" s="85" t="s">
        <v>56</v>
      </c>
      <c r="C18" s="84" t="s">
        <v>57</v>
      </c>
      <c r="D18" s="84" t="s">
        <v>36</v>
      </c>
      <c r="E18" s="145" t="s">
        <v>493</v>
      </c>
      <c r="F18" s="111">
        <v>1</v>
      </c>
      <c r="G18" s="98" t="s">
        <v>159</v>
      </c>
      <c r="H18" s="78"/>
    </row>
    <row r="19" spans="1:8" ht="22.5" x14ac:dyDescent="0.25">
      <c r="A19" s="107" t="s">
        <v>377</v>
      </c>
      <c r="B19" s="85" t="s">
        <v>58</v>
      </c>
      <c r="C19" s="84" t="s">
        <v>59</v>
      </c>
      <c r="D19" s="84" t="s">
        <v>36</v>
      </c>
      <c r="E19" s="145" t="s">
        <v>493</v>
      </c>
      <c r="F19" s="111">
        <v>1</v>
      </c>
      <c r="G19" s="98" t="s">
        <v>159</v>
      </c>
      <c r="H19" s="78"/>
    </row>
    <row r="20" spans="1:8" ht="22.5" x14ac:dyDescent="0.25">
      <c r="A20" s="107" t="s">
        <v>377</v>
      </c>
      <c r="B20" s="85" t="s">
        <v>60</v>
      </c>
      <c r="C20" s="84" t="s">
        <v>61</v>
      </c>
      <c r="D20" s="84" t="s">
        <v>36</v>
      </c>
      <c r="E20" s="145" t="s">
        <v>493</v>
      </c>
      <c r="F20" s="111">
        <v>1</v>
      </c>
      <c r="G20" s="98" t="s">
        <v>159</v>
      </c>
      <c r="H20" s="78"/>
    </row>
    <row r="21" spans="1:8" ht="22.5" x14ac:dyDescent="0.25">
      <c r="A21" s="107" t="s">
        <v>377</v>
      </c>
      <c r="B21" s="85" t="s">
        <v>62</v>
      </c>
      <c r="C21" s="84" t="s">
        <v>63</v>
      </c>
      <c r="D21" s="84" t="s">
        <v>36</v>
      </c>
      <c r="E21" s="145" t="s">
        <v>493</v>
      </c>
      <c r="F21" s="111">
        <v>1</v>
      </c>
      <c r="G21" s="98" t="s">
        <v>159</v>
      </c>
      <c r="H21" s="78"/>
    </row>
    <row r="22" spans="1:8" ht="22.5" x14ac:dyDescent="0.25">
      <c r="A22" s="107" t="s">
        <v>377</v>
      </c>
      <c r="B22" s="85" t="s">
        <v>64</v>
      </c>
      <c r="C22" s="84" t="s">
        <v>65</v>
      </c>
      <c r="D22" s="84" t="s">
        <v>36</v>
      </c>
      <c r="E22" s="145" t="s">
        <v>493</v>
      </c>
      <c r="F22" s="111">
        <v>1</v>
      </c>
      <c r="G22" s="98" t="s">
        <v>159</v>
      </c>
      <c r="H22" s="78"/>
    </row>
    <row r="23" spans="1:8" ht="22.5" x14ac:dyDescent="0.25">
      <c r="A23" s="107" t="s">
        <v>377</v>
      </c>
      <c r="B23" s="85" t="s">
        <v>66</v>
      </c>
      <c r="C23" s="84" t="s">
        <v>67</v>
      </c>
      <c r="D23" s="84" t="s">
        <v>36</v>
      </c>
      <c r="E23" s="145" t="s">
        <v>493</v>
      </c>
      <c r="F23" s="111">
        <v>1</v>
      </c>
      <c r="G23" s="98" t="s">
        <v>159</v>
      </c>
      <c r="H23" s="78"/>
    </row>
    <row r="24" spans="1:8" ht="22.5" x14ac:dyDescent="0.25">
      <c r="A24" s="107" t="s">
        <v>377</v>
      </c>
      <c r="B24" s="85" t="s">
        <v>68</v>
      </c>
      <c r="C24" s="84" t="s">
        <v>69</v>
      </c>
      <c r="D24" s="84" t="s">
        <v>36</v>
      </c>
      <c r="E24" s="145" t="s">
        <v>493</v>
      </c>
      <c r="F24" s="111">
        <v>1</v>
      </c>
      <c r="G24" s="98" t="s">
        <v>159</v>
      </c>
      <c r="H24" s="78"/>
    </row>
    <row r="25" spans="1:8" x14ac:dyDescent="0.25">
      <c r="A25" s="48" t="s">
        <v>188</v>
      </c>
      <c r="B25" s="54"/>
      <c r="C25" s="46"/>
      <c r="D25" s="46"/>
      <c r="E25" s="46"/>
      <c r="F25" s="83"/>
      <c r="G25" s="55"/>
      <c r="H25" s="55"/>
    </row>
    <row r="26" spans="1:8" x14ac:dyDescent="0.25">
      <c r="A26" s="50" t="s">
        <v>189</v>
      </c>
      <c r="B26" s="54"/>
      <c r="C26" s="46"/>
      <c r="D26" s="46"/>
      <c r="E26" s="46"/>
      <c r="F26" s="83"/>
      <c r="G26" s="55"/>
      <c r="H26" s="55"/>
    </row>
    <row r="27" spans="1:8" x14ac:dyDescent="0.25">
      <c r="A27" s="51" t="s">
        <v>190</v>
      </c>
      <c r="B27" s="54"/>
      <c r="C27" s="46"/>
      <c r="D27" s="46"/>
      <c r="E27" s="46"/>
      <c r="F27" s="83"/>
      <c r="G27" s="55"/>
      <c r="H27" s="55"/>
    </row>
    <row r="28" spans="1:8" x14ac:dyDescent="0.25">
      <c r="A28" s="52" t="s">
        <v>191</v>
      </c>
      <c r="B28" s="54"/>
      <c r="C28" s="46"/>
      <c r="D28" s="46"/>
      <c r="E28" s="46"/>
      <c r="F28" s="83"/>
      <c r="G28" s="55"/>
      <c r="H28" s="55"/>
    </row>
    <row r="29" spans="1:8" x14ac:dyDescent="0.25">
      <c r="A29" s="53" t="s">
        <v>157</v>
      </c>
      <c r="B29" s="54"/>
      <c r="C29" s="46"/>
      <c r="D29" s="46"/>
      <c r="E29" s="46"/>
      <c r="F29" s="83"/>
      <c r="G29" s="55"/>
      <c r="H29" s="55"/>
    </row>
  </sheetData>
  <sheetProtection sheet="1" objects="1" scenarios="1"/>
  <customSheetViews>
    <customSheetView guid="{140768B0-D400-4ACB-8F52-64F966175DDA}" topLeftCell="A25">
      <selection activeCell="H3" sqref="H3:H5"/>
      <pageMargins left="0.7" right="0.7" top="0.75" bottom="0.75" header="0.3" footer="0.3"/>
    </customSheetView>
    <customSheetView guid="{46AFDCE8-62D7-47EB-AD05-EDAB9D35452B}" topLeftCell="A25">
      <selection activeCell="H3" sqref="H3:H5"/>
      <pageMargins left="0.7" right="0.7" top="0.75" bottom="0.75" header="0.3" footer="0.3"/>
    </customSheetView>
  </customSheetViews>
  <mergeCells count="4">
    <mergeCell ref="H1:H2"/>
    <mergeCell ref="C2:D2"/>
    <mergeCell ref="G1:G2"/>
    <mergeCell ref="A1:E1"/>
  </mergeCells>
  <dataValidations count="1">
    <dataValidation type="list" allowBlank="1" showInputMessage="1" showErrorMessage="1" sqref="G3:G24" xr:uid="{00000000-0002-0000-0400-000000000000}">
      <formula1>Enable_NonEable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I21"/>
  <sheetViews>
    <sheetView topLeftCell="B1" zoomScaleNormal="100" workbookViewId="0">
      <selection activeCell="H31" sqref="H31"/>
    </sheetView>
  </sheetViews>
  <sheetFormatPr defaultRowHeight="15" x14ac:dyDescent="0.25"/>
  <cols>
    <col min="1" max="1" width="22.85546875" style="46" customWidth="1"/>
    <col min="2" max="2" width="12.42578125" style="46" customWidth="1"/>
    <col min="3" max="3" width="27.28515625" style="46" customWidth="1"/>
    <col min="4" max="4" width="20.140625" style="46" customWidth="1"/>
    <col min="5" max="5" width="12.85546875" style="46" bestFit="1" customWidth="1"/>
    <col min="6" max="6" width="9.140625" style="67" customWidth="1"/>
    <col min="7" max="7" width="17.140625" style="66" customWidth="1"/>
    <col min="8" max="8" width="14.140625" style="46" customWidth="1"/>
    <col min="9" max="9" width="19.5703125" style="46" customWidth="1"/>
    <col min="10" max="10" width="23" style="46" customWidth="1"/>
    <col min="11" max="16384" width="9.140625" style="46"/>
  </cols>
  <sheetData>
    <row r="1" spans="1:9" ht="13.5" customHeight="1" x14ac:dyDescent="0.25">
      <c r="A1" s="203" t="s">
        <v>381</v>
      </c>
      <c r="B1" s="204"/>
      <c r="C1" s="204"/>
      <c r="D1" s="204"/>
      <c r="E1" s="205"/>
      <c r="F1" s="121" t="s">
        <v>380</v>
      </c>
      <c r="G1" s="226" t="s">
        <v>357</v>
      </c>
      <c r="H1" s="227"/>
      <c r="I1" s="224" t="s">
        <v>157</v>
      </c>
    </row>
    <row r="2" spans="1:9" ht="13.5" customHeight="1" x14ac:dyDescent="0.25">
      <c r="A2" s="71" t="s">
        <v>1</v>
      </c>
      <c r="B2" s="71" t="s">
        <v>2</v>
      </c>
      <c r="C2" s="218" t="s">
        <v>3</v>
      </c>
      <c r="D2" s="219"/>
      <c r="E2" s="154" t="s">
        <v>492</v>
      </c>
      <c r="F2" s="122" t="s">
        <v>70</v>
      </c>
      <c r="G2" s="132" t="s">
        <v>197</v>
      </c>
      <c r="H2" s="68" t="s">
        <v>2</v>
      </c>
      <c r="I2" s="217"/>
    </row>
    <row r="3" spans="1:9" ht="22.5" x14ac:dyDescent="0.25">
      <c r="A3" s="225" t="s">
        <v>71</v>
      </c>
      <c r="B3" s="58" t="s">
        <v>54</v>
      </c>
      <c r="C3" s="58" t="s">
        <v>72</v>
      </c>
      <c r="D3" s="72" t="s">
        <v>502</v>
      </c>
      <c r="E3" s="155" t="s">
        <v>493</v>
      </c>
      <c r="F3" s="123" t="s">
        <v>488</v>
      </c>
      <c r="G3" s="99" t="s">
        <v>198</v>
      </c>
      <c r="H3" s="108" t="str">
        <f>VLOOKUP(G3, Parameters!V3:W4, 2, FALSE)</f>
        <v>10</v>
      </c>
      <c r="I3" s="61"/>
    </row>
    <row r="4" spans="1:9" ht="22.5" x14ac:dyDescent="0.25">
      <c r="A4" s="225"/>
      <c r="B4" s="58" t="s">
        <v>56</v>
      </c>
      <c r="C4" s="58" t="s">
        <v>72</v>
      </c>
      <c r="D4" s="72" t="s">
        <v>73</v>
      </c>
      <c r="E4" s="155" t="s">
        <v>493</v>
      </c>
      <c r="F4" s="123" t="s">
        <v>159</v>
      </c>
      <c r="G4" s="99" t="s">
        <v>200</v>
      </c>
      <c r="H4" s="69" t="str">
        <f>VLOOKUP(G4, Parameters!V5:W6, 2, FALSE)</f>
        <v>1</v>
      </c>
      <c r="I4" s="62"/>
    </row>
    <row r="5" spans="1:9" ht="22.5" x14ac:dyDescent="0.25">
      <c r="A5" s="225"/>
      <c r="B5" s="58" t="s">
        <v>58</v>
      </c>
      <c r="C5" s="58" t="s">
        <v>72</v>
      </c>
      <c r="D5" s="72" t="s">
        <v>503</v>
      </c>
      <c r="E5" s="155" t="s">
        <v>493</v>
      </c>
      <c r="F5" s="123" t="s">
        <v>164</v>
      </c>
      <c r="G5" s="99" t="s">
        <v>58</v>
      </c>
      <c r="H5" s="69" t="str">
        <f>VLOOKUP(G5, Parameters!V7:W8, 2, FALSE)</f>
        <v>00</v>
      </c>
      <c r="I5" s="62"/>
    </row>
    <row r="6" spans="1:9" ht="22.5" x14ac:dyDescent="0.25">
      <c r="A6" s="225"/>
      <c r="B6" s="58" t="s">
        <v>60</v>
      </c>
      <c r="C6" s="58" t="s">
        <v>72</v>
      </c>
      <c r="D6" s="72" t="s">
        <v>74</v>
      </c>
      <c r="E6" s="155" t="s">
        <v>493</v>
      </c>
      <c r="F6" s="123" t="s">
        <v>159</v>
      </c>
      <c r="G6" s="99" t="s">
        <v>202</v>
      </c>
      <c r="H6" s="69" t="str">
        <f>VLOOKUP(G6, Parameters!V9:W10, 2, FALSE)</f>
        <v>1</v>
      </c>
      <c r="I6" s="62"/>
    </row>
    <row r="7" spans="1:9" ht="22.5" x14ac:dyDescent="0.25">
      <c r="A7" s="228"/>
      <c r="B7" s="73" t="s">
        <v>64</v>
      </c>
      <c r="C7" s="73" t="s">
        <v>72</v>
      </c>
      <c r="D7" s="74" t="s">
        <v>505</v>
      </c>
      <c r="E7" s="155" t="s">
        <v>493</v>
      </c>
      <c r="F7" s="124" t="s">
        <v>164</v>
      </c>
      <c r="G7" s="99" t="s">
        <v>370</v>
      </c>
      <c r="H7" s="69" t="str">
        <f>VLOOKUP(G7, Parameters!V14:W15, 2, FALSE)</f>
        <v>01</v>
      </c>
      <c r="I7" s="62"/>
    </row>
    <row r="8" spans="1:9" ht="22.5" x14ac:dyDescent="0.25">
      <c r="A8" s="228"/>
      <c r="B8" s="73" t="s">
        <v>66</v>
      </c>
      <c r="C8" s="73" t="s">
        <v>72</v>
      </c>
      <c r="D8" s="74" t="s">
        <v>504</v>
      </c>
      <c r="E8" s="155" t="s">
        <v>493</v>
      </c>
      <c r="F8" s="124" t="s">
        <v>164</v>
      </c>
      <c r="G8" s="99" t="s">
        <v>66</v>
      </c>
      <c r="H8" s="69" t="str">
        <f>VLOOKUP(G8, Parameters!V16:W17, 2, FALSE)</f>
        <v>00</v>
      </c>
      <c r="I8" s="62"/>
    </row>
    <row r="9" spans="1:9" ht="33.75" x14ac:dyDescent="0.25">
      <c r="A9" s="140" t="s">
        <v>347</v>
      </c>
      <c r="B9" s="75" t="s">
        <v>348</v>
      </c>
      <c r="C9" s="75" t="s">
        <v>77</v>
      </c>
      <c r="D9" s="76" t="s">
        <v>78</v>
      </c>
      <c r="E9" s="155" t="s">
        <v>493</v>
      </c>
      <c r="F9" s="125">
        <v>0</v>
      </c>
      <c r="G9" s="99" t="s">
        <v>207</v>
      </c>
      <c r="H9" s="70" t="str">
        <f>VLOOKUP(G9, Parameters!V43:W44, 2, FALSE)</f>
        <v>0</v>
      </c>
      <c r="I9" s="63"/>
    </row>
    <row r="10" spans="1:9" ht="33.75" x14ac:dyDescent="0.25">
      <c r="A10" s="225" t="s">
        <v>76</v>
      </c>
      <c r="B10" s="75" t="s">
        <v>79</v>
      </c>
      <c r="C10" s="75" t="s">
        <v>80</v>
      </c>
      <c r="D10" s="77" t="s">
        <v>78</v>
      </c>
      <c r="E10" s="155" t="s">
        <v>493</v>
      </c>
      <c r="F10" s="125">
        <v>1</v>
      </c>
      <c r="G10" s="99" t="s">
        <v>206</v>
      </c>
      <c r="H10" s="69" t="str">
        <f>VLOOKUP(G10, Parameters!V26:W27, 2, FALSE)</f>
        <v>1</v>
      </c>
      <c r="I10" s="62"/>
    </row>
    <row r="11" spans="1:9" ht="22.5" customHeight="1" x14ac:dyDescent="0.25">
      <c r="A11" s="225"/>
      <c r="B11" s="75" t="s">
        <v>81</v>
      </c>
      <c r="C11" s="75" t="s">
        <v>82</v>
      </c>
      <c r="D11" s="77" t="s">
        <v>83</v>
      </c>
      <c r="E11" s="155" t="s">
        <v>493</v>
      </c>
      <c r="F11" s="125">
        <v>0</v>
      </c>
      <c r="G11" s="99" t="s">
        <v>208</v>
      </c>
      <c r="H11" s="69" t="str">
        <f>VLOOKUP(G11, Parameters!V28:W29, 2, FALSE)</f>
        <v>0</v>
      </c>
      <c r="I11" s="62"/>
    </row>
    <row r="12" spans="1:9" ht="33.75" x14ac:dyDescent="0.25">
      <c r="A12" s="225"/>
      <c r="B12" s="75" t="s">
        <v>84</v>
      </c>
      <c r="C12" s="75" t="s">
        <v>85</v>
      </c>
      <c r="D12" s="77" t="s">
        <v>78</v>
      </c>
      <c r="E12" s="155" t="s">
        <v>493</v>
      </c>
      <c r="F12" s="125">
        <v>1</v>
      </c>
      <c r="G12" s="99" t="s">
        <v>206</v>
      </c>
      <c r="H12" s="69" t="str">
        <f>VLOOKUP(G12, Parameters!V26:W27, 2, FALSE)</f>
        <v>1</v>
      </c>
      <c r="I12" s="62"/>
    </row>
    <row r="13" spans="1:9" ht="22.5" customHeight="1" x14ac:dyDescent="0.25">
      <c r="A13" s="225"/>
      <c r="B13" s="75" t="s">
        <v>86</v>
      </c>
      <c r="C13" s="75" t="s">
        <v>87</v>
      </c>
      <c r="D13" s="77" t="s">
        <v>83</v>
      </c>
      <c r="E13" s="155" t="s">
        <v>493</v>
      </c>
      <c r="F13" s="125">
        <v>0</v>
      </c>
      <c r="G13" s="99" t="s">
        <v>208</v>
      </c>
      <c r="H13" s="69" t="str">
        <f>VLOOKUP(G13, Parameters!V28:W29, 2, FALSE)</f>
        <v>0</v>
      </c>
      <c r="I13" s="64"/>
    </row>
    <row r="14" spans="1:9" ht="33.75" x14ac:dyDescent="0.25">
      <c r="A14" s="225"/>
      <c r="B14" s="75" t="s">
        <v>88</v>
      </c>
      <c r="C14" s="75" t="s">
        <v>89</v>
      </c>
      <c r="D14" s="77" t="s">
        <v>78</v>
      </c>
      <c r="E14" s="155" t="s">
        <v>493</v>
      </c>
      <c r="F14" s="125">
        <v>1</v>
      </c>
      <c r="G14" s="99" t="s">
        <v>206</v>
      </c>
      <c r="H14" s="69" t="str">
        <f>VLOOKUP(G14, Parameters!V26:W27, 2, FALSE)</f>
        <v>1</v>
      </c>
      <c r="I14" s="64"/>
    </row>
    <row r="15" spans="1:9" ht="33.75" x14ac:dyDescent="0.25">
      <c r="A15" s="225"/>
      <c r="B15" s="75" t="s">
        <v>90</v>
      </c>
      <c r="C15" s="75" t="s">
        <v>91</v>
      </c>
      <c r="D15" s="77" t="s">
        <v>78</v>
      </c>
      <c r="E15" s="155" t="s">
        <v>493</v>
      </c>
      <c r="F15" s="125">
        <v>0</v>
      </c>
      <c r="G15" s="99" t="s">
        <v>207</v>
      </c>
      <c r="H15" s="69" t="str">
        <f>VLOOKUP(G15, Parameters!V26:W27, 2, FALSE)</f>
        <v>0</v>
      </c>
      <c r="I15" s="62"/>
    </row>
    <row r="16" spans="1:9" x14ac:dyDescent="0.25">
      <c r="A16" s="48" t="s">
        <v>188</v>
      </c>
      <c r="F16" s="65"/>
    </row>
    <row r="17" spans="1:7" x14ac:dyDescent="0.25">
      <c r="A17" s="50" t="s">
        <v>189</v>
      </c>
    </row>
    <row r="18" spans="1:7" x14ac:dyDescent="0.25">
      <c r="A18" s="51" t="s">
        <v>190</v>
      </c>
    </row>
    <row r="19" spans="1:7" x14ac:dyDescent="0.25">
      <c r="A19" s="52" t="s">
        <v>191</v>
      </c>
    </row>
    <row r="20" spans="1:7" x14ac:dyDescent="0.25">
      <c r="A20" s="53" t="s">
        <v>157</v>
      </c>
    </row>
    <row r="21" spans="1:7" x14ac:dyDescent="0.25">
      <c r="D21" s="67"/>
      <c r="E21" s="67"/>
      <c r="G21" s="46"/>
    </row>
  </sheetData>
  <sheetProtection sheet="1" objects="1" scenarios="1"/>
  <customSheetViews>
    <customSheetView guid="{140768B0-D400-4ACB-8F52-64F966175DDA}">
      <pane xSplit="3" topLeftCell="D1" activePane="topRight" state="frozen"/>
      <selection pane="topRight" activeCell="D6" sqref="D6"/>
      <pageMargins left="0.7" right="0.7" top="0.75" bottom="0.75" header="0.3" footer="0.3"/>
      <pageSetup orientation="portrait" r:id="rId1"/>
    </customSheetView>
    <customSheetView guid="{46AFDCE8-62D7-47EB-AD05-EDAB9D35452B}">
      <pane xSplit="3" topLeftCell="D1" activePane="topRight" state="frozen"/>
      <selection pane="topRight" activeCell="G4" sqref="G4"/>
      <pageMargins left="0.7" right="0.7" top="0.75" bottom="0.75" header="0.3" footer="0.3"/>
      <pageSetup orientation="portrait" r:id="rId2"/>
    </customSheetView>
  </customSheetViews>
  <mergeCells count="7">
    <mergeCell ref="I1:I2"/>
    <mergeCell ref="A10:A15"/>
    <mergeCell ref="G1:H1"/>
    <mergeCell ref="A3:A6"/>
    <mergeCell ref="A7:A8"/>
    <mergeCell ref="C2:D2"/>
    <mergeCell ref="A1:E1"/>
  </mergeCells>
  <dataValidations count="9">
    <dataValidation type="list" allowBlank="1" showInputMessage="1" showErrorMessage="1" sqref="G14:G15 G10 G12" xr:uid="{00000000-0002-0000-0500-000000000000}">
      <formula1>PU_PD_GPIO_CTRLx_PD</formula1>
    </dataValidation>
    <dataValidation type="list" allowBlank="1" showInputMessage="1" showErrorMessage="1" sqref="G11 G13" xr:uid="{00000000-0002-0000-0500-000001000000}">
      <formula1>PU_PD_GPIO_CTRLx_PU</formula1>
    </dataValidation>
    <dataValidation type="list" allowBlank="1" showInputMessage="1" showErrorMessage="1" sqref="G9" xr:uid="{00000000-0002-0000-0500-000002000000}">
      <formula1>PU_PD_GPIO_CTRL2_PD</formula1>
    </dataValidation>
    <dataValidation type="list" allowBlank="1" showInputMessage="1" showErrorMessage="1" sqref="G7" xr:uid="{00000000-0002-0000-0500-000003000000}">
      <formula1>PRIMARY_SECONDARY_PAD1_GPIO2_FUNC</formula1>
    </dataValidation>
    <dataValidation type="list" allowBlank="1" showInputMessage="1" showErrorMessage="1" sqref="G8" xr:uid="{00000000-0002-0000-0500-000004000000}">
      <formula1>PRIMARY_SECONDARY_PAD1_GPIO1_FUNC</formula1>
    </dataValidation>
    <dataValidation type="list" allowBlank="1" showInputMessage="1" showErrorMessage="1" sqref="G3" xr:uid="{00000000-0002-0000-0500-000005000000}">
      <formula1>PRIMARY_SECONDARY_PAD2_GPIO7_FUNC</formula1>
    </dataValidation>
    <dataValidation type="list" allowBlank="1" showInputMessage="1" showErrorMessage="1" sqref="G4" xr:uid="{00000000-0002-0000-0500-000006000000}">
      <formula1>PRIMARY_SECONDARY_PAD2_GPIO6_FUNC</formula1>
    </dataValidation>
    <dataValidation type="list" allowBlank="1" showInputMessage="1" showErrorMessage="1" sqref="G5" xr:uid="{00000000-0002-0000-0500-000007000000}">
      <formula1>PRIMARY_SECONDARY_PAD2_GPIO5_FUNC</formula1>
    </dataValidation>
    <dataValidation type="list" allowBlank="1" showInputMessage="1" showErrorMessage="1" sqref="G6" xr:uid="{00000000-0002-0000-0500-000008000000}">
      <formula1>PRIMARY_SECONDARY_PAD2_GPIO4_FUNC</formula1>
    </dataValidation>
  </dataValidation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23"/>
  <sheetViews>
    <sheetView topLeftCell="A7" zoomScaleNormal="100" workbookViewId="0">
      <selection activeCell="H19" sqref="H19"/>
    </sheetView>
  </sheetViews>
  <sheetFormatPr defaultRowHeight="15" x14ac:dyDescent="0.25"/>
  <cols>
    <col min="1" max="1" width="27.42578125" style="6" customWidth="1"/>
    <col min="2" max="2" width="20.140625" bestFit="1" customWidth="1"/>
    <col min="3" max="3" width="22.42578125" bestFit="1" customWidth="1"/>
    <col min="4" max="4" width="20.28515625" bestFit="1" customWidth="1"/>
    <col min="5" max="5" width="12.85546875" bestFit="1" customWidth="1"/>
    <col min="6" max="6" width="6.7109375" style="45" customWidth="1"/>
    <col min="7" max="7" width="9.7109375" style="7" customWidth="1"/>
    <col min="8" max="8" width="17" customWidth="1"/>
  </cols>
  <sheetData>
    <row r="1" spans="1:8" ht="13.5" customHeight="1" x14ac:dyDescent="0.25">
      <c r="A1" s="232" t="s">
        <v>382</v>
      </c>
      <c r="B1" s="232"/>
      <c r="C1" s="232"/>
      <c r="D1" s="232"/>
      <c r="E1" s="233"/>
      <c r="F1" s="130" t="s">
        <v>380</v>
      </c>
      <c r="G1" s="231" t="s">
        <v>357</v>
      </c>
      <c r="H1" s="229" t="s">
        <v>157</v>
      </c>
    </row>
    <row r="2" spans="1:8" ht="12" customHeight="1" x14ac:dyDescent="0.25">
      <c r="A2" s="71" t="s">
        <v>1</v>
      </c>
      <c r="B2" s="71" t="s">
        <v>2</v>
      </c>
      <c r="C2" s="218" t="s">
        <v>3</v>
      </c>
      <c r="D2" s="219"/>
      <c r="E2" s="154" t="s">
        <v>492</v>
      </c>
      <c r="F2" s="129" t="s">
        <v>70</v>
      </c>
      <c r="G2" s="227"/>
      <c r="H2" s="229"/>
    </row>
    <row r="3" spans="1:8" ht="22.5" x14ac:dyDescent="0.25">
      <c r="A3" s="134" t="s">
        <v>71</v>
      </c>
      <c r="B3" s="134" t="s">
        <v>92</v>
      </c>
      <c r="C3" s="134" t="s">
        <v>93</v>
      </c>
      <c r="D3" s="84" t="s">
        <v>94</v>
      </c>
      <c r="E3" s="145" t="s">
        <v>493</v>
      </c>
      <c r="F3" s="125">
        <v>1</v>
      </c>
      <c r="G3" s="98">
        <v>1</v>
      </c>
      <c r="H3" s="88"/>
    </row>
    <row r="4" spans="1:8" ht="22.5" x14ac:dyDescent="0.25">
      <c r="A4" s="134" t="s">
        <v>71</v>
      </c>
      <c r="B4" s="134" t="s">
        <v>95</v>
      </c>
      <c r="C4" s="134" t="s">
        <v>96</v>
      </c>
      <c r="D4" s="84" t="s">
        <v>94</v>
      </c>
      <c r="E4" s="145" t="s">
        <v>493</v>
      </c>
      <c r="F4" s="125">
        <v>1</v>
      </c>
      <c r="G4" s="98">
        <v>1</v>
      </c>
      <c r="H4" s="88"/>
    </row>
    <row r="5" spans="1:8" ht="22.5" x14ac:dyDescent="0.25">
      <c r="A5" s="134" t="s">
        <v>97</v>
      </c>
      <c r="B5" s="156" t="s">
        <v>506</v>
      </c>
      <c r="C5" s="84" t="s">
        <v>507</v>
      </c>
      <c r="D5" s="84" t="s">
        <v>99</v>
      </c>
      <c r="E5" s="145" t="s">
        <v>493</v>
      </c>
      <c r="F5" s="125">
        <v>0</v>
      </c>
      <c r="G5" s="43">
        <v>0</v>
      </c>
      <c r="H5" s="88"/>
    </row>
    <row r="6" spans="1:8" ht="56.25" x14ac:dyDescent="0.25">
      <c r="A6" s="134" t="s">
        <v>97</v>
      </c>
      <c r="B6" s="134" t="s">
        <v>100</v>
      </c>
      <c r="C6" s="84" t="s">
        <v>101</v>
      </c>
      <c r="D6" s="84" t="s">
        <v>99</v>
      </c>
      <c r="E6" s="145" t="s">
        <v>493</v>
      </c>
      <c r="F6" s="125">
        <v>0</v>
      </c>
      <c r="G6" s="43">
        <v>0</v>
      </c>
      <c r="H6" s="88"/>
    </row>
    <row r="7" spans="1:8" ht="56.25" x14ac:dyDescent="0.25">
      <c r="A7" s="134" t="s">
        <v>97</v>
      </c>
      <c r="B7" s="134" t="s">
        <v>102</v>
      </c>
      <c r="C7" s="84" t="s">
        <v>103</v>
      </c>
      <c r="D7" s="84" t="s">
        <v>104</v>
      </c>
      <c r="E7" s="145" t="s">
        <v>493</v>
      </c>
      <c r="F7" s="125">
        <v>0</v>
      </c>
      <c r="G7" s="43">
        <v>0</v>
      </c>
      <c r="H7" s="89"/>
    </row>
    <row r="8" spans="1:8" ht="33.75" x14ac:dyDescent="0.25">
      <c r="A8" s="134" t="s">
        <v>97</v>
      </c>
      <c r="B8" s="156" t="s">
        <v>508</v>
      </c>
      <c r="C8" s="84" t="s">
        <v>509</v>
      </c>
      <c r="D8" s="93"/>
      <c r="E8" s="145" t="s">
        <v>493</v>
      </c>
      <c r="F8" s="125">
        <v>0</v>
      </c>
      <c r="G8" s="43">
        <v>0</v>
      </c>
      <c r="H8" s="88"/>
    </row>
    <row r="9" spans="1:8" ht="22.5" x14ac:dyDescent="0.25">
      <c r="A9" s="230" t="s">
        <v>111</v>
      </c>
      <c r="B9" s="134" t="s">
        <v>111</v>
      </c>
      <c r="C9" s="84" t="s">
        <v>358</v>
      </c>
      <c r="D9" s="84" t="s">
        <v>112</v>
      </c>
      <c r="E9" s="145" t="s">
        <v>493</v>
      </c>
      <c r="F9" s="125">
        <v>0</v>
      </c>
      <c r="G9" s="43">
        <v>0</v>
      </c>
      <c r="H9" s="88"/>
    </row>
    <row r="10" spans="1:8" ht="33.75" x14ac:dyDescent="0.25">
      <c r="A10" s="230"/>
      <c r="B10" s="134" t="s">
        <v>113</v>
      </c>
      <c r="C10" s="84" t="s">
        <v>114</v>
      </c>
      <c r="D10" s="84" t="s">
        <v>115</v>
      </c>
      <c r="E10" s="145" t="s">
        <v>493</v>
      </c>
      <c r="F10" s="125">
        <v>0</v>
      </c>
      <c r="G10" s="43">
        <v>0</v>
      </c>
      <c r="H10" s="88"/>
    </row>
    <row r="11" spans="1:8" ht="78.75" x14ac:dyDescent="0.25">
      <c r="A11" s="230"/>
      <c r="B11" s="75" t="s">
        <v>116</v>
      </c>
      <c r="C11" s="75" t="s">
        <v>117</v>
      </c>
      <c r="D11" s="93" t="s">
        <v>118</v>
      </c>
      <c r="E11" s="145" t="s">
        <v>493</v>
      </c>
      <c r="F11" s="125">
        <v>1111</v>
      </c>
      <c r="G11" s="43">
        <v>1111</v>
      </c>
      <c r="H11" s="88"/>
    </row>
    <row r="12" spans="1:8" ht="33.75" x14ac:dyDescent="0.25">
      <c r="A12" s="75" t="s">
        <v>120</v>
      </c>
      <c r="B12" s="156" t="s">
        <v>510</v>
      </c>
      <c r="C12" s="93"/>
      <c r="D12" s="84" t="s">
        <v>511</v>
      </c>
      <c r="E12" s="145" t="s">
        <v>493</v>
      </c>
      <c r="F12" s="125">
        <v>0</v>
      </c>
      <c r="G12" s="43">
        <v>0</v>
      </c>
      <c r="H12" s="90"/>
    </row>
    <row r="13" spans="1:8" ht="67.5" x14ac:dyDescent="0.25">
      <c r="A13" s="134" t="s">
        <v>120</v>
      </c>
      <c r="B13" s="134" t="s">
        <v>122</v>
      </c>
      <c r="C13" s="84" t="s">
        <v>123</v>
      </c>
      <c r="D13" s="84" t="s">
        <v>124</v>
      </c>
      <c r="E13" s="145" t="s">
        <v>493</v>
      </c>
      <c r="F13" s="125">
        <v>0</v>
      </c>
      <c r="G13" s="43">
        <v>0</v>
      </c>
      <c r="H13" s="88"/>
    </row>
    <row r="14" spans="1:8" ht="45" x14ac:dyDescent="0.25">
      <c r="A14" s="134" t="s">
        <v>120</v>
      </c>
      <c r="B14" s="134" t="s">
        <v>125</v>
      </c>
      <c r="C14" s="93"/>
      <c r="D14" s="84" t="s">
        <v>126</v>
      </c>
      <c r="E14" s="145" t="s">
        <v>493</v>
      </c>
      <c r="F14" s="125">
        <v>0</v>
      </c>
      <c r="G14" s="43">
        <v>0</v>
      </c>
      <c r="H14" s="91"/>
    </row>
    <row r="15" spans="1:8" ht="67.5" x14ac:dyDescent="0.25">
      <c r="A15" s="134" t="s">
        <v>120</v>
      </c>
      <c r="B15" s="134" t="s">
        <v>127</v>
      </c>
      <c r="C15" s="93"/>
      <c r="D15" s="84" t="s">
        <v>128</v>
      </c>
      <c r="E15" s="145" t="s">
        <v>493</v>
      </c>
      <c r="F15" s="143">
        <v>0</v>
      </c>
      <c r="G15" s="43" t="s">
        <v>164</v>
      </c>
      <c r="H15" s="88"/>
    </row>
    <row r="16" spans="1:8" ht="22.5" x14ac:dyDescent="0.25">
      <c r="A16" s="75"/>
      <c r="B16" s="134" t="s">
        <v>464</v>
      </c>
      <c r="C16" s="93"/>
      <c r="D16" s="84" t="s">
        <v>131</v>
      </c>
      <c r="E16" s="145" t="s">
        <v>493</v>
      </c>
      <c r="F16" s="125">
        <v>0</v>
      </c>
      <c r="G16" s="43">
        <v>0</v>
      </c>
      <c r="H16" s="88"/>
    </row>
    <row r="17" spans="1:8" ht="22.5" x14ac:dyDescent="0.25">
      <c r="A17" s="75"/>
      <c r="B17" s="134" t="s">
        <v>132</v>
      </c>
      <c r="C17" s="93"/>
      <c r="D17" s="84" t="s">
        <v>131</v>
      </c>
      <c r="E17" s="145" t="s">
        <v>493</v>
      </c>
      <c r="F17" s="125">
        <v>0</v>
      </c>
      <c r="G17" s="43">
        <v>0</v>
      </c>
      <c r="H17" s="88"/>
    </row>
    <row r="18" spans="1:8" ht="22.5" x14ac:dyDescent="0.25">
      <c r="A18" s="75" t="s">
        <v>494</v>
      </c>
      <c r="B18" s="75" t="s">
        <v>495</v>
      </c>
      <c r="C18" s="84" t="s">
        <v>496</v>
      </c>
      <c r="D18" s="153" t="s">
        <v>497</v>
      </c>
      <c r="E18" s="145" t="s">
        <v>493</v>
      </c>
      <c r="F18" s="125">
        <v>1</v>
      </c>
      <c r="G18" s="43">
        <v>0</v>
      </c>
      <c r="H18" s="88" t="s">
        <v>517</v>
      </c>
    </row>
    <row r="19" spans="1:8" x14ac:dyDescent="0.25">
      <c r="A19" s="48" t="s">
        <v>188</v>
      </c>
      <c r="B19" s="46"/>
      <c r="C19" s="46"/>
      <c r="D19" s="46"/>
      <c r="E19" s="46"/>
      <c r="F19" s="92"/>
      <c r="G19" s="55"/>
      <c r="H19" s="46"/>
    </row>
    <row r="20" spans="1:8" x14ac:dyDescent="0.25">
      <c r="A20" s="50" t="s">
        <v>189</v>
      </c>
      <c r="B20" s="46"/>
      <c r="C20" s="46"/>
      <c r="D20" s="46"/>
      <c r="E20" s="46"/>
      <c r="F20" s="92"/>
      <c r="G20" s="55"/>
      <c r="H20" s="46"/>
    </row>
    <row r="21" spans="1:8" x14ac:dyDescent="0.25">
      <c r="A21" s="51" t="s">
        <v>190</v>
      </c>
      <c r="B21" s="46"/>
      <c r="C21" s="46"/>
      <c r="D21" s="46"/>
      <c r="E21" s="46"/>
      <c r="F21" s="92"/>
      <c r="G21" s="55"/>
      <c r="H21" s="46"/>
    </row>
    <row r="22" spans="1:8" x14ac:dyDescent="0.25">
      <c r="A22" s="52" t="s">
        <v>191</v>
      </c>
      <c r="B22" s="46"/>
      <c r="C22" s="46"/>
      <c r="D22" s="46"/>
      <c r="E22" s="46"/>
      <c r="F22" s="92"/>
      <c r="G22" s="55"/>
      <c r="H22" s="46"/>
    </row>
    <row r="23" spans="1:8" x14ac:dyDescent="0.25">
      <c r="A23" s="53" t="s">
        <v>157</v>
      </c>
      <c r="B23" s="46"/>
      <c r="C23" s="46"/>
      <c r="D23" s="46"/>
      <c r="E23" s="46"/>
      <c r="F23" s="92"/>
      <c r="G23" s="55"/>
      <c r="H23" s="46"/>
    </row>
  </sheetData>
  <sheetProtection sheet="1" objects="1" scenarios="1"/>
  <customSheetViews>
    <customSheetView guid="{140768B0-D400-4ACB-8F52-64F966175DDA}" topLeftCell="A16">
      <selection activeCell="G20" sqref="G20"/>
      <pageMargins left="0.7" right="0.7" top="0.75" bottom="0.75" header="0.3" footer="0.3"/>
    </customSheetView>
    <customSheetView guid="{46AFDCE8-62D7-47EB-AD05-EDAB9D35452B}" topLeftCell="A16">
      <selection activeCell="G20" sqref="G20"/>
      <pageMargins left="0.7" right="0.7" top="0.75" bottom="0.75" header="0.3" footer="0.3"/>
    </customSheetView>
  </customSheetViews>
  <mergeCells count="5">
    <mergeCell ref="H1:H2"/>
    <mergeCell ref="A9:A11"/>
    <mergeCell ref="C2:D2"/>
    <mergeCell ref="G1:G2"/>
    <mergeCell ref="A1:E1"/>
  </mergeCells>
  <dataValidations count="2">
    <dataValidation type="list" allowBlank="1" showInputMessage="1" showErrorMessage="1" sqref="G16:G18 G3:G10 G12:G14" xr:uid="{00000000-0002-0000-0600-000000000000}">
      <formula1>Enable_NonEable</formula1>
    </dataValidation>
    <dataValidation type="list" allowBlank="1" showInputMessage="1" showErrorMessage="1" sqref="G15" xr:uid="{00000000-0002-0000-0600-000001000000}">
      <formula1>"00,01,10,11"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H23"/>
  <sheetViews>
    <sheetView workbookViewId="0">
      <selection activeCell="H14" sqref="H14"/>
    </sheetView>
  </sheetViews>
  <sheetFormatPr defaultRowHeight="15" x14ac:dyDescent="0.25"/>
  <cols>
    <col min="1" max="1" width="21.42578125" style="95" customWidth="1"/>
    <col min="2" max="2" width="14" style="95" customWidth="1"/>
    <col min="3" max="3" width="31.28515625" style="96" customWidth="1"/>
    <col min="4" max="4" width="9.140625" style="96"/>
    <col min="5" max="5" width="12.85546875" style="96" bestFit="1" customWidth="1"/>
    <col min="6" max="6" width="9.140625" style="97"/>
    <col min="7" max="7" width="9.5703125" style="106" customWidth="1"/>
    <col min="8" max="8" width="18.85546875" style="66" customWidth="1"/>
    <col min="9" max="16384" width="9.140625" style="46"/>
  </cols>
  <sheetData>
    <row r="1" spans="1:8" x14ac:dyDescent="0.25">
      <c r="A1" s="203" t="s">
        <v>381</v>
      </c>
      <c r="B1" s="204"/>
      <c r="C1" s="204"/>
      <c r="D1" s="204"/>
      <c r="E1" s="205"/>
      <c r="F1" s="130" t="s">
        <v>380</v>
      </c>
      <c r="G1" s="235" t="s">
        <v>357</v>
      </c>
      <c r="H1" s="234" t="s">
        <v>485</v>
      </c>
    </row>
    <row r="2" spans="1:8" x14ac:dyDescent="0.25">
      <c r="A2" s="71" t="s">
        <v>1</v>
      </c>
      <c r="B2" s="71" t="s">
        <v>2</v>
      </c>
      <c r="C2" s="218" t="s">
        <v>3</v>
      </c>
      <c r="D2" s="219"/>
      <c r="E2" s="154" t="s">
        <v>492</v>
      </c>
      <c r="F2" s="129" t="s">
        <v>70</v>
      </c>
      <c r="G2" s="235"/>
      <c r="H2" s="234"/>
    </row>
    <row r="3" spans="1:8" ht="22.5" x14ac:dyDescent="0.25">
      <c r="A3" s="225" t="s">
        <v>134</v>
      </c>
      <c r="B3" s="134" t="s">
        <v>136</v>
      </c>
      <c r="C3" s="134" t="s">
        <v>486</v>
      </c>
      <c r="D3" s="84" t="s">
        <v>137</v>
      </c>
      <c r="E3" s="145" t="s">
        <v>493</v>
      </c>
      <c r="F3" s="126">
        <v>1</v>
      </c>
      <c r="G3" s="105">
        <v>1</v>
      </c>
      <c r="H3" s="88"/>
    </row>
    <row r="4" spans="1:8" ht="22.5" x14ac:dyDescent="0.25">
      <c r="A4" s="225"/>
      <c r="B4" s="134" t="s">
        <v>38</v>
      </c>
      <c r="C4" s="134" t="s">
        <v>138</v>
      </c>
      <c r="D4" s="84" t="s">
        <v>137</v>
      </c>
      <c r="E4" s="145" t="s">
        <v>493</v>
      </c>
      <c r="F4" s="126">
        <v>0</v>
      </c>
      <c r="G4" s="105">
        <v>0</v>
      </c>
      <c r="H4" s="88"/>
    </row>
    <row r="5" spans="1:8" ht="22.5" x14ac:dyDescent="0.25">
      <c r="A5" s="225"/>
      <c r="B5" s="134" t="s">
        <v>139</v>
      </c>
      <c r="C5" s="134" t="s">
        <v>487</v>
      </c>
      <c r="D5" s="84" t="s">
        <v>137</v>
      </c>
      <c r="E5" s="145" t="s">
        <v>493</v>
      </c>
      <c r="F5" s="126">
        <v>1</v>
      </c>
      <c r="G5" s="105">
        <v>1</v>
      </c>
      <c r="H5" s="88"/>
    </row>
    <row r="6" spans="1:8" ht="22.5" x14ac:dyDescent="0.25">
      <c r="A6" s="225"/>
      <c r="B6" s="134" t="s">
        <v>140</v>
      </c>
      <c r="C6" s="134" t="s">
        <v>141</v>
      </c>
      <c r="D6" s="84" t="s">
        <v>137</v>
      </c>
      <c r="E6" s="145" t="s">
        <v>493</v>
      </c>
      <c r="F6" s="126">
        <v>1</v>
      </c>
      <c r="G6" s="105">
        <v>1</v>
      </c>
      <c r="H6" s="88"/>
    </row>
    <row r="7" spans="1:8" ht="22.5" x14ac:dyDescent="0.25">
      <c r="A7" s="225"/>
      <c r="B7" s="134" t="s">
        <v>44</v>
      </c>
      <c r="C7" s="134" t="s">
        <v>142</v>
      </c>
      <c r="D7" s="84" t="s">
        <v>137</v>
      </c>
      <c r="E7" s="145" t="s">
        <v>493</v>
      </c>
      <c r="F7" s="126">
        <v>1</v>
      </c>
      <c r="G7" s="102">
        <v>1</v>
      </c>
      <c r="H7" s="21"/>
    </row>
    <row r="8" spans="1:8" ht="22.5" x14ac:dyDescent="0.25">
      <c r="A8" s="225"/>
      <c r="B8" s="134" t="s">
        <v>143</v>
      </c>
      <c r="C8" s="134" t="s">
        <v>144</v>
      </c>
      <c r="D8" s="84" t="s">
        <v>137</v>
      </c>
      <c r="E8" s="145" t="s">
        <v>493</v>
      </c>
      <c r="F8" s="126">
        <v>1</v>
      </c>
      <c r="G8" s="102">
        <v>1</v>
      </c>
      <c r="H8" s="88"/>
    </row>
    <row r="9" spans="1:8" ht="22.5" x14ac:dyDescent="0.25">
      <c r="A9" s="225"/>
      <c r="B9" s="134" t="s">
        <v>9</v>
      </c>
      <c r="C9" s="134" t="s">
        <v>145</v>
      </c>
      <c r="D9" s="84" t="s">
        <v>137</v>
      </c>
      <c r="E9" s="145" t="s">
        <v>493</v>
      </c>
      <c r="F9" s="126">
        <v>1</v>
      </c>
      <c r="G9" s="102">
        <v>1</v>
      </c>
      <c r="H9" s="88"/>
    </row>
    <row r="10" spans="1:8" ht="22.5" x14ac:dyDescent="0.25">
      <c r="A10" s="225"/>
      <c r="B10" s="134" t="s">
        <v>146</v>
      </c>
      <c r="C10" s="134" t="s">
        <v>147</v>
      </c>
      <c r="D10" s="84" t="s">
        <v>137</v>
      </c>
      <c r="E10" s="145" t="s">
        <v>493</v>
      </c>
      <c r="F10" s="126">
        <v>0</v>
      </c>
      <c r="G10" s="102">
        <v>0</v>
      </c>
      <c r="H10" s="88"/>
    </row>
    <row r="11" spans="1:8" ht="67.5" x14ac:dyDescent="0.25">
      <c r="A11" s="225" t="s">
        <v>135</v>
      </c>
      <c r="B11" s="134" t="s">
        <v>136</v>
      </c>
      <c r="C11" s="84" t="s">
        <v>148</v>
      </c>
      <c r="D11" s="84" t="s">
        <v>149</v>
      </c>
      <c r="E11" s="145" t="s">
        <v>493</v>
      </c>
      <c r="F11" s="126">
        <v>0</v>
      </c>
      <c r="G11" s="102">
        <v>0</v>
      </c>
      <c r="H11" s="88"/>
    </row>
    <row r="12" spans="1:8" ht="67.5" x14ac:dyDescent="0.25">
      <c r="A12" s="225"/>
      <c r="B12" s="134" t="s">
        <v>38</v>
      </c>
      <c r="C12" s="84" t="s">
        <v>150</v>
      </c>
      <c r="D12" s="84" t="s">
        <v>149</v>
      </c>
      <c r="E12" s="145" t="s">
        <v>493</v>
      </c>
      <c r="F12" s="127">
        <v>1</v>
      </c>
      <c r="G12" s="102">
        <v>1</v>
      </c>
      <c r="H12" s="88"/>
    </row>
    <row r="13" spans="1:8" ht="67.5" x14ac:dyDescent="0.25">
      <c r="A13" s="225"/>
      <c r="B13" s="134" t="s">
        <v>139</v>
      </c>
      <c r="C13" s="84" t="s">
        <v>151</v>
      </c>
      <c r="D13" s="84" t="s">
        <v>149</v>
      </c>
      <c r="E13" s="145" t="s">
        <v>493</v>
      </c>
      <c r="F13" s="127">
        <v>1</v>
      </c>
      <c r="G13" s="102">
        <v>1</v>
      </c>
      <c r="H13" s="88"/>
    </row>
    <row r="14" spans="1:8" ht="67.5" x14ac:dyDescent="0.25">
      <c r="A14" s="225"/>
      <c r="B14" s="134" t="s">
        <v>140</v>
      </c>
      <c r="C14" s="84" t="s">
        <v>152</v>
      </c>
      <c r="D14" s="84" t="s">
        <v>149</v>
      </c>
      <c r="E14" s="145" t="s">
        <v>493</v>
      </c>
      <c r="F14" s="127">
        <v>0</v>
      </c>
      <c r="G14" s="102">
        <v>0</v>
      </c>
      <c r="H14" s="88"/>
    </row>
    <row r="15" spans="1:8" ht="67.5" x14ac:dyDescent="0.25">
      <c r="A15" s="225"/>
      <c r="B15" s="134" t="s">
        <v>44</v>
      </c>
      <c r="C15" s="84" t="s">
        <v>153</v>
      </c>
      <c r="D15" s="84" t="s">
        <v>149</v>
      </c>
      <c r="E15" s="145" t="s">
        <v>493</v>
      </c>
      <c r="F15" s="127">
        <v>1</v>
      </c>
      <c r="G15" s="102">
        <v>1</v>
      </c>
      <c r="H15" s="94"/>
    </row>
    <row r="16" spans="1:8" ht="67.5" x14ac:dyDescent="0.25">
      <c r="A16" s="225"/>
      <c r="B16" s="134" t="s">
        <v>143</v>
      </c>
      <c r="C16" s="84" t="s">
        <v>154</v>
      </c>
      <c r="D16" s="84" t="s">
        <v>149</v>
      </c>
      <c r="E16" s="145" t="s">
        <v>493</v>
      </c>
      <c r="F16" s="127">
        <v>1</v>
      </c>
      <c r="G16" s="102">
        <v>1</v>
      </c>
      <c r="H16" s="88"/>
    </row>
    <row r="17" spans="1:8" ht="67.5" x14ac:dyDescent="0.25">
      <c r="A17" s="225"/>
      <c r="B17" s="134" t="s">
        <v>9</v>
      </c>
      <c r="C17" s="84" t="s">
        <v>155</v>
      </c>
      <c r="D17" s="84" t="s">
        <v>149</v>
      </c>
      <c r="E17" s="145" t="s">
        <v>493</v>
      </c>
      <c r="F17" s="127">
        <v>0</v>
      </c>
      <c r="G17" s="102">
        <v>0</v>
      </c>
      <c r="H17" s="88"/>
    </row>
    <row r="18" spans="1:8" ht="67.5" x14ac:dyDescent="0.25">
      <c r="A18" s="225"/>
      <c r="B18" s="134" t="s">
        <v>146</v>
      </c>
      <c r="C18" s="84" t="s">
        <v>156</v>
      </c>
      <c r="D18" s="134" t="s">
        <v>149</v>
      </c>
      <c r="E18" s="145" t="s">
        <v>493</v>
      </c>
      <c r="F18" s="127">
        <v>0</v>
      </c>
      <c r="G18" s="102">
        <v>0</v>
      </c>
      <c r="H18" s="88"/>
    </row>
    <row r="19" spans="1:8" x14ac:dyDescent="0.25">
      <c r="A19" s="48" t="s">
        <v>188</v>
      </c>
    </row>
    <row r="20" spans="1:8" x14ac:dyDescent="0.25">
      <c r="A20" s="50" t="s">
        <v>189</v>
      </c>
    </row>
    <row r="21" spans="1:8" x14ac:dyDescent="0.25">
      <c r="A21" s="51" t="s">
        <v>190</v>
      </c>
    </row>
    <row r="22" spans="1:8" x14ac:dyDescent="0.25">
      <c r="A22" s="52" t="s">
        <v>191</v>
      </c>
    </row>
    <row r="23" spans="1:8" x14ac:dyDescent="0.25">
      <c r="A23" s="53" t="s">
        <v>157</v>
      </c>
    </row>
  </sheetData>
  <sheetProtection sheet="1" objects="1" scenarios="1"/>
  <customSheetViews>
    <customSheetView guid="{140768B0-D400-4ACB-8F52-64F966175DDA}">
      <selection activeCell="G6" sqref="G6"/>
      <pageMargins left="0.7" right="0.7" top="0.75" bottom="0.75" header="0.3" footer="0.3"/>
    </customSheetView>
    <customSheetView guid="{46AFDCE8-62D7-47EB-AD05-EDAB9D35452B}">
      <selection activeCell="G6" sqref="G6"/>
      <pageMargins left="0.7" right="0.7" top="0.75" bottom="0.75" header="0.3" footer="0.3"/>
    </customSheetView>
  </customSheetViews>
  <mergeCells count="6">
    <mergeCell ref="H1:H2"/>
    <mergeCell ref="A3:A10"/>
    <mergeCell ref="A11:A18"/>
    <mergeCell ref="G1:G2"/>
    <mergeCell ref="C2:D2"/>
    <mergeCell ref="A1:E1"/>
  </mergeCells>
  <dataValidations count="1">
    <dataValidation type="list" allowBlank="1" showInputMessage="1" showErrorMessage="1" sqref="G3:G18" xr:uid="{00000000-0002-0000-0700-000000000000}">
      <formula1>Enable_NonEable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I72"/>
  <sheetViews>
    <sheetView topLeftCell="A34" zoomScale="85" zoomScaleNormal="85" workbookViewId="0">
      <selection activeCell="D69" sqref="D69"/>
    </sheetView>
  </sheetViews>
  <sheetFormatPr defaultRowHeight="15" x14ac:dyDescent="0.25"/>
  <cols>
    <col min="1" max="1" width="9.7109375" style="17" bestFit="1" customWidth="1"/>
    <col min="2" max="2" width="14.42578125" customWidth="1"/>
    <col min="3" max="3" width="20.85546875" customWidth="1"/>
    <col min="4" max="4" width="17.7109375" style="7" customWidth="1"/>
    <col min="5" max="6" width="14.42578125" style="7" customWidth="1"/>
    <col min="7" max="7" width="16.140625" bestFit="1" customWidth="1"/>
    <col min="8" max="8" width="67.5703125" bestFit="1" customWidth="1"/>
    <col min="9" max="9" width="11.5703125" customWidth="1"/>
    <col min="10" max="10" width="5.5703125" bestFit="1" customWidth="1"/>
    <col min="11" max="17" width="7.5703125" bestFit="1" customWidth="1"/>
  </cols>
  <sheetData>
    <row r="1" spans="1:9" x14ac:dyDescent="0.25">
      <c r="A1" s="24"/>
      <c r="B1" s="25"/>
      <c r="C1" s="25"/>
      <c r="D1" s="26"/>
      <c r="E1" s="26"/>
      <c r="F1" s="26"/>
      <c r="G1" s="25"/>
      <c r="H1" s="25"/>
    </row>
    <row r="2" spans="1:9" x14ac:dyDescent="0.25">
      <c r="A2" s="30" t="s">
        <v>211</v>
      </c>
      <c r="B2" s="27" t="s">
        <v>161</v>
      </c>
      <c r="C2" s="27" t="s">
        <v>212</v>
      </c>
      <c r="D2" s="28" t="s">
        <v>500</v>
      </c>
      <c r="E2" s="28" t="s">
        <v>213</v>
      </c>
      <c r="F2" s="28" t="s">
        <v>214</v>
      </c>
      <c r="G2" s="31" t="s">
        <v>215</v>
      </c>
      <c r="H2" s="32" t="s">
        <v>157</v>
      </c>
    </row>
    <row r="3" spans="1:9" x14ac:dyDescent="0.25">
      <c r="A3" s="33">
        <v>1</v>
      </c>
      <c r="B3" s="165" t="s">
        <v>216</v>
      </c>
      <c r="C3" s="29" t="s">
        <v>217</v>
      </c>
      <c r="D3" s="169" t="s">
        <v>218</v>
      </c>
      <c r="E3" s="169" t="s">
        <v>162</v>
      </c>
      <c r="F3" s="169" t="s">
        <v>162</v>
      </c>
      <c r="G3" s="34" t="s">
        <v>219</v>
      </c>
      <c r="H3" s="18" t="s">
        <v>220</v>
      </c>
    </row>
    <row r="4" spans="1:9" ht="15" customHeight="1" x14ac:dyDescent="0.25">
      <c r="A4" s="239">
        <v>2</v>
      </c>
      <c r="B4" s="241" t="s">
        <v>222</v>
      </c>
      <c r="C4" s="241">
        <v>550</v>
      </c>
      <c r="D4" s="243" t="s">
        <v>292</v>
      </c>
      <c r="E4" s="240" t="s">
        <v>162</v>
      </c>
      <c r="F4" s="240" t="s">
        <v>163</v>
      </c>
      <c r="G4" s="34" t="s">
        <v>225</v>
      </c>
      <c r="H4" s="18" t="s">
        <v>226</v>
      </c>
    </row>
    <row r="5" spans="1:9" ht="15" customHeight="1" x14ac:dyDescent="0.25">
      <c r="A5" s="239"/>
      <c r="B5" s="242"/>
      <c r="C5" s="242"/>
      <c r="D5" s="243"/>
      <c r="E5" s="240"/>
      <c r="F5" s="240"/>
      <c r="G5" s="34" t="s">
        <v>227</v>
      </c>
      <c r="H5" s="18" t="s">
        <v>228</v>
      </c>
    </row>
    <row r="6" spans="1:9" x14ac:dyDescent="0.25">
      <c r="A6" s="239"/>
      <c r="B6" s="242"/>
      <c r="C6" s="242"/>
      <c r="D6" s="243"/>
      <c r="E6" s="240"/>
      <c r="F6" s="240"/>
      <c r="G6" s="34" t="s">
        <v>229</v>
      </c>
      <c r="H6" s="18" t="s">
        <v>230</v>
      </c>
    </row>
    <row r="7" spans="1:9" ht="15" customHeight="1" x14ac:dyDescent="0.25">
      <c r="A7" s="239"/>
      <c r="B7" s="242"/>
      <c r="C7" s="242"/>
      <c r="D7" s="243"/>
      <c r="E7" s="240"/>
      <c r="F7" s="240"/>
      <c r="G7" s="34" t="s">
        <v>231</v>
      </c>
      <c r="H7" s="18" t="s">
        <v>232</v>
      </c>
    </row>
    <row r="8" spans="1:9" x14ac:dyDescent="0.25">
      <c r="A8" s="33">
        <v>3</v>
      </c>
      <c r="B8" s="165" t="s">
        <v>233</v>
      </c>
      <c r="C8" s="166">
        <v>0</v>
      </c>
      <c r="D8" s="175" t="s">
        <v>234</v>
      </c>
      <c r="E8" s="175" t="s">
        <v>162</v>
      </c>
      <c r="F8" s="175" t="s">
        <v>162</v>
      </c>
      <c r="G8" s="34" t="s">
        <v>235</v>
      </c>
      <c r="H8" s="18" t="s">
        <v>236</v>
      </c>
    </row>
    <row r="9" spans="1:9" ht="14.45" customHeight="1" x14ac:dyDescent="0.25">
      <c r="A9" s="239">
        <v>4</v>
      </c>
      <c r="B9" s="241" t="s">
        <v>216</v>
      </c>
      <c r="C9" s="258">
        <v>550</v>
      </c>
      <c r="D9" s="240" t="s">
        <v>237</v>
      </c>
      <c r="E9" s="240" t="s">
        <v>162</v>
      </c>
      <c r="F9" s="240" t="s">
        <v>163</v>
      </c>
      <c r="G9" s="34" t="s">
        <v>238</v>
      </c>
      <c r="H9" s="18" t="s">
        <v>239</v>
      </c>
      <c r="I9" t="s">
        <v>356</v>
      </c>
    </row>
    <row r="10" spans="1:9" x14ac:dyDescent="0.25">
      <c r="A10" s="239"/>
      <c r="B10" s="241"/>
      <c r="C10" s="258"/>
      <c r="D10" s="240"/>
      <c r="E10" s="240"/>
      <c r="F10" s="240"/>
      <c r="G10" s="34" t="s">
        <v>240</v>
      </c>
      <c r="H10" s="18" t="s">
        <v>241</v>
      </c>
    </row>
    <row r="11" spans="1:9" x14ac:dyDescent="0.25">
      <c r="A11" s="239"/>
      <c r="B11" s="241"/>
      <c r="C11" s="258"/>
      <c r="D11" s="240"/>
      <c r="E11" s="240"/>
      <c r="F11" s="240"/>
      <c r="G11" s="34" t="s">
        <v>242</v>
      </c>
      <c r="H11" s="18" t="s">
        <v>243</v>
      </c>
    </row>
    <row r="12" spans="1:9" x14ac:dyDescent="0.25">
      <c r="A12" s="239"/>
      <c r="B12" s="241"/>
      <c r="C12" s="258"/>
      <c r="D12" s="240"/>
      <c r="E12" s="240"/>
      <c r="F12" s="240"/>
      <c r="G12" s="34" t="s">
        <v>244</v>
      </c>
      <c r="H12" s="18" t="s">
        <v>245</v>
      </c>
    </row>
    <row r="13" spans="1:9" x14ac:dyDescent="0.25">
      <c r="A13" s="239"/>
      <c r="B13" s="241"/>
      <c r="C13" s="258"/>
      <c r="D13" s="240"/>
      <c r="E13" s="240"/>
      <c r="F13" s="240"/>
      <c r="G13" s="34" t="s">
        <v>246</v>
      </c>
      <c r="H13" s="18" t="s">
        <v>247</v>
      </c>
    </row>
    <row r="14" spans="1:9" x14ac:dyDescent="0.25">
      <c r="A14" s="239"/>
      <c r="B14" s="241"/>
      <c r="C14" s="258"/>
      <c r="D14" s="240"/>
      <c r="E14" s="240"/>
      <c r="F14" s="240"/>
      <c r="G14" s="34" t="s">
        <v>248</v>
      </c>
      <c r="H14" s="18" t="s">
        <v>249</v>
      </c>
    </row>
    <row r="15" spans="1:9" x14ac:dyDescent="0.25">
      <c r="A15" s="239"/>
      <c r="B15" s="241"/>
      <c r="C15" s="258"/>
      <c r="D15" s="240"/>
      <c r="E15" s="240"/>
      <c r="F15" s="240"/>
      <c r="G15" s="34" t="s">
        <v>250</v>
      </c>
      <c r="H15" s="18" t="s">
        <v>251</v>
      </c>
    </row>
    <row r="16" spans="1:9" x14ac:dyDescent="0.25">
      <c r="A16" s="239"/>
      <c r="B16" s="241"/>
      <c r="C16" s="258"/>
      <c r="D16" s="240"/>
      <c r="E16" s="240"/>
      <c r="F16" s="240"/>
      <c r="G16" s="34" t="s">
        <v>252</v>
      </c>
      <c r="H16" s="18" t="s">
        <v>253</v>
      </c>
    </row>
    <row r="17" spans="1:8" x14ac:dyDescent="0.25">
      <c r="A17" s="239"/>
      <c r="B17" s="241"/>
      <c r="C17" s="258"/>
      <c r="D17" s="240"/>
      <c r="E17" s="240"/>
      <c r="F17" s="240"/>
      <c r="G17" s="34" t="s">
        <v>254</v>
      </c>
      <c r="H17" s="18" t="s">
        <v>255</v>
      </c>
    </row>
    <row r="18" spans="1:8" x14ac:dyDescent="0.25">
      <c r="A18" s="239"/>
      <c r="B18" s="241"/>
      <c r="C18" s="258"/>
      <c r="D18" s="240"/>
      <c r="E18" s="240"/>
      <c r="F18" s="240"/>
      <c r="G18" s="34" t="s">
        <v>256</v>
      </c>
      <c r="H18" s="18" t="s">
        <v>257</v>
      </c>
    </row>
    <row r="19" spans="1:8" ht="15" customHeight="1" x14ac:dyDescent="0.25">
      <c r="A19" s="239">
        <v>5</v>
      </c>
      <c r="B19" s="241" t="s">
        <v>313</v>
      </c>
      <c r="C19" s="241">
        <v>0</v>
      </c>
      <c r="D19" s="240" t="s">
        <v>360</v>
      </c>
      <c r="E19" s="241" t="s">
        <v>162</v>
      </c>
      <c r="F19" s="241" t="s">
        <v>163</v>
      </c>
      <c r="G19" s="35" t="s">
        <v>314</v>
      </c>
      <c r="H19" s="18" t="s">
        <v>315</v>
      </c>
    </row>
    <row r="20" spans="1:8" ht="23.25" customHeight="1" x14ac:dyDescent="0.25">
      <c r="A20" s="239"/>
      <c r="B20" s="242"/>
      <c r="C20" s="242"/>
      <c r="D20" s="240"/>
      <c r="E20" s="241"/>
      <c r="F20" s="241"/>
      <c r="G20" s="35" t="s">
        <v>316</v>
      </c>
      <c r="H20" s="18" t="s">
        <v>317</v>
      </c>
    </row>
    <row r="21" spans="1:8" ht="24" x14ac:dyDescent="0.25">
      <c r="A21" s="186">
        <v>5</v>
      </c>
      <c r="B21" s="184" t="s">
        <v>538</v>
      </c>
      <c r="C21" s="184">
        <v>550</v>
      </c>
      <c r="D21" s="183" t="s">
        <v>535</v>
      </c>
      <c r="E21" s="185"/>
      <c r="F21" s="185"/>
      <c r="G21" s="35" t="s">
        <v>536</v>
      </c>
      <c r="H21" s="160" t="s">
        <v>537</v>
      </c>
    </row>
    <row r="22" spans="1:8" ht="15" customHeight="1" x14ac:dyDescent="0.25">
      <c r="A22" s="257" t="s">
        <v>513</v>
      </c>
      <c r="B22" s="257"/>
      <c r="C22" s="257"/>
      <c r="D22" s="242" t="s">
        <v>501</v>
      </c>
      <c r="E22" s="242" t="s">
        <v>162</v>
      </c>
      <c r="F22" s="242" t="s">
        <v>163</v>
      </c>
      <c r="G22" s="35" t="s">
        <v>318</v>
      </c>
      <c r="H22" s="18" t="s">
        <v>319</v>
      </c>
    </row>
    <row r="23" spans="1:8" x14ac:dyDescent="0.25">
      <c r="A23" s="257"/>
      <c r="B23" s="257"/>
      <c r="C23" s="257"/>
      <c r="D23" s="242"/>
      <c r="E23" s="242"/>
      <c r="F23" s="242"/>
      <c r="G23" s="35" t="s">
        <v>320</v>
      </c>
      <c r="H23" s="18" t="s">
        <v>321</v>
      </c>
    </row>
    <row r="24" spans="1:8" x14ac:dyDescent="0.25">
      <c r="A24" s="33">
        <v>6</v>
      </c>
      <c r="B24" s="163" t="s">
        <v>258</v>
      </c>
      <c r="C24" s="167">
        <v>550</v>
      </c>
      <c r="D24" s="168" t="s">
        <v>259</v>
      </c>
      <c r="E24" s="169" t="s">
        <v>224</v>
      </c>
      <c r="F24" s="169" t="s">
        <v>163</v>
      </c>
      <c r="G24" s="34" t="s">
        <v>260</v>
      </c>
      <c r="H24" s="18" t="s">
        <v>261</v>
      </c>
    </row>
    <row r="25" spans="1:8" x14ac:dyDescent="0.25">
      <c r="A25" s="33">
        <v>7</v>
      </c>
      <c r="B25" s="163" t="s">
        <v>258</v>
      </c>
      <c r="C25" s="163">
        <v>550</v>
      </c>
      <c r="D25" s="169" t="s">
        <v>499</v>
      </c>
      <c r="E25" s="169" t="s">
        <v>224</v>
      </c>
      <c r="F25" s="169" t="s">
        <v>163</v>
      </c>
      <c r="G25" s="34" t="s">
        <v>262</v>
      </c>
      <c r="H25" s="18" t="s">
        <v>263</v>
      </c>
    </row>
    <row r="26" spans="1:8" s="5" customFormat="1" x14ac:dyDescent="0.25">
      <c r="A26" s="157">
        <v>8</v>
      </c>
      <c r="B26" s="161" t="s">
        <v>258</v>
      </c>
      <c r="C26" s="161">
        <v>550</v>
      </c>
      <c r="D26" s="170" t="s">
        <v>270</v>
      </c>
      <c r="E26" s="171" t="s">
        <v>224</v>
      </c>
      <c r="F26" s="171" t="s">
        <v>163</v>
      </c>
      <c r="G26" s="34" t="s">
        <v>271</v>
      </c>
      <c r="H26" s="160" t="s">
        <v>272</v>
      </c>
    </row>
    <row r="27" spans="1:8" s="5" customFormat="1" x14ac:dyDescent="0.25">
      <c r="A27" s="159">
        <v>9</v>
      </c>
      <c r="B27" s="162" t="s">
        <v>258</v>
      </c>
      <c r="C27" s="162">
        <v>550</v>
      </c>
      <c r="D27" s="168" t="s">
        <v>267</v>
      </c>
      <c r="E27" s="171" t="s">
        <v>224</v>
      </c>
      <c r="F27" s="169" t="s">
        <v>163</v>
      </c>
      <c r="G27" s="34" t="s">
        <v>268</v>
      </c>
      <c r="H27" s="160" t="s">
        <v>269</v>
      </c>
    </row>
    <row r="28" spans="1:8" s="5" customFormat="1" x14ac:dyDescent="0.25">
      <c r="A28" s="158">
        <v>10</v>
      </c>
      <c r="B28" s="162" t="s">
        <v>258</v>
      </c>
      <c r="C28" s="162">
        <v>550</v>
      </c>
      <c r="D28" s="172" t="s">
        <v>264</v>
      </c>
      <c r="E28" s="171" t="s">
        <v>224</v>
      </c>
      <c r="F28" s="173" t="s">
        <v>163</v>
      </c>
      <c r="G28" s="34" t="s">
        <v>265</v>
      </c>
      <c r="H28" s="160" t="s">
        <v>266</v>
      </c>
    </row>
    <row r="29" spans="1:8" x14ac:dyDescent="0.25">
      <c r="A29" s="239">
        <v>11</v>
      </c>
      <c r="B29" s="241" t="s">
        <v>273</v>
      </c>
      <c r="C29" s="241">
        <v>0</v>
      </c>
      <c r="D29" s="240" t="s">
        <v>274</v>
      </c>
      <c r="E29" s="240" t="s">
        <v>162</v>
      </c>
      <c r="F29" s="240" t="s">
        <v>163</v>
      </c>
      <c r="G29" s="35" t="s">
        <v>275</v>
      </c>
      <c r="H29" s="18" t="s">
        <v>276</v>
      </c>
    </row>
    <row r="30" spans="1:8" x14ac:dyDescent="0.25">
      <c r="A30" s="239"/>
      <c r="B30" s="242"/>
      <c r="C30" s="242"/>
      <c r="D30" s="240"/>
      <c r="E30" s="240"/>
      <c r="F30" s="240"/>
      <c r="G30" s="35" t="s">
        <v>277</v>
      </c>
      <c r="H30" s="18" t="s">
        <v>278</v>
      </c>
    </row>
    <row r="31" spans="1:8" x14ac:dyDescent="0.25">
      <c r="A31" s="239"/>
      <c r="B31" s="242"/>
      <c r="C31" s="242"/>
      <c r="D31" s="240"/>
      <c r="E31" s="240"/>
      <c r="F31" s="240"/>
      <c r="G31" s="35" t="s">
        <v>279</v>
      </c>
      <c r="H31" s="18" t="s">
        <v>280</v>
      </c>
    </row>
    <row r="32" spans="1:8" x14ac:dyDescent="0.25">
      <c r="A32" s="239"/>
      <c r="B32" s="242"/>
      <c r="C32" s="242"/>
      <c r="D32" s="240"/>
      <c r="E32" s="240"/>
      <c r="F32" s="240"/>
      <c r="G32" s="35" t="s">
        <v>281</v>
      </c>
      <c r="H32" s="18" t="s">
        <v>282</v>
      </c>
    </row>
    <row r="33" spans="1:8" x14ac:dyDescent="0.25">
      <c r="A33" s="239"/>
      <c r="B33" s="242"/>
      <c r="C33" s="242"/>
      <c r="D33" s="240"/>
      <c r="E33" s="240"/>
      <c r="F33" s="240"/>
      <c r="G33" s="35" t="s">
        <v>283</v>
      </c>
      <c r="H33" s="18" t="s">
        <v>284</v>
      </c>
    </row>
    <row r="34" spans="1:8" x14ac:dyDescent="0.25">
      <c r="A34" s="239"/>
      <c r="B34" s="242"/>
      <c r="C34" s="242"/>
      <c r="D34" s="240"/>
      <c r="E34" s="240"/>
      <c r="F34" s="240"/>
      <c r="G34" s="35" t="s">
        <v>285</v>
      </c>
      <c r="H34" s="18" t="s">
        <v>286</v>
      </c>
    </row>
    <row r="35" spans="1:8" x14ac:dyDescent="0.25">
      <c r="A35" s="239"/>
      <c r="B35" s="242"/>
      <c r="C35" s="242"/>
      <c r="D35" s="240"/>
      <c r="E35" s="240"/>
      <c r="F35" s="240"/>
      <c r="G35" s="35" t="s">
        <v>287</v>
      </c>
      <c r="H35" s="18" t="s">
        <v>288</v>
      </c>
    </row>
    <row r="36" spans="1:8" x14ac:dyDescent="0.25">
      <c r="A36" s="239"/>
      <c r="B36" s="242"/>
      <c r="C36" s="242"/>
      <c r="D36" s="240"/>
      <c r="E36" s="240"/>
      <c r="F36" s="240"/>
      <c r="G36" s="35" t="s">
        <v>289</v>
      </c>
      <c r="H36" s="18" t="s">
        <v>290</v>
      </c>
    </row>
    <row r="37" spans="1:8" x14ac:dyDescent="0.25">
      <c r="A37" s="177">
        <v>11</v>
      </c>
      <c r="B37" s="181" t="s">
        <v>273</v>
      </c>
      <c r="C37" s="181">
        <v>550</v>
      </c>
      <c r="D37" s="176" t="s">
        <v>221</v>
      </c>
      <c r="E37" s="176" t="s">
        <v>162</v>
      </c>
      <c r="F37" s="176" t="s">
        <v>163</v>
      </c>
      <c r="G37" s="35"/>
      <c r="H37" s="160" t="s">
        <v>521</v>
      </c>
    </row>
    <row r="38" spans="1:8" ht="15" customHeight="1" x14ac:dyDescent="0.25">
      <c r="A38" s="246">
        <v>12</v>
      </c>
      <c r="B38" s="256" t="s">
        <v>291</v>
      </c>
      <c r="C38" s="253">
        <v>550</v>
      </c>
      <c r="D38" s="252" t="s">
        <v>522</v>
      </c>
      <c r="E38" s="249" t="s">
        <v>224</v>
      </c>
      <c r="F38" s="249" t="s">
        <v>163</v>
      </c>
      <c r="G38" s="34" t="s">
        <v>293</v>
      </c>
      <c r="H38" s="18" t="s">
        <v>294</v>
      </c>
    </row>
    <row r="39" spans="1:8" ht="14.25" customHeight="1" x14ac:dyDescent="0.25">
      <c r="A39" s="247"/>
      <c r="B39" s="254"/>
      <c r="C39" s="254"/>
      <c r="D39" s="250"/>
      <c r="E39" s="250"/>
      <c r="F39" s="250"/>
      <c r="G39" s="34" t="s">
        <v>295</v>
      </c>
      <c r="H39" s="18" t="s">
        <v>296</v>
      </c>
    </row>
    <row r="40" spans="1:8" x14ac:dyDescent="0.25">
      <c r="A40" s="247"/>
      <c r="B40" s="254"/>
      <c r="C40" s="254"/>
      <c r="D40" s="250"/>
      <c r="E40" s="250"/>
      <c r="F40" s="250"/>
      <c r="G40" s="34" t="s">
        <v>297</v>
      </c>
      <c r="H40" s="18" t="s">
        <v>298</v>
      </c>
    </row>
    <row r="41" spans="1:8" x14ac:dyDescent="0.25">
      <c r="A41" s="247"/>
      <c r="B41" s="254"/>
      <c r="C41" s="254"/>
      <c r="D41" s="250"/>
      <c r="E41" s="250"/>
      <c r="F41" s="250"/>
      <c r="G41" s="34" t="s">
        <v>299</v>
      </c>
      <c r="H41" s="18" t="s">
        <v>300</v>
      </c>
    </row>
    <row r="42" spans="1:8" x14ac:dyDescent="0.25">
      <c r="A42" s="247"/>
      <c r="B42" s="254"/>
      <c r="C42" s="254"/>
      <c r="D42" s="250"/>
      <c r="E42" s="250"/>
      <c r="F42" s="250"/>
      <c r="G42" s="34" t="s">
        <v>301</v>
      </c>
      <c r="H42" s="18" t="s">
        <v>302</v>
      </c>
    </row>
    <row r="43" spans="1:8" x14ac:dyDescent="0.25">
      <c r="A43" s="247"/>
      <c r="B43" s="254"/>
      <c r="C43" s="254"/>
      <c r="D43" s="250"/>
      <c r="E43" s="250"/>
      <c r="F43" s="250"/>
      <c r="G43" s="34" t="s">
        <v>303</v>
      </c>
      <c r="H43" s="18" t="s">
        <v>304</v>
      </c>
    </row>
    <row r="44" spans="1:8" x14ac:dyDescent="0.25">
      <c r="A44" s="247"/>
      <c r="B44" s="254"/>
      <c r="C44" s="254"/>
      <c r="D44" s="250"/>
      <c r="E44" s="250"/>
      <c r="F44" s="250"/>
      <c r="G44" s="34" t="s">
        <v>305</v>
      </c>
      <c r="H44" s="18" t="s">
        <v>306</v>
      </c>
    </row>
    <row r="45" spans="1:8" x14ac:dyDescent="0.25">
      <c r="A45" s="247"/>
      <c r="B45" s="254"/>
      <c r="C45" s="254"/>
      <c r="D45" s="250"/>
      <c r="E45" s="250"/>
      <c r="F45" s="250"/>
      <c r="G45" s="34" t="s">
        <v>307</v>
      </c>
      <c r="H45" s="18" t="s">
        <v>308</v>
      </c>
    </row>
    <row r="46" spans="1:8" x14ac:dyDescent="0.25">
      <c r="A46" s="247"/>
      <c r="B46" s="254"/>
      <c r="C46" s="254"/>
      <c r="D46" s="250"/>
      <c r="E46" s="250"/>
      <c r="F46" s="250"/>
      <c r="G46" s="34" t="s">
        <v>309</v>
      </c>
      <c r="H46" s="18" t="s">
        <v>310</v>
      </c>
    </row>
    <row r="47" spans="1:8" x14ac:dyDescent="0.25">
      <c r="A47" s="248"/>
      <c r="B47" s="255"/>
      <c r="C47" s="255"/>
      <c r="D47" s="251"/>
      <c r="E47" s="251"/>
      <c r="F47" s="251"/>
      <c r="G47" s="34" t="s">
        <v>311</v>
      </c>
      <c r="H47" s="18" t="s">
        <v>312</v>
      </c>
    </row>
    <row r="48" spans="1:8" x14ac:dyDescent="0.25">
      <c r="A48" s="239">
        <v>13</v>
      </c>
      <c r="B48" s="244" t="s">
        <v>291</v>
      </c>
      <c r="C48" s="245">
        <v>0</v>
      </c>
      <c r="D48" s="240" t="s">
        <v>322</v>
      </c>
      <c r="E48" s="169" t="s">
        <v>162</v>
      </c>
      <c r="F48" s="169" t="s">
        <v>163</v>
      </c>
      <c r="G48" s="34" t="s">
        <v>323</v>
      </c>
      <c r="H48" s="18" t="s">
        <v>324</v>
      </c>
    </row>
    <row r="49" spans="1:8" x14ac:dyDescent="0.25">
      <c r="A49" s="239"/>
      <c r="B49" s="244"/>
      <c r="C49" s="245"/>
      <c r="D49" s="240"/>
      <c r="E49" s="169"/>
      <c r="F49" s="169"/>
      <c r="G49" s="34" t="s">
        <v>325</v>
      </c>
      <c r="H49" s="18" t="s">
        <v>326</v>
      </c>
    </row>
    <row r="50" spans="1:8" x14ac:dyDescent="0.25">
      <c r="A50" s="33">
        <v>13</v>
      </c>
      <c r="B50" s="165" t="s">
        <v>291</v>
      </c>
      <c r="C50" s="166">
        <v>550</v>
      </c>
      <c r="D50" s="169" t="s">
        <v>327</v>
      </c>
      <c r="E50" s="169" t="s">
        <v>162</v>
      </c>
      <c r="F50" s="169" t="s">
        <v>163</v>
      </c>
      <c r="G50" s="34" t="s">
        <v>328</v>
      </c>
      <c r="H50" s="18" t="s">
        <v>329</v>
      </c>
    </row>
    <row r="51" spans="1:8" x14ac:dyDescent="0.25">
      <c r="A51" s="36"/>
      <c r="B51" s="165"/>
      <c r="C51" s="164"/>
      <c r="D51" s="165" t="s">
        <v>330</v>
      </c>
      <c r="E51" s="165"/>
      <c r="F51" s="165"/>
      <c r="G51" s="35" t="s">
        <v>331</v>
      </c>
      <c r="H51" s="18" t="s">
        <v>332</v>
      </c>
    </row>
    <row r="52" spans="1:8" ht="24.75" x14ac:dyDescent="0.25">
      <c r="A52" s="36">
        <v>14</v>
      </c>
      <c r="B52" s="165" t="s">
        <v>333</v>
      </c>
      <c r="C52" s="174"/>
      <c r="D52" s="165"/>
      <c r="E52" s="165" t="s">
        <v>162</v>
      </c>
      <c r="F52" s="165" t="s">
        <v>163</v>
      </c>
      <c r="G52" s="19"/>
      <c r="H52" s="178" t="s">
        <v>520</v>
      </c>
    </row>
    <row r="54" spans="1:8" x14ac:dyDescent="0.25">
      <c r="A54" s="187" t="s">
        <v>526</v>
      </c>
    </row>
    <row r="55" spans="1:8" x14ac:dyDescent="0.25">
      <c r="A55" s="30" t="s">
        <v>211</v>
      </c>
      <c r="B55" s="27" t="s">
        <v>161</v>
      </c>
      <c r="C55" s="28" t="s">
        <v>527</v>
      </c>
      <c r="D55" s="27" t="s">
        <v>528</v>
      </c>
      <c r="E55" s="31" t="s">
        <v>215</v>
      </c>
      <c r="F55" s="32" t="s">
        <v>157</v>
      </c>
    </row>
    <row r="56" spans="1:8" x14ac:dyDescent="0.25">
      <c r="A56" s="236">
        <v>1</v>
      </c>
      <c r="B56" s="188"/>
      <c r="C56" s="189" t="s">
        <v>333</v>
      </c>
      <c r="D56" s="190">
        <v>0</v>
      </c>
      <c r="E56" s="34" t="s">
        <v>529</v>
      </c>
      <c r="F56" s="160"/>
    </row>
    <row r="57" spans="1:8" x14ac:dyDescent="0.25">
      <c r="A57" s="237"/>
      <c r="B57" s="188"/>
      <c r="C57" s="189" t="s">
        <v>327</v>
      </c>
      <c r="D57" s="190">
        <v>0</v>
      </c>
      <c r="E57" s="34" t="s">
        <v>328</v>
      </c>
      <c r="F57" s="160"/>
    </row>
    <row r="58" spans="1:8" x14ac:dyDescent="0.25">
      <c r="A58" s="237"/>
      <c r="B58" s="188"/>
      <c r="C58" s="189" t="s">
        <v>322</v>
      </c>
      <c r="D58" s="190">
        <v>0</v>
      </c>
      <c r="E58" s="34" t="s">
        <v>530</v>
      </c>
      <c r="F58" s="160"/>
    </row>
    <row r="59" spans="1:8" x14ac:dyDescent="0.25">
      <c r="A59" s="237"/>
      <c r="B59" s="188"/>
      <c r="C59" s="189" t="s">
        <v>369</v>
      </c>
      <c r="D59" s="190">
        <v>0</v>
      </c>
      <c r="E59" s="34" t="s">
        <v>531</v>
      </c>
      <c r="F59" s="160"/>
    </row>
    <row r="60" spans="1:8" x14ac:dyDescent="0.25">
      <c r="A60" s="238"/>
      <c r="B60" s="188"/>
      <c r="C60" s="189" t="s">
        <v>223</v>
      </c>
      <c r="D60" s="190">
        <v>500</v>
      </c>
      <c r="E60" s="34" t="s">
        <v>531</v>
      </c>
      <c r="F60" s="160"/>
    </row>
    <row r="61" spans="1:8" x14ac:dyDescent="0.25">
      <c r="A61" s="236">
        <v>2</v>
      </c>
      <c r="B61" s="188"/>
      <c r="C61" s="189" t="s">
        <v>264</v>
      </c>
      <c r="D61" s="190">
        <v>0</v>
      </c>
      <c r="E61" s="34" t="s">
        <v>265</v>
      </c>
      <c r="F61" s="160"/>
    </row>
    <row r="62" spans="1:8" x14ac:dyDescent="0.25">
      <c r="A62" s="237"/>
      <c r="B62" s="188"/>
      <c r="C62" s="189" t="s">
        <v>267</v>
      </c>
      <c r="D62" s="190">
        <v>0</v>
      </c>
      <c r="E62" s="34" t="s">
        <v>268</v>
      </c>
      <c r="F62" s="160"/>
    </row>
    <row r="63" spans="1:8" x14ac:dyDescent="0.25">
      <c r="A63" s="237"/>
      <c r="B63" s="188"/>
      <c r="C63" s="189" t="s">
        <v>361</v>
      </c>
      <c r="D63" s="190">
        <v>0</v>
      </c>
      <c r="E63" s="35" t="s">
        <v>271</v>
      </c>
      <c r="F63" s="160"/>
    </row>
    <row r="64" spans="1:8" x14ac:dyDescent="0.25">
      <c r="A64" s="237"/>
      <c r="B64" s="188"/>
      <c r="C64" s="189" t="s">
        <v>359</v>
      </c>
      <c r="D64" s="190">
        <v>0</v>
      </c>
      <c r="E64" s="35" t="s">
        <v>262</v>
      </c>
      <c r="F64" s="160"/>
    </row>
    <row r="65" spans="1:6" x14ac:dyDescent="0.25">
      <c r="A65" s="237"/>
      <c r="B65" s="188"/>
      <c r="C65" s="189" t="s">
        <v>259</v>
      </c>
      <c r="D65" s="190">
        <v>0</v>
      </c>
      <c r="E65" s="35" t="s">
        <v>260</v>
      </c>
      <c r="F65" s="160"/>
    </row>
    <row r="66" spans="1:6" x14ac:dyDescent="0.25">
      <c r="A66" s="237"/>
      <c r="B66" s="188"/>
      <c r="C66" s="189" t="s">
        <v>234</v>
      </c>
      <c r="D66" s="190">
        <v>0</v>
      </c>
      <c r="E66" s="35" t="s">
        <v>235</v>
      </c>
      <c r="F66" s="160"/>
    </row>
    <row r="67" spans="1:6" x14ac:dyDescent="0.25">
      <c r="A67" s="237"/>
      <c r="B67" s="188"/>
      <c r="C67" s="189" t="s">
        <v>370</v>
      </c>
      <c r="D67" s="190">
        <v>0</v>
      </c>
      <c r="E67" s="35" t="s">
        <v>536</v>
      </c>
      <c r="F67" s="160"/>
    </row>
    <row r="68" spans="1:6" x14ac:dyDescent="0.25">
      <c r="A68" s="238"/>
      <c r="B68" s="188"/>
      <c r="C68" s="189" t="s">
        <v>360</v>
      </c>
      <c r="D68" s="190">
        <v>1000</v>
      </c>
      <c r="E68" s="35" t="s">
        <v>532</v>
      </c>
      <c r="F68" s="160"/>
    </row>
    <row r="69" spans="1:6" x14ac:dyDescent="0.25">
      <c r="A69" s="236">
        <v>3</v>
      </c>
      <c r="B69" s="188"/>
      <c r="C69" s="189" t="s">
        <v>237</v>
      </c>
      <c r="D69" s="190">
        <v>0</v>
      </c>
      <c r="E69" s="34" t="s">
        <v>533</v>
      </c>
      <c r="F69" s="160"/>
    </row>
    <row r="70" spans="1:6" x14ac:dyDescent="0.25">
      <c r="A70" s="237"/>
      <c r="B70" s="188"/>
      <c r="C70" s="189" t="s">
        <v>221</v>
      </c>
      <c r="D70" s="190">
        <v>0</v>
      </c>
      <c r="E70" s="34" t="s">
        <v>534</v>
      </c>
      <c r="F70" s="160"/>
    </row>
    <row r="71" spans="1:6" x14ac:dyDescent="0.25">
      <c r="A71" s="237"/>
      <c r="B71" s="188"/>
      <c r="C71" s="189" t="s">
        <v>274</v>
      </c>
      <c r="D71" s="190">
        <v>0</v>
      </c>
      <c r="E71" s="34" t="s">
        <v>534</v>
      </c>
      <c r="F71" s="160"/>
    </row>
    <row r="72" spans="1:6" x14ac:dyDescent="0.25">
      <c r="A72" s="238"/>
      <c r="B72" s="188"/>
      <c r="C72" s="189" t="s">
        <v>292</v>
      </c>
      <c r="D72" s="190">
        <v>0</v>
      </c>
      <c r="E72" s="34" t="s">
        <v>227</v>
      </c>
      <c r="F72" s="160"/>
    </row>
  </sheetData>
  <customSheetViews>
    <customSheetView guid="{140768B0-D400-4ACB-8F52-64F966175DDA}">
      <selection activeCell="E3" sqref="E3"/>
      <pageMargins left="0.7" right="0.7" top="0.75" bottom="0.75" header="0.3" footer="0.3"/>
      <pageSetup paperSize="9" orientation="portrait" horizontalDpi="300" verticalDpi="300" r:id="rId1"/>
    </customSheetView>
    <customSheetView guid="{46AFDCE8-62D7-47EB-AD05-EDAB9D35452B}">
      <selection activeCell="E3" sqref="E3"/>
      <pageMargins left="0.7" right="0.7" top="0.75" bottom="0.75" header="0.3" footer="0.3"/>
      <pageSetup paperSize="9" orientation="portrait" horizontalDpi="300" verticalDpi="300" r:id="rId2"/>
    </customSheetView>
  </customSheetViews>
  <mergeCells count="41">
    <mergeCell ref="F9:F18"/>
    <mergeCell ref="A22:C23"/>
    <mergeCell ref="D22:D23"/>
    <mergeCell ref="E22:E23"/>
    <mergeCell ref="F22:F23"/>
    <mergeCell ref="F19:F20"/>
    <mergeCell ref="A19:A20"/>
    <mergeCell ref="B19:B20"/>
    <mergeCell ref="C19:C20"/>
    <mergeCell ref="D19:D20"/>
    <mergeCell ref="E9:E18"/>
    <mergeCell ref="E19:E20"/>
    <mergeCell ref="B9:B18"/>
    <mergeCell ref="C9:C18"/>
    <mergeCell ref="D9:D18"/>
    <mergeCell ref="D29:D36"/>
    <mergeCell ref="A38:A47"/>
    <mergeCell ref="B29:B36"/>
    <mergeCell ref="C29:C36"/>
    <mergeCell ref="F38:F47"/>
    <mergeCell ref="E38:E47"/>
    <mergeCell ref="D38:D47"/>
    <mergeCell ref="C38:C47"/>
    <mergeCell ref="B38:B47"/>
    <mergeCell ref="F29:F36"/>
    <mergeCell ref="A56:A60"/>
    <mergeCell ref="A69:A72"/>
    <mergeCell ref="A61:A68"/>
    <mergeCell ref="A9:A18"/>
    <mergeCell ref="F4:F7"/>
    <mergeCell ref="A4:A7"/>
    <mergeCell ref="B4:B7"/>
    <mergeCell ref="C4:C7"/>
    <mergeCell ref="D4:D7"/>
    <mergeCell ref="E4:E7"/>
    <mergeCell ref="A48:A49"/>
    <mergeCell ref="B48:B49"/>
    <mergeCell ref="C48:C49"/>
    <mergeCell ref="D48:D49"/>
    <mergeCell ref="E29:E36"/>
    <mergeCell ref="A29:A36"/>
  </mergeCells>
  <pageMargins left="0.7" right="0.7" top="0.75" bottom="0.75" header="0.3" footer="0.3"/>
  <pageSetup paperSize="9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BD8642AF0D49A358D7EC9748922D" ma:contentTypeVersion="1" ma:contentTypeDescription="Create a new document." ma:contentTypeScope="" ma:versionID="b64f63763f2945facb31410497fb4d1b">
  <xsd:schema xmlns:xsd="http://www.w3.org/2001/XMLSchema" xmlns:xs="http://www.w3.org/2001/XMLSchema" xmlns:p="http://schemas.microsoft.com/office/2006/metadata/properties" xmlns:ns2="fd802583-3dfb-45f5-a29f-d76c644fe7d1" targetNamespace="http://schemas.microsoft.com/office/2006/metadata/properties" ma:root="true" ma:fieldsID="df79e1c62a90e4889caf4173fc1c8ab3" ns2:_="">
    <xsd:import namespace="fd802583-3dfb-45f5-a29f-d76c644fe7d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02583-3dfb-45f5-a29f-d76c644fe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09B2A7-C985-44A0-A1BC-295A44503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02583-3dfb-45f5-a29f-d76c644fe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25C57D-E41F-4ED2-9AFF-5B11CE6C0391}">
  <ds:schemaRefs>
    <ds:schemaRef ds:uri="http://purl.org/dc/elements/1.1/"/>
    <ds:schemaRef ds:uri="http://schemas.openxmlformats.org/package/2006/metadata/core-properties"/>
    <ds:schemaRef ds:uri="http://www.w3.org/XML/1998/namespace"/>
    <ds:schemaRef ds:uri="fd802583-3dfb-45f5-a29f-d76c644fe7d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643B62-DDE8-4296-A67D-119D9473B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29</vt:i4>
      </vt:variant>
    </vt:vector>
  </HeadingPairs>
  <TitlesOfParts>
    <vt:vector size="39" baseType="lpstr">
      <vt:lpstr>Summary</vt:lpstr>
      <vt:lpstr>Revision History</vt:lpstr>
      <vt:lpstr>Power_Up_Down</vt:lpstr>
      <vt:lpstr>Power_Supply</vt:lpstr>
      <vt:lpstr>Interrupt_Config</vt:lpstr>
      <vt:lpstr>GPIO_PU_PD</vt:lpstr>
      <vt:lpstr>MISC</vt:lpstr>
      <vt:lpstr>SWOFF</vt:lpstr>
      <vt:lpstr>Sequence_example</vt:lpstr>
      <vt:lpstr>Parameters</vt:lpstr>
      <vt:lpstr>Enable_NonEable</vt:lpstr>
      <vt:lpstr>LDOUSB_ON_VBUS_VSYS</vt:lpstr>
      <vt:lpstr>LDOx_VOLTAGE_VALUE</vt:lpstr>
      <vt:lpstr>MODE_ACTIVE</vt:lpstr>
      <vt:lpstr>MODE_SLEEP</vt:lpstr>
      <vt:lpstr>MODE_SLEEPACTIVE</vt:lpstr>
      <vt:lpstr>MODE_WR_S</vt:lpstr>
      <vt:lpstr>PRIMARY_SECONDARY_PAD1_GPIO1_FUNC</vt:lpstr>
      <vt:lpstr>PRIMARY_SECONDARY_PAD1_GPIO2_FUNC</vt:lpstr>
      <vt:lpstr>PRIMARY_SECONDARY_PAD1_POWERGOOD_FUNC</vt:lpstr>
      <vt:lpstr>PRIMARY_SECONDARY_PAD1_VAC_FUNC</vt:lpstr>
      <vt:lpstr>PRIMARY_SECONDARY_PAD2_GPIO4_FUNC</vt:lpstr>
      <vt:lpstr>PRIMARY_SECONDARY_PAD2_GPIO5_FUNC</vt:lpstr>
      <vt:lpstr>PRIMARY_SECONDARY_PAD2_GPIO6_FUNC</vt:lpstr>
      <vt:lpstr>PRIMARY_SECONDARY_PAD2_GPIO7_FUNC</vt:lpstr>
      <vt:lpstr>PU_PD_GPIO_CTRL2_PD</vt:lpstr>
      <vt:lpstr>PU_PD_GPIO_CTRL2_PU</vt:lpstr>
      <vt:lpstr>PU_PD_GPIO_CTRLx_PD</vt:lpstr>
      <vt:lpstr>PU_PD_GPIO_CTRLx_PU</vt:lpstr>
      <vt:lpstr>RANGE_0_0.5v_1.65v</vt:lpstr>
      <vt:lpstr>RANGE_1_1.0v_3.3v</vt:lpstr>
      <vt:lpstr>SMPS12_SMPS123_EN</vt:lpstr>
      <vt:lpstr>SMPS45_SMPS457_EN</vt:lpstr>
      <vt:lpstr>SMPSx_VOLTAGE_RANGE</vt:lpstr>
      <vt:lpstr>VSYS_LO_Binary</vt:lpstr>
      <vt:lpstr>VSYS_LO_Voltage</vt:lpstr>
      <vt:lpstr>VSYS_MON_Binary</vt:lpstr>
      <vt:lpstr>VSYS_MON_index</vt:lpstr>
      <vt:lpstr>VSYS_MON_Voltage</vt:lpstr>
    </vt:vector>
  </TitlesOfParts>
  <Company>Texas Instruments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Wang;Zhou Fang</dc:creator>
  <cp:lastModifiedBy>Saenz, Alex</cp:lastModifiedBy>
  <dcterms:created xsi:type="dcterms:W3CDTF">2012-09-05T19:40:51Z</dcterms:created>
  <dcterms:modified xsi:type="dcterms:W3CDTF">2022-11-14T20:00:11Z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0x010100877CBD8642AF0D49A358D7EC9748922D</vt:lpwstr>
  </property>
</Properties>
</file>